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544" tabRatio="881" firstSheet="2" activeTab="2"/>
  </bookViews>
  <sheets>
    <sheet name="select" sheetId="1" state="hidden" r:id="rId1"/>
    <sheet name="selections" sheetId="2" state="hidden" r:id="rId2"/>
    <sheet name="LOGO" sheetId="3" r:id="rId3"/>
    <sheet name="JURCODES" sheetId="4" state="hidden" r:id="rId4"/>
    <sheet name="Community Summary" sheetId="5" r:id="rId5"/>
    <sheet name="Sheet1" sheetId="6" state="hidden" r:id="rId6"/>
    <sheet name="New growth" sheetId="7" state="hidden" r:id="rId7"/>
    <sheet name="levy limit base" sheetId="8" state="hidden" r:id="rId8"/>
    <sheet name="GRS" sheetId="9" state="hidden" r:id="rId9"/>
    <sheet name="Local Receipts" sheetId="10" state="hidden" r:id="rId10"/>
    <sheet name="MRGF Calculation" sheetId="11" state="hidden" r:id="rId11"/>
  </sheets>
  <definedNames>
    <definedName name="_">'Community Summary'!$A$1:$O$49</definedName>
    <definedName name="__123Graph_B" hidden="1">'MRGF Calculation'!$U$10:$U$360</definedName>
    <definedName name="_Dist_Values" hidden="1">'MRGF Calculation'!$U$10:$U$360</definedName>
    <definedName name="_Order1" hidden="1">255</definedName>
    <definedName name="GRS">'GRS'!$B$10:$K$361</definedName>
    <definedName name="jurcodes">'JURCODES'!$A$1:$B$353</definedName>
    <definedName name="levybase">'levy limit base'!$B$10:$N$362</definedName>
    <definedName name="levygrowth">'New growth'!$A$10:$AJ$360</definedName>
    <definedName name="LOCR">'Local Receipts'!$B$10:$U$360</definedName>
    <definedName name="MRGF">'MRGF Calculation'!$B$10:$Z$360</definedName>
    <definedName name="PRange">'Community Summary'!$A$1:$O$56</definedName>
    <definedName name="_xlnm.Print_Area" localSheetId="4">'Community Summary'!$A$1:$O$56</definedName>
    <definedName name="_xlnm.Print_Area" localSheetId="2">'LOGO'!$A$1:$A$15</definedName>
    <definedName name="_xlnm.Print_Area" localSheetId="10">'MRGF Calculation'!$U$10:$U$360</definedName>
    <definedName name="_xlnm.Print_Titles" localSheetId="8">'GRS'!$1:$9</definedName>
    <definedName name="_xlnm.Print_Titles" localSheetId="7">'levy limit base'!$1:$9</definedName>
    <definedName name="_xlnm.Print_Titles" localSheetId="9">'Local Receipts'!$1:$9</definedName>
    <definedName name="_xlnm.Print_Titles" localSheetId="10">'MRGF Calculation'!$1:$9</definedName>
    <definedName name="_xlnm.Print_Titles" localSheetId="6">'New growth'!$1:$9</definedName>
    <definedName name="Print_Titles_MI" localSheetId="8">'GRS'!$1:$9</definedName>
    <definedName name="Print_Titles_MI" localSheetId="7">'levy limit base'!$1:$9</definedName>
    <definedName name="Print_Titles_MI" localSheetId="9">'Local Receipts'!$1:$9</definedName>
    <definedName name="Print_Titles_MI" localSheetId="10">'MRGF Calculation'!$1:$9</definedName>
    <definedName name="Print_Titles_MI" localSheetId="6">'New growth'!$1:$9</definedName>
    <definedName name="SELECT">'JURCODES'!$D$2</definedName>
  </definedNames>
  <calcPr fullCalcOnLoad="1"/>
</workbook>
</file>

<file path=xl/sharedStrings.xml><?xml version="1.0" encoding="utf-8"?>
<sst xmlns="http://schemas.openxmlformats.org/spreadsheetml/2006/main" count="4450" uniqueCount="935">
  <si>
    <t>COD</t>
  </si>
  <si>
    <t>JURNAME</t>
  </si>
  <si>
    <t>JUR</t>
  </si>
  <si>
    <t>SELECT</t>
  </si>
  <si>
    <t xml:space="preserve">ABINGTON            </t>
  </si>
  <si>
    <t xml:space="preserve">ACTON               </t>
  </si>
  <si>
    <t xml:space="preserve">ACUSHNET            </t>
  </si>
  <si>
    <t xml:space="preserve">ADAMS               </t>
  </si>
  <si>
    <t xml:space="preserve">AGAWAM              </t>
  </si>
  <si>
    <t xml:space="preserve">ALFORD              </t>
  </si>
  <si>
    <t xml:space="preserve">AMESBURY            </t>
  </si>
  <si>
    <t xml:space="preserve">AMHERST             </t>
  </si>
  <si>
    <t xml:space="preserve">ANDOVER             </t>
  </si>
  <si>
    <t xml:space="preserve">ARLINGTON           </t>
  </si>
  <si>
    <t xml:space="preserve">ASHBURNHAM          </t>
  </si>
  <si>
    <t xml:space="preserve">ASHBY               </t>
  </si>
  <si>
    <t xml:space="preserve">ASHFIELD            </t>
  </si>
  <si>
    <t xml:space="preserve">ASHLAND             </t>
  </si>
  <si>
    <t xml:space="preserve">ATHOL               </t>
  </si>
  <si>
    <t xml:space="preserve">ATTLEBORO           </t>
  </si>
  <si>
    <t xml:space="preserve">AUBURN              </t>
  </si>
  <si>
    <t xml:space="preserve">AVON                </t>
  </si>
  <si>
    <t xml:space="preserve">AYER                </t>
  </si>
  <si>
    <t xml:space="preserve">BARNSTABLE          </t>
  </si>
  <si>
    <t xml:space="preserve">BARRE               </t>
  </si>
  <si>
    <t xml:space="preserve">BECKET              </t>
  </si>
  <si>
    <t xml:space="preserve">BEDFORD             </t>
  </si>
  <si>
    <t xml:space="preserve">BELCHERTOWN         </t>
  </si>
  <si>
    <t xml:space="preserve">BELLINGHAM          </t>
  </si>
  <si>
    <t xml:space="preserve">BELMONT             </t>
  </si>
  <si>
    <t xml:space="preserve">BERKLEY             </t>
  </si>
  <si>
    <t xml:space="preserve">BERLIN              </t>
  </si>
  <si>
    <t xml:space="preserve">BERNARDSTON         </t>
  </si>
  <si>
    <t xml:space="preserve">BEVERLY             </t>
  </si>
  <si>
    <t xml:space="preserve">BILLERICA           </t>
  </si>
  <si>
    <t xml:space="preserve">BLACKSTONE          </t>
  </si>
  <si>
    <t xml:space="preserve">BLANDFORD           </t>
  </si>
  <si>
    <t xml:space="preserve">BOLTON              </t>
  </si>
  <si>
    <t xml:space="preserve">BOSTON              </t>
  </si>
  <si>
    <t xml:space="preserve">BOURNE              </t>
  </si>
  <si>
    <t xml:space="preserve">BOXBOROUGH          </t>
  </si>
  <si>
    <t xml:space="preserve">BOXFORD             </t>
  </si>
  <si>
    <t xml:space="preserve">BOYLSTON            </t>
  </si>
  <si>
    <t xml:space="preserve">BRAINTREE           </t>
  </si>
  <si>
    <t xml:space="preserve">BREWSTER            </t>
  </si>
  <si>
    <t xml:space="preserve">BRIDGEWATER         </t>
  </si>
  <si>
    <t xml:space="preserve">BRIMFIELD           </t>
  </si>
  <si>
    <t xml:space="preserve">BROCKTON            </t>
  </si>
  <si>
    <t xml:space="preserve">BROOKFIELD          </t>
  </si>
  <si>
    <t xml:space="preserve">BROOKLINE           </t>
  </si>
  <si>
    <t xml:space="preserve">BUCKLAND            </t>
  </si>
  <si>
    <t xml:space="preserve">BURLINGTON          </t>
  </si>
  <si>
    <t xml:space="preserve">CAMBRIDGE           </t>
  </si>
  <si>
    <t xml:space="preserve">CANTON              </t>
  </si>
  <si>
    <t xml:space="preserve">CARLISLE            </t>
  </si>
  <si>
    <t xml:space="preserve">CARVER              </t>
  </si>
  <si>
    <t xml:space="preserve">CHARLEMONT          </t>
  </si>
  <si>
    <t xml:space="preserve">CHARLTON            </t>
  </si>
  <si>
    <t xml:space="preserve">CHATHAM             </t>
  </si>
  <si>
    <t xml:space="preserve">CHELMSFORD          </t>
  </si>
  <si>
    <t xml:space="preserve">CHELSEA             </t>
  </si>
  <si>
    <t xml:space="preserve">CHESHIRE            </t>
  </si>
  <si>
    <t xml:space="preserve">CHESTER             </t>
  </si>
  <si>
    <t xml:space="preserve">CHESTERFIELD        </t>
  </si>
  <si>
    <t xml:space="preserve">CHICOPEE            </t>
  </si>
  <si>
    <t xml:space="preserve">CHILMARK            </t>
  </si>
  <si>
    <t xml:space="preserve">CLARKSBURG          </t>
  </si>
  <si>
    <t xml:space="preserve">CLINTON             </t>
  </si>
  <si>
    <t xml:space="preserve">COHASSET            </t>
  </si>
  <si>
    <t xml:space="preserve">COLRAIN             </t>
  </si>
  <si>
    <t xml:space="preserve">CONCORD             </t>
  </si>
  <si>
    <t xml:space="preserve">CONWAY              </t>
  </si>
  <si>
    <t xml:space="preserve">CUMMINGTON          </t>
  </si>
  <si>
    <t xml:space="preserve">DALTON              </t>
  </si>
  <si>
    <t xml:space="preserve">DANVERS             </t>
  </si>
  <si>
    <t xml:space="preserve">DARTMOUTH           </t>
  </si>
  <si>
    <t xml:space="preserve">DEDHAM              </t>
  </si>
  <si>
    <t xml:space="preserve">DEERFIELD           </t>
  </si>
  <si>
    <t xml:space="preserve">DENNIS              </t>
  </si>
  <si>
    <t xml:space="preserve">DIGHTON             </t>
  </si>
  <si>
    <t xml:space="preserve">DOUGLAS             </t>
  </si>
  <si>
    <t xml:space="preserve">DOVER               </t>
  </si>
  <si>
    <t xml:space="preserve">DRACUT              </t>
  </si>
  <si>
    <t xml:space="preserve">DUDLEY              </t>
  </si>
  <si>
    <t xml:space="preserve">DUNSTABLE           </t>
  </si>
  <si>
    <t xml:space="preserve">DUXBURY             </t>
  </si>
  <si>
    <t xml:space="preserve">EAST BRIDGEWATER    </t>
  </si>
  <si>
    <t xml:space="preserve">EAST BROOKFIELD     </t>
  </si>
  <si>
    <t xml:space="preserve">EAST LONGMEADOW     </t>
  </si>
  <si>
    <t xml:space="preserve">EASTHAM             </t>
  </si>
  <si>
    <t xml:space="preserve">EASTHAMPTON         </t>
  </si>
  <si>
    <t xml:space="preserve">EASTON              </t>
  </si>
  <si>
    <t xml:space="preserve">EDGARTOWN           </t>
  </si>
  <si>
    <t xml:space="preserve">EGREMONT            </t>
  </si>
  <si>
    <t xml:space="preserve">ERVING              </t>
  </si>
  <si>
    <t xml:space="preserve">ESSEX               </t>
  </si>
  <si>
    <t xml:space="preserve">EVERETT             </t>
  </si>
  <si>
    <t xml:space="preserve">FAIRHAVEN           </t>
  </si>
  <si>
    <t xml:space="preserve">FALL RIVER          </t>
  </si>
  <si>
    <t xml:space="preserve">FALMOUTH            </t>
  </si>
  <si>
    <t xml:space="preserve">FITCHBURG           </t>
  </si>
  <si>
    <t xml:space="preserve">FLORIDA             </t>
  </si>
  <si>
    <t xml:space="preserve">FOXBOROUGH          </t>
  </si>
  <si>
    <t xml:space="preserve">FRAMINGHAM          </t>
  </si>
  <si>
    <t xml:space="preserve">FRANKLIN            </t>
  </si>
  <si>
    <t xml:space="preserve">FREETOWN            </t>
  </si>
  <si>
    <t xml:space="preserve">GARDNER             </t>
  </si>
  <si>
    <t xml:space="preserve">GAY HEAD            </t>
  </si>
  <si>
    <t xml:space="preserve">GEORGETOWN          </t>
  </si>
  <si>
    <t xml:space="preserve">GILL                </t>
  </si>
  <si>
    <t xml:space="preserve">GLOUCESTER          </t>
  </si>
  <si>
    <t xml:space="preserve">GOSHEN              </t>
  </si>
  <si>
    <t xml:space="preserve">GOSNOLD             </t>
  </si>
  <si>
    <t xml:space="preserve">GRAFTON             </t>
  </si>
  <si>
    <t xml:space="preserve">GRANBY              </t>
  </si>
  <si>
    <t xml:space="preserve">GRANVILLE           </t>
  </si>
  <si>
    <t xml:space="preserve">GREAT BARRINGTON    </t>
  </si>
  <si>
    <t xml:space="preserve">GREENFIELD          </t>
  </si>
  <si>
    <t xml:space="preserve">GROTON              </t>
  </si>
  <si>
    <t xml:space="preserve">GROVELAND           </t>
  </si>
  <si>
    <t xml:space="preserve">HADLEY              </t>
  </si>
  <si>
    <t xml:space="preserve">HALIFAX             </t>
  </si>
  <si>
    <t xml:space="preserve">HAMILTON            </t>
  </si>
  <si>
    <t xml:space="preserve">HAMPDEN             </t>
  </si>
  <si>
    <t xml:space="preserve">HANCOCK             </t>
  </si>
  <si>
    <t xml:space="preserve">HANOVER             </t>
  </si>
  <si>
    <t xml:space="preserve">HANSON              </t>
  </si>
  <si>
    <t xml:space="preserve">HARDWICK            </t>
  </si>
  <si>
    <t xml:space="preserve">HARVARD             </t>
  </si>
  <si>
    <t xml:space="preserve">HARWICH             </t>
  </si>
  <si>
    <t xml:space="preserve">HATFIELD            </t>
  </si>
  <si>
    <t xml:space="preserve">HAVERHILL           </t>
  </si>
  <si>
    <t xml:space="preserve">HAWLEY              </t>
  </si>
  <si>
    <t xml:space="preserve">HEATH               </t>
  </si>
  <si>
    <t xml:space="preserve">HINGHAM             </t>
  </si>
  <si>
    <t xml:space="preserve">HINSDALE            </t>
  </si>
  <si>
    <t xml:space="preserve">HOLBROOK            </t>
  </si>
  <si>
    <t xml:space="preserve">HOLDEN              </t>
  </si>
  <si>
    <t xml:space="preserve">HOLLAND             </t>
  </si>
  <si>
    <t xml:space="preserve">HOLLISTON           </t>
  </si>
  <si>
    <t xml:space="preserve">HOLYOKE             </t>
  </si>
  <si>
    <t xml:space="preserve">HOPEDALE            </t>
  </si>
  <si>
    <t xml:space="preserve">HOPKINTON           </t>
  </si>
  <si>
    <t xml:space="preserve">HUBBARDSTON         </t>
  </si>
  <si>
    <t xml:space="preserve">HUDSON              </t>
  </si>
  <si>
    <t xml:space="preserve">HULL                </t>
  </si>
  <si>
    <t xml:space="preserve">HUNTINGTON          </t>
  </si>
  <si>
    <t xml:space="preserve">IPSWICH             </t>
  </si>
  <si>
    <t xml:space="preserve">KINGSTON            </t>
  </si>
  <si>
    <t xml:space="preserve">LAKEVILLE           </t>
  </si>
  <si>
    <t xml:space="preserve">LANCASTER           </t>
  </si>
  <si>
    <t xml:space="preserve">LANESBOROUGH        </t>
  </si>
  <si>
    <t xml:space="preserve">LAWRENCE            </t>
  </si>
  <si>
    <t xml:space="preserve">LEE                 </t>
  </si>
  <si>
    <t xml:space="preserve">LEICESTER           </t>
  </si>
  <si>
    <t xml:space="preserve">LENOX               </t>
  </si>
  <si>
    <t xml:space="preserve">LEOMINSTER          </t>
  </si>
  <si>
    <t xml:space="preserve">LEVERETT            </t>
  </si>
  <si>
    <t xml:space="preserve">LEXINGTON           </t>
  </si>
  <si>
    <t xml:space="preserve">LEYDEN              </t>
  </si>
  <si>
    <t xml:space="preserve">LINCOLN             </t>
  </si>
  <si>
    <t xml:space="preserve">LITTLETON           </t>
  </si>
  <si>
    <t xml:space="preserve">LONGMEADOW          </t>
  </si>
  <si>
    <t xml:space="preserve">LOWELL              </t>
  </si>
  <si>
    <t xml:space="preserve">LUDLOW              </t>
  </si>
  <si>
    <t xml:space="preserve">LUNENBURG           </t>
  </si>
  <si>
    <t xml:space="preserve">LYNN                </t>
  </si>
  <si>
    <t xml:space="preserve">LYNNFIELD           </t>
  </si>
  <si>
    <t xml:space="preserve">MALDEN              </t>
  </si>
  <si>
    <t xml:space="preserve">MANCHESTER          </t>
  </si>
  <si>
    <t xml:space="preserve">MANSFIELD           </t>
  </si>
  <si>
    <t xml:space="preserve">MARBLEHEAD          </t>
  </si>
  <si>
    <t xml:space="preserve">MARION              </t>
  </si>
  <si>
    <t xml:space="preserve">MARLBOROUGH         </t>
  </si>
  <si>
    <t xml:space="preserve">MARSHFIELD          </t>
  </si>
  <si>
    <t xml:space="preserve">MASHPEE             </t>
  </si>
  <si>
    <t xml:space="preserve">MATTAPOISETT        </t>
  </si>
  <si>
    <t xml:space="preserve">MAYNARD             </t>
  </si>
  <si>
    <t xml:space="preserve">MEDFIELD            </t>
  </si>
  <si>
    <t xml:space="preserve">MEDFORD             </t>
  </si>
  <si>
    <t xml:space="preserve">MEDWAY              </t>
  </si>
  <si>
    <t xml:space="preserve">MELROSE             </t>
  </si>
  <si>
    <t xml:space="preserve">MENDON              </t>
  </si>
  <si>
    <t xml:space="preserve">MERRIMAC            </t>
  </si>
  <si>
    <t xml:space="preserve">METHUEN             </t>
  </si>
  <si>
    <t xml:space="preserve">MIDDLEBOROUGH       </t>
  </si>
  <si>
    <t xml:space="preserve">MIDDLEFIELD         </t>
  </si>
  <si>
    <t xml:space="preserve">MIDDLETON           </t>
  </si>
  <si>
    <t xml:space="preserve">MILFORD             </t>
  </si>
  <si>
    <t xml:space="preserve">MILLBURY            </t>
  </si>
  <si>
    <t xml:space="preserve">MILLIS              </t>
  </si>
  <si>
    <t xml:space="preserve">MILLVILLE           </t>
  </si>
  <si>
    <t xml:space="preserve">MILTON              </t>
  </si>
  <si>
    <t xml:space="preserve">MONROE              </t>
  </si>
  <si>
    <t xml:space="preserve">MONSON              </t>
  </si>
  <si>
    <t xml:space="preserve">MONTAGUE            </t>
  </si>
  <si>
    <t xml:space="preserve">MONTEREY            </t>
  </si>
  <si>
    <t xml:space="preserve">MONTGOMERY          </t>
  </si>
  <si>
    <t xml:space="preserve">MOUNT WASHINGTON    </t>
  </si>
  <si>
    <t xml:space="preserve">NAHANT              </t>
  </si>
  <si>
    <t xml:space="preserve">NANTUCKET           </t>
  </si>
  <si>
    <t xml:space="preserve">NATICK              </t>
  </si>
  <si>
    <t xml:space="preserve">NEEDHAM             </t>
  </si>
  <si>
    <t xml:space="preserve">NEW ASHFORD         </t>
  </si>
  <si>
    <t xml:space="preserve">NEW BEDFORD         </t>
  </si>
  <si>
    <t xml:space="preserve">NEW BRAINTREE       </t>
  </si>
  <si>
    <t xml:space="preserve">NEW MARLBOROUGH     </t>
  </si>
  <si>
    <t xml:space="preserve">NEW SALEM           </t>
  </si>
  <si>
    <t xml:space="preserve">NEWBURY             </t>
  </si>
  <si>
    <t xml:space="preserve">NEWBURYPORT         </t>
  </si>
  <si>
    <t xml:space="preserve">NEWTON              </t>
  </si>
  <si>
    <t xml:space="preserve">NORFOLK             </t>
  </si>
  <si>
    <t xml:space="preserve">NORTH ADAMS         </t>
  </si>
  <si>
    <t xml:space="preserve">NORTH ANDOVER       </t>
  </si>
  <si>
    <t xml:space="preserve">NORTH ATTLEBOROUGH  </t>
  </si>
  <si>
    <t xml:space="preserve">NORTH BROOKFIELD    </t>
  </si>
  <si>
    <t xml:space="preserve">NORTH READING       </t>
  </si>
  <si>
    <t xml:space="preserve">NORTHAMPTON         </t>
  </si>
  <si>
    <t xml:space="preserve">NORTHBOROUGH        </t>
  </si>
  <si>
    <t xml:space="preserve">NORTHBRIDGE         </t>
  </si>
  <si>
    <t xml:space="preserve">NORTHFIELD          </t>
  </si>
  <si>
    <t xml:space="preserve">NORTON              </t>
  </si>
  <si>
    <t xml:space="preserve">NORWELL             </t>
  </si>
  <si>
    <t xml:space="preserve">NORWOOD             </t>
  </si>
  <si>
    <t xml:space="preserve">OAK BLUFFS          </t>
  </si>
  <si>
    <t xml:space="preserve">OAKHAM              </t>
  </si>
  <si>
    <t xml:space="preserve">ORANGE              </t>
  </si>
  <si>
    <t xml:space="preserve">ORLEANS             </t>
  </si>
  <si>
    <t xml:space="preserve">OTIS                </t>
  </si>
  <si>
    <t xml:space="preserve">OXFORD              </t>
  </si>
  <si>
    <t xml:space="preserve">PALMER              </t>
  </si>
  <si>
    <t xml:space="preserve">PAXTON              </t>
  </si>
  <si>
    <t xml:space="preserve">PEABODY             </t>
  </si>
  <si>
    <t xml:space="preserve">PELHAM              </t>
  </si>
  <si>
    <t xml:space="preserve">PEMBROKE            </t>
  </si>
  <si>
    <t xml:space="preserve">PEPPERELL           </t>
  </si>
  <si>
    <t xml:space="preserve">PERU                </t>
  </si>
  <si>
    <t xml:space="preserve">PETERSHAM           </t>
  </si>
  <si>
    <t xml:space="preserve">PHILLIPSTON         </t>
  </si>
  <si>
    <t xml:space="preserve">PITTSFIELD          </t>
  </si>
  <si>
    <t xml:space="preserve">PLAINFIELD          </t>
  </si>
  <si>
    <t xml:space="preserve">PLAINVILLE          </t>
  </si>
  <si>
    <t xml:space="preserve">PLYMOUTH            </t>
  </si>
  <si>
    <t xml:space="preserve">PLYMPTON            </t>
  </si>
  <si>
    <t xml:space="preserve">PRINCETON           </t>
  </si>
  <si>
    <t xml:space="preserve">PROVINCETOWN        </t>
  </si>
  <si>
    <t xml:space="preserve">QUINCY              </t>
  </si>
  <si>
    <t xml:space="preserve">RANDOLPH            </t>
  </si>
  <si>
    <t xml:space="preserve">RAYNHAM             </t>
  </si>
  <si>
    <t xml:space="preserve">READING             </t>
  </si>
  <si>
    <t xml:space="preserve">REHOBOTH            </t>
  </si>
  <si>
    <t xml:space="preserve">REVERE              </t>
  </si>
  <si>
    <t xml:space="preserve">RICHMOND            </t>
  </si>
  <si>
    <t xml:space="preserve">ROCHESTER           </t>
  </si>
  <si>
    <t xml:space="preserve">ROCKLAND            </t>
  </si>
  <si>
    <t xml:space="preserve">ROCKPORT            </t>
  </si>
  <si>
    <t xml:space="preserve">ROWE                </t>
  </si>
  <si>
    <t xml:space="preserve">ROWLEY              </t>
  </si>
  <si>
    <t xml:space="preserve">ROYALSTON           </t>
  </si>
  <si>
    <t xml:space="preserve">RUSSELL             </t>
  </si>
  <si>
    <t xml:space="preserve">RUTLAND             </t>
  </si>
  <si>
    <t xml:space="preserve">SALEM               </t>
  </si>
  <si>
    <t xml:space="preserve">SALISBURY           </t>
  </si>
  <si>
    <t xml:space="preserve">SANDISFIELD         </t>
  </si>
  <si>
    <t xml:space="preserve">SANDWICH            </t>
  </si>
  <si>
    <t xml:space="preserve">SAUGUS              </t>
  </si>
  <si>
    <t xml:space="preserve">SAVOY               </t>
  </si>
  <si>
    <t xml:space="preserve">SCITUATE            </t>
  </si>
  <si>
    <t xml:space="preserve">SEEKONK             </t>
  </si>
  <si>
    <t xml:space="preserve">SHARON              </t>
  </si>
  <si>
    <t xml:space="preserve">SHEFFIELD           </t>
  </si>
  <si>
    <t xml:space="preserve">SHELBURNE           </t>
  </si>
  <si>
    <t xml:space="preserve">SHERBORN            </t>
  </si>
  <si>
    <t xml:space="preserve">SHIRLEY             </t>
  </si>
  <si>
    <t xml:space="preserve">SHREWSBURY          </t>
  </si>
  <si>
    <t xml:space="preserve">SHUTESBURY          </t>
  </si>
  <si>
    <t xml:space="preserve">SOMERSET            </t>
  </si>
  <si>
    <t xml:space="preserve">SOMERVILLE          </t>
  </si>
  <si>
    <t xml:space="preserve">SOUTH HADLEY        </t>
  </si>
  <si>
    <t xml:space="preserve">SOUTHAMPTON         </t>
  </si>
  <si>
    <t xml:space="preserve">SOUTHBOROUGH        </t>
  </si>
  <si>
    <t xml:space="preserve">SOUTHBRIDGE         </t>
  </si>
  <si>
    <t xml:space="preserve">SOUTHWICK           </t>
  </si>
  <si>
    <t xml:space="preserve">SPENCER             </t>
  </si>
  <si>
    <t xml:space="preserve">SPRINGFIELD         </t>
  </si>
  <si>
    <t xml:space="preserve">STERLING            </t>
  </si>
  <si>
    <t xml:space="preserve">STOCKBRIDGE         </t>
  </si>
  <si>
    <t xml:space="preserve">STONEHAM            </t>
  </si>
  <si>
    <t xml:space="preserve">STOUGHTON           </t>
  </si>
  <si>
    <t xml:space="preserve">STOW                </t>
  </si>
  <si>
    <t xml:space="preserve">STURBRIDGE          </t>
  </si>
  <si>
    <t xml:space="preserve">SUDBURY             </t>
  </si>
  <si>
    <t xml:space="preserve">SUNDERLAND          </t>
  </si>
  <si>
    <t xml:space="preserve">SUTTON              </t>
  </si>
  <si>
    <t xml:space="preserve">SWAMPSCOTT          </t>
  </si>
  <si>
    <t xml:space="preserve">SWANSEA             </t>
  </si>
  <si>
    <t xml:space="preserve">TAUNTON             </t>
  </si>
  <si>
    <t xml:space="preserve">TEMPLETON           </t>
  </si>
  <si>
    <t xml:space="preserve">TEWKSBURY           </t>
  </si>
  <si>
    <t xml:space="preserve">TISBURY             </t>
  </si>
  <si>
    <t xml:space="preserve">TOLLAND             </t>
  </si>
  <si>
    <t xml:space="preserve">TOPSFIELD           </t>
  </si>
  <si>
    <t xml:space="preserve">TOWNSEND            </t>
  </si>
  <si>
    <t xml:space="preserve">TRURO               </t>
  </si>
  <si>
    <t xml:space="preserve">TYNGSBOROUGH        </t>
  </si>
  <si>
    <t xml:space="preserve">TYRINGHAM           </t>
  </si>
  <si>
    <t xml:space="preserve">UPTON               </t>
  </si>
  <si>
    <t xml:space="preserve">UXBRIDGE            </t>
  </si>
  <si>
    <t xml:space="preserve">WAKEFIELD           </t>
  </si>
  <si>
    <t xml:space="preserve">WALES               </t>
  </si>
  <si>
    <t xml:space="preserve">WALPOLE             </t>
  </si>
  <si>
    <t xml:space="preserve">WALTHAM             </t>
  </si>
  <si>
    <t xml:space="preserve">WARE                </t>
  </si>
  <si>
    <t xml:space="preserve">WAREHAM             </t>
  </si>
  <si>
    <t xml:space="preserve">WARREN              </t>
  </si>
  <si>
    <t xml:space="preserve">WARWICK             </t>
  </si>
  <si>
    <t xml:space="preserve">WASHINGTON          </t>
  </si>
  <si>
    <t xml:space="preserve">WATERTOWN           </t>
  </si>
  <si>
    <t xml:space="preserve">WAYLAND             </t>
  </si>
  <si>
    <t xml:space="preserve">WEBSTER             </t>
  </si>
  <si>
    <t xml:space="preserve">WELLESLEY           </t>
  </si>
  <si>
    <t xml:space="preserve">WELLFLEET           </t>
  </si>
  <si>
    <t xml:space="preserve">WENDELL             </t>
  </si>
  <si>
    <t xml:space="preserve">WENHAM              </t>
  </si>
  <si>
    <t xml:space="preserve">WEST BOYLSTON       </t>
  </si>
  <si>
    <t xml:space="preserve">WEST BRIDGEWATER    </t>
  </si>
  <si>
    <t xml:space="preserve">WEST BROOKFIELD     </t>
  </si>
  <si>
    <t xml:space="preserve">WEST NEWBURY        </t>
  </si>
  <si>
    <t xml:space="preserve">WEST SPRINGFIELD    </t>
  </si>
  <si>
    <t xml:space="preserve">WEST STOCKBRIDGE    </t>
  </si>
  <si>
    <t xml:space="preserve">WEST TISBURY        </t>
  </si>
  <si>
    <t xml:space="preserve">WESTBOROUGH         </t>
  </si>
  <si>
    <t xml:space="preserve">WESTFIELD           </t>
  </si>
  <si>
    <t xml:space="preserve">WESTFORD            </t>
  </si>
  <si>
    <t xml:space="preserve">WESTHAMPTON         </t>
  </si>
  <si>
    <t xml:space="preserve">WESTMINSTER         </t>
  </si>
  <si>
    <t xml:space="preserve">WESTON              </t>
  </si>
  <si>
    <t xml:space="preserve">WESTPORT            </t>
  </si>
  <si>
    <t xml:space="preserve">WESTWOOD            </t>
  </si>
  <si>
    <t xml:space="preserve">WEYMOUTH            </t>
  </si>
  <si>
    <t xml:space="preserve">WHATELY             </t>
  </si>
  <si>
    <t xml:space="preserve">WHITMAN             </t>
  </si>
  <si>
    <t xml:space="preserve">WILBRAHAM           </t>
  </si>
  <si>
    <t xml:space="preserve">WILLIAMSBURG        </t>
  </si>
  <si>
    <t xml:space="preserve">WILLIAMSTOWN        </t>
  </si>
  <si>
    <t xml:space="preserve">WILMINGTON          </t>
  </si>
  <si>
    <t xml:space="preserve">WINCHENDON          </t>
  </si>
  <si>
    <t xml:space="preserve">WINCHESTER          </t>
  </si>
  <si>
    <t xml:space="preserve">WINDSOR             </t>
  </si>
  <si>
    <t xml:space="preserve">WINTHROP            </t>
  </si>
  <si>
    <t xml:space="preserve">WOBURN              </t>
  </si>
  <si>
    <t xml:space="preserve">WORCESTER           </t>
  </si>
  <si>
    <t xml:space="preserve">WORTHINGTON         </t>
  </si>
  <si>
    <t xml:space="preserve">WRENTHAM            </t>
  </si>
  <si>
    <t>YARMOUTH</t>
  </si>
  <si>
    <t xml:space="preserve"> </t>
  </si>
  <si>
    <t>Massachusetts Department of Revenue</t>
  </si>
  <si>
    <t>Division of Local Services</t>
  </si>
  <si>
    <t>Fiscal Year</t>
  </si>
  <si>
    <t>1.</t>
  </si>
  <si>
    <t>LEVY LIMIT BASE</t>
  </si>
  <si>
    <t>AMOUNT</t>
  </si>
  <si>
    <t>3.</t>
  </si>
  <si>
    <t>CHANGE IN REVENUE SHARING</t>
  </si>
  <si>
    <t>Cherry Sheet</t>
  </si>
  <si>
    <t>Estimates</t>
  </si>
  <si>
    <t>State Owned Land</t>
  </si>
  <si>
    <t>TOTAL</t>
  </si>
  <si>
    <t>2.</t>
  </si>
  <si>
    <t>INCREASE IN LEVY LIMIT GROWTH DUE TO NEW GROWTH</t>
  </si>
  <si>
    <t>4.</t>
  </si>
  <si>
    <t>RECURRING LOCAL RECEIPTS</t>
  </si>
  <si>
    <t>Budget</t>
  </si>
  <si>
    <t>Levy Limit</t>
  </si>
  <si>
    <t xml:space="preserve">New </t>
  </si>
  <si>
    <t>Percentage</t>
  </si>
  <si>
    <t>Without</t>
  </si>
  <si>
    <t>Certified</t>
  </si>
  <si>
    <t>Growth</t>
  </si>
  <si>
    <t xml:space="preserve">of Previous </t>
  </si>
  <si>
    <t>Motor Vehicle Excise</t>
  </si>
  <si>
    <t>Fiscal</t>
  </si>
  <si>
    <t>Exclusions,</t>
  </si>
  <si>
    <t>CH</t>
  </si>
  <si>
    <t>New</t>
  </si>
  <si>
    <t>Adjusted</t>
  </si>
  <si>
    <t>Year's</t>
  </si>
  <si>
    <t>Other Excise</t>
  </si>
  <si>
    <t>Year</t>
  </si>
  <si>
    <t>Overides</t>
  </si>
  <si>
    <t>for 653</t>
  </si>
  <si>
    <t>Limit</t>
  </si>
  <si>
    <t>Penalties and Interest</t>
  </si>
  <si>
    <t>Payments in Lieu</t>
  </si>
  <si>
    <t>Fines and Forfeits</t>
  </si>
  <si>
    <t>Investment Income</t>
  </si>
  <si>
    <t>5.</t>
  </si>
  <si>
    <t>SUMMARY</t>
  </si>
  <si>
    <t>Amount</t>
  </si>
  <si>
    <t>Pct Chg</t>
  </si>
  <si>
    <t>Average of Last Three Years</t>
  </si>
  <si>
    <t>Lowest Three of Last Four Years</t>
  </si>
  <si>
    <t>Maximum, Last Three Years</t>
  </si>
  <si>
    <t>Average of Two Smaller Years</t>
  </si>
  <si>
    <t>Difference, Maximum Minus 2 Yr Average</t>
  </si>
  <si>
    <t>Total Base Municipal Revenues</t>
  </si>
  <si>
    <t>Percent Increase in New Growth for MRGF</t>
  </si>
  <si>
    <t>Total Estimated Current Municipal Revenues</t>
  </si>
  <si>
    <t>Change, Base to Current Revenues</t>
  </si>
  <si>
    <t>Calculation of Increment in Levy Limit Due to New Growth</t>
  </si>
  <si>
    <t>Limit Prior</t>
  </si>
  <si>
    <t>Average,</t>
  </si>
  <si>
    <t>Lowest</t>
  </si>
  <si>
    <t>Maximum</t>
  </si>
  <si>
    <t>Avg of</t>
  </si>
  <si>
    <t>Difference,</t>
  </si>
  <si>
    <t>Avg Pct</t>
  </si>
  <si>
    <t>Estimated</t>
  </si>
  <si>
    <t>to Exclusion</t>
  </si>
  <si>
    <t>Ch 653</t>
  </si>
  <si>
    <t xml:space="preserve">Last </t>
  </si>
  <si>
    <t>Three of</t>
  </si>
  <si>
    <t>Percentage,</t>
  </si>
  <si>
    <t>Two</t>
  </si>
  <si>
    <t>Increase</t>
  </si>
  <si>
    <t>New Growth</t>
  </si>
  <si>
    <t>DOR</t>
  </si>
  <si>
    <t>Unadjusted</t>
  </si>
  <si>
    <t>Growth %</t>
  </si>
  <si>
    <t>Three</t>
  </si>
  <si>
    <t>Last Four</t>
  </si>
  <si>
    <t>Last 3</t>
  </si>
  <si>
    <t>Smaller</t>
  </si>
  <si>
    <t>Minus</t>
  </si>
  <si>
    <t>In Limit</t>
  </si>
  <si>
    <t>CDE</t>
  </si>
  <si>
    <t xml:space="preserve">MUNICIPALITY  </t>
  </si>
  <si>
    <t>for Overrides</t>
  </si>
  <si>
    <t>Begun</t>
  </si>
  <si>
    <t>Ended</t>
  </si>
  <si>
    <t>for Ch 653</t>
  </si>
  <si>
    <t>Of PY Limit</t>
  </si>
  <si>
    <t>Years</t>
  </si>
  <si>
    <t>2 Yr Avg</t>
  </si>
  <si>
    <t>From Growth</t>
  </si>
  <si>
    <t>Ceiling Check</t>
  </si>
  <si>
    <t xml:space="preserve">ABINGTON      </t>
  </si>
  <si>
    <t xml:space="preserve">ACTON         </t>
  </si>
  <si>
    <t xml:space="preserve">ACUSHNET      </t>
  </si>
  <si>
    <t xml:space="preserve">ADAMS         </t>
  </si>
  <si>
    <t xml:space="preserve">AGAWAM        </t>
  </si>
  <si>
    <t xml:space="preserve">ALFORD        </t>
  </si>
  <si>
    <t xml:space="preserve">AMESBURY      </t>
  </si>
  <si>
    <t xml:space="preserve">AMHERST       </t>
  </si>
  <si>
    <t xml:space="preserve">ANDOVER       </t>
  </si>
  <si>
    <t xml:space="preserve">ARLINGTON     </t>
  </si>
  <si>
    <t xml:space="preserve">ASHBURNHAM    </t>
  </si>
  <si>
    <t xml:space="preserve">ASHBY         </t>
  </si>
  <si>
    <t xml:space="preserve">ASHFIELD      </t>
  </si>
  <si>
    <t xml:space="preserve">ASHLAND       </t>
  </si>
  <si>
    <t xml:space="preserve">ATHOL         </t>
  </si>
  <si>
    <t xml:space="preserve">ATTLEBORO     </t>
  </si>
  <si>
    <t xml:space="preserve">AUBURN        </t>
  </si>
  <si>
    <t xml:space="preserve">AVON          </t>
  </si>
  <si>
    <t xml:space="preserve">AYER          </t>
  </si>
  <si>
    <t xml:space="preserve">BARNSTABLE    </t>
  </si>
  <si>
    <t xml:space="preserve">BARRE         </t>
  </si>
  <si>
    <t xml:space="preserve">BECKET        </t>
  </si>
  <si>
    <t xml:space="preserve">BEDFORD       </t>
  </si>
  <si>
    <t xml:space="preserve">BELCHERTOWN   </t>
  </si>
  <si>
    <t xml:space="preserve">BELLINGHAM    </t>
  </si>
  <si>
    <t xml:space="preserve">BELMONT       </t>
  </si>
  <si>
    <t xml:space="preserve">BERKLEY       </t>
  </si>
  <si>
    <t xml:space="preserve">BERLIN        </t>
  </si>
  <si>
    <t xml:space="preserve">BERNARDSTON   </t>
  </si>
  <si>
    <t xml:space="preserve">BEVERLY       </t>
  </si>
  <si>
    <t xml:space="preserve">BILLERICA     </t>
  </si>
  <si>
    <t xml:space="preserve">BLACKSTONE    </t>
  </si>
  <si>
    <t xml:space="preserve">BLANDFORD     </t>
  </si>
  <si>
    <t xml:space="preserve">BOLTON        </t>
  </si>
  <si>
    <t xml:space="preserve">BOSTON        </t>
  </si>
  <si>
    <t xml:space="preserve">BOURNE        </t>
  </si>
  <si>
    <t xml:space="preserve">BOXBOROUGH    </t>
  </si>
  <si>
    <t xml:space="preserve">BOXFORD       </t>
  </si>
  <si>
    <t xml:space="preserve">BOYLSTON      </t>
  </si>
  <si>
    <t xml:space="preserve">BRAINTREE     </t>
  </si>
  <si>
    <t xml:space="preserve">BREWSTER      </t>
  </si>
  <si>
    <t xml:space="preserve">BRIDGEWATER   </t>
  </si>
  <si>
    <t xml:space="preserve">BRIMFIELD     </t>
  </si>
  <si>
    <t xml:space="preserve">BROCKTON      </t>
  </si>
  <si>
    <t xml:space="preserve">BROOKFIELD    </t>
  </si>
  <si>
    <t xml:space="preserve">BROOKLINE     </t>
  </si>
  <si>
    <t xml:space="preserve">BUCKLAND      </t>
  </si>
  <si>
    <t xml:space="preserve">BURLINGTON    </t>
  </si>
  <si>
    <t xml:space="preserve">CAMBRIDGE     </t>
  </si>
  <si>
    <t xml:space="preserve">CANTON        </t>
  </si>
  <si>
    <t xml:space="preserve">CARLISLE      </t>
  </si>
  <si>
    <t xml:space="preserve">CARVER        </t>
  </si>
  <si>
    <t xml:space="preserve">CHARLEMONT    </t>
  </si>
  <si>
    <t xml:space="preserve">CHARLTON      </t>
  </si>
  <si>
    <t xml:space="preserve">CHATHAM       </t>
  </si>
  <si>
    <t xml:space="preserve">CHELMSFORD    </t>
  </si>
  <si>
    <t xml:space="preserve">CHELSEA       </t>
  </si>
  <si>
    <t xml:space="preserve">CHESHIRE      </t>
  </si>
  <si>
    <t xml:space="preserve">CHESTER       </t>
  </si>
  <si>
    <t xml:space="preserve">CHESTERFIELD  </t>
  </si>
  <si>
    <t xml:space="preserve">CHICOPEE      </t>
  </si>
  <si>
    <t xml:space="preserve">CHILMARK      </t>
  </si>
  <si>
    <t xml:space="preserve">CLARKSBURG    </t>
  </si>
  <si>
    <t xml:space="preserve">CLINTON       </t>
  </si>
  <si>
    <t xml:space="preserve">COHASSET      </t>
  </si>
  <si>
    <t xml:space="preserve">COLRAIN       </t>
  </si>
  <si>
    <t xml:space="preserve">CONCORD       </t>
  </si>
  <si>
    <t xml:space="preserve">CONWAY        </t>
  </si>
  <si>
    <t xml:space="preserve">CUMMINGTON    </t>
  </si>
  <si>
    <t xml:space="preserve">DALTON        </t>
  </si>
  <si>
    <t xml:space="preserve">DANVERS       </t>
  </si>
  <si>
    <t xml:space="preserve">DARTMOUTH     </t>
  </si>
  <si>
    <t xml:space="preserve">DEDHAM        </t>
  </si>
  <si>
    <t xml:space="preserve">DEERFIELD     </t>
  </si>
  <si>
    <t xml:space="preserve">DENNIS        </t>
  </si>
  <si>
    <t xml:space="preserve">DIGHTON       </t>
  </si>
  <si>
    <t xml:space="preserve">DOUGLAS       </t>
  </si>
  <si>
    <t xml:space="preserve">DOVER         </t>
  </si>
  <si>
    <t xml:space="preserve">DRACUT        </t>
  </si>
  <si>
    <t xml:space="preserve">DUDLEY        </t>
  </si>
  <si>
    <t xml:space="preserve">DUNSTABLE     </t>
  </si>
  <si>
    <t xml:space="preserve">DUXBURY       </t>
  </si>
  <si>
    <t>EAST BRIDGEWAT</t>
  </si>
  <si>
    <t>EAST BROOKFIEL</t>
  </si>
  <si>
    <t>EAST LONGMEADO</t>
  </si>
  <si>
    <t xml:space="preserve">EASTHAM       </t>
  </si>
  <si>
    <t xml:space="preserve">EASTHAMPTON   </t>
  </si>
  <si>
    <t xml:space="preserve">EASTON        </t>
  </si>
  <si>
    <t xml:space="preserve">EDGARTOWN     </t>
  </si>
  <si>
    <t xml:space="preserve">EGREMONT      </t>
  </si>
  <si>
    <t xml:space="preserve">ERVING        </t>
  </si>
  <si>
    <t xml:space="preserve">ESSEX         </t>
  </si>
  <si>
    <t xml:space="preserve">EVERETT       </t>
  </si>
  <si>
    <t xml:space="preserve">FAIRHAVEN     </t>
  </si>
  <si>
    <t xml:space="preserve">FALL RIVER    </t>
  </si>
  <si>
    <t xml:space="preserve">FALMOUTH      </t>
  </si>
  <si>
    <t xml:space="preserve">FITCHBURG     </t>
  </si>
  <si>
    <t xml:space="preserve">FLORIDA       </t>
  </si>
  <si>
    <t xml:space="preserve">FOXBOROUGH    </t>
  </si>
  <si>
    <t xml:space="preserve">FRAMINGHAM    </t>
  </si>
  <si>
    <t xml:space="preserve">FRANKLIN      </t>
  </si>
  <si>
    <t xml:space="preserve">FREETOWN      </t>
  </si>
  <si>
    <t xml:space="preserve">GARDNER       </t>
  </si>
  <si>
    <t xml:space="preserve">GAY HEAD      </t>
  </si>
  <si>
    <t xml:space="preserve">GEORGETOWN    </t>
  </si>
  <si>
    <t xml:space="preserve">GILL          </t>
  </si>
  <si>
    <t xml:space="preserve">GLOUCESTER    </t>
  </si>
  <si>
    <t xml:space="preserve">GOSHEN        </t>
  </si>
  <si>
    <t xml:space="preserve">GOSNOLD       </t>
  </si>
  <si>
    <t xml:space="preserve">GRAFTON       </t>
  </si>
  <si>
    <t xml:space="preserve">GRANBY        </t>
  </si>
  <si>
    <t xml:space="preserve">GRANVILLE     </t>
  </si>
  <si>
    <t>GREAT BARRINGT</t>
  </si>
  <si>
    <t xml:space="preserve">GREENFIELD    </t>
  </si>
  <si>
    <t xml:space="preserve">GROTON        </t>
  </si>
  <si>
    <t xml:space="preserve">GROVELAND     </t>
  </si>
  <si>
    <t xml:space="preserve">HADLEY        </t>
  </si>
  <si>
    <t xml:space="preserve">HALIFAX       </t>
  </si>
  <si>
    <t xml:space="preserve">HAMILTON      </t>
  </si>
  <si>
    <t xml:space="preserve">HAMPDEN       </t>
  </si>
  <si>
    <t xml:space="preserve">HANCOCK       </t>
  </si>
  <si>
    <t xml:space="preserve">HANOVER       </t>
  </si>
  <si>
    <t xml:space="preserve">HANSON        </t>
  </si>
  <si>
    <t xml:space="preserve">HARDWICK      </t>
  </si>
  <si>
    <t xml:space="preserve">HARVARD       </t>
  </si>
  <si>
    <t xml:space="preserve">HARWICH       </t>
  </si>
  <si>
    <t xml:space="preserve">HATFIELD      </t>
  </si>
  <si>
    <t xml:space="preserve">HAVERHILL     </t>
  </si>
  <si>
    <t xml:space="preserve">HAWLEY        </t>
  </si>
  <si>
    <t xml:space="preserve">HEATH         </t>
  </si>
  <si>
    <t xml:space="preserve">HINGHAM       </t>
  </si>
  <si>
    <t xml:space="preserve">HINSDALE      </t>
  </si>
  <si>
    <t xml:space="preserve">HOLBROOK      </t>
  </si>
  <si>
    <t xml:space="preserve">HOLDEN        </t>
  </si>
  <si>
    <t xml:space="preserve">HOLLAND       </t>
  </si>
  <si>
    <t xml:space="preserve">HOLLISTON     </t>
  </si>
  <si>
    <t xml:space="preserve">HOLYOKE       </t>
  </si>
  <si>
    <t xml:space="preserve">HOPEDALE      </t>
  </si>
  <si>
    <t xml:space="preserve">HOPKINTON     </t>
  </si>
  <si>
    <t xml:space="preserve">HUBBARDSTON   </t>
  </si>
  <si>
    <t xml:space="preserve">HUDSON        </t>
  </si>
  <si>
    <t xml:space="preserve">HULL          </t>
  </si>
  <si>
    <t xml:space="preserve">HUNTINGTON    </t>
  </si>
  <si>
    <t xml:space="preserve">IPSWICH       </t>
  </si>
  <si>
    <t xml:space="preserve">KINGSTON      </t>
  </si>
  <si>
    <t xml:space="preserve">LAKEVILLE     </t>
  </si>
  <si>
    <t xml:space="preserve">LANCASTER     </t>
  </si>
  <si>
    <t xml:space="preserve">LANESBOROUGH  </t>
  </si>
  <si>
    <t xml:space="preserve">LAWRENCE      </t>
  </si>
  <si>
    <t xml:space="preserve">LEE           </t>
  </si>
  <si>
    <t xml:space="preserve">LEICESTER     </t>
  </si>
  <si>
    <t xml:space="preserve">LENOX         </t>
  </si>
  <si>
    <t xml:space="preserve">LEOMINSTER    </t>
  </si>
  <si>
    <t xml:space="preserve">LEVERETT      </t>
  </si>
  <si>
    <t xml:space="preserve">LEXINGTON     </t>
  </si>
  <si>
    <t xml:space="preserve">LEYDEN        </t>
  </si>
  <si>
    <t xml:space="preserve">LINCOLN       </t>
  </si>
  <si>
    <t xml:space="preserve">LITTLETON     </t>
  </si>
  <si>
    <t xml:space="preserve">LONGMEADOW    </t>
  </si>
  <si>
    <t xml:space="preserve">LOWELL        </t>
  </si>
  <si>
    <t xml:space="preserve">LUDLOW        </t>
  </si>
  <si>
    <t xml:space="preserve">LUNENBURG     </t>
  </si>
  <si>
    <t xml:space="preserve">LYNN          </t>
  </si>
  <si>
    <t xml:space="preserve">LYNNFIELD     </t>
  </si>
  <si>
    <t xml:space="preserve">MALDEN        </t>
  </si>
  <si>
    <t xml:space="preserve">MANCHESTER    </t>
  </si>
  <si>
    <t xml:space="preserve">MANSFIELD     </t>
  </si>
  <si>
    <t xml:space="preserve">MARBLEHEAD    </t>
  </si>
  <si>
    <t xml:space="preserve">MARION        </t>
  </si>
  <si>
    <t xml:space="preserve">MARLBOROUGH   </t>
  </si>
  <si>
    <t xml:space="preserve">MARSHFIELD    </t>
  </si>
  <si>
    <t xml:space="preserve">MASHPEE       </t>
  </si>
  <si>
    <t xml:space="preserve">MATTAPOISETT  </t>
  </si>
  <si>
    <t xml:space="preserve">MAYNARD       </t>
  </si>
  <si>
    <t xml:space="preserve">MEDFIELD      </t>
  </si>
  <si>
    <t xml:space="preserve">MEDFORD       </t>
  </si>
  <si>
    <t xml:space="preserve">MEDWAY        </t>
  </si>
  <si>
    <t xml:space="preserve">MELROSE       </t>
  </si>
  <si>
    <t xml:space="preserve">MENDON        </t>
  </si>
  <si>
    <t xml:space="preserve">MERRIMAC      </t>
  </si>
  <si>
    <t xml:space="preserve">METHUEN       </t>
  </si>
  <si>
    <t xml:space="preserve">MIDDLEBOROUGH </t>
  </si>
  <si>
    <t xml:space="preserve">MIDDLEFIELD   </t>
  </si>
  <si>
    <t xml:space="preserve">MIDDLETON     </t>
  </si>
  <si>
    <t xml:space="preserve">MILFORD       </t>
  </si>
  <si>
    <t xml:space="preserve">MILLBURY      </t>
  </si>
  <si>
    <t xml:space="preserve">MILLIS        </t>
  </si>
  <si>
    <t xml:space="preserve">MILLVILLE     </t>
  </si>
  <si>
    <t xml:space="preserve">MILTON        </t>
  </si>
  <si>
    <t xml:space="preserve">MONROE        </t>
  </si>
  <si>
    <t xml:space="preserve">MONSON        </t>
  </si>
  <si>
    <t xml:space="preserve">MONTAGUE      </t>
  </si>
  <si>
    <t xml:space="preserve">MONTEREY      </t>
  </si>
  <si>
    <t xml:space="preserve">MONTGOMERY    </t>
  </si>
  <si>
    <t>MOUNT WASHINGT</t>
  </si>
  <si>
    <t xml:space="preserve">NAHANT        </t>
  </si>
  <si>
    <t xml:space="preserve">NANTUCKET     </t>
  </si>
  <si>
    <t xml:space="preserve">NATICK        </t>
  </si>
  <si>
    <t xml:space="preserve">NEEDHAM       </t>
  </si>
  <si>
    <t xml:space="preserve">NEW ASHFORD   </t>
  </si>
  <si>
    <t xml:space="preserve">NEW BEDFORD   </t>
  </si>
  <si>
    <t xml:space="preserve">NEW BRAINTREE </t>
  </si>
  <si>
    <t>NEW MARLBOROUG</t>
  </si>
  <si>
    <t xml:space="preserve">NEW SALEM     </t>
  </si>
  <si>
    <t xml:space="preserve">NEWBURY       </t>
  </si>
  <si>
    <t xml:space="preserve">NEWBURYPORT   </t>
  </si>
  <si>
    <t xml:space="preserve">NEWTON        </t>
  </si>
  <si>
    <t xml:space="preserve">NORFOLK       </t>
  </si>
  <si>
    <t xml:space="preserve">NORTH ADAMS   </t>
  </si>
  <si>
    <t xml:space="preserve">NORTH ANDOVER </t>
  </si>
  <si>
    <t>NORTH ATTLEBOR</t>
  </si>
  <si>
    <t>NORTH BROOKFIE</t>
  </si>
  <si>
    <t xml:space="preserve">NORTH READING </t>
  </si>
  <si>
    <t xml:space="preserve">NORTHAMPTON   </t>
  </si>
  <si>
    <t xml:space="preserve">NORTHBOROUGH  </t>
  </si>
  <si>
    <t xml:space="preserve">NORTHBRIDGE   </t>
  </si>
  <si>
    <t xml:space="preserve">NORTHFIELD    </t>
  </si>
  <si>
    <t xml:space="preserve">NORTON        </t>
  </si>
  <si>
    <t xml:space="preserve">NORWELL       </t>
  </si>
  <si>
    <t xml:space="preserve">NORWOOD       </t>
  </si>
  <si>
    <t xml:space="preserve">OAK BLUFFS    </t>
  </si>
  <si>
    <t xml:space="preserve">OAKHAM        </t>
  </si>
  <si>
    <t xml:space="preserve">ORANGE        </t>
  </si>
  <si>
    <t xml:space="preserve">ORLEANS       </t>
  </si>
  <si>
    <t xml:space="preserve">OTIS          </t>
  </si>
  <si>
    <t xml:space="preserve">OXFORD        </t>
  </si>
  <si>
    <t xml:space="preserve">PALMER        </t>
  </si>
  <si>
    <t xml:space="preserve">PAXTON        </t>
  </si>
  <si>
    <t xml:space="preserve">PEABODY       </t>
  </si>
  <si>
    <t xml:space="preserve">PELHAM        </t>
  </si>
  <si>
    <t xml:space="preserve">PEMBROKE      </t>
  </si>
  <si>
    <t xml:space="preserve">PEPPERELL     </t>
  </si>
  <si>
    <t xml:space="preserve">PERU          </t>
  </si>
  <si>
    <t xml:space="preserve">PETERSHAM     </t>
  </si>
  <si>
    <t xml:space="preserve">PHILLIPSTON   </t>
  </si>
  <si>
    <t xml:space="preserve">PITTSFIELD    </t>
  </si>
  <si>
    <t xml:space="preserve">PLAINFIELD    </t>
  </si>
  <si>
    <t xml:space="preserve">PLAINVILLE    </t>
  </si>
  <si>
    <t xml:space="preserve">PLYMOUTH      </t>
  </si>
  <si>
    <t xml:space="preserve">PLYMPTON      </t>
  </si>
  <si>
    <t xml:space="preserve">PRINCETON     </t>
  </si>
  <si>
    <t xml:space="preserve">PROVINCETOWN  </t>
  </si>
  <si>
    <t xml:space="preserve">QUINCY        </t>
  </si>
  <si>
    <t xml:space="preserve">RANDOLPH      </t>
  </si>
  <si>
    <t xml:space="preserve">RAYNHAM       </t>
  </si>
  <si>
    <t xml:space="preserve">READING       </t>
  </si>
  <si>
    <t xml:space="preserve">REHOBOTH      </t>
  </si>
  <si>
    <t xml:space="preserve">REVERE        </t>
  </si>
  <si>
    <t xml:space="preserve">RICHMOND      </t>
  </si>
  <si>
    <t xml:space="preserve">ROCHESTER     </t>
  </si>
  <si>
    <t xml:space="preserve">ROCKLAND      </t>
  </si>
  <si>
    <t xml:space="preserve">ROCKPORT      </t>
  </si>
  <si>
    <t xml:space="preserve">ROWE          </t>
  </si>
  <si>
    <t xml:space="preserve">ROWLEY        </t>
  </si>
  <si>
    <t xml:space="preserve">ROYALSTON     </t>
  </si>
  <si>
    <t xml:space="preserve">RUSSELL       </t>
  </si>
  <si>
    <t xml:space="preserve">RUTLAND       </t>
  </si>
  <si>
    <t xml:space="preserve">SALEM         </t>
  </si>
  <si>
    <t xml:space="preserve">SALISBURY     </t>
  </si>
  <si>
    <t xml:space="preserve">SANDISFIELD   </t>
  </si>
  <si>
    <t xml:space="preserve">SANDWICH      </t>
  </si>
  <si>
    <t xml:space="preserve">SAUGUS        </t>
  </si>
  <si>
    <t xml:space="preserve">SAVOY         </t>
  </si>
  <si>
    <t xml:space="preserve">SCITUATE      </t>
  </si>
  <si>
    <t xml:space="preserve">SEEKONK       </t>
  </si>
  <si>
    <t xml:space="preserve">SHARON        </t>
  </si>
  <si>
    <t xml:space="preserve">SHEFFIELD     </t>
  </si>
  <si>
    <t xml:space="preserve">SHELBURNE     </t>
  </si>
  <si>
    <t xml:space="preserve">SHERBORN      </t>
  </si>
  <si>
    <t xml:space="preserve">SHIRLEY       </t>
  </si>
  <si>
    <t xml:space="preserve">SHREWSBURY    </t>
  </si>
  <si>
    <t xml:space="preserve">SHUTESBURY    </t>
  </si>
  <si>
    <t xml:space="preserve">SOMERSET      </t>
  </si>
  <si>
    <t xml:space="preserve">SOMERVILLE    </t>
  </si>
  <si>
    <t xml:space="preserve">SOUTH HADLEY  </t>
  </si>
  <si>
    <t xml:space="preserve">SOUTHAMPTON   </t>
  </si>
  <si>
    <t xml:space="preserve">SOUTHBOROUGH  </t>
  </si>
  <si>
    <t xml:space="preserve">SOUTHBRIDGE   </t>
  </si>
  <si>
    <t xml:space="preserve">SOUTHWICK     </t>
  </si>
  <si>
    <t xml:space="preserve">SPENCER       </t>
  </si>
  <si>
    <t xml:space="preserve">SPRINGFIELD   </t>
  </si>
  <si>
    <t xml:space="preserve">STERLING      </t>
  </si>
  <si>
    <t xml:space="preserve">STOCKBRIDGE   </t>
  </si>
  <si>
    <t xml:space="preserve">STONEHAM      </t>
  </si>
  <si>
    <t xml:space="preserve">STOUGHTON     </t>
  </si>
  <si>
    <t xml:space="preserve">STOW          </t>
  </si>
  <si>
    <t xml:space="preserve">STURBRIDGE    </t>
  </si>
  <si>
    <t xml:space="preserve">SUDBURY       </t>
  </si>
  <si>
    <t xml:space="preserve">SUNDERLAND    </t>
  </si>
  <si>
    <t xml:space="preserve">SUTTON        </t>
  </si>
  <si>
    <t xml:space="preserve">SWAMPSCOTT    </t>
  </si>
  <si>
    <t xml:space="preserve">SWANSEA       </t>
  </si>
  <si>
    <t xml:space="preserve">TAUNTON       </t>
  </si>
  <si>
    <t xml:space="preserve">TEMPLETON     </t>
  </si>
  <si>
    <t xml:space="preserve">TEWKSBURY     </t>
  </si>
  <si>
    <t xml:space="preserve">TISBURY       </t>
  </si>
  <si>
    <t xml:space="preserve">TOLLAND       </t>
  </si>
  <si>
    <t xml:space="preserve">TOPSFIELD     </t>
  </si>
  <si>
    <t xml:space="preserve">TOWNSEND      </t>
  </si>
  <si>
    <t xml:space="preserve">TRURO         </t>
  </si>
  <si>
    <t xml:space="preserve">TYNGSBOROUGH  </t>
  </si>
  <si>
    <t xml:space="preserve">TYRINGHAM     </t>
  </si>
  <si>
    <t xml:space="preserve">UPTON         </t>
  </si>
  <si>
    <t xml:space="preserve">UXBRIDGE      </t>
  </si>
  <si>
    <t xml:space="preserve">WAKEFIELD     </t>
  </si>
  <si>
    <t xml:space="preserve">WALES         </t>
  </si>
  <si>
    <t xml:space="preserve">WALPOLE       </t>
  </si>
  <si>
    <t xml:space="preserve">WALTHAM       </t>
  </si>
  <si>
    <t xml:space="preserve">WARE          </t>
  </si>
  <si>
    <t xml:space="preserve">WAREHAM       </t>
  </si>
  <si>
    <t xml:space="preserve">WARREN        </t>
  </si>
  <si>
    <t xml:space="preserve">WARWICK       </t>
  </si>
  <si>
    <t xml:space="preserve">WASHINGTON    </t>
  </si>
  <si>
    <t xml:space="preserve">WATERTOWN     </t>
  </si>
  <si>
    <t xml:space="preserve">WAYLAND       </t>
  </si>
  <si>
    <t xml:space="preserve">WEBSTER       </t>
  </si>
  <si>
    <t xml:space="preserve">WELLESLEY     </t>
  </si>
  <si>
    <t xml:space="preserve">WELLFLEET     </t>
  </si>
  <si>
    <t xml:space="preserve">WENDELL       </t>
  </si>
  <si>
    <t xml:space="preserve">WENHAM        </t>
  </si>
  <si>
    <t xml:space="preserve">WEST BOYLSTON </t>
  </si>
  <si>
    <t>WEST BRIDGEWAT</t>
  </si>
  <si>
    <t>WEST BROOKFIEL</t>
  </si>
  <si>
    <t xml:space="preserve">WEST NEWBURY  </t>
  </si>
  <si>
    <t>WEST SPRINGFIE</t>
  </si>
  <si>
    <t>WEST STOCKBRID</t>
  </si>
  <si>
    <t xml:space="preserve">WEST TISBURY  </t>
  </si>
  <si>
    <t xml:space="preserve">WESTBOROUGH   </t>
  </si>
  <si>
    <t xml:space="preserve">WESTFIELD     </t>
  </si>
  <si>
    <t xml:space="preserve">WESTFORD      </t>
  </si>
  <si>
    <t xml:space="preserve">WESTHAMPTON   </t>
  </si>
  <si>
    <t xml:space="preserve">WESTMINSTER   </t>
  </si>
  <si>
    <t xml:space="preserve">WESTON        </t>
  </si>
  <si>
    <t xml:space="preserve">WESTPORT      </t>
  </si>
  <si>
    <t xml:space="preserve">WESTWOOD      </t>
  </si>
  <si>
    <t xml:space="preserve">WEYMOUTH      </t>
  </si>
  <si>
    <t xml:space="preserve">WHATELY       </t>
  </si>
  <si>
    <t xml:space="preserve">WHITMAN       </t>
  </si>
  <si>
    <t xml:space="preserve">WILBRAHAM     </t>
  </si>
  <si>
    <t xml:space="preserve">WILLIAMSBURG  </t>
  </si>
  <si>
    <t xml:space="preserve">WILLIAMSTOWN  </t>
  </si>
  <si>
    <t xml:space="preserve">WILMINGTON    </t>
  </si>
  <si>
    <t xml:space="preserve">WINCHENDON    </t>
  </si>
  <si>
    <t xml:space="preserve">WINCHESTER    </t>
  </si>
  <si>
    <t xml:space="preserve">WINDSOR       </t>
  </si>
  <si>
    <t xml:space="preserve">WINTHROP      </t>
  </si>
  <si>
    <t xml:space="preserve">WOBURN        </t>
  </si>
  <si>
    <t xml:space="preserve">WORCESTER     </t>
  </si>
  <si>
    <t xml:space="preserve">WORTHINGTON   </t>
  </si>
  <si>
    <t xml:space="preserve">WRENTHAM      </t>
  </si>
  <si>
    <t xml:space="preserve">YARMOUTH      </t>
  </si>
  <si>
    <t>Total</t>
  </si>
  <si>
    <t>Calculation of Levy Limit Base</t>
  </si>
  <si>
    <t>Change in General Revenue Sharing</t>
  </si>
  <si>
    <t>State-</t>
  </si>
  <si>
    <t>Additional</t>
  </si>
  <si>
    <t>Owned</t>
  </si>
  <si>
    <t>Assistance</t>
  </si>
  <si>
    <t>Land</t>
  </si>
  <si>
    <t>Recurring Local Receipts</t>
  </si>
  <si>
    <t>Base Year Actuals</t>
  </si>
  <si>
    <t>Current Year Estimates</t>
  </si>
  <si>
    <t>Penalties</t>
  </si>
  <si>
    <t>Recurring</t>
  </si>
  <si>
    <t xml:space="preserve">Motor </t>
  </si>
  <si>
    <t>&amp; Interest</t>
  </si>
  <si>
    <t>Payments</t>
  </si>
  <si>
    <t>Fines</t>
  </si>
  <si>
    <t>Local</t>
  </si>
  <si>
    <t>Base</t>
  </si>
  <si>
    <t>Vehicle</t>
  </si>
  <si>
    <t>Other</t>
  </si>
  <si>
    <t>On Tax &amp;</t>
  </si>
  <si>
    <t>in-Lieu</t>
  </si>
  <si>
    <t xml:space="preserve">and </t>
  </si>
  <si>
    <t>Investment</t>
  </si>
  <si>
    <t>Miscel-</t>
  </si>
  <si>
    <t>Receipts</t>
  </si>
  <si>
    <t>Current</t>
  </si>
  <si>
    <t>Excise</t>
  </si>
  <si>
    <t>of Taxes</t>
  </si>
  <si>
    <t>Forfeits</t>
  </si>
  <si>
    <t>Income</t>
  </si>
  <si>
    <t>laneous</t>
  </si>
  <si>
    <t>Municipal Revenue Growth Factor</t>
  </si>
  <si>
    <t>Massaschusetts Department of Revenue, Division of Local Services</t>
  </si>
  <si>
    <t>State Totals</t>
  </si>
  <si>
    <t>municipal revenue growth factor, which is a key component of the Chapter 70 state aid to</t>
  </si>
  <si>
    <t>education formula.  The growth factors contained in this workbook were used by the</t>
  </si>
  <si>
    <t>Miscellaneous Recurring</t>
  </si>
  <si>
    <t>DOR Code</t>
  </si>
  <si>
    <t>Total, Base Municipal Revenues</t>
  </si>
  <si>
    <t>Percent Change In Receipts</t>
  </si>
  <si>
    <t>Total, Estimated Current Municipal Revenues</t>
  </si>
  <si>
    <t>Calculated Change, Base to Current</t>
  </si>
  <si>
    <t>EAST BRIDGEWATER</t>
  </si>
  <si>
    <t>EAST BROOKFIELD</t>
  </si>
  <si>
    <t>EAST LONGMEADOW</t>
  </si>
  <si>
    <t xml:space="preserve">AQUINNAH      </t>
  </si>
  <si>
    <t>GREAT BARRINGTON</t>
  </si>
  <si>
    <t>MOUNT WASHINGTON</t>
  </si>
  <si>
    <t>NEW MARLBOROUGH</t>
  </si>
  <si>
    <t>NORTH ATTLEBOROUGH</t>
  </si>
  <si>
    <t>NORTH BROOKFIELD</t>
  </si>
  <si>
    <t>WEST BRIDGEWATER</t>
  </si>
  <si>
    <t>WEST BROOKFIELD</t>
  </si>
  <si>
    <t>WEST SPRINGFIELD</t>
  </si>
  <si>
    <t>WEST STOCKBRIDGE</t>
  </si>
  <si>
    <t>PY</t>
  </si>
  <si>
    <t>CY</t>
  </si>
  <si>
    <t/>
  </si>
  <si>
    <t>UGGA</t>
  </si>
  <si>
    <t>Unrestricted General Government Aid</t>
  </si>
  <si>
    <t>Percent Change In GRS</t>
  </si>
  <si>
    <t>Percent Change In Levy Limit</t>
  </si>
  <si>
    <t>*</t>
  </si>
  <si>
    <t>Department of Elementary and Secondary Education's Office of School Finance in calculating</t>
  </si>
  <si>
    <t>If you have any problems with this file or questions regarding the MRGF calculations, contact Lisa</t>
  </si>
  <si>
    <t>FY2018</t>
  </si>
  <si>
    <t>FY2019</t>
  </si>
  <si>
    <t>FY2020</t>
  </si>
  <si>
    <t>Krzywicki at krzywickil@dor.state.ma.us</t>
  </si>
  <si>
    <t>FY2021</t>
  </si>
  <si>
    <t>2005</t>
  </si>
  <si>
    <t>1991</t>
  </si>
  <si>
    <t>2004</t>
  </si>
  <si>
    <t>2003</t>
  </si>
  <si>
    <t>2013</t>
  </si>
  <si>
    <t>1992</t>
  </si>
  <si>
    <t>2008</t>
  </si>
  <si>
    <t>2000</t>
  </si>
  <si>
    <t>1995</t>
  </si>
  <si>
    <t>1993</t>
  </si>
  <si>
    <t>1999</t>
  </si>
  <si>
    <t>2006</t>
  </si>
  <si>
    <t>1997</t>
  </si>
  <si>
    <t>2001</t>
  </si>
  <si>
    <t>1996</t>
  </si>
  <si>
    <t>2002</t>
  </si>
  <si>
    <t>2021</t>
  </si>
  <si>
    <t>2011</t>
  </si>
  <si>
    <t>2012</t>
  </si>
  <si>
    <t>1998</t>
  </si>
  <si>
    <t>2007</t>
  </si>
  <si>
    <t>2014</t>
  </si>
  <si>
    <t>2022</t>
  </si>
  <si>
    <t>2009</t>
  </si>
  <si>
    <t>1994</t>
  </si>
  <si>
    <t>2018</t>
  </si>
  <si>
    <t>2010</t>
  </si>
  <si>
    <t>2016</t>
  </si>
  <si>
    <t>FY2022, Before</t>
  </si>
  <si>
    <t>FY2022</t>
  </si>
  <si>
    <t>FY2023 General Revenue Sharing</t>
  </si>
  <si>
    <t>FY2024 MRGF Calculation</t>
  </si>
  <si>
    <t>This file produces a detailed description of the calculation of any community's FY2024</t>
  </si>
  <si>
    <t>FY2024 Chapter 70 estimates.</t>
  </si>
  <si>
    <t xml:space="preserve">To view your community MRGF components, click on Add-ins on the menu bar and select </t>
  </si>
  <si>
    <t>Select Community from list and then pick your community from the pop-up box and click okay, report will automatically shift to Community Summary tab</t>
  </si>
  <si>
    <t>FY2023</t>
  </si>
  <si>
    <t>2023</t>
  </si>
  <si>
    <t>2017</t>
  </si>
  <si>
    <t>FY2006</t>
  </si>
  <si>
    <t>FY2022 Actual Limit Prior to Exclusions</t>
  </si>
  <si>
    <t>FY2022 Overrides</t>
  </si>
  <si>
    <t>Impact of FY94-FY2022 Overrides in FY2022</t>
  </si>
  <si>
    <t>FY2022 Levy Limit Adjusted for Overrides</t>
  </si>
  <si>
    <t>FY2023 Actual Limit Prior to Exclusions</t>
  </si>
  <si>
    <t>FY2023 Overrides</t>
  </si>
  <si>
    <t>Impact of FY94-FY2023 Overrides in FY2023</t>
  </si>
  <si>
    <t>FY2023 Levy Limit Adjusted for Overrides</t>
  </si>
  <si>
    <t>FY2022 Levy Limit Ceiling</t>
  </si>
  <si>
    <t>FY2023 Levy Limit Ceiling</t>
  </si>
  <si>
    <t>Ceiling for FY2024 MRGF</t>
  </si>
  <si>
    <t>FY2024 Levy Limit for MRGF</t>
  </si>
  <si>
    <t>FY2023 MRGF Levy Limit (* = Est)</t>
  </si>
  <si>
    <t>Budgeted Recurring Local Receipts FY2022 (*=2021)</t>
  </si>
  <si>
    <t>FY2023 Levy Limit x 1.025</t>
  </si>
  <si>
    <t>Estimated New Growth FY2024</t>
  </si>
  <si>
    <t>FY2024 General Revenue Sharing</t>
  </si>
  <si>
    <t>Budgeted Recurring Local Receipts FY2023 (*=2022)</t>
  </si>
  <si>
    <t>Calculated FY2024 Municipal Revenue Growth Factor Preliminary</t>
  </si>
  <si>
    <t>FY2023 MRGF Levy Limit</t>
  </si>
  <si>
    <t>FY2024 Estimated Levy Ceiling</t>
  </si>
  <si>
    <t>FY2023 Levy Limit * 1.025</t>
  </si>
  <si>
    <t>FY2024 Estimated New Growth</t>
  </si>
  <si>
    <t>FY2024 Estimated Levy Limit</t>
  </si>
  <si>
    <t>FY2024  Municipal Revenue Growth Factor</t>
  </si>
  <si>
    <t>Municipal Revenue Growth Factor (MRGF) Calculation, FY2024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</si>
</sst>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_)"/>
    <numFmt numFmtId="167" formatCode="#,###"/>
    <numFmt numFmtId="168" formatCode="000"/>
    <numFmt numFmtId="169" formatCode="mmmm\ dd\,\ yyyy"/>
    <numFmt numFmtId="170" formatCode="\as\ \o\f\,\ mmmm\ dd\,\ yyyy"/>
    <numFmt numFmtId="171" formatCode="\as\ \o\f\ mmmm\ dd\,\ yyyy"/>
    <numFmt numFmtId="172" formatCode="#,##0.0"/>
    <numFmt numFmtId="173" formatCode="0.00_);[Red]\(0.00\)"/>
    <numFmt numFmtId="174" formatCode="mmmm\ d\,\ yyyy"/>
    <numFmt numFmtId="175" formatCode="#,##0.00000"/>
    <numFmt numFmtId="176" formatCode="[$-1010409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Century Gothic"/>
      <family val="2"/>
    </font>
    <font>
      <b/>
      <sz val="18"/>
      <name val="Century Gothic"/>
      <family val="2"/>
    </font>
    <font>
      <b/>
      <sz val="18"/>
      <name val="Arial"/>
      <family val="2"/>
    </font>
    <font>
      <i/>
      <sz val="12"/>
      <name val="Century Gothic"/>
      <family val="2"/>
    </font>
    <font>
      <sz val="8"/>
      <name val="Tahoma"/>
      <family val="2"/>
    </font>
    <font>
      <sz val="24"/>
      <name val="Arial"/>
      <family val="2"/>
    </font>
    <font>
      <b/>
      <sz val="2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1"/>
      <name val="Arial"/>
      <family val="2"/>
    </font>
    <font>
      <sz val="10.5"/>
      <name val="Arial"/>
      <family val="2"/>
    </font>
    <font>
      <sz val="10"/>
      <color indexed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10" fontId="11" fillId="0" borderId="0" xfId="0" applyNumberFormat="1" applyFont="1" applyAlignment="1">
      <alignment horizontal="centerContinuous"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1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10" fontId="8" fillId="0" borderId="0" xfId="0" applyNumberFormat="1" applyFont="1" applyBorder="1" applyAlignment="1">
      <alignment/>
    </xf>
    <xf numFmtId="1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7" fillId="0" borderId="0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0" fontId="10" fillId="0" borderId="12" xfId="0" applyFont="1" applyBorder="1" applyAlignment="1">
      <alignment/>
    </xf>
    <xf numFmtId="10" fontId="8" fillId="0" borderId="12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0" fontId="7" fillId="0" borderId="10" xfId="0" applyFont="1" applyBorder="1" applyAlignment="1">
      <alignment horizontal="center" wrapText="1"/>
    </xf>
    <xf numFmtId="10" fontId="0" fillId="0" borderId="13" xfId="0" applyNumberFormat="1" applyBorder="1" applyAlignment="1">
      <alignment/>
    </xf>
    <xf numFmtId="0" fontId="1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0" xfId="0" applyFont="1" applyBorder="1" applyAlignment="1" quotePrefix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 quotePrefix="1">
      <alignment horizontal="center" wrapText="1"/>
    </xf>
    <xf numFmtId="10" fontId="7" fillId="0" borderId="10" xfId="0" applyNumberFormat="1" applyFont="1" applyBorder="1" applyAlignment="1" quotePrefix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10" fontId="12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7" fillId="0" borderId="17" xfId="0" applyFont="1" applyBorder="1" applyAlignment="1">
      <alignment horizontal="center" wrapText="1"/>
    </xf>
    <xf numFmtId="167" fontId="0" fillId="0" borderId="0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1" fillId="0" borderId="14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167" fontId="1" fillId="34" borderId="0" xfId="0" applyNumberFormat="1" applyFont="1" applyFill="1" applyBorder="1" applyAlignment="1">
      <alignment/>
    </xf>
    <xf numFmtId="0" fontId="8" fillId="35" borderId="0" xfId="0" applyFont="1" applyFill="1" applyBorder="1" applyAlignment="1" quotePrefix="1">
      <alignment horizontal="left"/>
    </xf>
    <xf numFmtId="167" fontId="1" fillId="35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0" fontId="8" fillId="0" borderId="0" xfId="0" applyFont="1" applyBorder="1" applyAlignment="1">
      <alignment/>
    </xf>
    <xf numFmtId="167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 wrapText="1"/>
    </xf>
    <xf numFmtId="0" fontId="7" fillId="0" borderId="0" xfId="0" applyFont="1" applyBorder="1" applyAlignment="1" quotePrefix="1">
      <alignment horizontal="center" wrapText="1"/>
    </xf>
    <xf numFmtId="0" fontId="7" fillId="0" borderId="0" xfId="0" applyFont="1" applyBorder="1" applyAlignment="1" quotePrefix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10" fontId="7" fillId="0" borderId="0" xfId="0" applyNumberFormat="1" applyFont="1" applyBorder="1" applyAlignment="1" quotePrefix="1">
      <alignment horizontal="center" wrapText="1"/>
    </xf>
    <xf numFmtId="10" fontId="6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 vertical="center"/>
    </xf>
    <xf numFmtId="10" fontId="7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Continuous"/>
    </xf>
    <xf numFmtId="167" fontId="1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167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left"/>
    </xf>
    <xf numFmtId="0" fontId="12" fillId="0" borderId="0" xfId="0" applyFont="1" applyAlignment="1">
      <alignment vertical="center"/>
    </xf>
    <xf numFmtId="3" fontId="13" fillId="0" borderId="0" xfId="0" applyNumberFormat="1" applyFont="1" applyBorder="1" applyAlignment="1">
      <alignment vertical="center"/>
    </xf>
    <xf numFmtId="10" fontId="12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12" fillId="0" borderId="16" xfId="0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12" xfId="0" applyFont="1" applyBorder="1" applyAlignment="1">
      <alignment/>
    </xf>
    <xf numFmtId="0" fontId="8" fillId="0" borderId="14" xfId="0" applyFont="1" applyBorder="1" applyAlignment="1">
      <alignment/>
    </xf>
    <xf numFmtId="10" fontId="8" fillId="0" borderId="14" xfId="0" applyNumberFormat="1" applyFont="1" applyBorder="1" applyAlignment="1">
      <alignment/>
    </xf>
    <xf numFmtId="167" fontId="1" fillId="0" borderId="15" xfId="0" applyNumberFormat="1" applyFont="1" applyBorder="1" applyAlignment="1">
      <alignment/>
    </xf>
    <xf numFmtId="167" fontId="0" fillId="0" borderId="15" xfId="0" applyNumberFormat="1" applyBorder="1" applyAlignment="1">
      <alignment/>
    </xf>
    <xf numFmtId="10" fontId="12" fillId="0" borderId="16" xfId="0" applyNumberFormat="1" applyFont="1" applyBorder="1" applyAlignment="1">
      <alignment vertical="center"/>
    </xf>
    <xf numFmtId="10" fontId="0" fillId="0" borderId="11" xfId="0" applyNumberFormat="1" applyBorder="1" applyAlignment="1">
      <alignment vertical="center"/>
    </xf>
    <xf numFmtId="0" fontId="1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left"/>
    </xf>
    <xf numFmtId="0" fontId="0" fillId="0" borderId="11" xfId="0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8" fillId="0" borderId="11" xfId="0" applyFont="1" applyBorder="1" applyAlignment="1">
      <alignment/>
    </xf>
    <xf numFmtId="0" fontId="1" fillId="0" borderId="11" xfId="0" applyFont="1" applyBorder="1" applyAlignment="1">
      <alignment/>
    </xf>
    <xf numFmtId="10" fontId="7" fillId="0" borderId="12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 quotePrefix="1">
      <alignment horizontal="center"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8" fillId="0" borderId="18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 quotePrefix="1">
      <alignment horizontal="center" vertical="center" wrapText="1"/>
    </xf>
    <xf numFmtId="10" fontId="7" fillId="0" borderId="14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10" fontId="7" fillId="0" borderId="12" xfId="0" applyNumberFormat="1" applyFont="1" applyBorder="1" applyAlignment="1" quotePrefix="1">
      <alignment horizontal="center" wrapText="1"/>
    </xf>
    <xf numFmtId="10" fontId="7" fillId="0" borderId="12" xfId="0" applyNumberFormat="1" applyFont="1" applyBorder="1" applyAlignment="1">
      <alignment horizontal="center" wrapText="1"/>
    </xf>
    <xf numFmtId="10" fontId="7" fillId="0" borderId="17" xfId="0" applyNumberFormat="1" applyFont="1" applyBorder="1" applyAlignment="1" quotePrefix="1">
      <alignment horizontal="center" wrapText="1"/>
    </xf>
    <xf numFmtId="10" fontId="7" fillId="0" borderId="15" xfId="0" applyNumberFormat="1" applyFont="1" applyBorder="1" applyAlignment="1">
      <alignment horizontal="center" wrapText="1"/>
    </xf>
    <xf numFmtId="0" fontId="7" fillId="0" borderId="11" xfId="0" applyFont="1" applyBorder="1" applyAlignment="1" quotePrefix="1">
      <alignment horizontal="left"/>
    </xf>
    <xf numFmtId="0" fontId="7" fillId="0" borderId="13" xfId="0" applyFont="1" applyBorder="1" applyAlignment="1" quotePrefix="1">
      <alignment horizontal="left"/>
    </xf>
    <xf numFmtId="0" fontId="7" fillId="0" borderId="16" xfId="0" applyFont="1" applyBorder="1" applyAlignment="1" quotePrefix="1">
      <alignment horizontal="left"/>
    </xf>
    <xf numFmtId="0" fontId="7" fillId="0" borderId="11" xfId="0" applyFont="1" applyBorder="1" applyAlignment="1" quotePrefix="1">
      <alignment horizontal="left" wrapText="1"/>
    </xf>
    <xf numFmtId="0" fontId="1" fillId="0" borderId="0" xfId="0" applyFont="1" applyFill="1" applyBorder="1" applyAlignment="1">
      <alignment horizontal="center"/>
    </xf>
    <xf numFmtId="16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67" fontId="5" fillId="0" borderId="0" xfId="0" applyNumberFormat="1" applyFont="1" applyBorder="1" applyAlignment="1">
      <alignment horizontal="left"/>
    </xf>
    <xf numFmtId="0" fontId="7" fillId="0" borderId="14" xfId="0" applyFont="1" applyBorder="1" applyAlignment="1" quotePrefix="1">
      <alignment horizontal="center" wrapText="1"/>
    </xf>
    <xf numFmtId="0" fontId="0" fillId="0" borderId="0" xfId="0" applyBorder="1" applyAlignment="1">
      <alignment horizontal="right"/>
    </xf>
    <xf numFmtId="168" fontId="0" fillId="0" borderId="0" xfId="0" applyNumberFormat="1" applyAlignment="1" applyProtection="1">
      <alignment horizontal="left"/>
      <protection/>
    </xf>
    <xf numFmtId="0" fontId="8" fillId="0" borderId="0" xfId="0" applyFont="1" applyBorder="1" applyAlignment="1" quotePrefix="1">
      <alignment horizontal="left"/>
    </xf>
    <xf numFmtId="10" fontId="1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5" fillId="0" borderId="18" xfId="0" applyFont="1" applyBorder="1" applyAlignment="1">
      <alignment/>
    </xf>
    <xf numFmtId="10" fontId="5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7" fillId="0" borderId="10" xfId="0" applyFont="1" applyBorder="1" applyAlignment="1" quotePrefix="1">
      <alignment horizontal="center"/>
    </xf>
    <xf numFmtId="0" fontId="8" fillId="33" borderId="0" xfId="0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8" fillId="36" borderId="0" xfId="0" applyFont="1" applyFill="1" applyBorder="1" applyAlignment="1">
      <alignment horizontal="left"/>
    </xf>
    <xf numFmtId="167" fontId="1" fillId="36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 horizontal="centerContinuous" vertical="center"/>
    </xf>
    <xf numFmtId="0" fontId="7" fillId="0" borderId="18" xfId="0" applyFont="1" applyBorder="1" applyAlignment="1">
      <alignment horizontal="left" vertical="center"/>
    </xf>
    <xf numFmtId="0" fontId="0" fillId="0" borderId="0" xfId="0" applyAlignment="1">
      <alignment horizontal="centerContinuous"/>
    </xf>
    <xf numFmtId="169" fontId="0" fillId="0" borderId="0" xfId="0" applyNumberFormat="1" applyBorder="1" applyAlignment="1">
      <alignment horizontal="centerContinuous"/>
    </xf>
    <xf numFmtId="10" fontId="5" fillId="0" borderId="0" xfId="0" applyNumberFormat="1" applyFont="1" applyBorder="1" applyAlignment="1">
      <alignment horizontal="centerContinuous"/>
    </xf>
    <xf numFmtId="0" fontId="0" fillId="33" borderId="0" xfId="59" applyFont="1" applyFill="1" applyBorder="1" applyAlignment="1">
      <alignment horizontal="center"/>
      <protection/>
    </xf>
    <xf numFmtId="0" fontId="0" fillId="33" borderId="0" xfId="59" applyFont="1" applyFill="1" applyBorder="1">
      <alignment/>
      <protection/>
    </xf>
    <xf numFmtId="0" fontId="0" fillId="33" borderId="0" xfId="59" applyFont="1" applyFill="1" applyBorder="1" applyAlignment="1">
      <alignment horizontal="left"/>
      <protection/>
    </xf>
    <xf numFmtId="15" fontId="0" fillId="33" borderId="0" xfId="59" applyNumberFormat="1" applyFont="1" applyFill="1" applyBorder="1">
      <alignment/>
      <protection/>
    </xf>
    <xf numFmtId="0" fontId="0" fillId="33" borderId="0" xfId="63" applyFont="1" applyFill="1">
      <alignment/>
      <protection/>
    </xf>
    <xf numFmtId="0" fontId="0" fillId="33" borderId="0" xfId="63" applyFont="1" applyFill="1" applyAlignment="1">
      <alignment horizontal="center"/>
      <protection/>
    </xf>
    <xf numFmtId="37" fontId="0" fillId="33" borderId="0" xfId="59" applyNumberFormat="1" applyFont="1" applyFill="1" applyBorder="1" applyAlignment="1">
      <alignment horizontal="center"/>
      <protection/>
    </xf>
    <xf numFmtId="37" fontId="0" fillId="33" borderId="0" xfId="0" applyNumberFormat="1" applyFont="1" applyFill="1" applyBorder="1" applyAlignment="1" applyProtection="1">
      <alignment/>
      <protection/>
    </xf>
    <xf numFmtId="10" fontId="0" fillId="33" borderId="0" xfId="59" applyNumberFormat="1" applyFont="1" applyFill="1" applyBorder="1" applyProtection="1">
      <alignment/>
      <protection/>
    </xf>
    <xf numFmtId="44" fontId="0" fillId="33" borderId="0" xfId="44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33" borderId="0" xfId="60" applyFont="1" applyFill="1" applyAlignment="1">
      <alignment horizontal="left"/>
      <protection/>
    </xf>
    <xf numFmtId="0" fontId="0" fillId="33" borderId="0" xfId="60" applyFont="1" applyFill="1">
      <alignment/>
      <protection/>
    </xf>
    <xf numFmtId="2" fontId="0" fillId="33" borderId="0" xfId="60" applyNumberFormat="1" applyFont="1" applyFill="1">
      <alignment/>
      <protection/>
    </xf>
    <xf numFmtId="10" fontId="0" fillId="33" borderId="0" xfId="60" applyNumberFormat="1" applyFont="1" applyFill="1">
      <alignment/>
      <protection/>
    </xf>
    <xf numFmtId="15" fontId="0" fillId="33" borderId="0" xfId="60" applyNumberFormat="1" applyFont="1" applyFill="1">
      <alignment/>
      <protection/>
    </xf>
    <xf numFmtId="0" fontId="0" fillId="33" borderId="0" xfId="60" applyFont="1" applyFill="1" applyBorder="1">
      <alignment/>
      <protection/>
    </xf>
    <xf numFmtId="0" fontId="0" fillId="33" borderId="0" xfId="60" applyFont="1" applyFill="1" applyAlignment="1">
      <alignment horizontal="center"/>
      <protection/>
    </xf>
    <xf numFmtId="3" fontId="0" fillId="0" borderId="0" xfId="0" applyNumberFormat="1" applyFont="1" applyAlignment="1">
      <alignment/>
    </xf>
    <xf numFmtId="3" fontId="0" fillId="33" borderId="0" xfId="60" applyNumberFormat="1" applyFont="1" applyFill="1" applyAlignment="1">
      <alignment horizontal="center"/>
      <protection/>
    </xf>
    <xf numFmtId="2" fontId="0" fillId="33" borderId="0" xfId="60" applyNumberFormat="1" applyFont="1" applyFill="1" applyAlignment="1">
      <alignment horizontal="center" vertical="center"/>
      <protection/>
    </xf>
    <xf numFmtId="3" fontId="0" fillId="33" borderId="0" xfId="60" applyNumberFormat="1" applyFont="1" applyFill="1">
      <alignment/>
      <protection/>
    </xf>
    <xf numFmtId="2" fontId="0" fillId="33" borderId="0" xfId="60" applyNumberFormat="1" applyFont="1" applyFill="1" applyAlignment="1">
      <alignment horizontal="center"/>
      <protection/>
    </xf>
    <xf numFmtId="3" fontId="0" fillId="33" borderId="0" xfId="60" applyNumberFormat="1" applyFont="1" applyFill="1" applyProtection="1">
      <alignment/>
      <protection/>
    </xf>
    <xf numFmtId="10" fontId="0" fillId="33" borderId="0" xfId="60" applyNumberFormat="1" applyFont="1" applyFill="1" applyProtection="1">
      <alignment/>
      <protection/>
    </xf>
    <xf numFmtId="0" fontId="0" fillId="33" borderId="0" xfId="61" applyFont="1" applyFill="1" applyAlignment="1">
      <alignment horizontal="left"/>
      <protection/>
    </xf>
    <xf numFmtId="0" fontId="0" fillId="33" borderId="0" xfId="61" applyFont="1" applyFill="1">
      <alignment/>
      <protection/>
    </xf>
    <xf numFmtId="15" fontId="0" fillId="33" borderId="0" xfId="61" applyNumberFormat="1" applyFont="1" applyFill="1">
      <alignment/>
      <protection/>
    </xf>
    <xf numFmtId="0" fontId="0" fillId="33" borderId="0" xfId="61" applyFont="1" applyFill="1" applyAlignment="1">
      <alignment horizontal="center"/>
      <protection/>
    </xf>
    <xf numFmtId="3" fontId="0" fillId="33" borderId="0" xfId="61" applyNumberFormat="1" applyFont="1" applyFill="1">
      <alignment/>
      <protection/>
    </xf>
    <xf numFmtId="3" fontId="0" fillId="0" borderId="0" xfId="61" applyNumberFormat="1" applyFont="1" applyFill="1">
      <alignment/>
      <protection/>
    </xf>
    <xf numFmtId="37" fontId="0" fillId="33" borderId="0" xfId="61" applyNumberFormat="1" applyFont="1" applyFill="1" applyProtection="1">
      <alignment/>
      <protection/>
    </xf>
    <xf numFmtId="0" fontId="0" fillId="33" borderId="0" xfId="0" applyFont="1" applyFill="1" applyAlignment="1">
      <alignment/>
    </xf>
    <xf numFmtId="3" fontId="0" fillId="33" borderId="0" xfId="62" applyNumberFormat="1" applyFont="1" applyFill="1" applyAlignment="1">
      <alignment horizontal="left"/>
      <protection/>
    </xf>
    <xf numFmtId="3" fontId="0" fillId="33" borderId="0" xfId="62" applyNumberFormat="1" applyFont="1" applyFill="1">
      <alignment/>
      <protection/>
    </xf>
    <xf numFmtId="14" fontId="0" fillId="33" borderId="0" xfId="62" applyNumberFormat="1" applyFont="1" applyFill="1" applyAlignment="1" quotePrefix="1">
      <alignment horizontal="left"/>
      <protection/>
    </xf>
    <xf numFmtId="3" fontId="0" fillId="33" borderId="0" xfId="62" applyNumberFormat="1" applyFont="1" applyFill="1" applyAlignment="1" quotePrefix="1">
      <alignment horizontal="left"/>
      <protection/>
    </xf>
    <xf numFmtId="3" fontId="0" fillId="33" borderId="0" xfId="62" applyNumberFormat="1" applyFont="1" applyFill="1" applyAlignment="1">
      <alignment horizontal="center"/>
      <protection/>
    </xf>
    <xf numFmtId="15" fontId="0" fillId="33" borderId="0" xfId="63" applyNumberFormat="1" applyFont="1" applyFill="1">
      <alignment/>
      <protection/>
    </xf>
    <xf numFmtId="0" fontId="0" fillId="33" borderId="0" xfId="63" applyFont="1" applyFill="1" applyAlignment="1">
      <alignment horizontal="left"/>
      <protection/>
    </xf>
    <xf numFmtId="0" fontId="0" fillId="33" borderId="0" xfId="63" applyFont="1" applyFill="1" applyAlignment="1" quotePrefix="1">
      <alignment horizontal="left"/>
      <protection/>
    </xf>
    <xf numFmtId="17" fontId="0" fillId="33" borderId="0" xfId="63" applyNumberFormat="1" applyFont="1" applyFill="1" applyAlignment="1">
      <alignment horizontal="center"/>
      <protection/>
    </xf>
    <xf numFmtId="2" fontId="0" fillId="33" borderId="0" xfId="63" applyNumberFormat="1" applyFont="1" applyFill="1" applyProtection="1">
      <alignment/>
      <protection/>
    </xf>
    <xf numFmtId="2" fontId="0" fillId="33" borderId="0" xfId="63" applyNumberFormat="1" applyFont="1" applyFill="1">
      <alignment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7" fillId="0" borderId="0" xfId="0" applyFont="1" applyAlignment="1">
      <alignment horizontal="centerContinuous" vertical="center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0" xfId="63" applyFont="1" applyFill="1" applyAlignment="1">
      <alignment horizontal="left" wrapText="1"/>
      <protection/>
    </xf>
    <xf numFmtId="0" fontId="0" fillId="33" borderId="0" xfId="63" applyFont="1" applyFill="1" applyAlignment="1">
      <alignment horizontal="center" wrapText="1"/>
      <protection/>
    </xf>
    <xf numFmtId="0" fontId="0" fillId="33" borderId="0" xfId="63" applyFont="1" applyFill="1" applyAlignment="1">
      <alignment wrapText="1"/>
      <protection/>
    </xf>
    <xf numFmtId="3" fontId="0" fillId="0" borderId="0" xfId="64" applyNumberFormat="1" applyFont="1">
      <alignment/>
      <protection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1" fillId="0" borderId="0" xfId="0" applyFont="1" applyAlignment="1">
      <alignment horizontal="center" wrapText="1"/>
    </xf>
    <xf numFmtId="3" fontId="0" fillId="37" borderId="0" xfId="0" applyNumberFormat="1" applyFont="1" applyFill="1" applyAlignment="1">
      <alignment/>
    </xf>
    <xf numFmtId="3" fontId="0" fillId="37" borderId="0" xfId="0" applyNumberFormat="1" applyFill="1" applyAlignment="1">
      <alignment/>
    </xf>
    <xf numFmtId="173" fontId="1" fillId="0" borderId="0" xfId="0" applyNumberFormat="1" applyFont="1" applyAlignment="1">
      <alignment horizontal="center" wrapText="1"/>
    </xf>
    <xf numFmtId="38" fontId="1" fillId="0" borderId="0" xfId="0" applyNumberFormat="1" applyFont="1" applyAlignment="1">
      <alignment horizontal="center" wrapText="1"/>
    </xf>
    <xf numFmtId="17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Fill="1" applyAlignment="1">
      <alignment/>
    </xf>
    <xf numFmtId="0" fontId="0" fillId="38" borderId="0" xfId="0" applyFill="1" applyAlignment="1">
      <alignment/>
    </xf>
    <xf numFmtId="38" fontId="0" fillId="0" borderId="0" xfId="0" applyNumberFormat="1" applyFont="1" applyAlignment="1">
      <alignment/>
    </xf>
    <xf numFmtId="0" fontId="0" fillId="39" borderId="0" xfId="0" applyFont="1" applyFill="1" applyAlignment="1">
      <alignment/>
    </xf>
    <xf numFmtId="38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33" borderId="0" xfId="59" applyFont="1" applyFill="1" applyBorder="1" applyAlignment="1">
      <alignment horizontal="center"/>
      <protection/>
    </xf>
    <xf numFmtId="0" fontId="22" fillId="0" borderId="20" xfId="0" applyFont="1" applyFill="1" applyBorder="1" applyAlignment="1">
      <alignment horizontal="right" vertical="top" wrapText="1"/>
    </xf>
    <xf numFmtId="0" fontId="0" fillId="33" borderId="0" xfId="63" applyFont="1" applyFill="1" applyAlignment="1">
      <alignment horizontal="center"/>
      <protection/>
    </xf>
    <xf numFmtId="0" fontId="5" fillId="0" borderId="0" xfId="0" applyFont="1" applyBorder="1" applyAlignment="1">
      <alignment horizontal="left"/>
    </xf>
    <xf numFmtId="0" fontId="0" fillId="33" borderId="0" xfId="60" applyFont="1" applyFill="1" applyAlignment="1">
      <alignment horizontal="center"/>
      <protection/>
    </xf>
    <xf numFmtId="3" fontId="0" fillId="33" borderId="0" xfId="60" applyNumberFormat="1" applyFont="1" applyFill="1" applyAlignment="1">
      <alignment horizontal="center"/>
      <protection/>
    </xf>
    <xf numFmtId="0" fontId="0" fillId="33" borderId="0" xfId="60" applyFont="1" applyFill="1">
      <alignment/>
      <protection/>
    </xf>
    <xf numFmtId="3" fontId="0" fillId="0" borderId="0" xfId="58" applyNumberFormat="1">
      <alignment/>
      <protection/>
    </xf>
    <xf numFmtId="0" fontId="23" fillId="0" borderId="0" xfId="0" applyFont="1" applyAlignment="1">
      <alignment wrapText="1"/>
    </xf>
    <xf numFmtId="0" fontId="24" fillId="0" borderId="0" xfId="0" applyFont="1" applyAlignment="1">
      <alignment/>
    </xf>
    <xf numFmtId="0" fontId="0" fillId="40" borderId="0" xfId="0" applyFont="1" applyFill="1" applyAlignment="1">
      <alignment wrapText="1"/>
    </xf>
    <xf numFmtId="0" fontId="0" fillId="37" borderId="0" xfId="0" applyFill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B" xfId="59"/>
    <cellStyle name="Normal_C" xfId="60"/>
    <cellStyle name="Normal_D" xfId="61"/>
    <cellStyle name="Normal_E" xfId="62"/>
    <cellStyle name="Normal_F" xfId="63"/>
    <cellStyle name="Normal_Section 3 FY0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10</xdr:row>
      <xdr:rowOff>0</xdr:rowOff>
    </xdr:from>
    <xdr:to>
      <xdr:col>41</xdr:col>
      <xdr:colOff>0</xdr:colOff>
      <xdr:row>12</xdr:row>
      <xdr:rowOff>38100</xdr:rowOff>
    </xdr:to>
    <xdr:sp macro="[0]!Find_Jur" fLocksText="0">
      <xdr:nvSpPr>
        <xdr:cNvPr id="1" name="TextBox 5"/>
        <xdr:cNvSpPr txBox="1">
          <a:spLocks noChangeArrowheads="1"/>
        </xdr:cNvSpPr>
      </xdr:nvSpPr>
      <xdr:spPr>
        <a:xfrm>
          <a:off x="1000125" y="666750"/>
          <a:ext cx="1733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ABINGTON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macro="[0]!Find_Jur" fLocksText="0">
      <xdr:nvSpPr>
        <xdr:cNvPr id="1" name="TextBox 14"/>
        <xdr:cNvSpPr txBox="1">
          <a:spLocks noChangeArrowheads="1"/>
        </xdr:cNvSpPr>
      </xdr:nvSpPr>
      <xdr:spPr>
        <a:xfrm>
          <a:off x="1066800" y="933450"/>
          <a:ext cx="1733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BELMONT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0</xdr:col>
      <xdr:colOff>5905500</xdr:colOff>
      <xdr:row>18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38475"/>
          <a:ext cx="5905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6010275</xdr:colOff>
      <xdr:row>15</xdr:row>
      <xdr:rowOff>85725</xdr:rowOff>
    </xdr:from>
    <xdr:to>
      <xdr:col>1</xdr:col>
      <xdr:colOff>133350</xdr:colOff>
      <xdr:row>18</xdr:row>
      <xdr:rowOff>66675</xdr:rowOff>
    </xdr:to>
    <xdr:sp>
      <xdr:nvSpPr>
        <xdr:cNvPr id="2" name="Arrow: Left 2"/>
        <xdr:cNvSpPr>
          <a:spLocks/>
        </xdr:cNvSpPr>
      </xdr:nvSpPr>
      <xdr:spPr>
        <a:xfrm>
          <a:off x="6010275" y="3124200"/>
          <a:ext cx="1333500" cy="466725"/>
        </a:xfrm>
        <a:prstGeom prst="leftArrow">
          <a:avLst>
            <a:gd name="adj" fmla="val -3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2219325</xdr:colOff>
      <xdr:row>27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48100"/>
          <a:ext cx="2219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2428875</xdr:colOff>
      <xdr:row>22</xdr:row>
      <xdr:rowOff>85725</xdr:rowOff>
    </xdr:from>
    <xdr:to>
      <xdr:col>0</xdr:col>
      <xdr:colOff>3762375</xdr:colOff>
      <xdr:row>26</xdr:row>
      <xdr:rowOff>57150</xdr:rowOff>
    </xdr:to>
    <xdr:sp>
      <xdr:nvSpPr>
        <xdr:cNvPr id="4" name="Arrow: Left 4"/>
        <xdr:cNvSpPr>
          <a:spLocks/>
        </xdr:cNvSpPr>
      </xdr:nvSpPr>
      <xdr:spPr>
        <a:xfrm>
          <a:off x="2428875" y="4257675"/>
          <a:ext cx="1333500" cy="619125"/>
        </a:xfrm>
        <a:prstGeom prst="leftArrow">
          <a:avLst>
            <a:gd name="adj" fmla="val -267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" footer="0.5"/>
  <pageSetup horizontalDpi="300" verticalDpi="300" orientation="portrait" r:id="rId3"/>
  <headerFooter alignWithMargins="0">
    <oddHeader>&amp;C&amp;A</oddHeader>
    <oddFooter>&amp;CPage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 transitionEvaluation="1"/>
  <dimension ref="A1:V362"/>
  <sheetViews>
    <sheetView showGridLines="0" showZeros="0" zoomScalePageLayoutView="0" workbookViewId="0" topLeftCell="A1">
      <pane xSplit="2" ySplit="9" topLeftCell="C92" activePane="bottomRight" state="frozen"/>
      <selection pane="topLeft" activeCell="AI10" sqref="AI10"/>
      <selection pane="topRight" activeCell="AI10" sqref="AI10"/>
      <selection pane="bottomLeft" activeCell="AI10" sqref="AI10"/>
      <selection pane="bottomRight" activeCell="C107" sqref="C107"/>
    </sheetView>
  </sheetViews>
  <sheetFormatPr defaultColWidth="12.57421875" defaultRowHeight="12.75"/>
  <cols>
    <col min="1" max="1" width="14.7109375" style="200" customWidth="1"/>
    <col min="2" max="2" width="12.57421875" style="200" customWidth="1"/>
    <col min="3" max="3" width="10.00390625" style="200" customWidth="1"/>
    <col min="4" max="4" width="16.57421875" style="200" customWidth="1"/>
    <col min="5" max="10" width="12.57421875" style="200" customWidth="1"/>
    <col min="11" max="12" width="16.421875" style="200" customWidth="1"/>
    <col min="13" max="13" width="9.28125" style="200" customWidth="1"/>
    <col min="14" max="14" width="14.28125" style="200" customWidth="1"/>
    <col min="15" max="20" width="12.57421875" style="200" customWidth="1"/>
    <col min="21" max="21" width="16.421875" style="200" customWidth="1"/>
    <col min="22" max="16384" width="12.57421875" style="200" customWidth="1"/>
  </cols>
  <sheetData>
    <row r="1" ht="12.75">
      <c r="A1" s="199" t="s">
        <v>805</v>
      </c>
    </row>
    <row r="2" ht="12.75">
      <c r="A2" s="201">
        <v>35451</v>
      </c>
    </row>
    <row r="3" spans="1:16" ht="12.75">
      <c r="A3" s="202"/>
      <c r="F3" s="203" t="s">
        <v>806</v>
      </c>
      <c r="P3" s="203" t="s">
        <v>807</v>
      </c>
    </row>
    <row r="4" ht="12.75">
      <c r="G4" s="200" t="s">
        <v>355</v>
      </c>
    </row>
    <row r="5" spans="4:22" ht="12.75">
      <c r="D5" s="203" t="s">
        <v>355</v>
      </c>
      <c r="E5" s="203" t="s">
        <v>355</v>
      </c>
      <c r="F5" s="203" t="s">
        <v>808</v>
      </c>
      <c r="G5" s="203" t="s">
        <v>355</v>
      </c>
      <c r="H5" s="203" t="s">
        <v>355</v>
      </c>
      <c r="I5" s="203" t="s">
        <v>355</v>
      </c>
      <c r="J5" s="203" t="s">
        <v>355</v>
      </c>
      <c r="K5" s="203" t="s">
        <v>809</v>
      </c>
      <c r="L5" s="203"/>
      <c r="M5" s="203"/>
      <c r="N5" s="203" t="s">
        <v>355</v>
      </c>
      <c r="O5" s="203" t="s">
        <v>355</v>
      </c>
      <c r="P5" s="203" t="s">
        <v>808</v>
      </c>
      <c r="Q5" s="203" t="s">
        <v>355</v>
      </c>
      <c r="R5" s="203" t="s">
        <v>355</v>
      </c>
      <c r="S5" s="203" t="s">
        <v>355</v>
      </c>
      <c r="T5" s="203" t="s">
        <v>355</v>
      </c>
      <c r="U5" s="203" t="s">
        <v>809</v>
      </c>
      <c r="V5" s="203" t="s">
        <v>809</v>
      </c>
    </row>
    <row r="6" spans="4:22" ht="12.75">
      <c r="D6" s="203" t="s">
        <v>810</v>
      </c>
      <c r="E6" s="203" t="s">
        <v>355</v>
      </c>
      <c r="F6" s="203" t="s">
        <v>811</v>
      </c>
      <c r="G6" s="203" t="s">
        <v>812</v>
      </c>
      <c r="H6" s="203" t="s">
        <v>813</v>
      </c>
      <c r="I6" s="203" t="s">
        <v>355</v>
      </c>
      <c r="J6" s="203" t="s">
        <v>355</v>
      </c>
      <c r="K6" s="203" t="s">
        <v>814</v>
      </c>
      <c r="L6" s="203"/>
      <c r="M6" s="203" t="s">
        <v>355</v>
      </c>
      <c r="N6" s="203" t="s">
        <v>810</v>
      </c>
      <c r="O6" s="203" t="s">
        <v>355</v>
      </c>
      <c r="P6" s="203" t="s">
        <v>811</v>
      </c>
      <c r="Q6" s="203" t="s">
        <v>812</v>
      </c>
      <c r="R6" s="203" t="s">
        <v>813</v>
      </c>
      <c r="S6" s="203" t="s">
        <v>355</v>
      </c>
      <c r="T6" s="203" t="s">
        <v>355</v>
      </c>
      <c r="U6" s="203" t="s">
        <v>814</v>
      </c>
      <c r="V6" s="203" t="s">
        <v>814</v>
      </c>
    </row>
    <row r="7" spans="3:22" ht="12.75">
      <c r="C7" s="203" t="s">
        <v>815</v>
      </c>
      <c r="D7" s="203" t="s">
        <v>816</v>
      </c>
      <c r="E7" s="203" t="s">
        <v>817</v>
      </c>
      <c r="F7" s="203" t="s">
        <v>818</v>
      </c>
      <c r="G7" s="203" t="s">
        <v>819</v>
      </c>
      <c r="H7" s="203" t="s">
        <v>820</v>
      </c>
      <c r="I7" s="203" t="s">
        <v>821</v>
      </c>
      <c r="J7" s="203" t="s">
        <v>822</v>
      </c>
      <c r="K7" s="203" t="s">
        <v>823</v>
      </c>
      <c r="L7" s="203"/>
      <c r="M7" s="203" t="s">
        <v>824</v>
      </c>
      <c r="N7" s="203" t="s">
        <v>816</v>
      </c>
      <c r="O7" s="203" t="s">
        <v>817</v>
      </c>
      <c r="P7" s="203" t="s">
        <v>818</v>
      </c>
      <c r="Q7" s="203" t="s">
        <v>819</v>
      </c>
      <c r="R7" s="203" t="s">
        <v>820</v>
      </c>
      <c r="S7" s="203" t="s">
        <v>821</v>
      </c>
      <c r="T7" s="203" t="s">
        <v>822</v>
      </c>
      <c r="U7" s="203" t="s">
        <v>823</v>
      </c>
      <c r="V7" s="203" t="s">
        <v>823</v>
      </c>
    </row>
    <row r="8" spans="3:22" ht="12.75">
      <c r="C8" s="203" t="s">
        <v>388</v>
      </c>
      <c r="D8" s="203" t="s">
        <v>825</v>
      </c>
      <c r="E8" s="203" t="s">
        <v>825</v>
      </c>
      <c r="F8" s="203" t="s">
        <v>825</v>
      </c>
      <c r="G8" s="203" t="s">
        <v>826</v>
      </c>
      <c r="H8" s="203" t="s">
        <v>827</v>
      </c>
      <c r="I8" s="203" t="s">
        <v>828</v>
      </c>
      <c r="J8" s="203" t="s">
        <v>829</v>
      </c>
      <c r="K8" s="203" t="s">
        <v>815</v>
      </c>
      <c r="L8" s="203"/>
      <c r="M8" s="203" t="s">
        <v>388</v>
      </c>
      <c r="N8" s="203" t="s">
        <v>825</v>
      </c>
      <c r="O8" s="203" t="s">
        <v>825</v>
      </c>
      <c r="P8" s="203" t="s">
        <v>825</v>
      </c>
      <c r="Q8" s="203" t="s">
        <v>826</v>
      </c>
      <c r="R8" s="203" t="s">
        <v>827</v>
      </c>
      <c r="S8" s="203" t="s">
        <v>828</v>
      </c>
      <c r="T8" s="203" t="s">
        <v>829</v>
      </c>
      <c r="U8" s="203" t="s">
        <v>824</v>
      </c>
      <c r="V8" s="203" t="s">
        <v>815</v>
      </c>
    </row>
    <row r="10" spans="1:22" ht="12.75">
      <c r="A10" s="199" t="s">
        <v>446</v>
      </c>
      <c r="B10" s="200">
        <v>1</v>
      </c>
      <c r="C10">
        <v>2022</v>
      </c>
      <c r="D10" s="231">
        <v>2680000</v>
      </c>
      <c r="E10" s="231">
        <v>545000</v>
      </c>
      <c r="F10" s="231">
        <v>400000</v>
      </c>
      <c r="G10" s="231">
        <v>0</v>
      </c>
      <c r="H10" s="231">
        <v>2800</v>
      </c>
      <c r="I10" s="231">
        <v>74000</v>
      </c>
      <c r="J10" s="231">
        <v>195000</v>
      </c>
      <c r="K10" s="231">
        <v>3896800</v>
      </c>
      <c r="L10"/>
      <c r="M10">
        <v>2023</v>
      </c>
      <c r="N10" s="231">
        <v>2380364</v>
      </c>
      <c r="O10" s="231">
        <v>720000</v>
      </c>
      <c r="P10" s="231">
        <v>300000</v>
      </c>
      <c r="Q10" s="231">
        <v>0</v>
      </c>
      <c r="R10" s="231">
        <v>0</v>
      </c>
      <c r="S10" s="231">
        <v>60000</v>
      </c>
      <c r="T10" s="231">
        <v>165000</v>
      </c>
      <c r="U10" s="231">
        <v>3625364</v>
      </c>
      <c r="V10" s="231">
        <f>SUM(N10:T10)</f>
        <v>3625364</v>
      </c>
    </row>
    <row r="11" spans="1:22" ht="12.75">
      <c r="A11" s="199" t="s">
        <v>447</v>
      </c>
      <c r="B11" s="200">
        <v>2</v>
      </c>
      <c r="C11">
        <v>2022</v>
      </c>
      <c r="D11" s="231">
        <v>3275550.81</v>
      </c>
      <c r="E11" s="231">
        <v>341500</v>
      </c>
      <c r="F11" s="231">
        <v>310000</v>
      </c>
      <c r="G11" s="231">
        <v>200</v>
      </c>
      <c r="H11" s="231">
        <v>31501</v>
      </c>
      <c r="I11" s="231">
        <v>52275</v>
      </c>
      <c r="J11" s="231">
        <v>0</v>
      </c>
      <c r="K11" s="231">
        <v>4011026.81</v>
      </c>
      <c r="L11"/>
      <c r="M11">
        <v>2023</v>
      </c>
      <c r="N11" s="231">
        <v>3105510.07</v>
      </c>
      <c r="O11" s="231">
        <v>428700</v>
      </c>
      <c r="P11" s="231">
        <v>261900</v>
      </c>
      <c r="Q11" s="231">
        <v>32000</v>
      </c>
      <c r="R11" s="231">
        <v>36800</v>
      </c>
      <c r="S11" s="231">
        <v>35900</v>
      </c>
      <c r="T11" s="231">
        <v>0</v>
      </c>
      <c r="U11" s="231">
        <v>3900810.07</v>
      </c>
      <c r="V11" s="231">
        <f aca="true" t="shared" si="0" ref="V11:V74">SUM(N11:T11)</f>
        <v>3900810.07</v>
      </c>
    </row>
    <row r="12" spans="1:22" ht="12.75">
      <c r="A12" s="199" t="s">
        <v>448</v>
      </c>
      <c r="B12" s="200">
        <v>3</v>
      </c>
      <c r="C12">
        <v>2022</v>
      </c>
      <c r="D12" s="231">
        <v>1300000</v>
      </c>
      <c r="E12" s="231">
        <v>0</v>
      </c>
      <c r="F12" s="231">
        <v>110000</v>
      </c>
      <c r="G12" s="231">
        <v>0</v>
      </c>
      <c r="H12" s="231">
        <v>10000</v>
      </c>
      <c r="I12" s="231">
        <v>13500</v>
      </c>
      <c r="J12" s="231">
        <v>75000</v>
      </c>
      <c r="K12" s="231">
        <v>1508500</v>
      </c>
      <c r="L12"/>
      <c r="M12">
        <v>2023</v>
      </c>
      <c r="N12" s="231">
        <v>1450000</v>
      </c>
      <c r="O12" s="231">
        <v>0</v>
      </c>
      <c r="P12" s="231">
        <v>75000</v>
      </c>
      <c r="Q12" s="231">
        <v>0</v>
      </c>
      <c r="R12" s="231">
        <v>5000</v>
      </c>
      <c r="S12" s="231">
        <v>6000</v>
      </c>
      <c r="T12" s="231">
        <v>75000</v>
      </c>
      <c r="U12" s="231">
        <v>1611000</v>
      </c>
      <c r="V12" s="231">
        <f t="shared" si="0"/>
        <v>1611000</v>
      </c>
    </row>
    <row r="13" spans="1:22" ht="12.75">
      <c r="A13" s="199" t="s">
        <v>449</v>
      </c>
      <c r="B13" s="200">
        <v>4</v>
      </c>
      <c r="C13">
        <v>2022</v>
      </c>
      <c r="D13" s="231">
        <v>995682</v>
      </c>
      <c r="E13" s="231">
        <v>75473</v>
      </c>
      <c r="F13" s="231">
        <v>65708</v>
      </c>
      <c r="G13" s="231">
        <v>105331</v>
      </c>
      <c r="H13" s="231">
        <v>6763</v>
      </c>
      <c r="I13" s="231">
        <v>4389</v>
      </c>
      <c r="J13" s="231">
        <v>0</v>
      </c>
      <c r="K13" s="231">
        <v>1253346</v>
      </c>
      <c r="L13"/>
      <c r="M13">
        <v>2023</v>
      </c>
      <c r="N13" s="231">
        <v>995682</v>
      </c>
      <c r="O13" s="231">
        <v>75473</v>
      </c>
      <c r="P13" s="231">
        <v>47915.58</v>
      </c>
      <c r="Q13" s="231">
        <v>105331</v>
      </c>
      <c r="R13" s="231">
        <v>6763</v>
      </c>
      <c r="S13" s="231">
        <v>3635.17</v>
      </c>
      <c r="T13" s="231">
        <v>0</v>
      </c>
      <c r="U13" s="231">
        <v>1234799.75</v>
      </c>
      <c r="V13" s="231">
        <f t="shared" si="0"/>
        <v>1234799.75</v>
      </c>
    </row>
    <row r="14" spans="1:22" ht="12.75">
      <c r="A14" s="199" t="s">
        <v>450</v>
      </c>
      <c r="B14" s="200">
        <v>5</v>
      </c>
      <c r="C14">
        <v>2022</v>
      </c>
      <c r="D14" s="231">
        <v>3997400</v>
      </c>
      <c r="E14" s="231">
        <v>300000</v>
      </c>
      <c r="F14" s="231">
        <v>225000</v>
      </c>
      <c r="G14" s="231">
        <v>51000</v>
      </c>
      <c r="H14" s="231">
        <v>1800</v>
      </c>
      <c r="I14" s="231">
        <v>155000</v>
      </c>
      <c r="J14" s="231">
        <v>1215576</v>
      </c>
      <c r="K14" s="231">
        <v>5945776</v>
      </c>
      <c r="L14"/>
      <c r="M14">
        <v>2023</v>
      </c>
      <c r="N14" s="231">
        <v>3556994</v>
      </c>
      <c r="O14" s="231">
        <v>520000</v>
      </c>
      <c r="P14" s="231">
        <v>250000</v>
      </c>
      <c r="Q14" s="231">
        <v>50606</v>
      </c>
      <c r="R14" s="231">
        <v>11800</v>
      </c>
      <c r="S14" s="231">
        <v>105000</v>
      </c>
      <c r="T14" s="231">
        <v>624612</v>
      </c>
      <c r="U14" s="231">
        <v>5119012</v>
      </c>
      <c r="V14" s="231">
        <f t="shared" si="0"/>
        <v>5119012</v>
      </c>
    </row>
    <row r="15" spans="1:22" ht="12.75">
      <c r="A15" s="199" t="s">
        <v>451</v>
      </c>
      <c r="B15" s="200">
        <v>6</v>
      </c>
      <c r="C15">
        <v>2022</v>
      </c>
      <c r="D15" s="231">
        <v>109000</v>
      </c>
      <c r="E15" s="231">
        <v>0</v>
      </c>
      <c r="F15" s="231">
        <v>17000</v>
      </c>
      <c r="G15" s="231">
        <v>0</v>
      </c>
      <c r="H15" s="231">
        <v>200</v>
      </c>
      <c r="I15" s="231">
        <v>500</v>
      </c>
      <c r="J15" s="231">
        <v>0</v>
      </c>
      <c r="K15" s="231">
        <v>126700</v>
      </c>
      <c r="L15"/>
      <c r="M15">
        <v>2023</v>
      </c>
      <c r="N15" s="231">
        <v>118000</v>
      </c>
      <c r="O15" s="231">
        <v>0</v>
      </c>
      <c r="P15" s="231">
        <v>6000</v>
      </c>
      <c r="Q15" s="231">
        <v>0</v>
      </c>
      <c r="R15" s="231">
        <v>600</v>
      </c>
      <c r="S15" s="231">
        <v>440</v>
      </c>
      <c r="T15" s="231">
        <v>0</v>
      </c>
      <c r="U15" s="231">
        <v>125040</v>
      </c>
      <c r="V15" s="231">
        <f t="shared" si="0"/>
        <v>125040</v>
      </c>
    </row>
    <row r="16" spans="1:22" ht="12.75">
      <c r="A16" s="199" t="s">
        <v>452</v>
      </c>
      <c r="B16" s="200">
        <v>7</v>
      </c>
      <c r="C16">
        <v>2022</v>
      </c>
      <c r="D16" s="231">
        <v>2453723</v>
      </c>
      <c r="E16" s="231">
        <v>1279000</v>
      </c>
      <c r="F16" s="231">
        <v>190000</v>
      </c>
      <c r="G16" s="231">
        <v>12500</v>
      </c>
      <c r="H16" s="231">
        <v>45000</v>
      </c>
      <c r="I16" s="231">
        <v>59000</v>
      </c>
      <c r="J16" s="231">
        <v>108000</v>
      </c>
      <c r="K16" s="231">
        <v>4147223</v>
      </c>
      <c r="L16"/>
      <c r="M16">
        <v>2023</v>
      </c>
      <c r="N16" s="231">
        <v>2350000</v>
      </c>
      <c r="O16" s="231">
        <v>1099000</v>
      </c>
      <c r="P16" s="231">
        <v>180000</v>
      </c>
      <c r="Q16" s="231">
        <v>12000</v>
      </c>
      <c r="R16" s="231">
        <v>45000</v>
      </c>
      <c r="S16" s="231">
        <v>45000</v>
      </c>
      <c r="T16" s="231">
        <v>64000</v>
      </c>
      <c r="U16" s="231">
        <v>3795000</v>
      </c>
      <c r="V16" s="231">
        <f t="shared" si="0"/>
        <v>3795000</v>
      </c>
    </row>
    <row r="17" spans="1:22" ht="12.75">
      <c r="A17" s="199" t="s">
        <v>453</v>
      </c>
      <c r="B17" s="200">
        <v>8</v>
      </c>
      <c r="C17">
        <v>2022</v>
      </c>
      <c r="D17" s="231">
        <v>1500000</v>
      </c>
      <c r="E17" s="231">
        <v>590000</v>
      </c>
      <c r="F17" s="231">
        <v>245000</v>
      </c>
      <c r="G17" s="231">
        <v>821958</v>
      </c>
      <c r="H17" s="231">
        <v>47700</v>
      </c>
      <c r="I17" s="231">
        <v>60000</v>
      </c>
      <c r="J17" s="231">
        <v>247300</v>
      </c>
      <c r="K17" s="231">
        <v>3511958</v>
      </c>
      <c r="L17"/>
      <c r="M17">
        <v>2023</v>
      </c>
      <c r="N17" s="231">
        <v>1550000</v>
      </c>
      <c r="O17" s="231">
        <v>620000</v>
      </c>
      <c r="P17" s="231">
        <v>245200</v>
      </c>
      <c r="Q17" s="231">
        <v>822208</v>
      </c>
      <c r="R17" s="231">
        <v>60600</v>
      </c>
      <c r="S17" s="231">
        <v>90000</v>
      </c>
      <c r="T17" s="231">
        <v>316950</v>
      </c>
      <c r="U17" s="231">
        <v>3704958</v>
      </c>
      <c r="V17" s="231">
        <f t="shared" si="0"/>
        <v>3704958</v>
      </c>
    </row>
    <row r="18" spans="1:22" ht="12.75">
      <c r="A18" s="199" t="s">
        <v>454</v>
      </c>
      <c r="B18" s="200">
        <v>9</v>
      </c>
      <c r="C18">
        <v>2022</v>
      </c>
      <c r="D18" s="231">
        <v>5595875</v>
      </c>
      <c r="E18" s="231">
        <v>1475000</v>
      </c>
      <c r="F18" s="231">
        <v>480000</v>
      </c>
      <c r="G18" s="231">
        <v>440713</v>
      </c>
      <c r="H18" s="231">
        <v>227000</v>
      </c>
      <c r="I18" s="231">
        <v>200000</v>
      </c>
      <c r="J18" s="231">
        <v>64963</v>
      </c>
      <c r="K18" s="231">
        <v>8483551</v>
      </c>
      <c r="L18"/>
      <c r="M18">
        <v>2023</v>
      </c>
      <c r="N18" s="231">
        <v>5651834</v>
      </c>
      <c r="O18" s="231">
        <v>1799000</v>
      </c>
      <c r="P18" s="231">
        <v>480000</v>
      </c>
      <c r="Q18" s="231">
        <v>451731</v>
      </c>
      <c r="R18" s="231">
        <v>132500</v>
      </c>
      <c r="S18" s="231">
        <v>204000</v>
      </c>
      <c r="T18" s="231">
        <v>58586</v>
      </c>
      <c r="U18" s="231">
        <v>8777651</v>
      </c>
      <c r="V18" s="231">
        <f t="shared" si="0"/>
        <v>8777651</v>
      </c>
    </row>
    <row r="19" spans="1:22" ht="12.75">
      <c r="A19" s="199" t="s">
        <v>455</v>
      </c>
      <c r="B19" s="200">
        <v>10</v>
      </c>
      <c r="C19">
        <v>2022</v>
      </c>
      <c r="D19" s="231">
        <v>4293350</v>
      </c>
      <c r="E19" s="231">
        <v>819000</v>
      </c>
      <c r="F19" s="231">
        <v>355000</v>
      </c>
      <c r="G19" s="231">
        <v>18000</v>
      </c>
      <c r="H19" s="231">
        <v>10000</v>
      </c>
      <c r="I19" s="231">
        <v>241000</v>
      </c>
      <c r="J19" s="231">
        <v>0</v>
      </c>
      <c r="K19" s="231">
        <v>5736350</v>
      </c>
      <c r="L19"/>
      <c r="M19">
        <v>2023</v>
      </c>
      <c r="N19" s="231">
        <v>4545900</v>
      </c>
      <c r="O19" s="231">
        <v>860000</v>
      </c>
      <c r="P19" s="231">
        <v>355000</v>
      </c>
      <c r="Q19" s="231">
        <v>18000</v>
      </c>
      <c r="R19" s="231">
        <v>10000</v>
      </c>
      <c r="S19" s="231">
        <v>200000</v>
      </c>
      <c r="T19" s="231">
        <v>0</v>
      </c>
      <c r="U19" s="231">
        <v>5988900</v>
      </c>
      <c r="V19" s="231">
        <f t="shared" si="0"/>
        <v>5988900</v>
      </c>
    </row>
    <row r="20" spans="1:22" ht="12.75">
      <c r="A20" s="199" t="s">
        <v>456</v>
      </c>
      <c r="B20" s="200">
        <v>11</v>
      </c>
      <c r="C20">
        <v>2022</v>
      </c>
      <c r="D20" s="231">
        <v>689000</v>
      </c>
      <c r="E20" s="231">
        <v>5000</v>
      </c>
      <c r="F20" s="231">
        <v>50000</v>
      </c>
      <c r="G20" s="231">
        <v>65000</v>
      </c>
      <c r="H20" s="231">
        <v>15000</v>
      </c>
      <c r="I20" s="231">
        <v>1000</v>
      </c>
      <c r="J20" s="231">
        <v>86939</v>
      </c>
      <c r="K20" s="231">
        <v>911939</v>
      </c>
      <c r="L20"/>
      <c r="M20">
        <v>2023</v>
      </c>
      <c r="N20" s="231">
        <v>760000</v>
      </c>
      <c r="O20" s="231">
        <v>5000</v>
      </c>
      <c r="P20" s="231">
        <v>55000</v>
      </c>
      <c r="Q20" s="231">
        <v>65000</v>
      </c>
      <c r="R20" s="231">
        <v>15000</v>
      </c>
      <c r="S20" s="231">
        <v>600</v>
      </c>
      <c r="T20" s="231">
        <v>119400</v>
      </c>
      <c r="U20" s="231">
        <v>1020000</v>
      </c>
      <c r="V20" s="231">
        <f t="shared" si="0"/>
        <v>1020000</v>
      </c>
    </row>
    <row r="21" spans="1:22" ht="12.75">
      <c r="A21" s="199" t="s">
        <v>457</v>
      </c>
      <c r="B21" s="200">
        <v>12</v>
      </c>
      <c r="C21">
        <v>2022</v>
      </c>
      <c r="D21" s="231">
        <v>500000</v>
      </c>
      <c r="E21" s="231">
        <v>0</v>
      </c>
      <c r="F21" s="231">
        <v>52000</v>
      </c>
      <c r="G21" s="231">
        <v>18000</v>
      </c>
      <c r="H21" s="231">
        <v>4500</v>
      </c>
      <c r="I21" s="231">
        <v>5000</v>
      </c>
      <c r="J21" s="231">
        <v>0</v>
      </c>
      <c r="K21" s="231">
        <v>579500</v>
      </c>
      <c r="L21"/>
      <c r="M21">
        <v>2023</v>
      </c>
      <c r="N21" s="231">
        <v>440000</v>
      </c>
      <c r="O21" s="231">
        <v>140000</v>
      </c>
      <c r="P21" s="231">
        <v>35000</v>
      </c>
      <c r="Q21" s="231">
        <v>15000</v>
      </c>
      <c r="R21" s="231">
        <v>3000</v>
      </c>
      <c r="S21" s="231">
        <v>3000</v>
      </c>
      <c r="T21" s="231">
        <v>0</v>
      </c>
      <c r="U21" s="231">
        <v>636000</v>
      </c>
      <c r="V21" s="231">
        <f t="shared" si="0"/>
        <v>636000</v>
      </c>
    </row>
    <row r="22" spans="1:22" ht="12.75">
      <c r="A22" s="199" t="s">
        <v>458</v>
      </c>
      <c r="B22" s="200">
        <v>13</v>
      </c>
      <c r="C22">
        <v>2022</v>
      </c>
      <c r="D22" s="231">
        <v>200000</v>
      </c>
      <c r="E22" s="231">
        <v>0</v>
      </c>
      <c r="F22" s="231">
        <v>17000</v>
      </c>
      <c r="G22" s="231">
        <v>0</v>
      </c>
      <c r="H22" s="231">
        <v>1500</v>
      </c>
      <c r="I22" s="231">
        <v>3500</v>
      </c>
      <c r="J22" s="231">
        <v>0</v>
      </c>
      <c r="K22" s="231">
        <v>222000</v>
      </c>
      <c r="L22"/>
      <c r="M22">
        <v>2023</v>
      </c>
      <c r="N22" s="231">
        <v>200000</v>
      </c>
      <c r="O22" s="231">
        <v>0</v>
      </c>
      <c r="P22" s="231">
        <v>20000</v>
      </c>
      <c r="Q22" s="231">
        <v>0</v>
      </c>
      <c r="R22" s="231">
        <v>1200</v>
      </c>
      <c r="S22" s="231">
        <v>3500</v>
      </c>
      <c r="T22" s="231">
        <v>0</v>
      </c>
      <c r="U22" s="231">
        <v>224700</v>
      </c>
      <c r="V22" s="231">
        <f t="shared" si="0"/>
        <v>224700</v>
      </c>
    </row>
    <row r="23" spans="1:22" ht="12.75">
      <c r="A23" s="199" t="s">
        <v>459</v>
      </c>
      <c r="B23" s="200">
        <v>14</v>
      </c>
      <c r="C23">
        <v>2022</v>
      </c>
      <c r="D23" s="231">
        <v>2835000</v>
      </c>
      <c r="E23" s="231">
        <v>0</v>
      </c>
      <c r="F23" s="231">
        <v>250000</v>
      </c>
      <c r="G23" s="231">
        <v>0</v>
      </c>
      <c r="H23" s="231">
        <v>24000</v>
      </c>
      <c r="I23" s="231">
        <v>75000</v>
      </c>
      <c r="J23" s="231">
        <v>100000</v>
      </c>
      <c r="K23" s="231">
        <v>3284000</v>
      </c>
      <c r="L23"/>
      <c r="M23">
        <v>2023</v>
      </c>
      <c r="N23" s="231">
        <v>2835000</v>
      </c>
      <c r="O23" s="231">
        <v>0</v>
      </c>
      <c r="P23" s="231">
        <v>250000</v>
      </c>
      <c r="Q23" s="231">
        <v>0</v>
      </c>
      <c r="R23" s="231">
        <v>24000</v>
      </c>
      <c r="S23" s="231">
        <v>90885.46</v>
      </c>
      <c r="T23" s="231">
        <v>100000</v>
      </c>
      <c r="U23" s="231">
        <v>3299885.46</v>
      </c>
      <c r="V23" s="231">
        <f t="shared" si="0"/>
        <v>3299885.46</v>
      </c>
    </row>
    <row r="24" spans="1:22" ht="12.75">
      <c r="A24" s="199" t="s">
        <v>460</v>
      </c>
      <c r="B24" s="200">
        <v>15</v>
      </c>
      <c r="C24">
        <v>2022</v>
      </c>
      <c r="D24" s="231">
        <v>1200000</v>
      </c>
      <c r="E24" s="231">
        <v>182000</v>
      </c>
      <c r="F24" s="231">
        <v>200000</v>
      </c>
      <c r="G24" s="231">
        <v>0</v>
      </c>
      <c r="H24" s="231">
        <v>12000</v>
      </c>
      <c r="I24" s="231">
        <v>12500</v>
      </c>
      <c r="J24" s="231">
        <v>0</v>
      </c>
      <c r="K24" s="231">
        <v>1606500</v>
      </c>
      <c r="L24"/>
      <c r="M24">
        <v>2023</v>
      </c>
      <c r="N24" s="231">
        <v>1055000</v>
      </c>
      <c r="O24" s="231">
        <v>297920</v>
      </c>
      <c r="P24" s="231">
        <v>175000</v>
      </c>
      <c r="Q24" s="231">
        <v>0</v>
      </c>
      <c r="R24" s="231">
        <v>9000</v>
      </c>
      <c r="S24" s="231">
        <v>15000</v>
      </c>
      <c r="T24" s="231">
        <v>0</v>
      </c>
      <c r="U24" s="231">
        <v>1551920</v>
      </c>
      <c r="V24" s="231">
        <f t="shared" si="0"/>
        <v>1551920</v>
      </c>
    </row>
    <row r="25" spans="1:22" ht="12.75">
      <c r="A25" s="199" t="s">
        <v>461</v>
      </c>
      <c r="B25" s="200">
        <v>16</v>
      </c>
      <c r="C25">
        <v>2022</v>
      </c>
      <c r="D25" s="231">
        <v>5009261.15</v>
      </c>
      <c r="E25" s="231">
        <v>1562500</v>
      </c>
      <c r="F25" s="231">
        <v>410000</v>
      </c>
      <c r="G25" s="231">
        <v>6700</v>
      </c>
      <c r="H25" s="231">
        <v>75000</v>
      </c>
      <c r="I25" s="231">
        <v>20000</v>
      </c>
      <c r="J25" s="231">
        <v>454288.32</v>
      </c>
      <c r="K25" s="231">
        <v>7537749.470000001</v>
      </c>
      <c r="L25"/>
      <c r="M25">
        <v>2023</v>
      </c>
      <c r="N25" s="231">
        <v>5400000</v>
      </c>
      <c r="O25" s="231">
        <v>1675000</v>
      </c>
      <c r="P25" s="231">
        <v>425000</v>
      </c>
      <c r="Q25" s="231">
        <v>6700</v>
      </c>
      <c r="R25" s="231">
        <v>75000</v>
      </c>
      <c r="S25" s="231">
        <v>20000</v>
      </c>
      <c r="T25" s="231">
        <v>571484.03</v>
      </c>
      <c r="U25" s="231">
        <v>8173184.03</v>
      </c>
      <c r="V25" s="231">
        <f t="shared" si="0"/>
        <v>8173184.03</v>
      </c>
    </row>
    <row r="26" spans="1:22" ht="12.75">
      <c r="A26" s="199" t="s">
        <v>462</v>
      </c>
      <c r="B26" s="200">
        <v>17</v>
      </c>
      <c r="C26">
        <v>2022</v>
      </c>
      <c r="D26" s="231">
        <v>3050000</v>
      </c>
      <c r="E26" s="231">
        <v>591998</v>
      </c>
      <c r="F26" s="231">
        <v>300000</v>
      </c>
      <c r="G26" s="231">
        <v>45384</v>
      </c>
      <c r="H26" s="231">
        <v>95000</v>
      </c>
      <c r="I26" s="231">
        <v>60000</v>
      </c>
      <c r="J26" s="231">
        <v>0</v>
      </c>
      <c r="K26" s="231">
        <v>4142382</v>
      </c>
      <c r="L26"/>
      <c r="M26">
        <v>2023</v>
      </c>
      <c r="N26" s="231">
        <v>3050000</v>
      </c>
      <c r="O26" s="231">
        <v>900000</v>
      </c>
      <c r="P26" s="231">
        <v>231917</v>
      </c>
      <c r="Q26" s="231">
        <v>46676</v>
      </c>
      <c r="R26" s="231">
        <v>93562</v>
      </c>
      <c r="S26" s="231">
        <v>40000</v>
      </c>
      <c r="T26" s="231">
        <v>2175</v>
      </c>
      <c r="U26" s="231">
        <v>4364330</v>
      </c>
      <c r="V26" s="231">
        <f t="shared" si="0"/>
        <v>4364330</v>
      </c>
    </row>
    <row r="27" spans="1:22" ht="12.75">
      <c r="A27" s="199" t="s">
        <v>463</v>
      </c>
      <c r="B27" s="200">
        <v>18</v>
      </c>
      <c r="C27">
        <v>2022</v>
      </c>
      <c r="D27" s="231">
        <v>1075800</v>
      </c>
      <c r="E27" s="231">
        <v>70000</v>
      </c>
      <c r="F27" s="231">
        <v>142800</v>
      </c>
      <c r="G27" s="231">
        <v>74970</v>
      </c>
      <c r="H27" s="231">
        <v>25500</v>
      </c>
      <c r="I27" s="231">
        <v>153000</v>
      </c>
      <c r="J27" s="231">
        <v>30000</v>
      </c>
      <c r="K27" s="231">
        <v>1572070</v>
      </c>
      <c r="L27"/>
      <c r="M27">
        <v>2023</v>
      </c>
      <c r="N27" s="231">
        <v>1165000</v>
      </c>
      <c r="O27" s="231">
        <v>85000</v>
      </c>
      <c r="P27" s="231">
        <v>170000</v>
      </c>
      <c r="Q27" s="231">
        <v>85000</v>
      </c>
      <c r="R27" s="231">
        <v>20000</v>
      </c>
      <c r="S27" s="231">
        <v>60000</v>
      </c>
      <c r="T27" s="231">
        <v>30000</v>
      </c>
      <c r="U27" s="231">
        <v>1615000</v>
      </c>
      <c r="V27" s="231">
        <f t="shared" si="0"/>
        <v>1615000</v>
      </c>
    </row>
    <row r="28" spans="1:22" ht="12.75">
      <c r="A28" s="199" t="s">
        <v>464</v>
      </c>
      <c r="B28" s="200">
        <v>19</v>
      </c>
      <c r="C28">
        <v>2022</v>
      </c>
      <c r="D28" s="231">
        <v>1158156</v>
      </c>
      <c r="E28" s="231">
        <v>498070</v>
      </c>
      <c r="F28" s="231">
        <v>52170</v>
      </c>
      <c r="G28" s="231">
        <v>7000</v>
      </c>
      <c r="H28" s="231">
        <v>6000</v>
      </c>
      <c r="I28" s="231">
        <v>50000</v>
      </c>
      <c r="J28" s="231">
        <v>145000</v>
      </c>
      <c r="K28" s="231">
        <v>1916396</v>
      </c>
      <c r="L28"/>
      <c r="M28">
        <v>2023</v>
      </c>
      <c r="N28" s="231">
        <v>1200000</v>
      </c>
      <c r="O28" s="231">
        <v>555000</v>
      </c>
      <c r="P28" s="231">
        <v>75000</v>
      </c>
      <c r="Q28" s="231">
        <v>11000</v>
      </c>
      <c r="R28" s="231">
        <v>0</v>
      </c>
      <c r="S28" s="231">
        <v>24000</v>
      </c>
      <c r="T28" s="231">
        <v>145000</v>
      </c>
      <c r="U28" s="231">
        <v>2010000</v>
      </c>
      <c r="V28" s="231">
        <f t="shared" si="0"/>
        <v>2010000</v>
      </c>
    </row>
    <row r="29" spans="1:22" ht="12.75">
      <c r="A29" s="199" t="s">
        <v>465</v>
      </c>
      <c r="B29" s="200">
        <v>20</v>
      </c>
      <c r="C29">
        <v>2022</v>
      </c>
      <c r="D29" s="231">
        <v>7078161</v>
      </c>
      <c r="E29" s="231">
        <v>1565000</v>
      </c>
      <c r="F29" s="231">
        <v>1034000</v>
      </c>
      <c r="G29" s="231">
        <v>32000</v>
      </c>
      <c r="H29" s="231">
        <v>200000</v>
      </c>
      <c r="I29" s="231">
        <v>474436</v>
      </c>
      <c r="J29" s="231">
        <v>1176500</v>
      </c>
      <c r="K29" s="231">
        <v>11560097</v>
      </c>
      <c r="L29"/>
      <c r="M29">
        <v>2023</v>
      </c>
      <c r="N29" s="231">
        <v>6918443</v>
      </c>
      <c r="O29" s="231">
        <v>1930000</v>
      </c>
      <c r="P29" s="231">
        <v>997000</v>
      </c>
      <c r="Q29" s="231">
        <v>32000</v>
      </c>
      <c r="R29" s="231">
        <v>149000</v>
      </c>
      <c r="S29" s="231">
        <v>400000</v>
      </c>
      <c r="T29" s="231">
        <v>1070000</v>
      </c>
      <c r="U29" s="231">
        <v>11496443</v>
      </c>
      <c r="V29" s="231">
        <f t="shared" si="0"/>
        <v>11496443</v>
      </c>
    </row>
    <row r="30" spans="1:22" ht="12.75">
      <c r="A30" s="199" t="s">
        <v>466</v>
      </c>
      <c r="B30" s="200">
        <v>21</v>
      </c>
      <c r="C30">
        <v>2022</v>
      </c>
      <c r="D30" s="231">
        <v>700000</v>
      </c>
      <c r="E30" s="231">
        <v>10000</v>
      </c>
      <c r="F30" s="231">
        <v>54000</v>
      </c>
      <c r="G30" s="231">
        <v>215170</v>
      </c>
      <c r="H30" s="231">
        <v>2000</v>
      </c>
      <c r="I30" s="231">
        <v>25000</v>
      </c>
      <c r="J30" s="231">
        <v>5200</v>
      </c>
      <c r="K30" s="231">
        <v>1011370</v>
      </c>
      <c r="L30"/>
      <c r="M30">
        <v>2023</v>
      </c>
      <c r="N30" s="231">
        <v>785600.34</v>
      </c>
      <c r="O30" s="231">
        <v>12000</v>
      </c>
      <c r="P30" s="231">
        <v>55000</v>
      </c>
      <c r="Q30" s="231">
        <v>215168</v>
      </c>
      <c r="R30" s="231">
        <v>7000</v>
      </c>
      <c r="S30" s="231">
        <v>9300</v>
      </c>
      <c r="T30" s="231">
        <v>2400</v>
      </c>
      <c r="U30" s="231">
        <v>1086468.3399999999</v>
      </c>
      <c r="V30" s="231">
        <f t="shared" si="0"/>
        <v>1086468.3399999999</v>
      </c>
    </row>
    <row r="31" spans="1:22" ht="12.75">
      <c r="A31" s="199" t="s">
        <v>467</v>
      </c>
      <c r="B31" s="200">
        <v>22</v>
      </c>
      <c r="C31">
        <v>2022</v>
      </c>
      <c r="D31" s="231">
        <v>230000</v>
      </c>
      <c r="E31" s="231">
        <v>1800</v>
      </c>
      <c r="F31" s="231">
        <v>100000</v>
      </c>
      <c r="G31" s="231">
        <v>5000</v>
      </c>
      <c r="H31" s="231">
        <v>9000</v>
      </c>
      <c r="I31" s="231">
        <v>9000</v>
      </c>
      <c r="J31" s="231">
        <v>0</v>
      </c>
      <c r="K31" s="231">
        <v>354800</v>
      </c>
      <c r="L31"/>
      <c r="M31">
        <v>2023</v>
      </c>
      <c r="N31" s="231">
        <v>280000</v>
      </c>
      <c r="O31" s="231">
        <v>1800</v>
      </c>
      <c r="P31" s="231">
        <v>100000</v>
      </c>
      <c r="Q31" s="231">
        <v>10000</v>
      </c>
      <c r="R31" s="231">
        <v>9000</v>
      </c>
      <c r="S31" s="231">
        <v>6000</v>
      </c>
      <c r="T31" s="231">
        <v>0</v>
      </c>
      <c r="U31" s="231">
        <v>406800</v>
      </c>
      <c r="V31" s="231">
        <f t="shared" si="0"/>
        <v>406800</v>
      </c>
    </row>
    <row r="32" spans="1:22" ht="12.75">
      <c r="A32" s="199" t="s">
        <v>468</v>
      </c>
      <c r="B32" s="200">
        <v>23</v>
      </c>
      <c r="C32">
        <v>2022</v>
      </c>
      <c r="D32" s="231">
        <v>1950000</v>
      </c>
      <c r="E32" s="231">
        <v>450000</v>
      </c>
      <c r="F32" s="231">
        <v>70000</v>
      </c>
      <c r="G32" s="231">
        <v>1743187</v>
      </c>
      <c r="H32" s="231">
        <v>40000</v>
      </c>
      <c r="I32" s="231">
        <v>123000</v>
      </c>
      <c r="J32" s="231">
        <v>15000</v>
      </c>
      <c r="K32" s="231">
        <v>4391187</v>
      </c>
      <c r="L32"/>
      <c r="M32">
        <v>2023</v>
      </c>
      <c r="N32" s="231">
        <v>2100000</v>
      </c>
      <c r="O32" s="231">
        <v>537000</v>
      </c>
      <c r="P32" s="231">
        <v>68000</v>
      </c>
      <c r="Q32" s="231">
        <v>1743187</v>
      </c>
      <c r="R32" s="231">
        <v>40000</v>
      </c>
      <c r="S32" s="231">
        <v>125000</v>
      </c>
      <c r="T32" s="231">
        <v>35000</v>
      </c>
      <c r="U32" s="231">
        <v>4648187</v>
      </c>
      <c r="V32" s="231">
        <f t="shared" si="0"/>
        <v>4648187</v>
      </c>
    </row>
    <row r="33" spans="1:22" ht="12.75">
      <c r="A33" s="199" t="s">
        <v>469</v>
      </c>
      <c r="B33" s="200">
        <v>24</v>
      </c>
      <c r="C33">
        <v>2022</v>
      </c>
      <c r="D33" s="231">
        <v>1905500</v>
      </c>
      <c r="E33" s="231">
        <v>92700</v>
      </c>
      <c r="F33" s="231">
        <v>157500</v>
      </c>
      <c r="G33" s="231">
        <v>335000</v>
      </c>
      <c r="H33" s="231">
        <v>21500</v>
      </c>
      <c r="I33" s="231">
        <v>41000</v>
      </c>
      <c r="J33" s="231">
        <v>189000</v>
      </c>
      <c r="K33" s="231">
        <v>2742200</v>
      </c>
      <c r="L33"/>
      <c r="M33">
        <v>2023</v>
      </c>
      <c r="N33" s="231">
        <v>2200000</v>
      </c>
      <c r="O33" s="231">
        <v>105000</v>
      </c>
      <c r="P33" s="231">
        <v>134500</v>
      </c>
      <c r="Q33" s="231">
        <v>332000</v>
      </c>
      <c r="R33" s="231">
        <v>24000</v>
      </c>
      <c r="S33" s="231">
        <v>41000</v>
      </c>
      <c r="T33" s="231">
        <v>199000</v>
      </c>
      <c r="U33" s="231">
        <v>3035500</v>
      </c>
      <c r="V33" s="231">
        <f t="shared" si="0"/>
        <v>3035500</v>
      </c>
    </row>
    <row r="34" spans="1:22" ht="12.75">
      <c r="A34" s="199" t="s">
        <v>470</v>
      </c>
      <c r="B34" s="200">
        <v>25</v>
      </c>
      <c r="C34">
        <v>2022</v>
      </c>
      <c r="D34" s="231">
        <v>2400000</v>
      </c>
      <c r="E34" s="231">
        <v>301322</v>
      </c>
      <c r="F34" s="231">
        <v>212823</v>
      </c>
      <c r="G34" s="231">
        <v>38591</v>
      </c>
      <c r="H34" s="231">
        <v>49204</v>
      </c>
      <c r="I34" s="231">
        <v>25000</v>
      </c>
      <c r="J34" s="231">
        <v>173000</v>
      </c>
      <c r="K34" s="231">
        <v>3199940</v>
      </c>
      <c r="L34"/>
      <c r="M34">
        <v>2023</v>
      </c>
      <c r="N34" s="231">
        <v>2500000</v>
      </c>
      <c r="O34" s="231">
        <v>365000</v>
      </c>
      <c r="P34" s="231">
        <v>271000</v>
      </c>
      <c r="Q34" s="231">
        <v>208091</v>
      </c>
      <c r="R34" s="231">
        <v>52100</v>
      </c>
      <c r="S34" s="231">
        <v>20000</v>
      </c>
      <c r="T34" s="231">
        <v>210000</v>
      </c>
      <c r="U34" s="231">
        <v>3626191</v>
      </c>
      <c r="V34" s="231">
        <f t="shared" si="0"/>
        <v>3626191</v>
      </c>
    </row>
    <row r="35" spans="1:22" ht="12.75">
      <c r="A35" s="199" t="s">
        <v>471</v>
      </c>
      <c r="B35" s="200">
        <v>26</v>
      </c>
      <c r="C35">
        <v>2022</v>
      </c>
      <c r="D35" s="231">
        <v>3584741</v>
      </c>
      <c r="E35" s="231">
        <v>230000</v>
      </c>
      <c r="F35" s="231">
        <v>330000</v>
      </c>
      <c r="G35" s="231">
        <v>36000</v>
      </c>
      <c r="H35" s="231">
        <v>165595</v>
      </c>
      <c r="I35" s="231">
        <v>250000</v>
      </c>
      <c r="J35" s="231">
        <v>0</v>
      </c>
      <c r="K35" s="231">
        <v>4596336</v>
      </c>
      <c r="L35"/>
      <c r="M35">
        <v>2023</v>
      </c>
      <c r="N35" s="231">
        <v>3378693.9</v>
      </c>
      <c r="O35" s="231">
        <v>240000</v>
      </c>
      <c r="P35" s="231">
        <v>330000</v>
      </c>
      <c r="Q35" s="231">
        <v>36000</v>
      </c>
      <c r="R35" s="231">
        <v>199324</v>
      </c>
      <c r="S35" s="231">
        <v>150000</v>
      </c>
      <c r="T35" s="231">
        <v>370000</v>
      </c>
      <c r="U35" s="231">
        <v>4704017.9</v>
      </c>
      <c r="V35" s="231">
        <f t="shared" si="0"/>
        <v>4704017.9</v>
      </c>
    </row>
    <row r="36" spans="1:22" ht="12.75">
      <c r="A36" s="199" t="s">
        <v>472</v>
      </c>
      <c r="B36" s="200">
        <v>27</v>
      </c>
      <c r="C36">
        <v>2022</v>
      </c>
      <c r="D36" s="231">
        <v>775000</v>
      </c>
      <c r="E36" s="231">
        <v>20000</v>
      </c>
      <c r="F36" s="231">
        <v>45000</v>
      </c>
      <c r="G36" s="231">
        <v>0</v>
      </c>
      <c r="H36" s="231">
        <v>10702</v>
      </c>
      <c r="I36" s="231">
        <v>20386</v>
      </c>
      <c r="J36" s="231">
        <v>0</v>
      </c>
      <c r="K36" s="231">
        <v>871088</v>
      </c>
      <c r="L36"/>
      <c r="M36">
        <v>2023</v>
      </c>
      <c r="N36" s="231">
        <v>895000</v>
      </c>
      <c r="O36" s="231">
        <v>20000</v>
      </c>
      <c r="P36" s="231">
        <v>45000</v>
      </c>
      <c r="Q36" s="231">
        <v>0</v>
      </c>
      <c r="R36" s="231">
        <v>10750</v>
      </c>
      <c r="S36" s="231">
        <v>8000</v>
      </c>
      <c r="T36" s="231">
        <v>0</v>
      </c>
      <c r="U36" s="231">
        <v>978750</v>
      </c>
      <c r="V36" s="231">
        <f t="shared" si="0"/>
        <v>978750</v>
      </c>
    </row>
    <row r="37" spans="1:22" ht="12.75">
      <c r="A37" s="199" t="s">
        <v>473</v>
      </c>
      <c r="B37" s="200">
        <v>28</v>
      </c>
      <c r="C37">
        <v>2022</v>
      </c>
      <c r="D37" s="231">
        <v>500000</v>
      </c>
      <c r="E37" s="231">
        <v>40000</v>
      </c>
      <c r="F37" s="231">
        <v>20300</v>
      </c>
      <c r="G37" s="231">
        <v>77000</v>
      </c>
      <c r="H37" s="231">
        <v>21000</v>
      </c>
      <c r="I37" s="231">
        <v>22400</v>
      </c>
      <c r="J37" s="231">
        <v>0</v>
      </c>
      <c r="K37" s="231">
        <v>680700</v>
      </c>
      <c r="L37"/>
      <c r="M37">
        <v>2023</v>
      </c>
      <c r="N37" s="231">
        <v>600000</v>
      </c>
      <c r="O37" s="231">
        <v>288000</v>
      </c>
      <c r="P37" s="231">
        <v>30000</v>
      </c>
      <c r="Q37" s="231">
        <v>82600</v>
      </c>
      <c r="R37" s="231">
        <v>21000</v>
      </c>
      <c r="S37" s="231">
        <v>16000</v>
      </c>
      <c r="T37" s="231">
        <v>0</v>
      </c>
      <c r="U37" s="231">
        <v>1037600</v>
      </c>
      <c r="V37" s="231">
        <f t="shared" si="0"/>
        <v>1037600</v>
      </c>
    </row>
    <row r="38" spans="1:22" ht="12.75">
      <c r="A38" s="199" t="s">
        <v>474</v>
      </c>
      <c r="B38" s="200">
        <v>29</v>
      </c>
      <c r="C38">
        <v>2022</v>
      </c>
      <c r="D38" s="231">
        <v>255000</v>
      </c>
      <c r="E38" s="231">
        <v>41000</v>
      </c>
      <c r="F38" s="231">
        <v>25000</v>
      </c>
      <c r="G38" s="231">
        <v>0</v>
      </c>
      <c r="H38" s="231">
        <v>9000</v>
      </c>
      <c r="I38" s="231">
        <v>1000</v>
      </c>
      <c r="J38" s="231">
        <v>500</v>
      </c>
      <c r="K38" s="231">
        <v>331500</v>
      </c>
      <c r="L38"/>
      <c r="M38">
        <v>2023</v>
      </c>
      <c r="N38" s="231">
        <v>275000</v>
      </c>
      <c r="O38" s="231">
        <v>42000</v>
      </c>
      <c r="P38" s="231">
        <v>25000</v>
      </c>
      <c r="Q38" s="231">
        <v>0</v>
      </c>
      <c r="R38" s="231">
        <v>9000</v>
      </c>
      <c r="S38" s="231">
        <v>1000</v>
      </c>
      <c r="T38" s="231">
        <v>500</v>
      </c>
      <c r="U38" s="231">
        <v>352500</v>
      </c>
      <c r="V38" s="231">
        <f t="shared" si="0"/>
        <v>352500</v>
      </c>
    </row>
    <row r="39" spans="1:22" ht="12.75">
      <c r="A39" s="199" t="s">
        <v>475</v>
      </c>
      <c r="B39" s="200">
        <v>30</v>
      </c>
      <c r="C39">
        <v>2022</v>
      </c>
      <c r="D39" s="231">
        <v>4675000</v>
      </c>
      <c r="E39" s="231">
        <v>735000</v>
      </c>
      <c r="F39" s="231">
        <v>235100</v>
      </c>
      <c r="G39" s="231">
        <v>225000</v>
      </c>
      <c r="H39" s="231">
        <v>17500</v>
      </c>
      <c r="I39" s="231">
        <v>75000</v>
      </c>
      <c r="J39" s="231">
        <v>551500</v>
      </c>
      <c r="K39" s="231">
        <v>6514100</v>
      </c>
      <c r="L39"/>
      <c r="M39">
        <v>2023</v>
      </c>
      <c r="N39" s="231">
        <v>4900000</v>
      </c>
      <c r="O39" s="231">
        <v>912000</v>
      </c>
      <c r="P39" s="231">
        <v>353068</v>
      </c>
      <c r="Q39" s="231">
        <v>240000</v>
      </c>
      <c r="R39" s="231">
        <v>20250</v>
      </c>
      <c r="S39" s="231">
        <v>40000</v>
      </c>
      <c r="T39" s="231">
        <v>620000</v>
      </c>
      <c r="U39" s="231">
        <v>7085318</v>
      </c>
      <c r="V39" s="231">
        <f t="shared" si="0"/>
        <v>7085318</v>
      </c>
    </row>
    <row r="40" spans="1:22" ht="12.75">
      <c r="A40" s="199" t="s">
        <v>476</v>
      </c>
      <c r="B40" s="200">
        <v>31</v>
      </c>
      <c r="C40">
        <v>2022</v>
      </c>
      <c r="D40" s="231">
        <v>6750000</v>
      </c>
      <c r="E40" s="231">
        <v>1000000</v>
      </c>
      <c r="F40" s="231">
        <v>400000</v>
      </c>
      <c r="G40" s="231">
        <v>100000</v>
      </c>
      <c r="H40" s="231">
        <v>70000</v>
      </c>
      <c r="I40" s="231">
        <v>245000</v>
      </c>
      <c r="J40" s="231">
        <v>65000</v>
      </c>
      <c r="K40" s="231">
        <v>8630000</v>
      </c>
      <c r="L40"/>
      <c r="M40">
        <v>2023</v>
      </c>
      <c r="N40" s="231">
        <v>7150000</v>
      </c>
      <c r="O40" s="231">
        <v>1300000</v>
      </c>
      <c r="P40" s="231">
        <v>400000</v>
      </c>
      <c r="Q40" s="231">
        <v>100000</v>
      </c>
      <c r="R40" s="231">
        <v>75000</v>
      </c>
      <c r="S40" s="231">
        <v>245000</v>
      </c>
      <c r="T40" s="231">
        <v>65000</v>
      </c>
      <c r="U40" s="231">
        <v>9335000</v>
      </c>
      <c r="V40" s="231">
        <f t="shared" si="0"/>
        <v>9335000</v>
      </c>
    </row>
    <row r="41" spans="1:22" ht="12.75">
      <c r="A41" s="199" t="s">
        <v>477</v>
      </c>
      <c r="B41" s="200">
        <v>32</v>
      </c>
      <c r="C41">
        <v>2022</v>
      </c>
      <c r="D41" s="231">
        <v>1210000</v>
      </c>
      <c r="E41" s="231">
        <v>30000</v>
      </c>
      <c r="F41" s="231">
        <v>100000</v>
      </c>
      <c r="G41" s="231">
        <v>12000</v>
      </c>
      <c r="H41" s="231">
        <v>9000</v>
      </c>
      <c r="I41" s="231">
        <v>7500</v>
      </c>
      <c r="J41" s="231">
        <v>0</v>
      </c>
      <c r="K41" s="231">
        <v>1368500</v>
      </c>
      <c r="L41"/>
      <c r="M41">
        <v>2023</v>
      </c>
      <c r="N41" s="231">
        <v>1210000</v>
      </c>
      <c r="O41" s="231">
        <v>45000</v>
      </c>
      <c r="P41" s="231">
        <v>125000</v>
      </c>
      <c r="Q41" s="231">
        <v>12000</v>
      </c>
      <c r="R41" s="231">
        <v>8000</v>
      </c>
      <c r="S41" s="231">
        <v>8500</v>
      </c>
      <c r="T41" s="231">
        <v>0</v>
      </c>
      <c r="U41" s="231">
        <v>1408500</v>
      </c>
      <c r="V41" s="231">
        <f t="shared" si="0"/>
        <v>1408500</v>
      </c>
    </row>
    <row r="42" spans="1:22" ht="12.75">
      <c r="A42" s="199" t="s">
        <v>478</v>
      </c>
      <c r="B42" s="200">
        <v>33</v>
      </c>
      <c r="C42">
        <v>2022</v>
      </c>
      <c r="D42" s="231">
        <v>188000</v>
      </c>
      <c r="E42" s="231">
        <v>21000</v>
      </c>
      <c r="F42" s="231">
        <v>90000</v>
      </c>
      <c r="G42" s="231">
        <v>265200</v>
      </c>
      <c r="H42" s="231">
        <v>12000</v>
      </c>
      <c r="I42" s="231">
        <v>2900</v>
      </c>
      <c r="J42" s="231">
        <v>0</v>
      </c>
      <c r="K42" s="231">
        <v>579100</v>
      </c>
      <c r="L42"/>
      <c r="M42">
        <v>2023</v>
      </c>
      <c r="N42" s="231">
        <v>200000</v>
      </c>
      <c r="O42" s="231">
        <v>23000</v>
      </c>
      <c r="P42" s="231">
        <v>60300</v>
      </c>
      <c r="Q42" s="231">
        <v>265200</v>
      </c>
      <c r="R42" s="231">
        <v>12000</v>
      </c>
      <c r="S42" s="231">
        <v>1600</v>
      </c>
      <c r="T42" s="231">
        <v>0</v>
      </c>
      <c r="U42" s="231">
        <v>562100</v>
      </c>
      <c r="V42" s="231">
        <f t="shared" si="0"/>
        <v>562100</v>
      </c>
    </row>
    <row r="43" spans="1:22" ht="12.75">
      <c r="A43" s="199" t="s">
        <v>479</v>
      </c>
      <c r="B43" s="200">
        <v>34</v>
      </c>
      <c r="C43">
        <v>2022</v>
      </c>
      <c r="D43" s="231">
        <v>914000</v>
      </c>
      <c r="E43" s="231">
        <v>55000</v>
      </c>
      <c r="F43" s="231">
        <v>60000</v>
      </c>
      <c r="G43" s="231">
        <v>0</v>
      </c>
      <c r="H43" s="231">
        <v>36000</v>
      </c>
      <c r="I43" s="231">
        <v>15000</v>
      </c>
      <c r="J43" s="231">
        <v>0</v>
      </c>
      <c r="K43" s="231">
        <v>1080000</v>
      </c>
      <c r="L43"/>
      <c r="M43">
        <v>2023</v>
      </c>
      <c r="N43" s="231">
        <v>923000</v>
      </c>
      <c r="O43" s="231">
        <v>61000</v>
      </c>
      <c r="P43" s="231">
        <v>65000</v>
      </c>
      <c r="Q43" s="231">
        <v>0</v>
      </c>
      <c r="R43" s="231">
        <v>37000</v>
      </c>
      <c r="S43" s="231">
        <v>7000</v>
      </c>
      <c r="T43" s="231">
        <v>110000</v>
      </c>
      <c r="U43" s="231">
        <v>1203000</v>
      </c>
      <c r="V43" s="231">
        <f t="shared" si="0"/>
        <v>1203000</v>
      </c>
    </row>
    <row r="44" spans="1:22" ht="12.75">
      <c r="A44" s="199" t="s">
        <v>480</v>
      </c>
      <c r="B44" s="200">
        <v>35</v>
      </c>
      <c r="C44">
        <v>2022</v>
      </c>
      <c r="D44" s="231">
        <v>50040000</v>
      </c>
      <c r="E44" s="231">
        <v>74600000</v>
      </c>
      <c r="F44" s="231">
        <v>9000000</v>
      </c>
      <c r="G44" s="231">
        <v>67349699</v>
      </c>
      <c r="H44" s="231">
        <v>51800000</v>
      </c>
      <c r="I44" s="231">
        <v>2800000</v>
      </c>
      <c r="J44" s="231">
        <v>5667338</v>
      </c>
      <c r="K44" s="231">
        <v>261257037</v>
      </c>
      <c r="L44"/>
      <c r="M44">
        <v>2023</v>
      </c>
      <c r="N44" s="231">
        <v>53575000</v>
      </c>
      <c r="O44" s="231">
        <v>107300000</v>
      </c>
      <c r="P44" s="231">
        <v>8900000</v>
      </c>
      <c r="Q44" s="231">
        <v>66499021.35</v>
      </c>
      <c r="R44" s="231">
        <v>54165000</v>
      </c>
      <c r="S44" s="231">
        <v>3000000</v>
      </c>
      <c r="T44" s="231">
        <v>6267338</v>
      </c>
      <c r="U44" s="231">
        <v>299706359.35</v>
      </c>
      <c r="V44" s="231">
        <f t="shared" si="0"/>
        <v>299706359.35</v>
      </c>
    </row>
    <row r="45" spans="1:22" ht="12.75">
      <c r="A45" s="199" t="s">
        <v>481</v>
      </c>
      <c r="B45" s="200">
        <v>36</v>
      </c>
      <c r="C45">
        <v>2022</v>
      </c>
      <c r="D45" s="231">
        <v>2874343.7</v>
      </c>
      <c r="E45" s="231">
        <v>505000</v>
      </c>
      <c r="F45" s="231">
        <v>175000</v>
      </c>
      <c r="G45" s="231">
        <v>20000</v>
      </c>
      <c r="H45" s="231">
        <v>130000</v>
      </c>
      <c r="I45" s="231">
        <v>100000</v>
      </c>
      <c r="J45" s="231">
        <v>1330000</v>
      </c>
      <c r="K45" s="231">
        <v>5134343.7</v>
      </c>
      <c r="L45"/>
      <c r="M45">
        <v>2023</v>
      </c>
      <c r="N45" s="231">
        <v>2784115.96</v>
      </c>
      <c r="O45" s="231">
        <v>755000</v>
      </c>
      <c r="P45" s="231">
        <v>175000</v>
      </c>
      <c r="Q45" s="231">
        <v>20000</v>
      </c>
      <c r="R45" s="231">
        <v>130000</v>
      </c>
      <c r="S45" s="231">
        <v>25000</v>
      </c>
      <c r="T45" s="231">
        <v>1330000</v>
      </c>
      <c r="U45" s="231">
        <v>5219115.96</v>
      </c>
      <c r="V45" s="231">
        <f t="shared" si="0"/>
        <v>5219115.96</v>
      </c>
    </row>
    <row r="46" spans="1:22" ht="12.75">
      <c r="A46" s="199" t="s">
        <v>482</v>
      </c>
      <c r="B46" s="200">
        <v>37</v>
      </c>
      <c r="C46">
        <v>2022</v>
      </c>
      <c r="D46" s="231">
        <v>825000</v>
      </c>
      <c r="E46" s="231">
        <v>70000</v>
      </c>
      <c r="F46" s="231">
        <v>73000</v>
      </c>
      <c r="G46" s="231">
        <v>0</v>
      </c>
      <c r="H46" s="231">
        <v>18500</v>
      </c>
      <c r="I46" s="231">
        <v>15000</v>
      </c>
      <c r="J46" s="231">
        <v>33000</v>
      </c>
      <c r="K46" s="231">
        <v>1034500</v>
      </c>
      <c r="L46"/>
      <c r="M46">
        <v>2023</v>
      </c>
      <c r="N46" s="231">
        <v>884000</v>
      </c>
      <c r="O46" s="231">
        <v>70000</v>
      </c>
      <c r="P46" s="231">
        <v>40000</v>
      </c>
      <c r="Q46" s="231">
        <v>0</v>
      </c>
      <c r="R46" s="231">
        <v>8500</v>
      </c>
      <c r="S46" s="231">
        <v>15000</v>
      </c>
      <c r="T46" s="231">
        <v>31000</v>
      </c>
      <c r="U46" s="231">
        <v>1048500</v>
      </c>
      <c r="V46" s="231">
        <f t="shared" si="0"/>
        <v>1048500</v>
      </c>
    </row>
    <row r="47" spans="1:22" ht="12.75">
      <c r="A47" s="199" t="s">
        <v>483</v>
      </c>
      <c r="B47" s="200">
        <v>38</v>
      </c>
      <c r="C47">
        <v>2022</v>
      </c>
      <c r="D47" s="231">
        <v>1500000</v>
      </c>
      <c r="E47" s="231">
        <v>0</v>
      </c>
      <c r="F47" s="231">
        <v>75000</v>
      </c>
      <c r="G47" s="231">
        <v>0</v>
      </c>
      <c r="H47" s="231">
        <v>15000</v>
      </c>
      <c r="I47" s="231">
        <v>0</v>
      </c>
      <c r="J47" s="231">
        <v>0</v>
      </c>
      <c r="K47" s="231">
        <v>1590000</v>
      </c>
      <c r="L47"/>
      <c r="M47">
        <v>2023</v>
      </c>
      <c r="N47" s="231">
        <v>1580000</v>
      </c>
      <c r="O47" s="231">
        <v>0</v>
      </c>
      <c r="P47" s="231">
        <v>80000</v>
      </c>
      <c r="Q47" s="231">
        <v>0</v>
      </c>
      <c r="R47" s="231">
        <v>20000</v>
      </c>
      <c r="S47" s="231">
        <v>60000</v>
      </c>
      <c r="T47" s="231">
        <v>0</v>
      </c>
      <c r="U47" s="231">
        <v>1740000</v>
      </c>
      <c r="V47" s="231">
        <f t="shared" si="0"/>
        <v>1740000</v>
      </c>
    </row>
    <row r="48" spans="1:22" ht="12.75">
      <c r="A48" s="199" t="s">
        <v>484</v>
      </c>
      <c r="B48" s="200">
        <v>39</v>
      </c>
      <c r="C48">
        <v>2022</v>
      </c>
      <c r="D48" s="231">
        <v>922000</v>
      </c>
      <c r="E48" s="231">
        <v>0</v>
      </c>
      <c r="F48" s="231">
        <v>35000</v>
      </c>
      <c r="G48" s="231">
        <v>595000</v>
      </c>
      <c r="H48" s="231">
        <v>13000</v>
      </c>
      <c r="I48" s="231">
        <v>20000</v>
      </c>
      <c r="J48" s="231">
        <v>100000</v>
      </c>
      <c r="K48" s="231">
        <v>1685000</v>
      </c>
      <c r="L48"/>
      <c r="M48">
        <v>2023</v>
      </c>
      <c r="N48" s="231">
        <v>950826.64</v>
      </c>
      <c r="O48" s="231">
        <v>0</v>
      </c>
      <c r="P48" s="231">
        <v>35000</v>
      </c>
      <c r="Q48" s="231">
        <v>599000</v>
      </c>
      <c r="R48" s="231">
        <v>10000</v>
      </c>
      <c r="S48" s="231">
        <v>4600</v>
      </c>
      <c r="T48" s="231">
        <v>175173</v>
      </c>
      <c r="U48" s="231">
        <v>1774599.6400000001</v>
      </c>
      <c r="V48" s="231">
        <f t="shared" si="0"/>
        <v>1774599.6400000001</v>
      </c>
    </row>
    <row r="49" spans="1:22" ht="12.75">
      <c r="A49" s="199" t="s">
        <v>485</v>
      </c>
      <c r="B49" s="200">
        <v>40</v>
      </c>
      <c r="C49">
        <v>2022</v>
      </c>
      <c r="D49" s="231">
        <v>6489891.6</v>
      </c>
      <c r="E49" s="231">
        <v>1568500</v>
      </c>
      <c r="F49" s="231">
        <v>328000</v>
      </c>
      <c r="G49" s="231">
        <v>2305515</v>
      </c>
      <c r="H49" s="231">
        <v>80000</v>
      </c>
      <c r="I49" s="231">
        <v>216333</v>
      </c>
      <c r="J49" s="231">
        <v>1133970</v>
      </c>
      <c r="K49" s="231">
        <v>12122209.6</v>
      </c>
      <c r="L49"/>
      <c r="M49">
        <v>2023</v>
      </c>
      <c r="N49" s="231">
        <v>6480690</v>
      </c>
      <c r="O49" s="231">
        <v>2609000</v>
      </c>
      <c r="P49" s="231">
        <v>258000</v>
      </c>
      <c r="Q49" s="231">
        <v>2290000</v>
      </c>
      <c r="R49" s="231">
        <v>60000</v>
      </c>
      <c r="S49" s="231">
        <v>934400</v>
      </c>
      <c r="T49" s="231">
        <v>1075900</v>
      </c>
      <c r="U49" s="231">
        <v>13707990</v>
      </c>
      <c r="V49" s="231">
        <f t="shared" si="0"/>
        <v>13707990</v>
      </c>
    </row>
    <row r="50" spans="1:22" ht="12.75">
      <c r="A50" s="199" t="s">
        <v>486</v>
      </c>
      <c r="B50" s="200">
        <v>41</v>
      </c>
      <c r="C50">
        <v>2022</v>
      </c>
      <c r="D50" s="231">
        <v>1434657</v>
      </c>
      <c r="E50" s="231">
        <v>1816571</v>
      </c>
      <c r="F50" s="231">
        <v>115731</v>
      </c>
      <c r="G50" s="231">
        <v>5507</v>
      </c>
      <c r="H50" s="231">
        <v>33088</v>
      </c>
      <c r="I50" s="231">
        <v>16668</v>
      </c>
      <c r="J50" s="231">
        <v>23643</v>
      </c>
      <c r="K50" s="231">
        <v>3445865</v>
      </c>
      <c r="L50"/>
      <c r="M50">
        <v>2023</v>
      </c>
      <c r="N50" s="231">
        <v>1501825</v>
      </c>
      <c r="O50" s="231">
        <v>2028530</v>
      </c>
      <c r="P50" s="231">
        <v>115000</v>
      </c>
      <c r="Q50" s="231">
        <v>6883</v>
      </c>
      <c r="R50" s="231">
        <v>25033</v>
      </c>
      <c r="S50" s="231">
        <v>60000</v>
      </c>
      <c r="T50" s="231">
        <v>54778</v>
      </c>
      <c r="U50" s="231">
        <v>3792049</v>
      </c>
      <c r="V50" s="231">
        <f t="shared" si="0"/>
        <v>3792049</v>
      </c>
    </row>
    <row r="51" spans="1:22" ht="12.75">
      <c r="A51" s="199" t="s">
        <v>487</v>
      </c>
      <c r="B51" s="200">
        <v>42</v>
      </c>
      <c r="C51">
        <v>2022</v>
      </c>
      <c r="D51" s="231">
        <v>3080431</v>
      </c>
      <c r="E51" s="231">
        <v>328624</v>
      </c>
      <c r="F51" s="231">
        <v>249000</v>
      </c>
      <c r="G51" s="231">
        <v>5121</v>
      </c>
      <c r="H51" s="231">
        <v>33071</v>
      </c>
      <c r="I51" s="231">
        <v>60254</v>
      </c>
      <c r="J51" s="231">
        <v>5929</v>
      </c>
      <c r="K51" s="231">
        <v>3762430</v>
      </c>
      <c r="L51"/>
      <c r="M51">
        <v>2023</v>
      </c>
      <c r="N51" s="231">
        <v>3550000</v>
      </c>
      <c r="O51" s="231">
        <v>425000</v>
      </c>
      <c r="P51" s="231">
        <v>250000</v>
      </c>
      <c r="Q51" s="231">
        <v>5042</v>
      </c>
      <c r="R51" s="231">
        <v>32000</v>
      </c>
      <c r="S51" s="231">
        <v>30000</v>
      </c>
      <c r="T51" s="231">
        <v>5417</v>
      </c>
      <c r="U51" s="231">
        <v>4297459</v>
      </c>
      <c r="V51" s="231">
        <f t="shared" si="0"/>
        <v>4297459</v>
      </c>
    </row>
    <row r="52" spans="1:22" ht="12.75">
      <c r="A52" s="199" t="s">
        <v>488</v>
      </c>
      <c r="B52" s="200">
        <v>43</v>
      </c>
      <c r="C52">
        <v>2022</v>
      </c>
      <c r="D52" s="231">
        <v>400000</v>
      </c>
      <c r="E52" s="231">
        <v>13800</v>
      </c>
      <c r="F52" s="231">
        <v>50000</v>
      </c>
      <c r="G52" s="231">
        <v>0</v>
      </c>
      <c r="H52" s="231">
        <v>300</v>
      </c>
      <c r="I52" s="231">
        <v>3600</v>
      </c>
      <c r="J52" s="231">
        <v>30043.79</v>
      </c>
      <c r="K52" s="231">
        <v>497743.79</v>
      </c>
      <c r="L52"/>
      <c r="M52">
        <v>2023</v>
      </c>
      <c r="N52" s="231">
        <v>350667.82</v>
      </c>
      <c r="O52" s="231">
        <v>13800</v>
      </c>
      <c r="P52" s="231">
        <v>30000</v>
      </c>
      <c r="Q52" s="231">
        <v>0</v>
      </c>
      <c r="R52" s="231">
        <v>300</v>
      </c>
      <c r="S52" s="231">
        <v>3000</v>
      </c>
      <c r="T52" s="231">
        <v>80000</v>
      </c>
      <c r="U52" s="231">
        <v>477767.82</v>
      </c>
      <c r="V52" s="231">
        <f t="shared" si="0"/>
        <v>477767.82</v>
      </c>
    </row>
    <row r="53" spans="1:22" ht="12.75">
      <c r="A53" s="199" t="s">
        <v>489</v>
      </c>
      <c r="B53" s="200">
        <v>44</v>
      </c>
      <c r="C53">
        <v>2022</v>
      </c>
      <c r="D53" s="231">
        <v>8500000</v>
      </c>
      <c r="E53" s="231">
        <v>1775000</v>
      </c>
      <c r="F53" s="231">
        <v>1950000</v>
      </c>
      <c r="G53" s="231">
        <v>74200</v>
      </c>
      <c r="H53" s="231">
        <v>150000</v>
      </c>
      <c r="I53" s="231">
        <v>200000</v>
      </c>
      <c r="J53" s="231">
        <v>570000</v>
      </c>
      <c r="K53" s="231">
        <v>13219200</v>
      </c>
      <c r="L53"/>
      <c r="M53">
        <v>2023</v>
      </c>
      <c r="N53" s="231">
        <v>8500000</v>
      </c>
      <c r="O53" s="231">
        <v>2375000</v>
      </c>
      <c r="P53" s="231">
        <v>1950000</v>
      </c>
      <c r="Q53" s="231">
        <v>74200</v>
      </c>
      <c r="R53" s="231">
        <v>150000</v>
      </c>
      <c r="S53" s="231">
        <v>75000</v>
      </c>
      <c r="T53" s="231">
        <v>570000</v>
      </c>
      <c r="U53" s="231">
        <v>13694200</v>
      </c>
      <c r="V53" s="231">
        <f t="shared" si="0"/>
        <v>13694200</v>
      </c>
    </row>
    <row r="54" spans="1:22" ht="12.75">
      <c r="A54" s="199" t="s">
        <v>490</v>
      </c>
      <c r="B54" s="200">
        <v>45</v>
      </c>
      <c r="C54">
        <v>2022</v>
      </c>
      <c r="D54" s="231">
        <v>475000</v>
      </c>
      <c r="E54" s="231">
        <v>0</v>
      </c>
      <c r="F54" s="231">
        <v>48000</v>
      </c>
      <c r="G54" s="231">
        <v>6000</v>
      </c>
      <c r="H54" s="231">
        <v>6736</v>
      </c>
      <c r="I54" s="231">
        <v>5000</v>
      </c>
      <c r="J54" s="231">
        <v>30000</v>
      </c>
      <c r="K54" s="231">
        <v>570736</v>
      </c>
      <c r="L54"/>
      <c r="M54">
        <v>2023</v>
      </c>
      <c r="N54" s="231">
        <v>460000</v>
      </c>
      <c r="O54" s="231">
        <v>0</v>
      </c>
      <c r="P54" s="231">
        <v>72675</v>
      </c>
      <c r="Q54" s="231">
        <v>6000</v>
      </c>
      <c r="R54" s="231">
        <v>4375</v>
      </c>
      <c r="S54" s="231">
        <v>9900</v>
      </c>
      <c r="T54" s="231">
        <v>38000</v>
      </c>
      <c r="U54" s="231">
        <v>590950</v>
      </c>
      <c r="V54" s="231">
        <f t="shared" si="0"/>
        <v>590950</v>
      </c>
    </row>
    <row r="55" spans="1:22" ht="12.75">
      <c r="A55" s="199" t="s">
        <v>491</v>
      </c>
      <c r="B55" s="200">
        <v>46</v>
      </c>
      <c r="C55">
        <v>2022</v>
      </c>
      <c r="D55" s="231">
        <v>5871266</v>
      </c>
      <c r="E55" s="231">
        <v>2725000</v>
      </c>
      <c r="F55" s="231">
        <v>413793</v>
      </c>
      <c r="G55" s="231">
        <v>1795200</v>
      </c>
      <c r="H55" s="231">
        <v>1862000</v>
      </c>
      <c r="I55" s="231">
        <v>352459</v>
      </c>
      <c r="J55" s="231">
        <v>623222</v>
      </c>
      <c r="K55" s="231">
        <v>13642940</v>
      </c>
      <c r="L55"/>
      <c r="M55">
        <v>2023</v>
      </c>
      <c r="N55" s="231">
        <v>5988692</v>
      </c>
      <c r="O55" s="231">
        <v>3614686</v>
      </c>
      <c r="P55" s="231">
        <v>512807</v>
      </c>
      <c r="Q55" s="231">
        <v>1831103</v>
      </c>
      <c r="R55" s="231">
        <v>2212000</v>
      </c>
      <c r="S55" s="231">
        <v>361270</v>
      </c>
      <c r="T55" s="231">
        <v>817222</v>
      </c>
      <c r="U55" s="231">
        <v>15337780</v>
      </c>
      <c r="V55" s="231">
        <f t="shared" si="0"/>
        <v>15337780</v>
      </c>
    </row>
    <row r="56" spans="1:22" ht="12.75">
      <c r="A56" s="199" t="s">
        <v>492</v>
      </c>
      <c r="B56" s="200">
        <v>47</v>
      </c>
      <c r="C56">
        <v>2022</v>
      </c>
      <c r="D56" s="231">
        <v>150000</v>
      </c>
      <c r="E56" s="231">
        <v>0</v>
      </c>
      <c r="F56" s="231">
        <v>22000</v>
      </c>
      <c r="G56" s="231">
        <v>250</v>
      </c>
      <c r="H56" s="231">
        <v>1000</v>
      </c>
      <c r="I56" s="231">
        <v>1000</v>
      </c>
      <c r="J56" s="231">
        <v>0</v>
      </c>
      <c r="K56" s="231">
        <v>174250</v>
      </c>
      <c r="L56"/>
      <c r="M56">
        <v>2023</v>
      </c>
      <c r="N56" s="231">
        <v>150000</v>
      </c>
      <c r="O56" s="231">
        <v>0</v>
      </c>
      <c r="P56" s="231">
        <v>22000</v>
      </c>
      <c r="Q56" s="231">
        <v>250</v>
      </c>
      <c r="R56" s="231">
        <v>1000</v>
      </c>
      <c r="S56" s="231">
        <v>1000</v>
      </c>
      <c r="T56" s="231">
        <v>0</v>
      </c>
      <c r="U56" s="231">
        <v>174250</v>
      </c>
      <c r="V56" s="231">
        <f t="shared" si="0"/>
        <v>174250</v>
      </c>
    </row>
    <row r="57" spans="1:22" ht="12.75">
      <c r="A57" s="199" t="s">
        <v>493</v>
      </c>
      <c r="B57" s="200">
        <v>48</v>
      </c>
      <c r="C57">
        <v>2022</v>
      </c>
      <c r="D57" s="231">
        <v>4414208.95</v>
      </c>
      <c r="E57" s="231">
        <v>2435000</v>
      </c>
      <c r="F57" s="231">
        <v>290000</v>
      </c>
      <c r="G57" s="231">
        <v>520000</v>
      </c>
      <c r="H57" s="231">
        <v>3000</v>
      </c>
      <c r="I57" s="231">
        <v>300000</v>
      </c>
      <c r="J57" s="231">
        <v>170000</v>
      </c>
      <c r="K57" s="231">
        <v>8132208.95</v>
      </c>
      <c r="L57"/>
      <c r="M57">
        <v>2023</v>
      </c>
      <c r="N57" s="231">
        <v>4092209</v>
      </c>
      <c r="O57" s="231">
        <v>2815000</v>
      </c>
      <c r="P57" s="231">
        <v>325000</v>
      </c>
      <c r="Q57" s="231">
        <v>520000</v>
      </c>
      <c r="R57" s="231">
        <v>4000</v>
      </c>
      <c r="S57" s="231">
        <v>205396.54</v>
      </c>
      <c r="T57" s="231">
        <v>260000</v>
      </c>
      <c r="U57" s="231">
        <v>8221605.54</v>
      </c>
      <c r="V57" s="231">
        <f t="shared" si="0"/>
        <v>8221605.54</v>
      </c>
    </row>
    <row r="58" spans="1:22" ht="12.75">
      <c r="A58" s="199" t="s">
        <v>494</v>
      </c>
      <c r="B58" s="200">
        <v>49</v>
      </c>
      <c r="C58">
        <v>2022</v>
      </c>
      <c r="D58" s="231">
        <v>7850000</v>
      </c>
      <c r="E58" s="231">
        <v>6975000</v>
      </c>
      <c r="F58" s="231">
        <v>550000</v>
      </c>
      <c r="G58" s="231">
        <v>8000000</v>
      </c>
      <c r="H58" s="231">
        <v>8509000</v>
      </c>
      <c r="I58" s="231">
        <v>1765000</v>
      </c>
      <c r="J58" s="231">
        <v>1000000</v>
      </c>
      <c r="K58" s="231">
        <v>34649000</v>
      </c>
      <c r="L58"/>
      <c r="M58">
        <v>2023</v>
      </c>
      <c r="N58" s="231">
        <v>7850000</v>
      </c>
      <c r="O58" s="231">
        <v>13840000</v>
      </c>
      <c r="P58" s="231">
        <v>800000</v>
      </c>
      <c r="Q58" s="231">
        <v>8000000</v>
      </c>
      <c r="R58" s="231">
        <v>8508000</v>
      </c>
      <c r="S58" s="231">
        <v>700000</v>
      </c>
      <c r="T58" s="231">
        <v>900000</v>
      </c>
      <c r="U58" s="231">
        <v>40598000</v>
      </c>
      <c r="V58" s="231">
        <f t="shared" si="0"/>
        <v>40598000</v>
      </c>
    </row>
    <row r="59" spans="1:22" ht="12.75">
      <c r="A59" s="199" t="s">
        <v>495</v>
      </c>
      <c r="B59" s="200">
        <v>50</v>
      </c>
      <c r="C59">
        <v>2022</v>
      </c>
      <c r="D59" s="231">
        <v>4305574</v>
      </c>
      <c r="E59" s="231">
        <v>312582</v>
      </c>
      <c r="F59" s="231">
        <v>275000</v>
      </c>
      <c r="G59" s="231">
        <v>1882844</v>
      </c>
      <c r="H59" s="231">
        <v>50000</v>
      </c>
      <c r="I59" s="231">
        <v>164000</v>
      </c>
      <c r="J59" s="231">
        <v>200000</v>
      </c>
      <c r="K59" s="231">
        <v>7190000</v>
      </c>
      <c r="L59"/>
      <c r="M59">
        <v>2023</v>
      </c>
      <c r="N59" s="231">
        <v>4241000</v>
      </c>
      <c r="O59" s="231">
        <v>350000</v>
      </c>
      <c r="P59" s="231">
        <v>275000</v>
      </c>
      <c r="Q59" s="231">
        <v>1937915</v>
      </c>
      <c r="R59" s="231">
        <v>55000</v>
      </c>
      <c r="S59" s="231">
        <v>175000</v>
      </c>
      <c r="T59" s="231">
        <v>200000</v>
      </c>
      <c r="U59" s="231">
        <v>7233915</v>
      </c>
      <c r="V59" s="231">
        <f t="shared" si="0"/>
        <v>7233915</v>
      </c>
    </row>
    <row r="60" spans="1:22" ht="12.75">
      <c r="A60" s="199" t="s">
        <v>496</v>
      </c>
      <c r="B60" s="200">
        <v>51</v>
      </c>
      <c r="C60">
        <v>2022</v>
      </c>
      <c r="D60" s="231">
        <v>850000</v>
      </c>
      <c r="E60" s="231">
        <v>0</v>
      </c>
      <c r="F60" s="231">
        <v>50000</v>
      </c>
      <c r="G60" s="231">
        <v>6000</v>
      </c>
      <c r="H60" s="231">
        <v>3500</v>
      </c>
      <c r="I60" s="231">
        <v>5000</v>
      </c>
      <c r="J60" s="231">
        <v>7000</v>
      </c>
      <c r="K60" s="231">
        <v>921500</v>
      </c>
      <c r="L60"/>
      <c r="M60">
        <v>2023</v>
      </c>
      <c r="N60" s="231">
        <v>875000</v>
      </c>
      <c r="O60" s="231">
        <v>0</v>
      </c>
      <c r="P60" s="231">
        <v>60000</v>
      </c>
      <c r="Q60" s="231">
        <v>15000</v>
      </c>
      <c r="R60" s="231">
        <v>3500</v>
      </c>
      <c r="S60" s="231">
        <v>5000</v>
      </c>
      <c r="T60" s="231">
        <v>25000</v>
      </c>
      <c r="U60" s="231">
        <v>983500</v>
      </c>
      <c r="V60" s="231">
        <f t="shared" si="0"/>
        <v>983500</v>
      </c>
    </row>
    <row r="61" spans="1:22" ht="12.75">
      <c r="A61" s="199" t="s">
        <v>497</v>
      </c>
      <c r="B61" s="200">
        <v>52</v>
      </c>
      <c r="C61">
        <v>2022</v>
      </c>
      <c r="D61" s="231">
        <v>1655500</v>
      </c>
      <c r="E61" s="231">
        <v>190000</v>
      </c>
      <c r="F61" s="231">
        <v>100000</v>
      </c>
      <c r="G61" s="231">
        <v>15000</v>
      </c>
      <c r="H61" s="231">
        <v>13441.36</v>
      </c>
      <c r="I61" s="231">
        <v>35000</v>
      </c>
      <c r="J61" s="231">
        <v>69000</v>
      </c>
      <c r="K61" s="231">
        <v>2077941.36</v>
      </c>
      <c r="L61"/>
      <c r="M61">
        <v>2023</v>
      </c>
      <c r="N61" s="231">
        <v>1900000</v>
      </c>
      <c r="O61" s="231">
        <v>350000</v>
      </c>
      <c r="P61" s="231">
        <v>155000</v>
      </c>
      <c r="Q61" s="231">
        <v>30690</v>
      </c>
      <c r="R61" s="231">
        <v>32000</v>
      </c>
      <c r="S61" s="231">
        <v>45000</v>
      </c>
      <c r="T61" s="231">
        <v>52000</v>
      </c>
      <c r="U61" s="231">
        <v>2564690</v>
      </c>
      <c r="V61" s="231">
        <f t="shared" si="0"/>
        <v>2564690</v>
      </c>
    </row>
    <row r="62" spans="1:22" ht="12.75">
      <c r="A62" s="199" t="s">
        <v>498</v>
      </c>
      <c r="B62" s="200">
        <v>53</v>
      </c>
      <c r="C62">
        <v>2022</v>
      </c>
      <c r="D62" s="231">
        <v>140000</v>
      </c>
      <c r="E62" s="231">
        <v>41000</v>
      </c>
      <c r="F62" s="231">
        <v>45000</v>
      </c>
      <c r="G62" s="231">
        <v>887</v>
      </c>
      <c r="H62" s="231">
        <v>3500</v>
      </c>
      <c r="I62" s="231">
        <v>500</v>
      </c>
      <c r="J62" s="231">
        <v>0</v>
      </c>
      <c r="K62" s="231">
        <v>230887</v>
      </c>
      <c r="L62"/>
      <c r="M62">
        <v>2023</v>
      </c>
      <c r="N62" s="231">
        <v>150000</v>
      </c>
      <c r="O62" s="231">
        <v>42652</v>
      </c>
      <c r="P62" s="231">
        <v>45000</v>
      </c>
      <c r="Q62" s="231">
        <v>0</v>
      </c>
      <c r="R62" s="231">
        <v>2200</v>
      </c>
      <c r="S62" s="231">
        <v>500</v>
      </c>
      <c r="T62" s="231">
        <v>0</v>
      </c>
      <c r="U62" s="231">
        <v>240352</v>
      </c>
      <c r="V62" s="231">
        <f t="shared" si="0"/>
        <v>240352</v>
      </c>
    </row>
    <row r="63" spans="1:22" ht="12.75">
      <c r="A63" s="199" t="s">
        <v>499</v>
      </c>
      <c r="B63" s="200">
        <v>54</v>
      </c>
      <c r="C63">
        <v>2022</v>
      </c>
      <c r="D63" s="231">
        <v>1575626</v>
      </c>
      <c r="E63" s="231">
        <v>191700</v>
      </c>
      <c r="F63" s="231">
        <v>75000</v>
      </c>
      <c r="G63" s="231">
        <v>0</v>
      </c>
      <c r="H63" s="231">
        <v>65500</v>
      </c>
      <c r="I63" s="231">
        <v>22000</v>
      </c>
      <c r="J63" s="231">
        <v>0</v>
      </c>
      <c r="K63" s="231">
        <v>1929826</v>
      </c>
      <c r="L63"/>
      <c r="M63">
        <v>2023</v>
      </c>
      <c r="N63" s="231">
        <v>1947931</v>
      </c>
      <c r="O63" s="231">
        <v>270800</v>
      </c>
      <c r="P63" s="231">
        <v>89000</v>
      </c>
      <c r="Q63" s="231">
        <v>0</v>
      </c>
      <c r="R63" s="231">
        <v>62000</v>
      </c>
      <c r="S63" s="231">
        <v>15000</v>
      </c>
      <c r="T63" s="231">
        <v>0</v>
      </c>
      <c r="U63" s="231">
        <v>2384731</v>
      </c>
      <c r="V63" s="231">
        <f t="shared" si="0"/>
        <v>2384731</v>
      </c>
    </row>
    <row r="64" spans="1:22" ht="12.75">
      <c r="A64" s="199" t="s">
        <v>500</v>
      </c>
      <c r="B64" s="200">
        <v>55</v>
      </c>
      <c r="C64">
        <v>2022</v>
      </c>
      <c r="D64" s="231">
        <v>1000000</v>
      </c>
      <c r="E64" s="231">
        <v>1650000</v>
      </c>
      <c r="F64" s="231">
        <v>55000</v>
      </c>
      <c r="G64" s="231">
        <v>25000</v>
      </c>
      <c r="H64" s="231">
        <v>18000</v>
      </c>
      <c r="I64" s="231">
        <v>45000</v>
      </c>
      <c r="J64" s="231">
        <v>1500</v>
      </c>
      <c r="K64" s="231">
        <v>2794500</v>
      </c>
      <c r="L64"/>
      <c r="M64">
        <v>2023</v>
      </c>
      <c r="N64" s="231">
        <v>1200000</v>
      </c>
      <c r="O64" s="231">
        <v>2700000</v>
      </c>
      <c r="P64" s="231">
        <v>85000</v>
      </c>
      <c r="Q64" s="231">
        <v>30000</v>
      </c>
      <c r="R64" s="231">
        <v>35000</v>
      </c>
      <c r="S64" s="231">
        <v>15000</v>
      </c>
      <c r="T64" s="231">
        <v>725</v>
      </c>
      <c r="U64" s="231">
        <v>4065725</v>
      </c>
      <c r="V64" s="231">
        <f t="shared" si="0"/>
        <v>4065725</v>
      </c>
    </row>
    <row r="65" spans="1:22" ht="12.75">
      <c r="A65" s="199" t="s">
        <v>501</v>
      </c>
      <c r="B65" s="200">
        <v>56</v>
      </c>
      <c r="C65">
        <v>2022</v>
      </c>
      <c r="D65" s="231">
        <v>5000000</v>
      </c>
      <c r="E65" s="231">
        <v>875000</v>
      </c>
      <c r="F65" s="231">
        <v>465000</v>
      </c>
      <c r="G65" s="231">
        <v>55000</v>
      </c>
      <c r="H65" s="231">
        <v>150000</v>
      </c>
      <c r="I65" s="231">
        <v>75000</v>
      </c>
      <c r="J65" s="231">
        <v>1050000</v>
      </c>
      <c r="K65" s="231">
        <v>7670000</v>
      </c>
      <c r="L65"/>
      <c r="M65">
        <v>2023</v>
      </c>
      <c r="N65" s="231">
        <v>5350000</v>
      </c>
      <c r="O65" s="231">
        <v>1000000</v>
      </c>
      <c r="P65" s="231">
        <v>450000</v>
      </c>
      <c r="Q65" s="231">
        <v>25000</v>
      </c>
      <c r="R65" s="231">
        <v>140000</v>
      </c>
      <c r="S65" s="231">
        <v>95000</v>
      </c>
      <c r="T65" s="231">
        <v>955000</v>
      </c>
      <c r="U65" s="231">
        <v>8015000</v>
      </c>
      <c r="V65" s="231">
        <f t="shared" si="0"/>
        <v>8015000</v>
      </c>
    </row>
    <row r="66" spans="1:22" ht="12.75">
      <c r="A66" s="199" t="s">
        <v>502</v>
      </c>
      <c r="B66" s="200">
        <v>57</v>
      </c>
      <c r="C66">
        <v>2022</v>
      </c>
      <c r="D66" s="231">
        <v>8000000</v>
      </c>
      <c r="E66" s="231">
        <v>1050000</v>
      </c>
      <c r="F66" s="231">
        <v>350000</v>
      </c>
      <c r="G66" s="231">
        <v>1200000</v>
      </c>
      <c r="H66" s="231">
        <v>2100000</v>
      </c>
      <c r="I66" s="231">
        <v>690000</v>
      </c>
      <c r="J66" s="231">
        <v>975000</v>
      </c>
      <c r="K66" s="231">
        <v>14365000</v>
      </c>
      <c r="L66"/>
      <c r="M66">
        <v>2023</v>
      </c>
      <c r="N66" s="231">
        <v>8000000</v>
      </c>
      <c r="O66" s="231">
        <v>2700000</v>
      </c>
      <c r="P66" s="231">
        <v>340000</v>
      </c>
      <c r="Q66" s="231">
        <v>1200000</v>
      </c>
      <c r="R66" s="231">
        <v>2100000</v>
      </c>
      <c r="S66" s="231">
        <v>429000</v>
      </c>
      <c r="T66" s="231">
        <v>1060000</v>
      </c>
      <c r="U66" s="231">
        <v>15829000</v>
      </c>
      <c r="V66" s="231">
        <f t="shared" si="0"/>
        <v>15829000</v>
      </c>
    </row>
    <row r="67" spans="1:22" ht="12.75">
      <c r="A67" s="199" t="s">
        <v>503</v>
      </c>
      <c r="B67" s="200">
        <v>58</v>
      </c>
      <c r="C67">
        <v>2022</v>
      </c>
      <c r="D67" s="231">
        <v>540000</v>
      </c>
      <c r="E67" s="231">
        <v>0</v>
      </c>
      <c r="F67" s="231">
        <v>28000</v>
      </c>
      <c r="G67" s="231">
        <v>0</v>
      </c>
      <c r="H67" s="231">
        <v>2500</v>
      </c>
      <c r="I67" s="231">
        <v>4700</v>
      </c>
      <c r="J67" s="231">
        <v>0</v>
      </c>
      <c r="K67" s="231">
        <v>575200</v>
      </c>
      <c r="L67"/>
      <c r="M67">
        <v>2023</v>
      </c>
      <c r="N67" s="231">
        <v>650000</v>
      </c>
      <c r="O67" s="231">
        <v>0</v>
      </c>
      <c r="P67" s="231">
        <v>55000</v>
      </c>
      <c r="Q67" s="231">
        <v>12500</v>
      </c>
      <c r="R67" s="231">
        <v>0</v>
      </c>
      <c r="S67" s="231">
        <v>4000</v>
      </c>
      <c r="T67" s="231">
        <v>0</v>
      </c>
      <c r="U67" s="231">
        <v>721500</v>
      </c>
      <c r="V67" s="231">
        <f t="shared" si="0"/>
        <v>721500</v>
      </c>
    </row>
    <row r="68" spans="1:22" ht="12.75">
      <c r="A68" s="199" t="s">
        <v>504</v>
      </c>
      <c r="B68" s="200">
        <v>59</v>
      </c>
      <c r="C68">
        <v>2022</v>
      </c>
      <c r="D68" s="231">
        <v>144000</v>
      </c>
      <c r="E68" s="231">
        <v>0</v>
      </c>
      <c r="F68" s="231">
        <v>20000</v>
      </c>
      <c r="G68" s="231">
        <v>0</v>
      </c>
      <c r="H68" s="231">
        <v>20000</v>
      </c>
      <c r="I68" s="231">
        <v>7000</v>
      </c>
      <c r="J68" s="231">
        <v>0</v>
      </c>
      <c r="K68" s="231">
        <v>191000</v>
      </c>
      <c r="L68"/>
      <c r="M68">
        <v>2023</v>
      </c>
      <c r="N68" s="231">
        <v>150000</v>
      </c>
      <c r="O68" s="231">
        <v>1500</v>
      </c>
      <c r="P68" s="231">
        <v>35000</v>
      </c>
      <c r="Q68" s="231">
        <v>4000</v>
      </c>
      <c r="R68" s="231">
        <v>0</v>
      </c>
      <c r="S68" s="231">
        <v>2500</v>
      </c>
      <c r="T68" s="231">
        <v>0</v>
      </c>
      <c r="U68" s="231">
        <v>193000</v>
      </c>
      <c r="V68" s="231">
        <f t="shared" si="0"/>
        <v>193000</v>
      </c>
    </row>
    <row r="69" spans="1:22" ht="12.75">
      <c r="A69" s="199" t="s">
        <v>505</v>
      </c>
      <c r="B69" s="200">
        <v>60</v>
      </c>
      <c r="C69">
        <v>2022</v>
      </c>
      <c r="D69" s="231">
        <v>160000</v>
      </c>
      <c r="E69" s="231">
        <v>0</v>
      </c>
      <c r="F69" s="231">
        <v>35000</v>
      </c>
      <c r="G69" s="231">
        <v>300</v>
      </c>
      <c r="H69" s="231">
        <v>1000</v>
      </c>
      <c r="I69" s="231">
        <v>2500</v>
      </c>
      <c r="J69" s="231">
        <v>2500</v>
      </c>
      <c r="K69" s="231">
        <v>201300</v>
      </c>
      <c r="L69"/>
      <c r="M69">
        <v>2023</v>
      </c>
      <c r="N69" s="231">
        <v>160992.77</v>
      </c>
      <c r="O69" s="231">
        <v>0</v>
      </c>
      <c r="P69" s="231">
        <v>30000</v>
      </c>
      <c r="Q69" s="231">
        <v>300</v>
      </c>
      <c r="R69" s="231">
        <v>0</v>
      </c>
      <c r="S69" s="231">
        <v>2500</v>
      </c>
      <c r="T69" s="231">
        <v>0</v>
      </c>
      <c r="U69" s="231">
        <v>193792.77</v>
      </c>
      <c r="V69" s="231">
        <f t="shared" si="0"/>
        <v>193792.77</v>
      </c>
    </row>
    <row r="70" spans="1:22" ht="12.75">
      <c r="A70" s="199" t="s">
        <v>506</v>
      </c>
      <c r="B70" s="200">
        <v>61</v>
      </c>
      <c r="C70">
        <v>2022</v>
      </c>
      <c r="D70" s="231">
        <v>4500000</v>
      </c>
      <c r="E70" s="231">
        <v>2056000</v>
      </c>
      <c r="F70" s="231">
        <v>500000</v>
      </c>
      <c r="G70" s="231">
        <v>1400000</v>
      </c>
      <c r="H70" s="231">
        <v>220000</v>
      </c>
      <c r="I70" s="231">
        <v>250000</v>
      </c>
      <c r="J70" s="231">
        <v>350000</v>
      </c>
      <c r="K70" s="231">
        <v>9276000</v>
      </c>
      <c r="L70"/>
      <c r="M70">
        <v>2023</v>
      </c>
      <c r="N70" s="231">
        <v>6500000</v>
      </c>
      <c r="O70" s="231">
        <v>2507000</v>
      </c>
      <c r="P70" s="231">
        <v>575000</v>
      </c>
      <c r="Q70" s="231">
        <v>1450000</v>
      </c>
      <c r="R70" s="231">
        <v>200000</v>
      </c>
      <c r="S70" s="231">
        <v>170000</v>
      </c>
      <c r="T70" s="231">
        <v>700000</v>
      </c>
      <c r="U70" s="231">
        <v>12102000</v>
      </c>
      <c r="V70" s="231">
        <f t="shared" si="0"/>
        <v>12102000</v>
      </c>
    </row>
    <row r="71" spans="1:22" ht="12.75">
      <c r="A71" s="199" t="s">
        <v>507</v>
      </c>
      <c r="B71" s="200">
        <v>62</v>
      </c>
      <c r="C71" s="233">
        <v>2022</v>
      </c>
      <c r="D71" s="231">
        <v>260000</v>
      </c>
      <c r="E71" s="231">
        <v>342000</v>
      </c>
      <c r="F71" s="231">
        <v>36300</v>
      </c>
      <c r="G71" s="231">
        <v>4200</v>
      </c>
      <c r="H71" s="231">
        <v>4000</v>
      </c>
      <c r="I71" s="231">
        <v>7500</v>
      </c>
      <c r="J71" s="231">
        <v>30000</v>
      </c>
      <c r="K71" s="231">
        <v>684000</v>
      </c>
      <c r="L71"/>
      <c r="M71">
        <v>2023</v>
      </c>
      <c r="N71" s="231">
        <v>324795</v>
      </c>
      <c r="O71" s="231">
        <v>442000</v>
      </c>
      <c r="P71" s="231">
        <v>35000</v>
      </c>
      <c r="Q71" s="231">
        <v>4200</v>
      </c>
      <c r="R71" s="231">
        <v>3200</v>
      </c>
      <c r="S71" s="231">
        <v>5000</v>
      </c>
      <c r="T71" s="231">
        <v>35000</v>
      </c>
      <c r="U71" s="231">
        <v>849195</v>
      </c>
      <c r="V71" s="231">
        <f t="shared" si="0"/>
        <v>849195</v>
      </c>
    </row>
    <row r="72" spans="1:22" ht="12.75">
      <c r="A72" s="199" t="s">
        <v>508</v>
      </c>
      <c r="B72" s="200">
        <v>63</v>
      </c>
      <c r="C72">
        <v>2022</v>
      </c>
      <c r="D72" s="231">
        <v>236376</v>
      </c>
      <c r="E72" s="231">
        <v>2530</v>
      </c>
      <c r="F72" s="231">
        <v>12500</v>
      </c>
      <c r="G72" s="231">
        <v>0</v>
      </c>
      <c r="H72" s="231">
        <v>1100</v>
      </c>
      <c r="I72" s="231">
        <v>7600</v>
      </c>
      <c r="J72" s="231">
        <v>24700</v>
      </c>
      <c r="K72" s="231">
        <v>284806</v>
      </c>
      <c r="L72"/>
      <c r="M72">
        <v>2023</v>
      </c>
      <c r="N72" s="231">
        <v>246891</v>
      </c>
      <c r="O72" s="231">
        <v>4844</v>
      </c>
      <c r="P72" s="231">
        <v>28490</v>
      </c>
      <c r="Q72" s="231">
        <v>0</v>
      </c>
      <c r="R72" s="231">
        <v>540</v>
      </c>
      <c r="S72" s="231">
        <v>6029</v>
      </c>
      <c r="T72" s="231">
        <v>14182</v>
      </c>
      <c r="U72" s="231">
        <v>300976</v>
      </c>
      <c r="V72" s="231">
        <f t="shared" si="0"/>
        <v>300976</v>
      </c>
    </row>
    <row r="73" spans="1:22" ht="12.75">
      <c r="A73" s="199" t="s">
        <v>509</v>
      </c>
      <c r="B73" s="200">
        <v>64</v>
      </c>
      <c r="C73">
        <v>2022</v>
      </c>
      <c r="D73" s="231">
        <v>1700000</v>
      </c>
      <c r="E73" s="231">
        <v>120000</v>
      </c>
      <c r="F73" s="231">
        <v>240000</v>
      </c>
      <c r="G73" s="231">
        <v>250000</v>
      </c>
      <c r="H73" s="231">
        <v>13000</v>
      </c>
      <c r="I73" s="231">
        <v>150000</v>
      </c>
      <c r="J73" s="231">
        <v>175000</v>
      </c>
      <c r="K73" s="231">
        <v>2648000</v>
      </c>
      <c r="L73"/>
      <c r="M73">
        <v>2023</v>
      </c>
      <c r="N73" s="231">
        <v>1704000</v>
      </c>
      <c r="O73" s="231">
        <v>180000</v>
      </c>
      <c r="P73" s="231">
        <v>200000</v>
      </c>
      <c r="Q73" s="231">
        <v>195000</v>
      </c>
      <c r="R73" s="231">
        <v>15000</v>
      </c>
      <c r="S73" s="231">
        <v>80000</v>
      </c>
      <c r="T73" s="231">
        <v>275000</v>
      </c>
      <c r="U73" s="231">
        <v>2649000</v>
      </c>
      <c r="V73" s="231">
        <f t="shared" si="0"/>
        <v>2649000</v>
      </c>
    </row>
    <row r="74" spans="1:22" ht="12.75">
      <c r="A74" s="199" t="s">
        <v>510</v>
      </c>
      <c r="B74" s="200">
        <v>65</v>
      </c>
      <c r="C74">
        <v>2022</v>
      </c>
      <c r="D74" s="231">
        <v>1408872</v>
      </c>
      <c r="E74" s="231">
        <v>162043</v>
      </c>
      <c r="F74" s="231">
        <v>118170</v>
      </c>
      <c r="G74" s="231">
        <v>0</v>
      </c>
      <c r="H74" s="231">
        <v>22725</v>
      </c>
      <c r="I74" s="231">
        <v>30848</v>
      </c>
      <c r="J74" s="231">
        <v>0</v>
      </c>
      <c r="K74" s="231">
        <v>1742658</v>
      </c>
      <c r="L74"/>
      <c r="M74">
        <v>2023</v>
      </c>
      <c r="N74" s="231">
        <v>1644797</v>
      </c>
      <c r="O74" s="231">
        <v>194445</v>
      </c>
      <c r="P74" s="231">
        <v>131300</v>
      </c>
      <c r="Q74" s="231">
        <v>0</v>
      </c>
      <c r="R74" s="231">
        <v>15000</v>
      </c>
      <c r="S74" s="231">
        <v>25000</v>
      </c>
      <c r="T74" s="231">
        <v>0</v>
      </c>
      <c r="U74" s="231">
        <v>2010542</v>
      </c>
      <c r="V74" s="231">
        <f t="shared" si="0"/>
        <v>2010542</v>
      </c>
    </row>
    <row r="75" spans="1:22" ht="12.75">
      <c r="A75" s="199" t="s">
        <v>511</v>
      </c>
      <c r="B75" s="200">
        <v>66</v>
      </c>
      <c r="C75">
        <v>2022</v>
      </c>
      <c r="D75" s="231">
        <v>137500</v>
      </c>
      <c r="E75" s="231">
        <v>6000</v>
      </c>
      <c r="F75" s="231">
        <v>10000</v>
      </c>
      <c r="G75" s="231">
        <v>0</v>
      </c>
      <c r="H75" s="231">
        <v>2000</v>
      </c>
      <c r="I75" s="231">
        <v>250</v>
      </c>
      <c r="J75" s="231">
        <v>0</v>
      </c>
      <c r="K75" s="231">
        <v>155750</v>
      </c>
      <c r="L75"/>
      <c r="M75">
        <v>2023</v>
      </c>
      <c r="N75" s="231">
        <v>160000</v>
      </c>
      <c r="O75" s="231">
        <v>13000</v>
      </c>
      <c r="P75" s="231">
        <v>10000</v>
      </c>
      <c r="Q75" s="231">
        <v>0</v>
      </c>
      <c r="R75" s="231">
        <v>2000</v>
      </c>
      <c r="S75" s="231">
        <v>250</v>
      </c>
      <c r="T75" s="231">
        <v>0</v>
      </c>
      <c r="U75" s="231">
        <v>185250</v>
      </c>
      <c r="V75" s="231">
        <f aca="true" t="shared" si="1" ref="V75:V138">SUM(N75:T75)</f>
        <v>185250</v>
      </c>
    </row>
    <row r="76" spans="1:22" ht="12.75">
      <c r="A76" s="199" t="s">
        <v>512</v>
      </c>
      <c r="B76" s="200">
        <v>67</v>
      </c>
      <c r="C76">
        <v>2022</v>
      </c>
      <c r="D76" s="231">
        <v>3100000</v>
      </c>
      <c r="E76" s="231">
        <v>800000</v>
      </c>
      <c r="F76" s="231">
        <v>175000</v>
      </c>
      <c r="G76" s="231">
        <v>25000</v>
      </c>
      <c r="H76" s="231">
        <v>55000</v>
      </c>
      <c r="I76" s="231">
        <v>105000</v>
      </c>
      <c r="J76" s="231">
        <v>65000</v>
      </c>
      <c r="K76" s="231">
        <v>4325000</v>
      </c>
      <c r="L76"/>
      <c r="M76">
        <v>2023</v>
      </c>
      <c r="N76" s="231">
        <v>3410000</v>
      </c>
      <c r="O76" s="231">
        <v>1400000</v>
      </c>
      <c r="P76" s="231">
        <v>170000</v>
      </c>
      <c r="Q76" s="231">
        <v>25000</v>
      </c>
      <c r="R76" s="231">
        <v>50000</v>
      </c>
      <c r="S76" s="231">
        <v>400000</v>
      </c>
      <c r="T76" s="231">
        <v>144000</v>
      </c>
      <c r="U76" s="231">
        <v>5599000</v>
      </c>
      <c r="V76" s="231">
        <f t="shared" si="1"/>
        <v>5599000</v>
      </c>
    </row>
    <row r="77" spans="1:22" ht="12.75">
      <c r="A77" s="199" t="s">
        <v>513</v>
      </c>
      <c r="B77" s="200">
        <v>68</v>
      </c>
      <c r="C77">
        <v>2022</v>
      </c>
      <c r="D77" s="231">
        <v>190000</v>
      </c>
      <c r="E77" s="231">
        <v>0</v>
      </c>
      <c r="F77" s="231">
        <v>9650</v>
      </c>
      <c r="G77" s="231">
        <v>0</v>
      </c>
      <c r="H77" s="231">
        <v>650</v>
      </c>
      <c r="I77" s="231">
        <v>7700</v>
      </c>
      <c r="J77" s="231">
        <v>0</v>
      </c>
      <c r="K77" s="231">
        <v>208000</v>
      </c>
      <c r="L77"/>
      <c r="M77">
        <v>2023</v>
      </c>
      <c r="N77" s="231">
        <v>190000</v>
      </c>
      <c r="O77" s="231">
        <v>0</v>
      </c>
      <c r="P77" s="231">
        <v>9650</v>
      </c>
      <c r="Q77" s="231">
        <v>0</v>
      </c>
      <c r="R77" s="231">
        <v>650</v>
      </c>
      <c r="S77" s="231">
        <v>7700</v>
      </c>
      <c r="T77" s="231">
        <v>0</v>
      </c>
      <c r="U77" s="231">
        <v>208000</v>
      </c>
      <c r="V77" s="231">
        <f t="shared" si="1"/>
        <v>208000</v>
      </c>
    </row>
    <row r="78" spans="1:22" ht="12.75">
      <c r="A78" s="199" t="s">
        <v>514</v>
      </c>
      <c r="B78" s="200">
        <v>69</v>
      </c>
      <c r="C78">
        <v>2022</v>
      </c>
      <c r="D78" s="231">
        <v>101500</v>
      </c>
      <c r="E78" s="231">
        <v>0</v>
      </c>
      <c r="F78" s="231">
        <v>1000</v>
      </c>
      <c r="G78" s="231">
        <v>0</v>
      </c>
      <c r="H78" s="231">
        <v>0</v>
      </c>
      <c r="I78" s="231">
        <v>500</v>
      </c>
      <c r="J78" s="231">
        <v>0</v>
      </c>
      <c r="K78" s="231">
        <v>103000</v>
      </c>
      <c r="L78"/>
      <c r="M78">
        <v>2023</v>
      </c>
      <c r="N78" s="231">
        <v>104500</v>
      </c>
      <c r="O78" s="231">
        <v>0</v>
      </c>
      <c r="P78" s="231">
        <v>1000</v>
      </c>
      <c r="Q78" s="231">
        <v>0</v>
      </c>
      <c r="R78" s="231">
        <v>0</v>
      </c>
      <c r="S78" s="231">
        <v>500</v>
      </c>
      <c r="T78" s="231">
        <v>0</v>
      </c>
      <c r="U78" s="231">
        <v>106000</v>
      </c>
      <c r="V78" s="231">
        <f t="shared" si="1"/>
        <v>106000</v>
      </c>
    </row>
    <row r="79" spans="1:22" ht="12.75">
      <c r="A79" s="199" t="s">
        <v>515</v>
      </c>
      <c r="B79" s="200">
        <v>70</v>
      </c>
      <c r="C79">
        <v>2022</v>
      </c>
      <c r="D79" s="231">
        <v>750000</v>
      </c>
      <c r="E79" s="231">
        <v>38850</v>
      </c>
      <c r="F79" s="231">
        <v>46000</v>
      </c>
      <c r="G79" s="231">
        <v>6600</v>
      </c>
      <c r="H79" s="231">
        <v>13700</v>
      </c>
      <c r="I79" s="231">
        <v>10000</v>
      </c>
      <c r="J79" s="231">
        <v>0</v>
      </c>
      <c r="K79" s="231">
        <v>865150</v>
      </c>
      <c r="L79"/>
      <c r="M79">
        <v>2023</v>
      </c>
      <c r="N79" s="231">
        <v>750000</v>
      </c>
      <c r="O79" s="231">
        <v>38850</v>
      </c>
      <c r="P79" s="231">
        <v>46000</v>
      </c>
      <c r="Q79" s="231">
        <v>6600</v>
      </c>
      <c r="R79" s="231">
        <v>13700</v>
      </c>
      <c r="S79" s="231">
        <v>10000</v>
      </c>
      <c r="T79" s="231">
        <v>0</v>
      </c>
      <c r="U79" s="231">
        <v>865150</v>
      </c>
      <c r="V79" s="231">
        <f t="shared" si="1"/>
        <v>865150</v>
      </c>
    </row>
    <row r="80" spans="1:22" ht="12.75">
      <c r="A80" s="199" t="s">
        <v>516</v>
      </c>
      <c r="B80" s="200">
        <v>71</v>
      </c>
      <c r="C80">
        <v>2022</v>
      </c>
      <c r="D80" s="231">
        <v>4700000</v>
      </c>
      <c r="E80" s="231">
        <v>1310000</v>
      </c>
      <c r="F80" s="231">
        <v>300000</v>
      </c>
      <c r="G80" s="231">
        <v>1649178</v>
      </c>
      <c r="H80" s="231">
        <v>50000</v>
      </c>
      <c r="I80" s="231">
        <v>160000</v>
      </c>
      <c r="J80" s="231">
        <v>289530</v>
      </c>
      <c r="K80" s="231">
        <v>8458708</v>
      </c>
      <c r="L80"/>
      <c r="M80">
        <v>2023</v>
      </c>
      <c r="N80" s="231">
        <v>4700000</v>
      </c>
      <c r="O80" s="231">
        <v>1795000</v>
      </c>
      <c r="P80" s="231">
        <v>300000</v>
      </c>
      <c r="Q80" s="231">
        <v>1836646</v>
      </c>
      <c r="R80" s="231">
        <v>30000</v>
      </c>
      <c r="S80" s="231">
        <v>95000</v>
      </c>
      <c r="T80" s="231">
        <v>290823</v>
      </c>
      <c r="U80" s="231">
        <v>9047469</v>
      </c>
      <c r="V80" s="231">
        <f t="shared" si="1"/>
        <v>9047469</v>
      </c>
    </row>
    <row r="81" spans="1:22" ht="12.75">
      <c r="A81" s="199" t="s">
        <v>517</v>
      </c>
      <c r="B81" s="200">
        <v>72</v>
      </c>
      <c r="C81">
        <v>2022</v>
      </c>
      <c r="D81" s="231">
        <v>4725000</v>
      </c>
      <c r="E81" s="231">
        <v>1135000</v>
      </c>
      <c r="F81" s="231">
        <v>275000</v>
      </c>
      <c r="G81" s="231">
        <v>10000</v>
      </c>
      <c r="H81" s="231">
        <v>100000</v>
      </c>
      <c r="I81" s="231">
        <v>24250</v>
      </c>
      <c r="J81" s="231">
        <v>135000</v>
      </c>
      <c r="K81" s="231">
        <v>6404250</v>
      </c>
      <c r="L81"/>
      <c r="M81">
        <v>2023</v>
      </c>
      <c r="N81" s="231">
        <v>4300000</v>
      </c>
      <c r="O81" s="231">
        <v>1809600</v>
      </c>
      <c r="P81" s="231">
        <v>320000</v>
      </c>
      <c r="Q81" s="231">
        <v>5000</v>
      </c>
      <c r="R81" s="231">
        <v>182000</v>
      </c>
      <c r="S81" s="231">
        <v>36000</v>
      </c>
      <c r="T81" s="231">
        <v>190000</v>
      </c>
      <c r="U81" s="231">
        <v>6842600</v>
      </c>
      <c r="V81" s="231">
        <f t="shared" si="1"/>
        <v>6842600</v>
      </c>
    </row>
    <row r="82" spans="1:22" ht="12.75">
      <c r="A82" s="199" t="s">
        <v>518</v>
      </c>
      <c r="B82" s="200">
        <v>73</v>
      </c>
      <c r="C82">
        <v>2022</v>
      </c>
      <c r="D82" s="231">
        <v>3751548.17</v>
      </c>
      <c r="E82" s="231">
        <v>0</v>
      </c>
      <c r="F82" s="231">
        <v>425000</v>
      </c>
      <c r="G82" s="231">
        <v>95000</v>
      </c>
      <c r="H82" s="231">
        <v>75000</v>
      </c>
      <c r="I82" s="231">
        <v>300000</v>
      </c>
      <c r="J82" s="231">
        <v>173951</v>
      </c>
      <c r="K82" s="231">
        <v>4820499.17</v>
      </c>
      <c r="L82"/>
      <c r="M82">
        <v>2023</v>
      </c>
      <c r="N82" s="231">
        <v>3942717.31</v>
      </c>
      <c r="O82" s="231">
        <v>0</v>
      </c>
      <c r="P82" s="231">
        <v>600000</v>
      </c>
      <c r="Q82" s="231">
        <v>68183</v>
      </c>
      <c r="R82" s="231">
        <v>143498</v>
      </c>
      <c r="S82" s="231">
        <v>269693</v>
      </c>
      <c r="T82" s="231">
        <v>290000</v>
      </c>
      <c r="U82" s="231">
        <v>5314091.3100000005</v>
      </c>
      <c r="V82" s="231">
        <f t="shared" si="1"/>
        <v>5314091.3100000005</v>
      </c>
    </row>
    <row r="83" spans="1:22" ht="12.75">
      <c r="A83" s="199" t="s">
        <v>519</v>
      </c>
      <c r="B83" s="200">
        <v>74</v>
      </c>
      <c r="C83">
        <v>2022</v>
      </c>
      <c r="D83" s="231">
        <v>625000</v>
      </c>
      <c r="E83" s="231">
        <v>160000</v>
      </c>
      <c r="F83" s="231">
        <v>34000</v>
      </c>
      <c r="G83" s="231">
        <v>165000</v>
      </c>
      <c r="H83" s="231">
        <v>35000</v>
      </c>
      <c r="I83" s="231">
        <v>15000</v>
      </c>
      <c r="J83" s="231">
        <v>15000</v>
      </c>
      <c r="K83" s="231">
        <v>1049000</v>
      </c>
      <c r="L83"/>
      <c r="M83">
        <v>2023</v>
      </c>
      <c r="N83" s="231">
        <v>635000</v>
      </c>
      <c r="O83" s="231">
        <v>255000</v>
      </c>
      <c r="P83" s="231">
        <v>35000</v>
      </c>
      <c r="Q83" s="231">
        <v>65000</v>
      </c>
      <c r="R83" s="231">
        <v>40000</v>
      </c>
      <c r="S83" s="231">
        <v>20000</v>
      </c>
      <c r="T83" s="231">
        <v>15000</v>
      </c>
      <c r="U83" s="231">
        <v>1065000</v>
      </c>
      <c r="V83" s="231">
        <f t="shared" si="1"/>
        <v>1065000</v>
      </c>
    </row>
    <row r="84" spans="1:22" ht="12.75">
      <c r="A84" s="199" t="s">
        <v>520</v>
      </c>
      <c r="B84" s="200">
        <v>75</v>
      </c>
      <c r="C84">
        <v>2022</v>
      </c>
      <c r="D84" s="231">
        <v>2050000</v>
      </c>
      <c r="E84" s="231">
        <v>820000</v>
      </c>
      <c r="F84" s="231">
        <v>300000</v>
      </c>
      <c r="G84" s="231">
        <v>0</v>
      </c>
      <c r="H84" s="231">
        <v>65000</v>
      </c>
      <c r="I84" s="231">
        <v>20000</v>
      </c>
      <c r="J84" s="231">
        <v>220000</v>
      </c>
      <c r="K84" s="231">
        <v>3475000</v>
      </c>
      <c r="L84"/>
      <c r="M84">
        <v>2023</v>
      </c>
      <c r="N84" s="231">
        <v>2300000</v>
      </c>
      <c r="O84" s="231">
        <v>970000</v>
      </c>
      <c r="P84" s="231">
        <v>325000</v>
      </c>
      <c r="Q84" s="231">
        <v>0</v>
      </c>
      <c r="R84" s="231">
        <v>44123</v>
      </c>
      <c r="S84" s="231">
        <v>12000</v>
      </c>
      <c r="T84" s="231">
        <v>220000</v>
      </c>
      <c r="U84" s="231">
        <v>3871123</v>
      </c>
      <c r="V84" s="231">
        <f t="shared" si="1"/>
        <v>3871123</v>
      </c>
    </row>
    <row r="85" spans="1:22" ht="12.75">
      <c r="A85" s="199" t="s">
        <v>521</v>
      </c>
      <c r="B85" s="200">
        <v>76</v>
      </c>
      <c r="C85">
        <v>2022</v>
      </c>
      <c r="D85" s="231">
        <v>1258594</v>
      </c>
      <c r="E85" s="231">
        <v>24798</v>
      </c>
      <c r="F85" s="231">
        <v>102427</v>
      </c>
      <c r="G85" s="231">
        <v>3411</v>
      </c>
      <c r="H85" s="231">
        <v>1400</v>
      </c>
      <c r="I85" s="231">
        <v>6601.13</v>
      </c>
      <c r="J85" s="231">
        <v>51263</v>
      </c>
      <c r="K85" s="231">
        <v>1448494.13</v>
      </c>
      <c r="L85"/>
      <c r="M85">
        <v>2023</v>
      </c>
      <c r="N85" s="231">
        <v>1258594</v>
      </c>
      <c r="O85" s="231">
        <v>24609.26</v>
      </c>
      <c r="P85" s="231">
        <v>102427</v>
      </c>
      <c r="Q85" s="231">
        <v>3411</v>
      </c>
      <c r="R85" s="231">
        <v>1400</v>
      </c>
      <c r="S85" s="231">
        <v>6601.13</v>
      </c>
      <c r="T85" s="231">
        <v>51263</v>
      </c>
      <c r="U85" s="231">
        <v>1448305.39</v>
      </c>
      <c r="V85" s="231">
        <f t="shared" si="1"/>
        <v>1448305.39</v>
      </c>
    </row>
    <row r="86" spans="1:22" ht="12.75">
      <c r="A86" s="199" t="s">
        <v>522</v>
      </c>
      <c r="B86" s="200">
        <v>77</v>
      </c>
      <c r="C86">
        <v>2022</v>
      </c>
      <c r="D86" s="231">
        <v>1140747</v>
      </c>
      <c r="E86" s="231">
        <v>28400</v>
      </c>
      <c r="F86" s="231">
        <v>90000</v>
      </c>
      <c r="G86" s="231">
        <v>0</v>
      </c>
      <c r="H86" s="231">
        <v>17300</v>
      </c>
      <c r="I86" s="231">
        <v>17000</v>
      </c>
      <c r="J86" s="231">
        <v>20000</v>
      </c>
      <c r="K86" s="231">
        <v>1313447</v>
      </c>
      <c r="L86"/>
      <c r="M86">
        <v>2023</v>
      </c>
      <c r="N86" s="231">
        <v>1178747</v>
      </c>
      <c r="O86" s="231">
        <v>53400</v>
      </c>
      <c r="P86" s="231">
        <v>90000</v>
      </c>
      <c r="Q86" s="231">
        <v>0</v>
      </c>
      <c r="R86" s="231">
        <v>17300</v>
      </c>
      <c r="S86" s="231">
        <v>12000</v>
      </c>
      <c r="T86" s="231">
        <v>20000</v>
      </c>
      <c r="U86" s="231">
        <v>1371447</v>
      </c>
      <c r="V86" s="231">
        <f t="shared" si="1"/>
        <v>1371447</v>
      </c>
    </row>
    <row r="87" spans="1:22" ht="12.75">
      <c r="A87" s="199" t="s">
        <v>523</v>
      </c>
      <c r="B87" s="200">
        <v>78</v>
      </c>
      <c r="C87">
        <v>2022</v>
      </c>
      <c r="D87" s="231">
        <v>1200000</v>
      </c>
      <c r="E87" s="231">
        <v>200</v>
      </c>
      <c r="F87" s="231">
        <v>60000</v>
      </c>
      <c r="G87" s="231">
        <v>200</v>
      </c>
      <c r="H87" s="231">
        <v>2500</v>
      </c>
      <c r="I87" s="231">
        <v>75000</v>
      </c>
      <c r="J87" s="231">
        <v>0</v>
      </c>
      <c r="K87" s="231">
        <v>1337900</v>
      </c>
      <c r="L87"/>
      <c r="M87">
        <v>2023</v>
      </c>
      <c r="N87" s="231">
        <v>1150000</v>
      </c>
      <c r="O87" s="231">
        <v>200</v>
      </c>
      <c r="P87" s="231">
        <v>90000</v>
      </c>
      <c r="Q87" s="231">
        <v>0</v>
      </c>
      <c r="R87" s="231">
        <v>800</v>
      </c>
      <c r="S87" s="231">
        <v>124229</v>
      </c>
      <c r="T87" s="231">
        <v>0</v>
      </c>
      <c r="U87" s="231">
        <v>1365229</v>
      </c>
      <c r="V87" s="231">
        <f t="shared" si="1"/>
        <v>1365229</v>
      </c>
    </row>
    <row r="88" spans="1:22" ht="12.75">
      <c r="A88" s="199" t="s">
        <v>524</v>
      </c>
      <c r="B88" s="200">
        <v>79</v>
      </c>
      <c r="C88">
        <v>2022</v>
      </c>
      <c r="D88" s="231">
        <v>4750000</v>
      </c>
      <c r="E88" s="231">
        <v>1154200</v>
      </c>
      <c r="F88" s="231">
        <v>160000</v>
      </c>
      <c r="G88" s="231">
        <v>23000</v>
      </c>
      <c r="H88" s="231">
        <v>10000</v>
      </c>
      <c r="I88" s="231">
        <v>100000</v>
      </c>
      <c r="J88" s="231">
        <v>143000</v>
      </c>
      <c r="K88" s="231">
        <v>6340200</v>
      </c>
      <c r="L88"/>
      <c r="M88">
        <v>2023</v>
      </c>
      <c r="N88" s="231">
        <v>4750000</v>
      </c>
      <c r="O88" s="231">
        <v>1595000</v>
      </c>
      <c r="P88" s="231">
        <v>145000</v>
      </c>
      <c r="Q88" s="231">
        <v>21000</v>
      </c>
      <c r="R88" s="231">
        <v>18000</v>
      </c>
      <c r="S88" s="231">
        <v>93000</v>
      </c>
      <c r="T88" s="231">
        <v>125000</v>
      </c>
      <c r="U88" s="231">
        <v>6747000</v>
      </c>
      <c r="V88" s="231">
        <f t="shared" si="1"/>
        <v>6747000</v>
      </c>
    </row>
    <row r="89" spans="1:22" ht="12.75">
      <c r="A89" s="199" t="s">
        <v>525</v>
      </c>
      <c r="B89" s="200">
        <v>80</v>
      </c>
      <c r="C89">
        <v>2022</v>
      </c>
      <c r="D89" s="231">
        <v>1611481.31</v>
      </c>
      <c r="E89" s="231">
        <v>75698</v>
      </c>
      <c r="F89" s="231">
        <v>136000</v>
      </c>
      <c r="G89" s="231">
        <v>871.25</v>
      </c>
      <c r="H89" s="231">
        <v>29752</v>
      </c>
      <c r="I89" s="231">
        <v>5000</v>
      </c>
      <c r="J89" s="231">
        <v>52000</v>
      </c>
      <c r="K89" s="231">
        <v>1910802.56</v>
      </c>
      <c r="L89"/>
      <c r="M89">
        <v>2023</v>
      </c>
      <c r="N89" s="231">
        <v>1417540</v>
      </c>
      <c r="O89" s="231">
        <v>90216</v>
      </c>
      <c r="P89" s="231">
        <v>158100</v>
      </c>
      <c r="Q89" s="231">
        <v>847</v>
      </c>
      <c r="R89" s="231">
        <v>30629</v>
      </c>
      <c r="S89" s="231">
        <v>4000</v>
      </c>
      <c r="T89" s="231">
        <v>0</v>
      </c>
      <c r="U89" s="231">
        <v>1701332</v>
      </c>
      <c r="V89" s="231">
        <f t="shared" si="1"/>
        <v>1701332</v>
      </c>
    </row>
    <row r="90" spans="1:22" ht="12.75">
      <c r="A90" s="199" t="s">
        <v>526</v>
      </c>
      <c r="B90" s="200">
        <v>81</v>
      </c>
      <c r="C90">
        <v>2022</v>
      </c>
      <c r="D90" s="231">
        <v>583000</v>
      </c>
      <c r="E90" s="231">
        <v>0</v>
      </c>
      <c r="F90" s="231">
        <v>20000</v>
      </c>
      <c r="G90" s="231">
        <v>0</v>
      </c>
      <c r="H90" s="231">
        <v>8000</v>
      </c>
      <c r="I90" s="231">
        <v>4000</v>
      </c>
      <c r="J90" s="231">
        <v>0</v>
      </c>
      <c r="K90" s="231">
        <v>615000</v>
      </c>
      <c r="L90"/>
      <c r="M90">
        <v>2023</v>
      </c>
      <c r="N90" s="231">
        <v>622614</v>
      </c>
      <c r="O90" s="231">
        <v>0</v>
      </c>
      <c r="P90" s="231">
        <v>31669</v>
      </c>
      <c r="Q90" s="231">
        <v>0</v>
      </c>
      <c r="R90" s="231">
        <v>8583</v>
      </c>
      <c r="S90" s="231">
        <v>3193</v>
      </c>
      <c r="T90" s="231">
        <v>0</v>
      </c>
      <c r="U90" s="231">
        <v>666059</v>
      </c>
      <c r="V90" s="231">
        <f t="shared" si="1"/>
        <v>666059</v>
      </c>
    </row>
    <row r="91" spans="1:22" ht="12.75">
      <c r="A91" s="199" t="s">
        <v>527</v>
      </c>
      <c r="B91" s="200">
        <v>82</v>
      </c>
      <c r="C91">
        <v>2022</v>
      </c>
      <c r="D91" s="231">
        <v>2391557</v>
      </c>
      <c r="E91" s="231">
        <v>72978</v>
      </c>
      <c r="F91" s="231">
        <v>140525</v>
      </c>
      <c r="G91" s="231">
        <v>5739</v>
      </c>
      <c r="H91" s="231">
        <v>16942</v>
      </c>
      <c r="I91" s="231">
        <v>181084</v>
      </c>
      <c r="J91" s="231">
        <v>740355</v>
      </c>
      <c r="K91" s="231">
        <v>3549180</v>
      </c>
      <c r="L91"/>
      <c r="M91">
        <v>2023</v>
      </c>
      <c r="N91" s="231">
        <v>2775145</v>
      </c>
      <c r="O91" s="231">
        <v>83507</v>
      </c>
      <c r="P91" s="231">
        <v>160799</v>
      </c>
      <c r="Q91" s="231">
        <v>6567</v>
      </c>
      <c r="R91" s="231">
        <v>19386</v>
      </c>
      <c r="S91" s="231">
        <v>218652</v>
      </c>
      <c r="T91" s="231">
        <v>847163</v>
      </c>
      <c r="U91" s="231">
        <v>4111219</v>
      </c>
      <c r="V91" s="231">
        <f t="shared" si="1"/>
        <v>4111219</v>
      </c>
    </row>
    <row r="92" spans="1:22" ht="12.75">
      <c r="A92" s="199" t="s">
        <v>528</v>
      </c>
      <c r="B92" s="200">
        <v>83</v>
      </c>
      <c r="C92">
        <v>2022</v>
      </c>
      <c r="D92" s="231">
        <v>1944401</v>
      </c>
      <c r="E92" s="231">
        <v>85000</v>
      </c>
      <c r="F92" s="231">
        <v>308869</v>
      </c>
      <c r="G92" s="231">
        <v>3031</v>
      </c>
      <c r="H92" s="231">
        <v>21442</v>
      </c>
      <c r="I92" s="231">
        <v>63817</v>
      </c>
      <c r="J92" s="231">
        <v>52296</v>
      </c>
      <c r="K92" s="231">
        <v>2478856</v>
      </c>
      <c r="L92"/>
      <c r="M92">
        <v>2023</v>
      </c>
      <c r="N92" s="231">
        <v>1975000</v>
      </c>
      <c r="O92" s="231">
        <v>85000</v>
      </c>
      <c r="P92" s="231">
        <v>308869</v>
      </c>
      <c r="Q92" s="231">
        <v>3000</v>
      </c>
      <c r="R92" s="231">
        <v>21442</v>
      </c>
      <c r="S92" s="231">
        <v>63817</v>
      </c>
      <c r="T92" s="231">
        <v>52296</v>
      </c>
      <c r="U92" s="231">
        <v>2509424</v>
      </c>
      <c r="V92" s="231">
        <f t="shared" si="1"/>
        <v>2509424</v>
      </c>
    </row>
    <row r="93" spans="1:22" ht="12.75">
      <c r="A93" s="199" t="s">
        <v>529</v>
      </c>
      <c r="B93" s="200">
        <v>84</v>
      </c>
      <c r="C93">
        <v>2022</v>
      </c>
      <c r="D93" s="231">
        <v>374000</v>
      </c>
      <c r="E93" s="231">
        <v>350</v>
      </c>
      <c r="F93" s="231">
        <v>34700</v>
      </c>
      <c r="G93" s="231">
        <v>1700</v>
      </c>
      <c r="H93" s="231">
        <v>11800</v>
      </c>
      <c r="I93" s="231">
        <v>900</v>
      </c>
      <c r="J93" s="231">
        <v>0</v>
      </c>
      <c r="K93" s="231">
        <v>423450</v>
      </c>
      <c r="L93"/>
      <c r="M93">
        <v>2023</v>
      </c>
      <c r="N93" s="231">
        <v>384065</v>
      </c>
      <c r="O93" s="231">
        <v>1023</v>
      </c>
      <c r="P93" s="231">
        <v>22007</v>
      </c>
      <c r="Q93" s="231">
        <v>627</v>
      </c>
      <c r="R93" s="231">
        <v>12509</v>
      </c>
      <c r="S93" s="231">
        <v>1225</v>
      </c>
      <c r="T93" s="231">
        <v>0</v>
      </c>
      <c r="U93" s="231">
        <v>421456</v>
      </c>
      <c r="V93" s="231">
        <f t="shared" si="1"/>
        <v>421456</v>
      </c>
    </row>
    <row r="94" spans="1:22" ht="12.75">
      <c r="A94" s="199" t="s">
        <v>530</v>
      </c>
      <c r="B94" s="200">
        <v>85</v>
      </c>
      <c r="C94">
        <v>2022</v>
      </c>
      <c r="D94" s="231">
        <v>2415000</v>
      </c>
      <c r="E94" s="231">
        <v>290000</v>
      </c>
      <c r="F94" s="231">
        <v>225000</v>
      </c>
      <c r="G94" s="231">
        <v>65194</v>
      </c>
      <c r="H94" s="231">
        <v>6000</v>
      </c>
      <c r="I94" s="231">
        <v>100000</v>
      </c>
      <c r="J94" s="231">
        <v>318851</v>
      </c>
      <c r="K94" s="231">
        <v>3420045</v>
      </c>
      <c r="L94"/>
      <c r="M94">
        <v>2023</v>
      </c>
      <c r="N94" s="231">
        <v>2444751</v>
      </c>
      <c r="O94" s="231">
        <v>369500</v>
      </c>
      <c r="P94" s="231">
        <v>242764</v>
      </c>
      <c r="Q94" s="231">
        <v>69500</v>
      </c>
      <c r="R94" s="231">
        <v>3245</v>
      </c>
      <c r="S94" s="231">
        <v>115000</v>
      </c>
      <c r="T94" s="231">
        <v>313640</v>
      </c>
      <c r="U94" s="231">
        <v>3558400</v>
      </c>
      <c r="V94" s="231">
        <f t="shared" si="1"/>
        <v>3558400</v>
      </c>
    </row>
    <row r="95" spans="1:22" ht="12.75">
      <c r="A95" s="199" t="s">
        <v>531</v>
      </c>
      <c r="B95" s="200">
        <v>86</v>
      </c>
      <c r="C95">
        <v>2022</v>
      </c>
      <c r="D95" s="231">
        <v>810000</v>
      </c>
      <c r="E95" s="231">
        <v>247500</v>
      </c>
      <c r="F95" s="231">
        <v>90000</v>
      </c>
      <c r="G95" s="231">
        <v>6000</v>
      </c>
      <c r="H95" s="231">
        <v>25000</v>
      </c>
      <c r="I95" s="231">
        <v>20000</v>
      </c>
      <c r="J95" s="231">
        <v>18000</v>
      </c>
      <c r="K95" s="231">
        <v>1216500</v>
      </c>
      <c r="L95"/>
      <c r="M95">
        <v>2023</v>
      </c>
      <c r="N95" s="231">
        <v>845000</v>
      </c>
      <c r="O95" s="231">
        <v>532000</v>
      </c>
      <c r="P95" s="231">
        <v>90000</v>
      </c>
      <c r="Q95" s="231">
        <v>5000</v>
      </c>
      <c r="R95" s="231">
        <v>25000</v>
      </c>
      <c r="S95" s="231">
        <v>5000</v>
      </c>
      <c r="T95" s="231">
        <v>15000</v>
      </c>
      <c r="U95" s="231">
        <v>1517000</v>
      </c>
      <c r="V95" s="231">
        <f t="shared" si="1"/>
        <v>1517000</v>
      </c>
    </row>
    <row r="96" spans="1:22" ht="12.75">
      <c r="A96" s="199" t="s">
        <v>532</v>
      </c>
      <c r="B96" s="200">
        <v>87</v>
      </c>
      <c r="C96">
        <v>2022</v>
      </c>
      <c r="D96" s="231">
        <v>995526.09</v>
      </c>
      <c r="E96" s="231">
        <v>165500</v>
      </c>
      <c r="F96" s="231">
        <v>50000</v>
      </c>
      <c r="G96" s="231">
        <v>20000</v>
      </c>
      <c r="H96" s="231">
        <v>8000</v>
      </c>
      <c r="I96" s="231">
        <v>51000</v>
      </c>
      <c r="J96" s="231">
        <v>45000</v>
      </c>
      <c r="K96" s="231">
        <v>1335026.0899999999</v>
      </c>
      <c r="L96"/>
      <c r="M96">
        <v>2023</v>
      </c>
      <c r="N96" s="231">
        <v>1347879.34</v>
      </c>
      <c r="O96" s="231">
        <v>455000</v>
      </c>
      <c r="P96" s="231">
        <v>80000</v>
      </c>
      <c r="Q96" s="231">
        <v>27000</v>
      </c>
      <c r="R96" s="231">
        <v>10000</v>
      </c>
      <c r="S96" s="231">
        <v>25000</v>
      </c>
      <c r="T96" s="231">
        <v>30000</v>
      </c>
      <c r="U96" s="231">
        <v>1974879.34</v>
      </c>
      <c r="V96" s="231">
        <f t="shared" si="1"/>
        <v>1974879.34</v>
      </c>
    </row>
    <row r="97" spans="1:22" ht="12.75">
      <c r="A97" s="199" t="s">
        <v>533</v>
      </c>
      <c r="B97" s="200">
        <v>88</v>
      </c>
      <c r="C97">
        <v>2022</v>
      </c>
      <c r="D97" s="231">
        <v>3770000</v>
      </c>
      <c r="E97" s="231">
        <v>300000</v>
      </c>
      <c r="F97" s="231">
        <v>300000</v>
      </c>
      <c r="G97" s="231">
        <v>0</v>
      </c>
      <c r="H97" s="231">
        <v>10000</v>
      </c>
      <c r="I97" s="231">
        <v>30000</v>
      </c>
      <c r="J97" s="231">
        <v>580000</v>
      </c>
      <c r="K97" s="231">
        <v>4990000</v>
      </c>
      <c r="L97"/>
      <c r="M97">
        <v>2023</v>
      </c>
      <c r="N97" s="231">
        <v>3877700</v>
      </c>
      <c r="O97" s="231">
        <v>430000</v>
      </c>
      <c r="P97" s="231">
        <v>315000</v>
      </c>
      <c r="Q97" s="231">
        <v>0</v>
      </c>
      <c r="R97" s="231">
        <v>25000</v>
      </c>
      <c r="S97" s="231">
        <v>20000</v>
      </c>
      <c r="T97" s="231">
        <v>665000</v>
      </c>
      <c r="U97" s="231">
        <v>5332700</v>
      </c>
      <c r="V97" s="231">
        <f t="shared" si="1"/>
        <v>5332700</v>
      </c>
    </row>
    <row r="98" spans="1:22" ht="12.75">
      <c r="A98" s="199" t="s">
        <v>534</v>
      </c>
      <c r="B98" s="200">
        <v>89</v>
      </c>
      <c r="C98" s="233">
        <v>2022</v>
      </c>
      <c r="D98" s="231">
        <v>850000</v>
      </c>
      <c r="E98" s="231">
        <v>1737500</v>
      </c>
      <c r="F98" s="231">
        <v>85000</v>
      </c>
      <c r="G98" s="231">
        <v>28000</v>
      </c>
      <c r="H98" s="231">
        <v>45000</v>
      </c>
      <c r="I98" s="231">
        <v>30000</v>
      </c>
      <c r="J98" s="231">
        <v>0</v>
      </c>
      <c r="K98" s="231">
        <v>2775500</v>
      </c>
      <c r="L98"/>
      <c r="M98">
        <v>2023</v>
      </c>
      <c r="N98" s="231">
        <v>850000</v>
      </c>
      <c r="O98" s="231">
        <v>1737500</v>
      </c>
      <c r="P98" s="231">
        <v>85000</v>
      </c>
      <c r="Q98" s="231">
        <v>28000</v>
      </c>
      <c r="R98" s="231">
        <v>45000</v>
      </c>
      <c r="S98" s="231">
        <v>30000</v>
      </c>
      <c r="T98" s="231">
        <v>0</v>
      </c>
      <c r="U98" s="231">
        <v>2775500</v>
      </c>
      <c r="V98" s="231">
        <f t="shared" si="1"/>
        <v>2775500</v>
      </c>
    </row>
    <row r="99" spans="1:22" ht="12.75">
      <c r="A99" s="199" t="s">
        <v>535</v>
      </c>
      <c r="B99" s="200">
        <v>90</v>
      </c>
      <c r="C99">
        <v>2022</v>
      </c>
      <c r="D99" s="231">
        <v>250000</v>
      </c>
      <c r="E99" s="231">
        <v>0</v>
      </c>
      <c r="F99" s="231">
        <v>30000</v>
      </c>
      <c r="G99" s="231">
        <v>500</v>
      </c>
      <c r="H99" s="231">
        <v>9000</v>
      </c>
      <c r="I99" s="231">
        <v>3500</v>
      </c>
      <c r="J99" s="231">
        <v>29000</v>
      </c>
      <c r="K99" s="231">
        <v>322000</v>
      </c>
      <c r="L99"/>
      <c r="M99">
        <v>2023</v>
      </c>
      <c r="N99" s="231">
        <v>280000</v>
      </c>
      <c r="O99" s="231">
        <v>48750</v>
      </c>
      <c r="P99" s="231">
        <v>19000</v>
      </c>
      <c r="Q99" s="231">
        <v>800</v>
      </c>
      <c r="R99" s="231">
        <v>10000</v>
      </c>
      <c r="S99" s="231">
        <v>4000</v>
      </c>
      <c r="T99" s="231">
        <v>30000</v>
      </c>
      <c r="U99" s="231">
        <v>392550</v>
      </c>
      <c r="V99" s="231">
        <f t="shared" si="1"/>
        <v>392550</v>
      </c>
    </row>
    <row r="100" spans="1:22" ht="12.75">
      <c r="A100" s="199" t="s">
        <v>536</v>
      </c>
      <c r="B100" s="200">
        <v>91</v>
      </c>
      <c r="C100">
        <v>2022</v>
      </c>
      <c r="D100" s="231">
        <v>180000</v>
      </c>
      <c r="E100" s="231">
        <v>864</v>
      </c>
      <c r="F100" s="231">
        <v>8000</v>
      </c>
      <c r="G100" s="231">
        <v>0</v>
      </c>
      <c r="H100" s="231">
        <v>7500</v>
      </c>
      <c r="I100" s="231">
        <v>35000</v>
      </c>
      <c r="J100" s="231">
        <v>8100</v>
      </c>
      <c r="K100" s="231">
        <v>239464</v>
      </c>
      <c r="L100"/>
      <c r="M100">
        <v>2023</v>
      </c>
      <c r="N100" s="231">
        <v>220000</v>
      </c>
      <c r="O100" s="231">
        <v>864</v>
      </c>
      <c r="P100" s="231">
        <v>6000</v>
      </c>
      <c r="Q100" s="231">
        <v>0</v>
      </c>
      <c r="R100" s="231">
        <v>16000</v>
      </c>
      <c r="S100" s="231">
        <v>54000</v>
      </c>
      <c r="T100" s="231">
        <v>22000</v>
      </c>
      <c r="U100" s="231">
        <v>318864</v>
      </c>
      <c r="V100" s="231">
        <f t="shared" si="1"/>
        <v>318864</v>
      </c>
    </row>
    <row r="101" spans="1:22" ht="12.75">
      <c r="A101" s="199" t="s">
        <v>537</v>
      </c>
      <c r="B101" s="200">
        <v>92</v>
      </c>
      <c r="C101">
        <v>2022</v>
      </c>
      <c r="D101" s="231">
        <v>559588</v>
      </c>
      <c r="E101" s="231">
        <v>126928</v>
      </c>
      <c r="F101" s="231">
        <v>36665.35</v>
      </c>
      <c r="G101" s="231">
        <v>0</v>
      </c>
      <c r="H101" s="231">
        <v>16923</v>
      </c>
      <c r="I101" s="231">
        <v>44402.8</v>
      </c>
      <c r="J101" s="231">
        <v>0</v>
      </c>
      <c r="K101" s="231">
        <v>784507.15</v>
      </c>
      <c r="L101"/>
      <c r="M101">
        <v>2023</v>
      </c>
      <c r="N101" s="231">
        <v>643500</v>
      </c>
      <c r="O101" s="231">
        <v>140892.91</v>
      </c>
      <c r="P101" s="231">
        <v>40300</v>
      </c>
      <c r="Q101" s="231">
        <v>0</v>
      </c>
      <c r="R101" s="231">
        <v>19120</v>
      </c>
      <c r="S101" s="231">
        <v>13128</v>
      </c>
      <c r="T101" s="231">
        <v>0</v>
      </c>
      <c r="U101" s="231">
        <v>856940.91</v>
      </c>
      <c r="V101" s="231">
        <f t="shared" si="1"/>
        <v>856940.91</v>
      </c>
    </row>
    <row r="102" spans="1:22" ht="12.75">
      <c r="A102" s="199" t="s">
        <v>538</v>
      </c>
      <c r="B102" s="200">
        <v>93</v>
      </c>
      <c r="C102">
        <v>2022</v>
      </c>
      <c r="D102" s="231">
        <v>4200000</v>
      </c>
      <c r="E102" s="231">
        <v>22212500</v>
      </c>
      <c r="F102" s="231">
        <v>500000</v>
      </c>
      <c r="G102" s="231">
        <v>14112</v>
      </c>
      <c r="H102" s="231">
        <v>1000000</v>
      </c>
      <c r="I102" s="231">
        <v>190000</v>
      </c>
      <c r="J102" s="231">
        <v>6153125</v>
      </c>
      <c r="K102" s="231">
        <v>34269737</v>
      </c>
      <c r="L102"/>
      <c r="M102">
        <v>2023</v>
      </c>
      <c r="N102" s="231">
        <v>4300000</v>
      </c>
      <c r="O102" s="231">
        <v>23517813</v>
      </c>
      <c r="P102" s="231">
        <v>500000</v>
      </c>
      <c r="Q102" s="231">
        <v>14112</v>
      </c>
      <c r="R102" s="231">
        <v>1500000</v>
      </c>
      <c r="S102" s="231">
        <v>300000</v>
      </c>
      <c r="T102" s="231">
        <v>6684453</v>
      </c>
      <c r="U102" s="231">
        <v>36816378</v>
      </c>
      <c r="V102" s="231">
        <f t="shared" si="1"/>
        <v>36816378</v>
      </c>
    </row>
    <row r="103" spans="1:22" ht="12.75">
      <c r="A103" s="199" t="s">
        <v>539</v>
      </c>
      <c r="B103" s="200">
        <v>94</v>
      </c>
      <c r="C103">
        <v>2022</v>
      </c>
      <c r="D103" s="231">
        <v>1850000</v>
      </c>
      <c r="E103" s="231">
        <v>600000</v>
      </c>
      <c r="F103" s="231">
        <v>340000</v>
      </c>
      <c r="G103" s="231">
        <v>5556</v>
      </c>
      <c r="H103" s="231">
        <v>10000</v>
      </c>
      <c r="I103" s="231">
        <v>50000</v>
      </c>
      <c r="J103" s="231">
        <v>90000</v>
      </c>
      <c r="K103" s="231">
        <v>2945556</v>
      </c>
      <c r="L103"/>
      <c r="M103">
        <v>2023</v>
      </c>
      <c r="N103" s="231">
        <v>2000000</v>
      </c>
      <c r="O103" s="231">
        <v>1135000</v>
      </c>
      <c r="P103" s="231">
        <v>300000</v>
      </c>
      <c r="Q103" s="231">
        <v>5000</v>
      </c>
      <c r="R103" s="231">
        <v>7000</v>
      </c>
      <c r="S103" s="231">
        <v>25000</v>
      </c>
      <c r="T103" s="231">
        <v>90000</v>
      </c>
      <c r="U103" s="231">
        <v>3562000</v>
      </c>
      <c r="V103" s="231">
        <f t="shared" si="1"/>
        <v>3562000</v>
      </c>
    </row>
    <row r="104" spans="1:22" ht="12.75">
      <c r="A104" s="199" t="s">
        <v>540</v>
      </c>
      <c r="B104" s="200">
        <v>95</v>
      </c>
      <c r="C104">
        <v>2022</v>
      </c>
      <c r="D104" s="231">
        <v>8100000</v>
      </c>
      <c r="E104" s="231">
        <v>2872000</v>
      </c>
      <c r="F104" s="231">
        <v>1035000</v>
      </c>
      <c r="G104" s="231">
        <v>450000</v>
      </c>
      <c r="H104" s="231">
        <v>1515000</v>
      </c>
      <c r="I104" s="231">
        <v>500000</v>
      </c>
      <c r="J104" s="231">
        <v>1020000</v>
      </c>
      <c r="K104" s="231">
        <v>15492000</v>
      </c>
      <c r="L104"/>
      <c r="M104">
        <v>2023</v>
      </c>
      <c r="N104" s="231">
        <v>8573188</v>
      </c>
      <c r="O104" s="231">
        <v>2780000</v>
      </c>
      <c r="P104" s="231">
        <v>1135000</v>
      </c>
      <c r="Q104" s="231">
        <v>450000</v>
      </c>
      <c r="R104" s="231">
        <v>1515000</v>
      </c>
      <c r="S104" s="231">
        <v>500000</v>
      </c>
      <c r="T104" s="231">
        <v>1120000</v>
      </c>
      <c r="U104" s="231">
        <v>16073188</v>
      </c>
      <c r="V104" s="231">
        <f t="shared" si="1"/>
        <v>16073188</v>
      </c>
    </row>
    <row r="105" spans="1:22" ht="12.75">
      <c r="A105" s="199" t="s">
        <v>541</v>
      </c>
      <c r="B105" s="200">
        <v>96</v>
      </c>
      <c r="C105">
        <v>2022</v>
      </c>
      <c r="D105" s="231">
        <v>4000000</v>
      </c>
      <c r="E105" s="231">
        <v>1550000</v>
      </c>
      <c r="F105" s="231">
        <v>575000</v>
      </c>
      <c r="G105" s="231">
        <v>165000</v>
      </c>
      <c r="H105" s="231">
        <v>80000</v>
      </c>
      <c r="I105" s="231">
        <v>40000</v>
      </c>
      <c r="J105" s="231">
        <v>140000</v>
      </c>
      <c r="K105" s="231">
        <v>6550000</v>
      </c>
      <c r="L105"/>
      <c r="M105">
        <v>2023</v>
      </c>
      <c r="N105" s="231">
        <v>4000000</v>
      </c>
      <c r="O105" s="231">
        <v>1550000</v>
      </c>
      <c r="P105" s="231">
        <v>575000</v>
      </c>
      <c r="Q105" s="231">
        <v>165000</v>
      </c>
      <c r="R105" s="231">
        <v>80000</v>
      </c>
      <c r="S105" s="231">
        <v>40000</v>
      </c>
      <c r="T105" s="231">
        <v>140000</v>
      </c>
      <c r="U105" s="231">
        <v>6550000</v>
      </c>
      <c r="V105" s="231">
        <f t="shared" si="1"/>
        <v>6550000</v>
      </c>
    </row>
    <row r="106" spans="1:22" ht="12.75">
      <c r="A106" s="199" t="s">
        <v>542</v>
      </c>
      <c r="B106" s="200">
        <v>97</v>
      </c>
      <c r="C106">
        <v>2022</v>
      </c>
      <c r="D106" s="231">
        <v>3734793.7</v>
      </c>
      <c r="E106" s="231">
        <v>200000</v>
      </c>
      <c r="F106" s="231">
        <v>700000</v>
      </c>
      <c r="G106" s="231">
        <v>206500</v>
      </c>
      <c r="H106" s="231">
        <v>100000</v>
      </c>
      <c r="I106" s="231">
        <v>50000</v>
      </c>
      <c r="J106" s="231">
        <v>674000</v>
      </c>
      <c r="K106" s="231">
        <v>5665293.7</v>
      </c>
      <c r="L106"/>
      <c r="M106">
        <v>2023</v>
      </c>
      <c r="N106" s="231">
        <v>3904898.22</v>
      </c>
      <c r="O106" s="231">
        <v>1445000</v>
      </c>
      <c r="P106" s="231">
        <v>700000</v>
      </c>
      <c r="Q106" s="231">
        <v>125000</v>
      </c>
      <c r="R106" s="231">
        <v>130000</v>
      </c>
      <c r="S106" s="231">
        <v>10000</v>
      </c>
      <c r="T106" s="231">
        <v>624000</v>
      </c>
      <c r="U106" s="231">
        <v>6938898.220000001</v>
      </c>
      <c r="V106" s="231">
        <f t="shared" si="1"/>
        <v>6938898.220000001</v>
      </c>
    </row>
    <row r="107" spans="1:22" ht="12.75">
      <c r="A107" s="199" t="s">
        <v>543</v>
      </c>
      <c r="B107" s="200">
        <v>98</v>
      </c>
      <c r="C107">
        <v>2021</v>
      </c>
      <c r="D107" s="231">
        <v>80000</v>
      </c>
      <c r="E107" s="231">
        <v>0</v>
      </c>
      <c r="F107" s="231">
        <v>2500</v>
      </c>
      <c r="G107" s="231">
        <v>180000</v>
      </c>
      <c r="H107" s="231">
        <v>500</v>
      </c>
      <c r="I107" s="231">
        <v>4000</v>
      </c>
      <c r="J107" s="231">
        <v>0</v>
      </c>
      <c r="K107" s="231">
        <v>267000</v>
      </c>
      <c r="L107"/>
      <c r="M107">
        <v>2022</v>
      </c>
      <c r="N107" s="231">
        <v>80000</v>
      </c>
      <c r="O107" s="231">
        <v>0</v>
      </c>
      <c r="P107" s="231">
        <v>2500</v>
      </c>
      <c r="Q107" s="231">
        <v>180000</v>
      </c>
      <c r="R107" s="231">
        <v>1000</v>
      </c>
      <c r="S107" s="231">
        <v>4000</v>
      </c>
      <c r="T107" s="231">
        <v>0</v>
      </c>
      <c r="U107" s="231">
        <v>267500</v>
      </c>
      <c r="V107" s="231">
        <f t="shared" si="1"/>
        <v>267500</v>
      </c>
    </row>
    <row r="108" spans="1:22" ht="12.75">
      <c r="A108" s="199" t="s">
        <v>544</v>
      </c>
      <c r="B108" s="200">
        <v>99</v>
      </c>
      <c r="C108">
        <v>2022</v>
      </c>
      <c r="D108" s="231">
        <v>2963525</v>
      </c>
      <c r="E108" s="231">
        <v>1733156</v>
      </c>
      <c r="F108" s="231">
        <v>190729</v>
      </c>
      <c r="G108" s="231">
        <v>2442856</v>
      </c>
      <c r="H108" s="231">
        <v>62174</v>
      </c>
      <c r="I108" s="231">
        <v>87885</v>
      </c>
      <c r="J108" s="231">
        <v>336958</v>
      </c>
      <c r="K108" s="231">
        <v>7817283</v>
      </c>
      <c r="L108"/>
      <c r="M108">
        <v>2023</v>
      </c>
      <c r="N108" s="231">
        <v>3022227</v>
      </c>
      <c r="O108" s="231">
        <v>2614401</v>
      </c>
      <c r="P108" s="231">
        <v>208000</v>
      </c>
      <c r="Q108" s="231">
        <v>2657000</v>
      </c>
      <c r="R108" s="231">
        <v>67000</v>
      </c>
      <c r="S108" s="231">
        <v>60000</v>
      </c>
      <c r="T108" s="231">
        <v>329000</v>
      </c>
      <c r="U108" s="231">
        <v>8957628</v>
      </c>
      <c r="V108" s="231">
        <f t="shared" si="1"/>
        <v>8957628</v>
      </c>
    </row>
    <row r="109" spans="1:22" ht="12.75">
      <c r="A109" s="199" t="s">
        <v>545</v>
      </c>
      <c r="B109" s="200">
        <v>100</v>
      </c>
      <c r="C109">
        <v>2022</v>
      </c>
      <c r="D109" s="231">
        <v>8475500</v>
      </c>
      <c r="E109" s="231">
        <v>2724000</v>
      </c>
      <c r="F109" s="231">
        <v>1448200</v>
      </c>
      <c r="G109" s="231">
        <v>604302</v>
      </c>
      <c r="H109" s="231">
        <v>387100</v>
      </c>
      <c r="I109" s="231">
        <v>499157</v>
      </c>
      <c r="J109" s="231">
        <v>1742865</v>
      </c>
      <c r="K109" s="231">
        <v>15881124</v>
      </c>
      <c r="L109"/>
      <c r="M109">
        <v>2023</v>
      </c>
      <c r="N109" s="231">
        <v>8750000</v>
      </c>
      <c r="O109" s="231">
        <v>3240000</v>
      </c>
      <c r="P109" s="231">
        <v>1000000</v>
      </c>
      <c r="Q109" s="231">
        <v>604302</v>
      </c>
      <c r="R109" s="231">
        <v>330000</v>
      </c>
      <c r="S109" s="231">
        <v>199157</v>
      </c>
      <c r="T109" s="231">
        <v>1750000</v>
      </c>
      <c r="U109" s="231">
        <v>15873459</v>
      </c>
      <c r="V109" s="231">
        <f t="shared" si="1"/>
        <v>15873459</v>
      </c>
    </row>
    <row r="110" spans="1:22" ht="12.75">
      <c r="A110" s="199" t="s">
        <v>546</v>
      </c>
      <c r="B110" s="200">
        <v>101</v>
      </c>
      <c r="C110">
        <v>2022</v>
      </c>
      <c r="D110" s="231">
        <v>4355094</v>
      </c>
      <c r="E110" s="231">
        <v>551964</v>
      </c>
      <c r="F110" s="231">
        <v>303103</v>
      </c>
      <c r="G110" s="231">
        <v>22006</v>
      </c>
      <c r="H110" s="231">
        <v>47867</v>
      </c>
      <c r="I110" s="231">
        <v>69853</v>
      </c>
      <c r="J110" s="231">
        <v>236894</v>
      </c>
      <c r="K110" s="231">
        <v>5586781</v>
      </c>
      <c r="L110"/>
      <c r="M110">
        <v>2023</v>
      </c>
      <c r="N110" s="231">
        <v>4626500</v>
      </c>
      <c r="O110" s="231">
        <v>1017091</v>
      </c>
      <c r="P110" s="231">
        <v>259042</v>
      </c>
      <c r="Q110" s="231">
        <v>25369</v>
      </c>
      <c r="R110" s="231">
        <v>57565</v>
      </c>
      <c r="S110" s="231">
        <v>28235</v>
      </c>
      <c r="T110" s="231">
        <v>350513</v>
      </c>
      <c r="U110" s="231">
        <v>6364315</v>
      </c>
      <c r="V110" s="231">
        <f t="shared" si="1"/>
        <v>6364315</v>
      </c>
    </row>
    <row r="111" spans="1:22" ht="12.75">
      <c r="A111" s="199" t="s">
        <v>547</v>
      </c>
      <c r="B111" s="200">
        <v>102</v>
      </c>
      <c r="C111">
        <v>2022</v>
      </c>
      <c r="D111" s="231">
        <v>1750000</v>
      </c>
      <c r="E111" s="231">
        <v>5000</v>
      </c>
      <c r="F111" s="231">
        <v>115000</v>
      </c>
      <c r="G111" s="231">
        <v>5600</v>
      </c>
      <c r="H111" s="231">
        <v>26000</v>
      </c>
      <c r="I111" s="231">
        <v>21250</v>
      </c>
      <c r="J111" s="231">
        <v>50000</v>
      </c>
      <c r="K111" s="231">
        <v>1972850</v>
      </c>
      <c r="L111"/>
      <c r="M111">
        <v>2023</v>
      </c>
      <c r="N111" s="231">
        <v>1680000</v>
      </c>
      <c r="O111" s="231">
        <v>5500</v>
      </c>
      <c r="P111" s="231">
        <v>105000</v>
      </c>
      <c r="Q111" s="231">
        <v>6000</v>
      </c>
      <c r="R111" s="231">
        <v>30000</v>
      </c>
      <c r="S111" s="231">
        <v>3000</v>
      </c>
      <c r="T111" s="231">
        <v>60000</v>
      </c>
      <c r="U111" s="231">
        <v>1889500</v>
      </c>
      <c r="V111" s="231">
        <f t="shared" si="1"/>
        <v>1889500</v>
      </c>
    </row>
    <row r="112" spans="1:22" ht="12.75">
      <c r="A112" s="199" t="s">
        <v>548</v>
      </c>
      <c r="B112" s="200">
        <v>103</v>
      </c>
      <c r="C112">
        <v>2022</v>
      </c>
      <c r="D112" s="234">
        <v>2213215</v>
      </c>
      <c r="E112" s="234">
        <v>350000</v>
      </c>
      <c r="F112" s="234">
        <v>308500</v>
      </c>
      <c r="G112" s="234">
        <v>52083</v>
      </c>
      <c r="H112" s="234">
        <v>124158</v>
      </c>
      <c r="I112" s="234">
        <v>35000</v>
      </c>
      <c r="J112" s="234">
        <v>352991</v>
      </c>
      <c r="K112" s="231">
        <v>3435947</v>
      </c>
      <c r="L112"/>
      <c r="M112">
        <v>2023</v>
      </c>
      <c r="N112" s="234">
        <v>2147576.81</v>
      </c>
      <c r="O112" s="234">
        <v>375000</v>
      </c>
      <c r="P112" s="234">
        <v>335000</v>
      </c>
      <c r="Q112" s="234">
        <v>19619</v>
      </c>
      <c r="R112" s="234">
        <v>78494</v>
      </c>
      <c r="S112" s="234">
        <v>40000</v>
      </c>
      <c r="T112" s="234">
        <v>367176</v>
      </c>
      <c r="U112" s="231">
        <v>3362865.81</v>
      </c>
      <c r="V112" s="231">
        <f t="shared" si="1"/>
        <v>3362865.81</v>
      </c>
    </row>
    <row r="113" spans="1:22" ht="12.75">
      <c r="A113" s="199" t="s">
        <v>549</v>
      </c>
      <c r="B113" s="200">
        <v>104</v>
      </c>
      <c r="C113" s="233">
        <v>2022</v>
      </c>
      <c r="D113" s="231">
        <v>55000</v>
      </c>
      <c r="E113" s="231">
        <v>9000</v>
      </c>
      <c r="F113" s="231">
        <v>39000</v>
      </c>
      <c r="G113" s="231">
        <v>0</v>
      </c>
      <c r="H113" s="231">
        <v>8100</v>
      </c>
      <c r="I113" s="231">
        <v>2400</v>
      </c>
      <c r="J113" s="231">
        <v>2000</v>
      </c>
      <c r="K113" s="231">
        <v>115500</v>
      </c>
      <c r="L113"/>
      <c r="M113">
        <v>2023</v>
      </c>
      <c r="N113" s="231">
        <v>60000</v>
      </c>
      <c r="O113" s="231">
        <v>11500</v>
      </c>
      <c r="P113" s="231">
        <v>45000</v>
      </c>
      <c r="Q113" s="231">
        <v>0</v>
      </c>
      <c r="R113" s="231">
        <v>9000</v>
      </c>
      <c r="S113" s="231">
        <v>500</v>
      </c>
      <c r="T113" s="231">
        <v>2300</v>
      </c>
      <c r="U113" s="231">
        <v>128300</v>
      </c>
      <c r="V113" s="231">
        <f t="shared" si="1"/>
        <v>128300</v>
      </c>
    </row>
    <row r="114" spans="1:22" ht="12.75">
      <c r="A114" s="199" t="s">
        <v>550</v>
      </c>
      <c r="B114" s="200">
        <v>105</v>
      </c>
      <c r="C114">
        <v>2022</v>
      </c>
      <c r="D114" s="231">
        <v>1590000</v>
      </c>
      <c r="E114" s="231">
        <v>70000</v>
      </c>
      <c r="F114" s="231">
        <v>49343</v>
      </c>
      <c r="G114" s="231">
        <v>48000</v>
      </c>
      <c r="H114" s="231">
        <v>22000</v>
      </c>
      <c r="I114" s="231">
        <v>6000</v>
      </c>
      <c r="J114" s="231">
        <v>616902</v>
      </c>
      <c r="K114" s="231">
        <v>2402245</v>
      </c>
      <c r="L114"/>
      <c r="M114">
        <v>2023</v>
      </c>
      <c r="N114" s="231">
        <v>1524000</v>
      </c>
      <c r="O114" s="231">
        <v>207000</v>
      </c>
      <c r="P114" s="231">
        <v>62000</v>
      </c>
      <c r="Q114" s="231">
        <v>48000</v>
      </c>
      <c r="R114" s="231">
        <v>32700</v>
      </c>
      <c r="S114" s="231">
        <v>10000</v>
      </c>
      <c r="T114" s="231">
        <v>672677</v>
      </c>
      <c r="U114" s="231">
        <v>2556377</v>
      </c>
      <c r="V114" s="231">
        <f t="shared" si="1"/>
        <v>2556377</v>
      </c>
    </row>
    <row r="115" spans="1:22" ht="12.75">
      <c r="A115" s="199" t="s">
        <v>551</v>
      </c>
      <c r="B115" s="200">
        <v>106</v>
      </c>
      <c r="C115">
        <v>2022</v>
      </c>
      <c r="D115" s="231">
        <v>160000</v>
      </c>
      <c r="E115" s="231">
        <v>8500</v>
      </c>
      <c r="F115" s="231">
        <v>9500</v>
      </c>
      <c r="G115" s="231">
        <v>0</v>
      </c>
      <c r="H115" s="231">
        <v>1200</v>
      </c>
      <c r="I115" s="231">
        <v>1500</v>
      </c>
      <c r="J115" s="231">
        <v>0</v>
      </c>
      <c r="K115" s="231">
        <v>180700</v>
      </c>
      <c r="L115"/>
      <c r="M115">
        <v>2023</v>
      </c>
      <c r="N115" s="231">
        <v>170000</v>
      </c>
      <c r="O115" s="231">
        <v>8500</v>
      </c>
      <c r="P115" s="231">
        <v>9500</v>
      </c>
      <c r="Q115" s="231">
        <v>0</v>
      </c>
      <c r="R115" s="231">
        <v>1200</v>
      </c>
      <c r="S115" s="231">
        <v>1500</v>
      </c>
      <c r="T115" s="231">
        <v>0</v>
      </c>
      <c r="U115" s="231">
        <v>190700</v>
      </c>
      <c r="V115" s="231">
        <f t="shared" si="1"/>
        <v>190700</v>
      </c>
    </row>
    <row r="116" spans="1:22" ht="12.75">
      <c r="A116" s="199" t="s">
        <v>552</v>
      </c>
      <c r="B116" s="200">
        <v>107</v>
      </c>
      <c r="C116">
        <v>2022</v>
      </c>
      <c r="D116" s="231">
        <v>3799612</v>
      </c>
      <c r="E116" s="231">
        <v>1449000</v>
      </c>
      <c r="F116" s="231">
        <v>480000</v>
      </c>
      <c r="G116" s="231">
        <v>57000</v>
      </c>
      <c r="H116" s="231">
        <v>305000</v>
      </c>
      <c r="I116" s="231">
        <v>41000</v>
      </c>
      <c r="J116" s="231">
        <v>1194282</v>
      </c>
      <c r="K116" s="231">
        <v>7325894</v>
      </c>
      <c r="L116"/>
      <c r="M116">
        <v>2023</v>
      </c>
      <c r="N116" s="231">
        <v>3900000</v>
      </c>
      <c r="O116" s="231">
        <v>2252000</v>
      </c>
      <c r="P116" s="231">
        <v>425000</v>
      </c>
      <c r="Q116" s="231">
        <v>58075</v>
      </c>
      <c r="R116" s="231">
        <v>210000</v>
      </c>
      <c r="S116" s="231">
        <v>45000</v>
      </c>
      <c r="T116" s="231">
        <v>1090000</v>
      </c>
      <c r="U116" s="231">
        <v>7980075</v>
      </c>
      <c r="V116" s="231">
        <f t="shared" si="1"/>
        <v>7980075</v>
      </c>
    </row>
    <row r="117" spans="1:22" ht="12.75">
      <c r="A117" s="199" t="s">
        <v>553</v>
      </c>
      <c r="B117" s="200">
        <v>108</v>
      </c>
      <c r="C117">
        <v>2022</v>
      </c>
      <c r="D117" s="231">
        <v>145000</v>
      </c>
      <c r="E117" s="231">
        <v>0</v>
      </c>
      <c r="F117" s="231">
        <v>11000</v>
      </c>
      <c r="G117" s="231">
        <v>0</v>
      </c>
      <c r="H117" s="231">
        <v>1000</v>
      </c>
      <c r="I117" s="231">
        <v>1200</v>
      </c>
      <c r="J117" s="231">
        <v>0</v>
      </c>
      <c r="K117" s="231">
        <v>158200</v>
      </c>
      <c r="L117"/>
      <c r="M117">
        <v>2023</v>
      </c>
      <c r="N117" s="231">
        <v>152000</v>
      </c>
      <c r="O117" s="231">
        <v>4000</v>
      </c>
      <c r="P117" s="231">
        <v>11000</v>
      </c>
      <c r="Q117" s="231">
        <v>0</v>
      </c>
      <c r="R117" s="231">
        <v>1000</v>
      </c>
      <c r="S117" s="231">
        <v>3000</v>
      </c>
      <c r="T117" s="231">
        <v>0</v>
      </c>
      <c r="U117" s="231">
        <v>171000</v>
      </c>
      <c r="V117" s="231">
        <f t="shared" si="1"/>
        <v>171000</v>
      </c>
    </row>
    <row r="118" spans="1:22" ht="12.75">
      <c r="A118" s="199" t="s">
        <v>554</v>
      </c>
      <c r="B118" s="200">
        <v>109</v>
      </c>
      <c r="C118" s="235">
        <v>2021</v>
      </c>
      <c r="D118" s="234">
        <v>1500</v>
      </c>
      <c r="E118" s="234">
        <v>0</v>
      </c>
      <c r="F118" s="234">
        <v>500</v>
      </c>
      <c r="G118" s="234">
        <v>0</v>
      </c>
      <c r="H118" s="234">
        <v>0</v>
      </c>
      <c r="I118" s="234">
        <v>2500</v>
      </c>
      <c r="J118" s="234">
        <v>88000</v>
      </c>
      <c r="K118" s="231">
        <v>92500</v>
      </c>
      <c r="L118" s="176"/>
      <c r="M118" s="176">
        <v>2022</v>
      </c>
      <c r="N118" s="234">
        <v>0</v>
      </c>
      <c r="O118" s="234">
        <v>0</v>
      </c>
      <c r="P118" s="234">
        <v>4.89</v>
      </c>
      <c r="Q118" s="234">
        <v>0</v>
      </c>
      <c r="R118" s="234">
        <v>0</v>
      </c>
      <c r="S118" s="234">
        <v>212.27</v>
      </c>
      <c r="T118" s="234">
        <v>105344.91</v>
      </c>
      <c r="U118" s="231">
        <v>105562.07</v>
      </c>
      <c r="V118" s="231">
        <f t="shared" si="1"/>
        <v>105562.07</v>
      </c>
    </row>
    <row r="119" spans="1:22" ht="12.75">
      <c r="A119" s="199" t="s">
        <v>555</v>
      </c>
      <c r="B119" s="200">
        <v>110</v>
      </c>
      <c r="C119">
        <v>2022</v>
      </c>
      <c r="D119" s="231">
        <v>2854831</v>
      </c>
      <c r="E119" s="231">
        <v>130000</v>
      </c>
      <c r="F119" s="231">
        <v>92500</v>
      </c>
      <c r="G119" s="231">
        <v>74698</v>
      </c>
      <c r="H119" s="231">
        <v>42500</v>
      </c>
      <c r="I119" s="231">
        <v>65000</v>
      </c>
      <c r="J119" s="231">
        <v>172000</v>
      </c>
      <c r="K119" s="231">
        <v>3431529</v>
      </c>
      <c r="L119"/>
      <c r="M119">
        <v>2023</v>
      </c>
      <c r="N119" s="231">
        <v>2880000</v>
      </c>
      <c r="O119" s="231">
        <v>147000</v>
      </c>
      <c r="P119" s="231">
        <v>92500</v>
      </c>
      <c r="Q119" s="231">
        <v>74698</v>
      </c>
      <c r="R119" s="231">
        <v>30420</v>
      </c>
      <c r="S119" s="231">
        <v>20000</v>
      </c>
      <c r="T119" s="231">
        <v>173500</v>
      </c>
      <c r="U119" s="231">
        <v>3418118</v>
      </c>
      <c r="V119" s="231">
        <f t="shared" si="1"/>
        <v>3418118</v>
      </c>
    </row>
    <row r="120" spans="1:22" ht="12.75">
      <c r="A120" s="199" t="s">
        <v>556</v>
      </c>
      <c r="B120" s="200">
        <v>111</v>
      </c>
      <c r="C120">
        <v>2022</v>
      </c>
      <c r="D120" s="231">
        <v>525000</v>
      </c>
      <c r="E120" s="231">
        <v>15000</v>
      </c>
      <c r="F120" s="231">
        <v>35000</v>
      </c>
      <c r="G120" s="231">
        <v>0</v>
      </c>
      <c r="H120" s="231">
        <v>13000</v>
      </c>
      <c r="I120" s="231">
        <v>15000</v>
      </c>
      <c r="J120" s="231">
        <v>0</v>
      </c>
      <c r="K120" s="231">
        <v>603000</v>
      </c>
      <c r="L120"/>
      <c r="M120">
        <v>2023</v>
      </c>
      <c r="N120" s="231">
        <v>525000</v>
      </c>
      <c r="O120" s="231">
        <v>20000</v>
      </c>
      <c r="P120" s="231">
        <v>35000</v>
      </c>
      <c r="Q120" s="231">
        <v>0</v>
      </c>
      <c r="R120" s="231">
        <v>13000</v>
      </c>
      <c r="S120" s="231">
        <v>10000</v>
      </c>
      <c r="T120" s="231">
        <v>0</v>
      </c>
      <c r="U120" s="231">
        <v>603000</v>
      </c>
      <c r="V120" s="231">
        <f t="shared" si="1"/>
        <v>603000</v>
      </c>
    </row>
    <row r="121" spans="1:22" ht="12.75">
      <c r="A121" s="199" t="s">
        <v>557</v>
      </c>
      <c r="B121" s="200">
        <v>112</v>
      </c>
      <c r="C121">
        <v>2022</v>
      </c>
      <c r="D121" s="231">
        <v>215000</v>
      </c>
      <c r="E121" s="231">
        <v>0</v>
      </c>
      <c r="F121" s="231">
        <v>25000</v>
      </c>
      <c r="G121" s="231">
        <v>205000</v>
      </c>
      <c r="H121" s="231">
        <v>7000</v>
      </c>
      <c r="I121" s="231">
        <v>500</v>
      </c>
      <c r="J121" s="231">
        <v>0</v>
      </c>
      <c r="K121" s="231">
        <v>452500</v>
      </c>
      <c r="L121"/>
      <c r="M121">
        <v>2023</v>
      </c>
      <c r="N121" s="231">
        <v>200000</v>
      </c>
      <c r="O121" s="231">
        <v>0</v>
      </c>
      <c r="P121" s="231">
        <v>24000</v>
      </c>
      <c r="Q121" s="231">
        <v>200000</v>
      </c>
      <c r="R121" s="231">
        <v>8000</v>
      </c>
      <c r="S121" s="231">
        <v>400</v>
      </c>
      <c r="T121" s="231">
        <v>8000</v>
      </c>
      <c r="U121" s="231">
        <v>440400</v>
      </c>
      <c r="V121" s="231">
        <f t="shared" si="1"/>
        <v>440400</v>
      </c>
    </row>
    <row r="122" spans="1:22" ht="12.75">
      <c r="A122" s="199" t="s">
        <v>558</v>
      </c>
      <c r="B122" s="200">
        <v>113</v>
      </c>
      <c r="C122">
        <v>2022</v>
      </c>
      <c r="D122" s="231">
        <v>600000</v>
      </c>
      <c r="E122" s="231">
        <v>555000</v>
      </c>
      <c r="F122" s="231">
        <v>75000</v>
      </c>
      <c r="G122" s="231">
        <v>5000</v>
      </c>
      <c r="H122" s="231">
        <v>22350</v>
      </c>
      <c r="I122" s="231">
        <v>70000</v>
      </c>
      <c r="J122" s="231">
        <v>0</v>
      </c>
      <c r="K122" s="231">
        <v>1327350</v>
      </c>
      <c r="L122"/>
      <c r="M122">
        <v>2023</v>
      </c>
      <c r="N122" s="231">
        <v>600000</v>
      </c>
      <c r="O122" s="231">
        <v>555000</v>
      </c>
      <c r="P122" s="231">
        <v>75000</v>
      </c>
      <c r="Q122" s="231">
        <v>5000</v>
      </c>
      <c r="R122" s="231">
        <v>20000</v>
      </c>
      <c r="S122" s="231">
        <v>70000</v>
      </c>
      <c r="T122" s="231">
        <v>0</v>
      </c>
      <c r="U122" s="231">
        <v>1325000</v>
      </c>
      <c r="V122" s="231">
        <f t="shared" si="1"/>
        <v>1325000</v>
      </c>
    </row>
    <row r="123" spans="1:22" ht="12.75">
      <c r="A123" s="199" t="s">
        <v>559</v>
      </c>
      <c r="B123" s="200">
        <v>114</v>
      </c>
      <c r="C123">
        <v>2022</v>
      </c>
      <c r="D123" s="231">
        <v>1620000</v>
      </c>
      <c r="E123" s="231">
        <v>500000</v>
      </c>
      <c r="F123" s="231">
        <v>214500</v>
      </c>
      <c r="G123" s="231">
        <v>43500</v>
      </c>
      <c r="H123" s="231">
        <v>162800</v>
      </c>
      <c r="I123" s="231">
        <v>19200</v>
      </c>
      <c r="J123" s="231">
        <v>540600</v>
      </c>
      <c r="K123" s="231">
        <v>3100600</v>
      </c>
      <c r="L123"/>
      <c r="M123">
        <v>2023</v>
      </c>
      <c r="N123" s="231">
        <v>1620000</v>
      </c>
      <c r="O123" s="231">
        <v>580000</v>
      </c>
      <c r="P123" s="231">
        <v>220000</v>
      </c>
      <c r="Q123" s="231">
        <v>45000</v>
      </c>
      <c r="R123" s="231">
        <v>158800</v>
      </c>
      <c r="S123" s="231">
        <v>24200</v>
      </c>
      <c r="T123" s="231">
        <v>534000</v>
      </c>
      <c r="U123" s="231">
        <v>3182000</v>
      </c>
      <c r="V123" s="231">
        <f t="shared" si="1"/>
        <v>3182000</v>
      </c>
    </row>
    <row r="124" spans="1:22" ht="12.75">
      <c r="A124" s="199" t="s">
        <v>560</v>
      </c>
      <c r="B124" s="200">
        <v>115</v>
      </c>
      <c r="C124">
        <v>2022</v>
      </c>
      <c r="D124" s="231">
        <v>1738094</v>
      </c>
      <c r="E124" s="231">
        <v>250000</v>
      </c>
      <c r="F124" s="231">
        <v>120000</v>
      </c>
      <c r="G124" s="231">
        <v>265000</v>
      </c>
      <c r="H124" s="231">
        <v>20000</v>
      </c>
      <c r="I124" s="231">
        <v>40000</v>
      </c>
      <c r="J124" s="231">
        <v>533</v>
      </c>
      <c r="K124" s="231">
        <v>2433627</v>
      </c>
      <c r="L124"/>
      <c r="M124">
        <v>2023</v>
      </c>
      <c r="N124" s="231">
        <v>1778290</v>
      </c>
      <c r="O124" s="231">
        <v>350000</v>
      </c>
      <c r="P124" s="231">
        <v>110000</v>
      </c>
      <c r="Q124" s="231">
        <v>300000</v>
      </c>
      <c r="R124" s="231">
        <v>10000</v>
      </c>
      <c r="S124" s="231">
        <v>50000</v>
      </c>
      <c r="T124" s="231">
        <v>176</v>
      </c>
      <c r="U124" s="231">
        <v>2598466</v>
      </c>
      <c r="V124" s="231">
        <f t="shared" si="1"/>
        <v>2598466</v>
      </c>
    </row>
    <row r="125" spans="1:22" ht="12.75">
      <c r="A125" s="199" t="s">
        <v>561</v>
      </c>
      <c r="B125" s="200">
        <v>116</v>
      </c>
      <c r="C125">
        <v>2022</v>
      </c>
      <c r="D125" s="231">
        <v>1113149</v>
      </c>
      <c r="E125" s="231">
        <v>0</v>
      </c>
      <c r="F125" s="231">
        <v>100000</v>
      </c>
      <c r="G125" s="231">
        <v>26864</v>
      </c>
      <c r="H125" s="231">
        <v>36000</v>
      </c>
      <c r="I125" s="231">
        <v>11000</v>
      </c>
      <c r="J125" s="231">
        <v>0</v>
      </c>
      <c r="K125" s="231">
        <v>1287013</v>
      </c>
      <c r="L125"/>
      <c r="M125">
        <v>2023</v>
      </c>
      <c r="N125" s="231">
        <v>1110000</v>
      </c>
      <c r="O125" s="231">
        <v>0</v>
      </c>
      <c r="P125" s="231">
        <v>126801</v>
      </c>
      <c r="Q125" s="231">
        <v>63000</v>
      </c>
      <c r="R125" s="231">
        <v>35000</v>
      </c>
      <c r="S125" s="231">
        <v>11000</v>
      </c>
      <c r="T125" s="231">
        <v>0</v>
      </c>
      <c r="U125" s="231">
        <v>1345801</v>
      </c>
      <c r="V125" s="231">
        <f t="shared" si="1"/>
        <v>1345801</v>
      </c>
    </row>
    <row r="126" spans="1:22" ht="12.75">
      <c r="A126" s="199" t="s">
        <v>562</v>
      </c>
      <c r="B126" s="200">
        <v>117</v>
      </c>
      <c r="C126">
        <v>2022</v>
      </c>
      <c r="D126" s="231">
        <v>821857</v>
      </c>
      <c r="E126" s="231">
        <v>928419</v>
      </c>
      <c r="F126" s="231">
        <v>45976</v>
      </c>
      <c r="G126" s="231">
        <v>7390</v>
      </c>
      <c r="H126" s="231">
        <v>30000</v>
      </c>
      <c r="I126" s="231">
        <v>3451</v>
      </c>
      <c r="J126" s="231">
        <v>67427</v>
      </c>
      <c r="K126" s="231">
        <v>1904520</v>
      </c>
      <c r="L126"/>
      <c r="M126">
        <v>2023</v>
      </c>
      <c r="N126" s="231">
        <v>815000</v>
      </c>
      <c r="O126" s="231">
        <v>1466000</v>
      </c>
      <c r="P126" s="231">
        <v>50000</v>
      </c>
      <c r="Q126" s="231">
        <v>7000</v>
      </c>
      <c r="R126" s="231">
        <v>25000</v>
      </c>
      <c r="S126" s="231">
        <v>11217</v>
      </c>
      <c r="T126" s="231">
        <v>60000</v>
      </c>
      <c r="U126" s="231">
        <v>2434217</v>
      </c>
      <c r="V126" s="231">
        <f t="shared" si="1"/>
        <v>2434217</v>
      </c>
    </row>
    <row r="127" spans="1:22" ht="12.75">
      <c r="A127" s="199" t="s">
        <v>563</v>
      </c>
      <c r="B127" s="200">
        <v>118</v>
      </c>
      <c r="C127">
        <v>2022</v>
      </c>
      <c r="D127" s="231">
        <v>1016000</v>
      </c>
      <c r="E127" s="231">
        <v>130000</v>
      </c>
      <c r="F127" s="231">
        <v>180000</v>
      </c>
      <c r="G127" s="231">
        <v>0</v>
      </c>
      <c r="H127" s="231">
        <v>4500</v>
      </c>
      <c r="I127" s="231">
        <v>7500</v>
      </c>
      <c r="J127" s="231">
        <v>63000</v>
      </c>
      <c r="K127" s="231">
        <v>1401000</v>
      </c>
      <c r="L127"/>
      <c r="M127">
        <v>2023</v>
      </c>
      <c r="N127" s="231">
        <v>1166000</v>
      </c>
      <c r="O127" s="231">
        <v>242000</v>
      </c>
      <c r="P127" s="231">
        <v>180000</v>
      </c>
      <c r="Q127" s="231">
        <v>2400</v>
      </c>
      <c r="R127" s="231">
        <v>4500</v>
      </c>
      <c r="S127" s="231">
        <v>7500</v>
      </c>
      <c r="T127" s="231">
        <v>85000</v>
      </c>
      <c r="U127" s="231">
        <v>1687400</v>
      </c>
      <c r="V127" s="231">
        <f t="shared" si="1"/>
        <v>1687400</v>
      </c>
    </row>
    <row r="128" spans="1:22" ht="12.75">
      <c r="A128" s="199" t="s">
        <v>564</v>
      </c>
      <c r="B128" s="200">
        <v>119</v>
      </c>
      <c r="C128">
        <v>2022</v>
      </c>
      <c r="D128" s="231">
        <v>931551.42</v>
      </c>
      <c r="E128" s="231">
        <v>56700</v>
      </c>
      <c r="F128" s="231">
        <v>61500</v>
      </c>
      <c r="G128" s="231">
        <v>33000</v>
      </c>
      <c r="H128" s="231">
        <v>4300</v>
      </c>
      <c r="I128" s="231">
        <v>10000</v>
      </c>
      <c r="J128" s="231">
        <v>14313</v>
      </c>
      <c r="K128" s="231">
        <v>1111364.42</v>
      </c>
      <c r="L128"/>
      <c r="M128">
        <v>2023</v>
      </c>
      <c r="N128" s="231">
        <v>1000000</v>
      </c>
      <c r="O128" s="231">
        <v>56700</v>
      </c>
      <c r="P128" s="231">
        <v>64500</v>
      </c>
      <c r="Q128" s="231">
        <v>33000</v>
      </c>
      <c r="R128" s="231">
        <v>5000</v>
      </c>
      <c r="S128" s="231">
        <v>10000</v>
      </c>
      <c r="T128" s="231">
        <v>19980</v>
      </c>
      <c r="U128" s="231">
        <v>1189180</v>
      </c>
      <c r="V128" s="231">
        <f t="shared" si="1"/>
        <v>1189180</v>
      </c>
    </row>
    <row r="129" spans="1:22" ht="12.75">
      <c r="A129" s="199" t="s">
        <v>565</v>
      </c>
      <c r="B129" s="200">
        <v>120</v>
      </c>
      <c r="C129">
        <v>2022</v>
      </c>
      <c r="D129" s="231">
        <v>550000</v>
      </c>
      <c r="E129" s="231">
        <v>0</v>
      </c>
      <c r="F129" s="231">
        <v>40000</v>
      </c>
      <c r="G129" s="231">
        <v>6000</v>
      </c>
      <c r="H129" s="231">
        <v>18000</v>
      </c>
      <c r="I129" s="231">
        <v>10000</v>
      </c>
      <c r="J129" s="231">
        <v>0</v>
      </c>
      <c r="K129" s="231">
        <v>624000</v>
      </c>
      <c r="L129"/>
      <c r="M129">
        <v>2023</v>
      </c>
      <c r="N129" s="231">
        <v>550000</v>
      </c>
      <c r="O129" s="231">
        <v>0</v>
      </c>
      <c r="P129" s="231">
        <v>40000</v>
      </c>
      <c r="Q129" s="231">
        <v>12000</v>
      </c>
      <c r="R129" s="231">
        <v>2600</v>
      </c>
      <c r="S129" s="231">
        <v>9240</v>
      </c>
      <c r="T129" s="231">
        <v>0</v>
      </c>
      <c r="U129" s="231">
        <v>613840</v>
      </c>
      <c r="V129" s="231">
        <f t="shared" si="1"/>
        <v>613840</v>
      </c>
    </row>
    <row r="130" spans="1:22" ht="12.75">
      <c r="A130" s="199" t="s">
        <v>566</v>
      </c>
      <c r="B130" s="200">
        <v>121</v>
      </c>
      <c r="C130">
        <v>2022</v>
      </c>
      <c r="D130" s="231">
        <v>98000</v>
      </c>
      <c r="E130" s="231">
        <v>315000</v>
      </c>
      <c r="F130" s="231">
        <v>6000</v>
      </c>
      <c r="G130" s="231">
        <v>195000</v>
      </c>
      <c r="H130" s="231">
        <v>2800</v>
      </c>
      <c r="I130" s="231">
        <v>5000</v>
      </c>
      <c r="J130" s="231">
        <v>0</v>
      </c>
      <c r="K130" s="231">
        <v>621800</v>
      </c>
      <c r="L130"/>
      <c r="M130">
        <v>2023</v>
      </c>
      <c r="N130" s="231">
        <v>106550</v>
      </c>
      <c r="O130" s="231">
        <v>391950</v>
      </c>
      <c r="P130" s="231">
        <v>1700</v>
      </c>
      <c r="Q130" s="231">
        <v>207000</v>
      </c>
      <c r="R130" s="231">
        <v>1700</v>
      </c>
      <c r="S130" s="231">
        <v>3900</v>
      </c>
      <c r="T130" s="231">
        <v>0</v>
      </c>
      <c r="U130" s="231">
        <v>712800</v>
      </c>
      <c r="V130" s="231">
        <f t="shared" si="1"/>
        <v>712800</v>
      </c>
    </row>
    <row r="131" spans="1:22" ht="12.75">
      <c r="A131" s="199" t="s">
        <v>567</v>
      </c>
      <c r="B131" s="200">
        <v>122</v>
      </c>
      <c r="C131">
        <v>2022</v>
      </c>
      <c r="D131" s="231">
        <v>2736591</v>
      </c>
      <c r="E131" s="231">
        <v>0</v>
      </c>
      <c r="F131" s="231">
        <v>130000</v>
      </c>
      <c r="G131" s="231">
        <v>0</v>
      </c>
      <c r="H131" s="231">
        <v>107686</v>
      </c>
      <c r="I131" s="231">
        <v>85628</v>
      </c>
      <c r="J131" s="231">
        <v>139372</v>
      </c>
      <c r="K131" s="231">
        <v>3199277</v>
      </c>
      <c r="L131"/>
      <c r="M131">
        <v>2023</v>
      </c>
      <c r="N131" s="231">
        <v>2907050</v>
      </c>
      <c r="O131" s="231">
        <v>0</v>
      </c>
      <c r="P131" s="231">
        <v>194900</v>
      </c>
      <c r="Q131" s="231">
        <v>0</v>
      </c>
      <c r="R131" s="231">
        <v>48830</v>
      </c>
      <c r="S131" s="231">
        <v>66705</v>
      </c>
      <c r="T131" s="231">
        <v>25000</v>
      </c>
      <c r="U131" s="231">
        <v>3242485</v>
      </c>
      <c r="V131" s="231">
        <f t="shared" si="1"/>
        <v>3242485</v>
      </c>
    </row>
    <row r="132" spans="1:22" ht="12.75">
      <c r="A132" s="199" t="s">
        <v>568</v>
      </c>
      <c r="B132" s="200">
        <v>123</v>
      </c>
      <c r="C132">
        <v>2022</v>
      </c>
      <c r="D132" s="231">
        <v>1535500</v>
      </c>
      <c r="E132" s="231">
        <v>0</v>
      </c>
      <c r="F132" s="231">
        <v>185000</v>
      </c>
      <c r="G132" s="231">
        <v>9500</v>
      </c>
      <c r="H132" s="231">
        <v>2500</v>
      </c>
      <c r="I132" s="231">
        <v>9809</v>
      </c>
      <c r="J132" s="231">
        <v>0</v>
      </c>
      <c r="K132" s="231">
        <v>1742309</v>
      </c>
      <c r="L132"/>
      <c r="M132">
        <v>2023</v>
      </c>
      <c r="N132" s="231">
        <v>1600000</v>
      </c>
      <c r="O132" s="231">
        <v>2500</v>
      </c>
      <c r="P132" s="231">
        <v>190000</v>
      </c>
      <c r="Q132" s="231">
        <v>9500</v>
      </c>
      <c r="R132" s="231">
        <v>5000</v>
      </c>
      <c r="S132" s="231">
        <v>15000</v>
      </c>
      <c r="T132" s="231">
        <v>0</v>
      </c>
      <c r="U132" s="231">
        <v>1822000</v>
      </c>
      <c r="V132" s="231">
        <f t="shared" si="1"/>
        <v>1822000</v>
      </c>
    </row>
    <row r="133" spans="1:22" ht="12.75">
      <c r="A133" s="199" t="s">
        <v>569</v>
      </c>
      <c r="B133" s="200">
        <v>124</v>
      </c>
      <c r="C133">
        <v>2022</v>
      </c>
      <c r="D133" s="231">
        <v>355000</v>
      </c>
      <c r="E133" s="231">
        <v>9000</v>
      </c>
      <c r="F133" s="231">
        <v>72000</v>
      </c>
      <c r="G133" s="231">
        <v>190000</v>
      </c>
      <c r="H133" s="231">
        <v>4800</v>
      </c>
      <c r="I133" s="231">
        <v>865</v>
      </c>
      <c r="J133" s="231">
        <v>169415.64</v>
      </c>
      <c r="K133" s="231">
        <v>801080.64</v>
      </c>
      <c r="L133"/>
      <c r="M133">
        <v>2023</v>
      </c>
      <c r="N133" s="231">
        <v>363453</v>
      </c>
      <c r="O133" s="231">
        <v>8000</v>
      </c>
      <c r="P133" s="231">
        <v>100862</v>
      </c>
      <c r="Q133" s="231">
        <v>145000</v>
      </c>
      <c r="R133" s="231">
        <v>3523</v>
      </c>
      <c r="S133" s="231">
        <v>750</v>
      </c>
      <c r="T133" s="231">
        <v>216259.59</v>
      </c>
      <c r="U133" s="231">
        <v>837847.59</v>
      </c>
      <c r="V133" s="231">
        <f t="shared" si="1"/>
        <v>837847.59</v>
      </c>
    </row>
    <row r="134" spans="1:22" ht="12.75">
      <c r="A134" s="199" t="s">
        <v>570</v>
      </c>
      <c r="B134" s="200">
        <v>125</v>
      </c>
      <c r="C134">
        <v>2022</v>
      </c>
      <c r="D134" s="231">
        <v>915508</v>
      </c>
      <c r="E134" s="231">
        <v>27000</v>
      </c>
      <c r="F134" s="231">
        <v>70000</v>
      </c>
      <c r="G134" s="231">
        <v>7637</v>
      </c>
      <c r="H134" s="231">
        <v>25500</v>
      </c>
      <c r="I134" s="231">
        <v>52000</v>
      </c>
      <c r="J134" s="231">
        <v>19492</v>
      </c>
      <c r="K134" s="231">
        <v>1117137</v>
      </c>
      <c r="L134"/>
      <c r="M134">
        <v>2023</v>
      </c>
      <c r="N134" s="231">
        <v>905000</v>
      </c>
      <c r="O134" s="231">
        <v>27000</v>
      </c>
      <c r="P134" s="231">
        <v>110000</v>
      </c>
      <c r="Q134" s="231">
        <v>7637</v>
      </c>
      <c r="R134" s="231">
        <v>24000</v>
      </c>
      <c r="S134" s="231">
        <v>40000</v>
      </c>
      <c r="T134" s="231">
        <v>9492</v>
      </c>
      <c r="U134" s="231">
        <v>1123129</v>
      </c>
      <c r="V134" s="231">
        <f t="shared" si="1"/>
        <v>1123129</v>
      </c>
    </row>
    <row r="135" spans="1:22" ht="12.75">
      <c r="A135" s="199" t="s">
        <v>571</v>
      </c>
      <c r="B135" s="200">
        <v>126</v>
      </c>
      <c r="C135">
        <v>2022</v>
      </c>
      <c r="D135" s="231">
        <v>2350000</v>
      </c>
      <c r="E135" s="231">
        <v>940000</v>
      </c>
      <c r="F135" s="231">
        <v>285000</v>
      </c>
      <c r="G135" s="231">
        <v>55000</v>
      </c>
      <c r="H135" s="231">
        <v>12200</v>
      </c>
      <c r="I135" s="231">
        <v>38176.55</v>
      </c>
      <c r="J135" s="231">
        <v>275000</v>
      </c>
      <c r="K135" s="231">
        <v>3955376.55</v>
      </c>
      <c r="L135"/>
      <c r="M135">
        <v>2023</v>
      </c>
      <c r="N135" s="231">
        <v>2480000</v>
      </c>
      <c r="O135" s="231">
        <v>1315000</v>
      </c>
      <c r="P135" s="231">
        <v>430000</v>
      </c>
      <c r="Q135" s="231">
        <v>60000</v>
      </c>
      <c r="R135" s="231">
        <v>7900</v>
      </c>
      <c r="S135" s="231">
        <v>18000</v>
      </c>
      <c r="T135" s="231">
        <v>309000</v>
      </c>
      <c r="U135" s="231">
        <v>4619900</v>
      </c>
      <c r="V135" s="231">
        <f t="shared" si="1"/>
        <v>4619900</v>
      </c>
    </row>
    <row r="136" spans="1:22" ht="12.75">
      <c r="A136" s="199" t="s">
        <v>572</v>
      </c>
      <c r="B136" s="200">
        <v>127</v>
      </c>
      <c r="C136">
        <v>2022</v>
      </c>
      <c r="D136" s="231">
        <v>475000</v>
      </c>
      <c r="E136" s="231">
        <v>26840</v>
      </c>
      <c r="F136" s="231">
        <v>53000</v>
      </c>
      <c r="G136" s="231">
        <v>12000</v>
      </c>
      <c r="H136" s="231">
        <v>45000</v>
      </c>
      <c r="I136" s="231">
        <v>5000</v>
      </c>
      <c r="J136" s="231">
        <v>0</v>
      </c>
      <c r="K136" s="231">
        <v>616840</v>
      </c>
      <c r="L136"/>
      <c r="M136">
        <v>2023</v>
      </c>
      <c r="N136" s="231">
        <v>630000</v>
      </c>
      <c r="O136" s="231">
        <v>83760</v>
      </c>
      <c r="P136" s="231">
        <v>33000</v>
      </c>
      <c r="Q136" s="231">
        <v>6115</v>
      </c>
      <c r="R136" s="231">
        <v>80000</v>
      </c>
      <c r="S136" s="231">
        <v>10000</v>
      </c>
      <c r="T136" s="231">
        <v>12000</v>
      </c>
      <c r="U136" s="231">
        <v>854875</v>
      </c>
      <c r="V136" s="231">
        <f t="shared" si="1"/>
        <v>854875</v>
      </c>
    </row>
    <row r="137" spans="1:22" ht="12.75">
      <c r="A137" s="199" t="s">
        <v>573</v>
      </c>
      <c r="B137" s="200">
        <v>128</v>
      </c>
      <c r="C137">
        <v>2022</v>
      </c>
      <c r="D137" s="231">
        <v>7572204</v>
      </c>
      <c r="E137" s="231">
        <v>1815000</v>
      </c>
      <c r="F137" s="231">
        <v>455000</v>
      </c>
      <c r="G137" s="231">
        <v>2351000</v>
      </c>
      <c r="H137" s="231">
        <v>895000</v>
      </c>
      <c r="I137" s="231">
        <v>275000</v>
      </c>
      <c r="J137" s="231">
        <v>300000</v>
      </c>
      <c r="K137" s="231">
        <v>13663204</v>
      </c>
      <c r="L137"/>
      <c r="M137">
        <v>2023</v>
      </c>
      <c r="N137" s="231">
        <v>7620870</v>
      </c>
      <c r="O137" s="231">
        <v>2229771.1</v>
      </c>
      <c r="P137" s="231">
        <v>455000</v>
      </c>
      <c r="Q137" s="231">
        <v>2500000</v>
      </c>
      <c r="R137" s="231">
        <v>720000</v>
      </c>
      <c r="S137" s="231">
        <v>280000</v>
      </c>
      <c r="T137" s="231">
        <v>550000</v>
      </c>
      <c r="U137" s="231">
        <v>14355641.1</v>
      </c>
      <c r="V137" s="231">
        <f t="shared" si="1"/>
        <v>14355641.1</v>
      </c>
    </row>
    <row r="138" spans="1:22" ht="12.75">
      <c r="A138" s="199" t="s">
        <v>574</v>
      </c>
      <c r="B138" s="200">
        <v>129</v>
      </c>
      <c r="C138">
        <v>2022</v>
      </c>
      <c r="D138" s="231">
        <v>39000</v>
      </c>
      <c r="E138" s="231">
        <v>0</v>
      </c>
      <c r="F138" s="231">
        <v>7500</v>
      </c>
      <c r="G138" s="231">
        <v>1000</v>
      </c>
      <c r="H138" s="231">
        <v>0</v>
      </c>
      <c r="I138" s="231">
        <v>250</v>
      </c>
      <c r="J138" s="231">
        <v>3500</v>
      </c>
      <c r="K138" s="231">
        <v>51250</v>
      </c>
      <c r="L138"/>
      <c r="M138">
        <v>2023</v>
      </c>
      <c r="N138" s="231">
        <v>40000</v>
      </c>
      <c r="O138" s="231">
        <v>0</v>
      </c>
      <c r="P138" s="231">
        <v>7500</v>
      </c>
      <c r="Q138" s="231">
        <v>1000</v>
      </c>
      <c r="R138" s="231">
        <v>0</v>
      </c>
      <c r="S138" s="231">
        <v>200</v>
      </c>
      <c r="T138" s="231">
        <v>2950</v>
      </c>
      <c r="U138" s="231">
        <v>51650</v>
      </c>
      <c r="V138" s="231">
        <f t="shared" si="1"/>
        <v>51650</v>
      </c>
    </row>
    <row r="139" spans="1:22" ht="12.75">
      <c r="A139" s="199" t="s">
        <v>575</v>
      </c>
      <c r="B139" s="200">
        <v>130</v>
      </c>
      <c r="C139">
        <v>2022</v>
      </c>
      <c r="D139" s="231">
        <v>85000</v>
      </c>
      <c r="E139" s="231">
        <v>0</v>
      </c>
      <c r="F139" s="231">
        <v>22000</v>
      </c>
      <c r="G139" s="231">
        <v>0</v>
      </c>
      <c r="H139" s="231">
        <v>85</v>
      </c>
      <c r="I139" s="231">
        <v>500</v>
      </c>
      <c r="J139" s="231">
        <v>0</v>
      </c>
      <c r="K139" s="231">
        <v>107585</v>
      </c>
      <c r="L139"/>
      <c r="M139">
        <v>2023</v>
      </c>
      <c r="N139" s="231">
        <v>93246.53</v>
      </c>
      <c r="O139" s="231">
        <v>0</v>
      </c>
      <c r="P139" s="231">
        <v>10699.12</v>
      </c>
      <c r="Q139" s="231">
        <v>0</v>
      </c>
      <c r="R139" s="231">
        <v>50</v>
      </c>
      <c r="S139" s="231">
        <v>208.89</v>
      </c>
      <c r="T139" s="231">
        <v>0</v>
      </c>
      <c r="U139" s="231">
        <v>104204.54</v>
      </c>
      <c r="V139" s="231">
        <f aca="true" t="shared" si="2" ref="V139:V202">SUM(N139:T139)</f>
        <v>104204.54</v>
      </c>
    </row>
    <row r="140" spans="1:22" ht="12.75">
      <c r="A140" s="199" t="s">
        <v>576</v>
      </c>
      <c r="B140" s="200">
        <v>131</v>
      </c>
      <c r="C140">
        <v>2022</v>
      </c>
      <c r="D140" s="231">
        <v>4600000</v>
      </c>
      <c r="E140" s="231">
        <v>610000</v>
      </c>
      <c r="F140" s="231">
        <v>324326</v>
      </c>
      <c r="G140" s="231">
        <v>693000</v>
      </c>
      <c r="H140" s="231">
        <v>26000</v>
      </c>
      <c r="I140" s="231">
        <v>112000</v>
      </c>
      <c r="J140" s="231">
        <v>0</v>
      </c>
      <c r="K140" s="231">
        <v>6365326</v>
      </c>
      <c r="L140"/>
      <c r="M140">
        <v>2023</v>
      </c>
      <c r="N140" s="231">
        <v>5020950</v>
      </c>
      <c r="O140" s="231">
        <v>865000</v>
      </c>
      <c r="P140" s="231">
        <v>500000</v>
      </c>
      <c r="Q140" s="231">
        <v>680000</v>
      </c>
      <c r="R140" s="231">
        <v>35000</v>
      </c>
      <c r="S140" s="231">
        <v>112000</v>
      </c>
      <c r="T140" s="231">
        <v>0</v>
      </c>
      <c r="U140" s="231">
        <v>7212950</v>
      </c>
      <c r="V140" s="231">
        <f t="shared" si="2"/>
        <v>7212950</v>
      </c>
    </row>
    <row r="141" spans="1:22" ht="12.75">
      <c r="A141" s="199" t="s">
        <v>577</v>
      </c>
      <c r="B141" s="200">
        <v>132</v>
      </c>
      <c r="C141">
        <v>2022</v>
      </c>
      <c r="D141" s="231">
        <v>250000</v>
      </c>
      <c r="E141" s="231">
        <v>0</v>
      </c>
      <c r="F141" s="231">
        <v>20000</v>
      </c>
      <c r="G141" s="231">
        <v>20000</v>
      </c>
      <c r="H141" s="231">
        <v>0</v>
      </c>
      <c r="I141" s="231">
        <v>2000</v>
      </c>
      <c r="J141" s="231">
        <v>0</v>
      </c>
      <c r="K141" s="231">
        <v>292000</v>
      </c>
      <c r="L141"/>
      <c r="M141">
        <v>2023</v>
      </c>
      <c r="N141" s="231">
        <v>325000</v>
      </c>
      <c r="O141" s="231">
        <v>0</v>
      </c>
      <c r="P141" s="231">
        <v>20000</v>
      </c>
      <c r="Q141" s="231">
        <v>20000</v>
      </c>
      <c r="R141" s="231">
        <v>0</v>
      </c>
      <c r="S141" s="231">
        <v>2000</v>
      </c>
      <c r="T141" s="231">
        <v>0</v>
      </c>
      <c r="U141" s="231">
        <v>367000</v>
      </c>
      <c r="V141" s="231">
        <f t="shared" si="2"/>
        <v>367000</v>
      </c>
    </row>
    <row r="142" spans="1:22" ht="12.75">
      <c r="A142" s="199" t="s">
        <v>578</v>
      </c>
      <c r="B142" s="200">
        <v>133</v>
      </c>
      <c r="C142">
        <v>2022</v>
      </c>
      <c r="D142" s="231">
        <v>1353231</v>
      </c>
      <c r="E142" s="231">
        <v>1000</v>
      </c>
      <c r="F142" s="231">
        <v>200000</v>
      </c>
      <c r="G142" s="231">
        <v>1618</v>
      </c>
      <c r="H142" s="231">
        <v>12600</v>
      </c>
      <c r="I142" s="231">
        <v>27000</v>
      </c>
      <c r="J142" s="231">
        <v>100000</v>
      </c>
      <c r="K142" s="231">
        <v>1695449</v>
      </c>
      <c r="L142"/>
      <c r="M142">
        <v>2023</v>
      </c>
      <c r="N142" s="231">
        <v>1481554</v>
      </c>
      <c r="O142" s="231">
        <v>67333</v>
      </c>
      <c r="P142" s="231">
        <v>246500</v>
      </c>
      <c r="Q142" s="231">
        <v>4840</v>
      </c>
      <c r="R142" s="231">
        <v>8631</v>
      </c>
      <c r="S142" s="231">
        <v>25017</v>
      </c>
      <c r="T142" s="231">
        <v>200000</v>
      </c>
      <c r="U142" s="231">
        <v>2033875</v>
      </c>
      <c r="V142" s="231">
        <f t="shared" si="2"/>
        <v>2033875</v>
      </c>
    </row>
    <row r="143" spans="1:22" ht="12.75">
      <c r="A143" s="199" t="s">
        <v>579</v>
      </c>
      <c r="B143" s="200">
        <v>134</v>
      </c>
      <c r="C143">
        <v>2022</v>
      </c>
      <c r="D143" s="231">
        <v>2375000</v>
      </c>
      <c r="E143" s="231">
        <v>0</v>
      </c>
      <c r="F143" s="231">
        <v>135000</v>
      </c>
      <c r="G143" s="231">
        <v>1070705</v>
      </c>
      <c r="H143" s="231">
        <v>25300</v>
      </c>
      <c r="I143" s="231">
        <v>30000</v>
      </c>
      <c r="J143" s="231">
        <v>210375</v>
      </c>
      <c r="K143" s="231">
        <v>3846380</v>
      </c>
      <c r="L143"/>
      <c r="M143">
        <v>2023</v>
      </c>
      <c r="N143" s="231">
        <v>2600000</v>
      </c>
      <c r="O143" s="231">
        <v>0</v>
      </c>
      <c r="P143" s="231">
        <v>165000</v>
      </c>
      <c r="Q143" s="231">
        <v>982225</v>
      </c>
      <c r="R143" s="231">
        <v>25300</v>
      </c>
      <c r="S143" s="231">
        <v>20000</v>
      </c>
      <c r="T143" s="231">
        <v>213704</v>
      </c>
      <c r="U143" s="231">
        <v>4006229</v>
      </c>
      <c r="V143" s="231">
        <f t="shared" si="2"/>
        <v>4006229</v>
      </c>
    </row>
    <row r="144" spans="1:22" ht="12.75">
      <c r="A144" s="199" t="s">
        <v>580</v>
      </c>
      <c r="B144" s="200">
        <v>135</v>
      </c>
      <c r="C144">
        <v>2022</v>
      </c>
      <c r="D144" s="231">
        <v>348000</v>
      </c>
      <c r="E144" s="231">
        <v>0</v>
      </c>
      <c r="F144" s="231">
        <v>50000</v>
      </c>
      <c r="G144" s="231">
        <v>0</v>
      </c>
      <c r="H144" s="231">
        <v>1500</v>
      </c>
      <c r="I144" s="231">
        <v>6000</v>
      </c>
      <c r="J144" s="231">
        <v>25000</v>
      </c>
      <c r="K144" s="231">
        <v>430500</v>
      </c>
      <c r="L144"/>
      <c r="M144">
        <v>2023</v>
      </c>
      <c r="N144" s="231">
        <v>350000</v>
      </c>
      <c r="O144" s="231">
        <v>0</v>
      </c>
      <c r="P144" s="231">
        <v>50000</v>
      </c>
      <c r="Q144" s="231">
        <v>0</v>
      </c>
      <c r="R144" s="231">
        <v>2750</v>
      </c>
      <c r="S144" s="231">
        <v>5350</v>
      </c>
      <c r="T144" s="231">
        <v>50000</v>
      </c>
      <c r="U144" s="231">
        <v>458100</v>
      </c>
      <c r="V144" s="231">
        <f t="shared" si="2"/>
        <v>458100</v>
      </c>
    </row>
    <row r="145" spans="1:22" ht="12.75">
      <c r="A145" s="199" t="s">
        <v>581</v>
      </c>
      <c r="B145" s="200">
        <v>136</v>
      </c>
      <c r="C145">
        <v>2022</v>
      </c>
      <c r="D145" s="231">
        <v>2125000</v>
      </c>
      <c r="E145" s="231">
        <v>0</v>
      </c>
      <c r="F145" s="231">
        <v>125000</v>
      </c>
      <c r="G145" s="231">
        <v>80000</v>
      </c>
      <c r="H145" s="231">
        <v>12000</v>
      </c>
      <c r="I145" s="231">
        <v>25000</v>
      </c>
      <c r="J145" s="231">
        <v>44332</v>
      </c>
      <c r="K145" s="231">
        <v>2411332</v>
      </c>
      <c r="L145"/>
      <c r="M145">
        <v>2023</v>
      </c>
      <c r="N145" s="231">
        <v>2200000</v>
      </c>
      <c r="O145" s="231">
        <v>0</v>
      </c>
      <c r="P145" s="231">
        <v>125000</v>
      </c>
      <c r="Q145" s="231">
        <v>80000</v>
      </c>
      <c r="R145" s="231">
        <v>20000</v>
      </c>
      <c r="S145" s="231">
        <v>22000</v>
      </c>
      <c r="T145" s="231">
        <v>55076</v>
      </c>
      <c r="U145" s="231">
        <v>2502076</v>
      </c>
      <c r="V145" s="231">
        <f t="shared" si="2"/>
        <v>2502076</v>
      </c>
    </row>
    <row r="146" spans="1:22" ht="12.75">
      <c r="A146" s="199" t="s">
        <v>582</v>
      </c>
      <c r="B146" s="200">
        <v>137</v>
      </c>
      <c r="C146">
        <v>2022</v>
      </c>
      <c r="D146" s="234">
        <v>2569039</v>
      </c>
      <c r="E146" s="234">
        <v>1500000</v>
      </c>
      <c r="F146" s="234">
        <v>340000</v>
      </c>
      <c r="G146" s="234">
        <v>1600000</v>
      </c>
      <c r="H146" s="234">
        <v>181000</v>
      </c>
      <c r="I146" s="234">
        <v>120000</v>
      </c>
      <c r="J146" s="234">
        <v>0</v>
      </c>
      <c r="K146" s="231">
        <v>6310039</v>
      </c>
      <c r="L146"/>
      <c r="M146">
        <v>2023</v>
      </c>
      <c r="N146" s="234">
        <v>3000000</v>
      </c>
      <c r="O146" s="234">
        <v>1840000</v>
      </c>
      <c r="P146" s="234">
        <v>560000</v>
      </c>
      <c r="Q146" s="234">
        <v>1500000</v>
      </c>
      <c r="R146" s="234">
        <v>230000</v>
      </c>
      <c r="S146" s="234">
        <v>0</v>
      </c>
      <c r="T146" s="234">
        <v>0</v>
      </c>
      <c r="U146" s="231">
        <v>7130000</v>
      </c>
      <c r="V146" s="231">
        <f t="shared" si="2"/>
        <v>7130000</v>
      </c>
    </row>
    <row r="147" spans="1:22" ht="12.75">
      <c r="A147" s="199" t="s">
        <v>583</v>
      </c>
      <c r="B147" s="200">
        <v>138</v>
      </c>
      <c r="C147">
        <v>2022</v>
      </c>
      <c r="D147" s="231">
        <v>895000</v>
      </c>
      <c r="E147" s="231">
        <v>0</v>
      </c>
      <c r="F147" s="231">
        <v>170000</v>
      </c>
      <c r="G147" s="231">
        <v>75000</v>
      </c>
      <c r="H147" s="231">
        <v>15000</v>
      </c>
      <c r="I147" s="231">
        <v>15000</v>
      </c>
      <c r="J147" s="231">
        <v>42500</v>
      </c>
      <c r="K147" s="231">
        <v>1212500</v>
      </c>
      <c r="L147"/>
      <c r="M147">
        <v>2023</v>
      </c>
      <c r="N147" s="231">
        <v>900000</v>
      </c>
      <c r="O147" s="231">
        <v>0</v>
      </c>
      <c r="P147" s="231">
        <v>90000</v>
      </c>
      <c r="Q147" s="231">
        <v>60000</v>
      </c>
      <c r="R147" s="231">
        <v>13600</v>
      </c>
      <c r="S147" s="231">
        <v>12000</v>
      </c>
      <c r="T147" s="231">
        <v>100000</v>
      </c>
      <c r="U147" s="231">
        <v>1175600</v>
      </c>
      <c r="V147" s="231">
        <f t="shared" si="2"/>
        <v>1175600</v>
      </c>
    </row>
    <row r="148" spans="1:22" ht="12.75">
      <c r="A148" s="199" t="s">
        <v>584</v>
      </c>
      <c r="B148" s="200">
        <v>139</v>
      </c>
      <c r="C148">
        <v>2022</v>
      </c>
      <c r="D148" s="231">
        <v>2949000</v>
      </c>
      <c r="E148" s="231">
        <v>0</v>
      </c>
      <c r="F148" s="231">
        <v>138307</v>
      </c>
      <c r="G148" s="231">
        <v>290000</v>
      </c>
      <c r="H148" s="231">
        <v>13000</v>
      </c>
      <c r="I148" s="231">
        <v>95000</v>
      </c>
      <c r="J148" s="231">
        <v>33000</v>
      </c>
      <c r="K148" s="231">
        <v>3518307</v>
      </c>
      <c r="L148"/>
      <c r="M148">
        <v>2023</v>
      </c>
      <c r="N148" s="231">
        <v>3047630.25</v>
      </c>
      <c r="O148" s="231">
        <v>0</v>
      </c>
      <c r="P148" s="231">
        <v>150000</v>
      </c>
      <c r="Q148" s="231">
        <v>350000</v>
      </c>
      <c r="R148" s="231">
        <v>13000</v>
      </c>
      <c r="S148" s="231">
        <v>472000</v>
      </c>
      <c r="T148" s="231">
        <v>33000</v>
      </c>
      <c r="U148" s="231">
        <v>4065630.25</v>
      </c>
      <c r="V148" s="231">
        <f t="shared" si="2"/>
        <v>4065630.25</v>
      </c>
    </row>
    <row r="149" spans="1:22" ht="12.75">
      <c r="A149" s="199" t="s">
        <v>585</v>
      </c>
      <c r="B149" s="200">
        <v>140</v>
      </c>
      <c r="C149">
        <v>2022</v>
      </c>
      <c r="D149" s="231">
        <v>670000</v>
      </c>
      <c r="E149" s="231">
        <v>0</v>
      </c>
      <c r="F149" s="231">
        <v>30000</v>
      </c>
      <c r="G149" s="231">
        <v>360000</v>
      </c>
      <c r="H149" s="231">
        <v>7100</v>
      </c>
      <c r="I149" s="231">
        <v>4000</v>
      </c>
      <c r="J149" s="231">
        <v>0</v>
      </c>
      <c r="K149" s="231">
        <v>1071100</v>
      </c>
      <c r="L149"/>
      <c r="M149">
        <v>2023</v>
      </c>
      <c r="N149" s="231">
        <v>647660</v>
      </c>
      <c r="O149" s="231">
        <v>0</v>
      </c>
      <c r="P149" s="231">
        <v>25600</v>
      </c>
      <c r="Q149" s="231">
        <v>385000</v>
      </c>
      <c r="R149" s="231">
        <v>4080</v>
      </c>
      <c r="S149" s="231">
        <v>4080</v>
      </c>
      <c r="T149" s="231">
        <v>0</v>
      </c>
      <c r="U149" s="231">
        <v>1066420</v>
      </c>
      <c r="V149" s="231">
        <f t="shared" si="2"/>
        <v>1066420</v>
      </c>
    </row>
    <row r="150" spans="1:22" ht="12.75">
      <c r="A150" s="199" t="s">
        <v>586</v>
      </c>
      <c r="B150" s="200">
        <v>141</v>
      </c>
      <c r="C150">
        <v>2022</v>
      </c>
      <c r="D150" s="231">
        <v>3000000</v>
      </c>
      <c r="E150" s="231">
        <v>603500</v>
      </c>
      <c r="F150" s="231">
        <v>270000</v>
      </c>
      <c r="G150" s="231">
        <v>0</v>
      </c>
      <c r="H150" s="231">
        <v>70000</v>
      </c>
      <c r="I150" s="231">
        <v>59000</v>
      </c>
      <c r="J150" s="231">
        <v>300961.33</v>
      </c>
      <c r="K150" s="231">
        <v>4303461.33</v>
      </c>
      <c r="L150"/>
      <c r="M150">
        <v>2023</v>
      </c>
      <c r="N150" s="231">
        <v>3000000</v>
      </c>
      <c r="O150" s="231">
        <v>773500</v>
      </c>
      <c r="P150" s="231">
        <v>300000</v>
      </c>
      <c r="Q150" s="231">
        <v>0</v>
      </c>
      <c r="R150" s="231">
        <v>70000</v>
      </c>
      <c r="S150" s="231">
        <v>42500</v>
      </c>
      <c r="T150" s="231">
        <v>423937.75</v>
      </c>
      <c r="U150" s="231">
        <v>4609937.75</v>
      </c>
      <c r="V150" s="231">
        <f t="shared" si="2"/>
        <v>4609937.75</v>
      </c>
    </row>
    <row r="151" spans="1:22" ht="12.75">
      <c r="A151" s="199" t="s">
        <v>587</v>
      </c>
      <c r="B151" s="200">
        <v>142</v>
      </c>
      <c r="C151">
        <v>2022</v>
      </c>
      <c r="D151" s="231">
        <v>1240236.03</v>
      </c>
      <c r="E151" s="231">
        <v>199999.37</v>
      </c>
      <c r="F151" s="231">
        <v>180000</v>
      </c>
      <c r="G151" s="231">
        <v>245000</v>
      </c>
      <c r="H151" s="231">
        <v>100000</v>
      </c>
      <c r="I151" s="231">
        <v>80000</v>
      </c>
      <c r="J151" s="231">
        <v>600000</v>
      </c>
      <c r="K151" s="231">
        <v>2645235.4</v>
      </c>
      <c r="L151"/>
      <c r="M151">
        <v>2023</v>
      </c>
      <c r="N151" s="231">
        <v>1263088.5</v>
      </c>
      <c r="O151" s="231">
        <v>390000</v>
      </c>
      <c r="P151" s="231">
        <v>200000</v>
      </c>
      <c r="Q151" s="231">
        <v>240000</v>
      </c>
      <c r="R151" s="231">
        <v>62000</v>
      </c>
      <c r="S151" s="231">
        <v>130000</v>
      </c>
      <c r="T151" s="231">
        <v>150000</v>
      </c>
      <c r="U151" s="231">
        <v>2435088.5</v>
      </c>
      <c r="V151" s="231">
        <f t="shared" si="2"/>
        <v>2435088.5</v>
      </c>
    </row>
    <row r="152" spans="1:22" ht="12.75">
      <c r="A152" s="199" t="s">
        <v>588</v>
      </c>
      <c r="B152" s="200">
        <v>143</v>
      </c>
      <c r="C152">
        <v>2022</v>
      </c>
      <c r="D152" s="231">
        <v>268900</v>
      </c>
      <c r="E152" s="231">
        <v>0</v>
      </c>
      <c r="F152" s="231">
        <v>25000</v>
      </c>
      <c r="G152" s="231">
        <v>9700</v>
      </c>
      <c r="H152" s="231">
        <v>2500</v>
      </c>
      <c r="I152" s="231">
        <v>2800</v>
      </c>
      <c r="J152" s="231">
        <v>0</v>
      </c>
      <c r="K152" s="231">
        <v>308900</v>
      </c>
      <c r="L152"/>
      <c r="M152">
        <v>2023</v>
      </c>
      <c r="N152" s="231">
        <v>299000</v>
      </c>
      <c r="O152" s="231">
        <v>0</v>
      </c>
      <c r="P152" s="231">
        <v>24000</v>
      </c>
      <c r="Q152" s="231">
        <v>10500</v>
      </c>
      <c r="R152" s="231">
        <v>2600</v>
      </c>
      <c r="S152" s="231">
        <v>2100</v>
      </c>
      <c r="T152" s="231">
        <v>0</v>
      </c>
      <c r="U152" s="231">
        <v>338200</v>
      </c>
      <c r="V152" s="231">
        <f t="shared" si="2"/>
        <v>338200</v>
      </c>
    </row>
    <row r="153" spans="1:22" ht="12.75">
      <c r="A153" s="199" t="s">
        <v>589</v>
      </c>
      <c r="B153" s="200">
        <v>144</v>
      </c>
      <c r="C153">
        <v>2022</v>
      </c>
      <c r="D153" s="231">
        <v>1900000</v>
      </c>
      <c r="E153" s="231">
        <v>155000</v>
      </c>
      <c r="F153" s="231">
        <v>130000</v>
      </c>
      <c r="G153" s="231">
        <v>122000</v>
      </c>
      <c r="H153" s="231">
        <v>40000</v>
      </c>
      <c r="I153" s="231">
        <v>50000</v>
      </c>
      <c r="J153" s="231">
        <v>60000</v>
      </c>
      <c r="K153" s="231">
        <v>2457000</v>
      </c>
      <c r="L153"/>
      <c r="M153">
        <v>2023</v>
      </c>
      <c r="N153" s="231">
        <v>1781485</v>
      </c>
      <c r="O153" s="231">
        <v>155501</v>
      </c>
      <c r="P153" s="231">
        <v>130000</v>
      </c>
      <c r="Q153" s="231">
        <v>122000</v>
      </c>
      <c r="R153" s="231">
        <v>25500</v>
      </c>
      <c r="S153" s="231">
        <v>39000</v>
      </c>
      <c r="T153" s="231">
        <v>60500</v>
      </c>
      <c r="U153" s="231">
        <v>2313986</v>
      </c>
      <c r="V153" s="231">
        <f t="shared" si="2"/>
        <v>2313986</v>
      </c>
    </row>
    <row r="154" spans="1:22" ht="12.75">
      <c r="A154" s="199" t="s">
        <v>590</v>
      </c>
      <c r="B154" s="200">
        <v>145</v>
      </c>
      <c r="C154">
        <v>2022</v>
      </c>
      <c r="D154" s="231">
        <v>2000000</v>
      </c>
      <c r="E154" s="231">
        <v>144019.71</v>
      </c>
      <c r="F154" s="231">
        <v>165000</v>
      </c>
      <c r="G154" s="231">
        <v>0</v>
      </c>
      <c r="H154" s="231">
        <v>10000</v>
      </c>
      <c r="I154" s="231">
        <v>13000</v>
      </c>
      <c r="J154" s="231">
        <v>155000</v>
      </c>
      <c r="K154" s="231">
        <v>2487019.71</v>
      </c>
      <c r="L154"/>
      <c r="M154">
        <v>2023</v>
      </c>
      <c r="N154" s="231">
        <v>2300000</v>
      </c>
      <c r="O154" s="231">
        <v>424000</v>
      </c>
      <c r="P154" s="231">
        <v>190000</v>
      </c>
      <c r="Q154" s="231">
        <v>0</v>
      </c>
      <c r="R154" s="231">
        <v>16000</v>
      </c>
      <c r="S154" s="231">
        <v>14000</v>
      </c>
      <c r="T154" s="231">
        <v>200000</v>
      </c>
      <c r="U154" s="231">
        <v>3144000</v>
      </c>
      <c r="V154" s="231">
        <f t="shared" si="2"/>
        <v>3144000</v>
      </c>
    </row>
    <row r="155" spans="1:22" ht="12.75">
      <c r="A155" s="199" t="s">
        <v>591</v>
      </c>
      <c r="B155" s="200">
        <v>146</v>
      </c>
      <c r="C155">
        <v>2022</v>
      </c>
      <c r="D155" s="231">
        <v>1860000</v>
      </c>
      <c r="E155" s="231">
        <v>150000</v>
      </c>
      <c r="F155" s="231">
        <v>185000</v>
      </c>
      <c r="G155" s="231">
        <v>19000</v>
      </c>
      <c r="H155" s="231">
        <v>9000</v>
      </c>
      <c r="I155" s="231">
        <v>4886</v>
      </c>
      <c r="J155" s="231">
        <v>0</v>
      </c>
      <c r="K155" s="231">
        <v>2227886</v>
      </c>
      <c r="L155"/>
      <c r="M155">
        <v>2023</v>
      </c>
      <c r="N155" s="231">
        <v>1950000</v>
      </c>
      <c r="O155" s="231">
        <v>5000</v>
      </c>
      <c r="P155" s="231">
        <v>190000</v>
      </c>
      <c r="Q155" s="231">
        <v>18000</v>
      </c>
      <c r="R155" s="231">
        <v>10000</v>
      </c>
      <c r="S155" s="231">
        <v>5500</v>
      </c>
      <c r="T155" s="231">
        <v>0</v>
      </c>
      <c r="U155" s="231">
        <v>2178500</v>
      </c>
      <c r="V155" s="231">
        <f t="shared" si="2"/>
        <v>2178500</v>
      </c>
    </row>
    <row r="156" spans="1:22" ht="12.75">
      <c r="A156" s="199" t="s">
        <v>592</v>
      </c>
      <c r="B156" s="200">
        <v>147</v>
      </c>
      <c r="C156">
        <v>2022</v>
      </c>
      <c r="D156" s="231">
        <v>1100000</v>
      </c>
      <c r="E156" s="231">
        <v>22900</v>
      </c>
      <c r="F156" s="231">
        <v>100000</v>
      </c>
      <c r="G156" s="231">
        <v>12000</v>
      </c>
      <c r="H156" s="231">
        <v>15000</v>
      </c>
      <c r="I156" s="231">
        <v>20000</v>
      </c>
      <c r="J156" s="231">
        <v>0</v>
      </c>
      <c r="K156" s="231">
        <v>1269900</v>
      </c>
      <c r="L156"/>
      <c r="M156">
        <v>2023</v>
      </c>
      <c r="N156" s="231">
        <v>1100000</v>
      </c>
      <c r="O156" s="231">
        <v>54384</v>
      </c>
      <c r="P156" s="231">
        <v>104896</v>
      </c>
      <c r="Q156" s="231">
        <v>12000</v>
      </c>
      <c r="R156" s="231">
        <v>35700</v>
      </c>
      <c r="S156" s="231">
        <v>15783</v>
      </c>
      <c r="T156" s="231">
        <v>0</v>
      </c>
      <c r="U156" s="231">
        <v>1322763</v>
      </c>
      <c r="V156" s="231">
        <f t="shared" si="2"/>
        <v>1322763</v>
      </c>
    </row>
    <row r="157" spans="1:22" ht="12.75">
      <c r="A157" s="199" t="s">
        <v>593</v>
      </c>
      <c r="B157" s="200">
        <v>148</v>
      </c>
      <c r="C157">
        <v>2022</v>
      </c>
      <c r="D157" s="231">
        <v>475000</v>
      </c>
      <c r="E157" s="231">
        <v>61500</v>
      </c>
      <c r="F157" s="231">
        <v>157000</v>
      </c>
      <c r="G157" s="231">
        <v>29310</v>
      </c>
      <c r="H157" s="231">
        <v>0</v>
      </c>
      <c r="I157" s="231">
        <v>5500</v>
      </c>
      <c r="J157" s="231">
        <v>44500</v>
      </c>
      <c r="K157" s="231">
        <v>772810</v>
      </c>
      <c r="L157"/>
      <c r="M157">
        <v>2023</v>
      </c>
      <c r="N157" s="231">
        <v>518160.66</v>
      </c>
      <c r="O157" s="231">
        <v>103000</v>
      </c>
      <c r="P157" s="231">
        <v>98000</v>
      </c>
      <c r="Q157" s="231">
        <v>0</v>
      </c>
      <c r="R157" s="231">
        <v>1000</v>
      </c>
      <c r="S157" s="231">
        <v>2800</v>
      </c>
      <c r="T157" s="231">
        <v>29925</v>
      </c>
      <c r="U157" s="231">
        <v>752885.6599999999</v>
      </c>
      <c r="V157" s="231">
        <f t="shared" si="2"/>
        <v>752885.6599999999</v>
      </c>
    </row>
    <row r="158" spans="1:22" ht="12.75">
      <c r="A158" s="199" t="s">
        <v>594</v>
      </c>
      <c r="B158" s="200">
        <v>149</v>
      </c>
      <c r="C158">
        <v>2022</v>
      </c>
      <c r="D158" s="231">
        <v>6180000</v>
      </c>
      <c r="E158" s="231">
        <v>750000</v>
      </c>
      <c r="F158" s="231">
        <v>1189000</v>
      </c>
      <c r="G158" s="231">
        <v>380000</v>
      </c>
      <c r="H158" s="231">
        <v>1265000</v>
      </c>
      <c r="I158" s="231">
        <v>289000</v>
      </c>
      <c r="J158" s="231">
        <v>675000</v>
      </c>
      <c r="K158" s="231">
        <v>10728000</v>
      </c>
      <c r="L158"/>
      <c r="M158">
        <v>2023</v>
      </c>
      <c r="N158" s="231">
        <v>5100000</v>
      </c>
      <c r="O158" s="231">
        <v>765000</v>
      </c>
      <c r="P158" s="231">
        <v>845408</v>
      </c>
      <c r="Q158" s="231">
        <v>340000</v>
      </c>
      <c r="R158" s="231">
        <v>1238000</v>
      </c>
      <c r="S158" s="231">
        <v>250000</v>
      </c>
      <c r="T158" s="231">
        <v>675000</v>
      </c>
      <c r="U158" s="231">
        <v>9213408</v>
      </c>
      <c r="V158" s="231">
        <f t="shared" si="2"/>
        <v>9213408</v>
      </c>
    </row>
    <row r="159" spans="1:22" ht="12.75">
      <c r="A159" s="199" t="s">
        <v>595</v>
      </c>
      <c r="B159" s="200">
        <v>150</v>
      </c>
      <c r="C159">
        <v>2022</v>
      </c>
      <c r="D159" s="231">
        <v>740000</v>
      </c>
      <c r="E159" s="231">
        <v>887554</v>
      </c>
      <c r="F159" s="231">
        <v>50000</v>
      </c>
      <c r="G159" s="231">
        <v>42870</v>
      </c>
      <c r="H159" s="231">
        <v>22000</v>
      </c>
      <c r="I159" s="231">
        <v>26000</v>
      </c>
      <c r="J159" s="231">
        <v>323530.65</v>
      </c>
      <c r="K159" s="231">
        <v>2091954.65</v>
      </c>
      <c r="L159"/>
      <c r="M159">
        <v>2023</v>
      </c>
      <c r="N159" s="231">
        <v>800000</v>
      </c>
      <c r="O159" s="231">
        <v>1128000</v>
      </c>
      <c r="P159" s="231">
        <v>50000</v>
      </c>
      <c r="Q159" s="231">
        <v>50000</v>
      </c>
      <c r="R159" s="231">
        <v>18500</v>
      </c>
      <c r="S159" s="231">
        <v>20000</v>
      </c>
      <c r="T159" s="231">
        <v>300000</v>
      </c>
      <c r="U159" s="231">
        <v>2366500</v>
      </c>
      <c r="V159" s="231">
        <f t="shared" si="2"/>
        <v>2366500</v>
      </c>
    </row>
    <row r="160" spans="1:22" ht="12.75">
      <c r="A160" s="199" t="s">
        <v>596</v>
      </c>
      <c r="B160" s="200">
        <v>151</v>
      </c>
      <c r="C160">
        <v>2022</v>
      </c>
      <c r="D160" s="231">
        <v>1535000</v>
      </c>
      <c r="E160" s="231">
        <v>93500</v>
      </c>
      <c r="F160" s="231">
        <v>185000</v>
      </c>
      <c r="G160" s="231">
        <v>29000</v>
      </c>
      <c r="H160" s="231">
        <v>32500</v>
      </c>
      <c r="I160" s="231">
        <v>50000</v>
      </c>
      <c r="J160" s="231">
        <v>150000</v>
      </c>
      <c r="K160" s="231">
        <v>2075000</v>
      </c>
      <c r="L160"/>
      <c r="M160">
        <v>2023</v>
      </c>
      <c r="N160" s="231">
        <v>1460000</v>
      </c>
      <c r="O160" s="231">
        <v>90000</v>
      </c>
      <c r="P160" s="231">
        <v>140000</v>
      </c>
      <c r="Q160" s="231">
        <v>40000</v>
      </c>
      <c r="R160" s="231">
        <v>10000</v>
      </c>
      <c r="S160" s="231">
        <v>10000</v>
      </c>
      <c r="T160" s="231">
        <v>217000</v>
      </c>
      <c r="U160" s="231">
        <v>1967000</v>
      </c>
      <c r="V160" s="231">
        <f t="shared" si="2"/>
        <v>1967000</v>
      </c>
    </row>
    <row r="161" spans="1:22" ht="12.75">
      <c r="A161" s="199" t="s">
        <v>597</v>
      </c>
      <c r="B161" s="200">
        <v>152</v>
      </c>
      <c r="C161">
        <v>2022</v>
      </c>
      <c r="D161" s="231">
        <v>620000</v>
      </c>
      <c r="E161" s="231">
        <v>1724000</v>
      </c>
      <c r="F161" s="231">
        <v>50000</v>
      </c>
      <c r="G161" s="231">
        <v>55000</v>
      </c>
      <c r="H161" s="231">
        <v>21000</v>
      </c>
      <c r="I161" s="231">
        <v>100000</v>
      </c>
      <c r="J161" s="231">
        <v>74734.01</v>
      </c>
      <c r="K161" s="231">
        <v>2644734.01</v>
      </c>
      <c r="L161"/>
      <c r="M161">
        <v>2023</v>
      </c>
      <c r="N161" s="231">
        <v>720000</v>
      </c>
      <c r="O161" s="231">
        <v>2231000</v>
      </c>
      <c r="P161" s="231">
        <v>50000</v>
      </c>
      <c r="Q161" s="231">
        <v>55000</v>
      </c>
      <c r="R161" s="231">
        <v>22000</v>
      </c>
      <c r="S161" s="231">
        <v>88104.79</v>
      </c>
      <c r="T161" s="231">
        <v>74734.01</v>
      </c>
      <c r="U161" s="231">
        <v>3240838.8</v>
      </c>
      <c r="V161" s="231">
        <f t="shared" si="2"/>
        <v>3240838.8</v>
      </c>
    </row>
    <row r="162" spans="1:22" ht="12.75">
      <c r="A162" s="199" t="s">
        <v>598</v>
      </c>
      <c r="B162" s="200">
        <v>153</v>
      </c>
      <c r="C162">
        <v>2022</v>
      </c>
      <c r="D162" s="231">
        <v>2700000</v>
      </c>
      <c r="E162" s="231">
        <v>115000</v>
      </c>
      <c r="F162" s="231">
        <v>183000</v>
      </c>
      <c r="G162" s="231">
        <v>0</v>
      </c>
      <c r="H162" s="231">
        <v>90000</v>
      </c>
      <c r="I162" s="231">
        <v>50000</v>
      </c>
      <c r="J162" s="231">
        <v>298000</v>
      </c>
      <c r="K162" s="231">
        <v>3436000</v>
      </c>
      <c r="L162"/>
      <c r="M162">
        <v>2023</v>
      </c>
      <c r="N162" s="231">
        <v>2750000</v>
      </c>
      <c r="O162" s="231">
        <v>115000</v>
      </c>
      <c r="P162" s="231">
        <v>183000</v>
      </c>
      <c r="Q162" s="231">
        <v>0</v>
      </c>
      <c r="R162" s="231">
        <v>90000</v>
      </c>
      <c r="S162" s="231">
        <v>50000</v>
      </c>
      <c r="T162" s="231">
        <v>298000</v>
      </c>
      <c r="U162" s="231">
        <v>3486000</v>
      </c>
      <c r="V162" s="231">
        <f t="shared" si="2"/>
        <v>3486000</v>
      </c>
    </row>
    <row r="163" spans="1:22" ht="12.75">
      <c r="A163" s="199" t="s">
        <v>599</v>
      </c>
      <c r="B163" s="200">
        <v>154</v>
      </c>
      <c r="C163">
        <v>2022</v>
      </c>
      <c r="D163" s="231">
        <v>199764.83</v>
      </c>
      <c r="E163" s="231">
        <v>1355.48</v>
      </c>
      <c r="F163" s="231">
        <v>20300.22</v>
      </c>
      <c r="G163" s="231">
        <v>700</v>
      </c>
      <c r="H163" s="231">
        <v>3131.18</v>
      </c>
      <c r="I163" s="231">
        <v>4272.03</v>
      </c>
      <c r="J163" s="231">
        <v>9904.86</v>
      </c>
      <c r="K163" s="231">
        <v>239428.59999999998</v>
      </c>
      <c r="L163"/>
      <c r="M163">
        <v>2023</v>
      </c>
      <c r="N163" s="231">
        <v>230000</v>
      </c>
      <c r="O163" s="231">
        <v>1000</v>
      </c>
      <c r="P163" s="231">
        <v>21000</v>
      </c>
      <c r="Q163" s="231">
        <v>700</v>
      </c>
      <c r="R163" s="231">
        <v>3000</v>
      </c>
      <c r="S163" s="231">
        <v>3500</v>
      </c>
      <c r="T163" s="231">
        <v>9000</v>
      </c>
      <c r="U163" s="231">
        <v>268200</v>
      </c>
      <c r="V163" s="231">
        <f t="shared" si="2"/>
        <v>268200</v>
      </c>
    </row>
    <row r="164" spans="1:22" ht="12.75">
      <c r="A164" s="199" t="s">
        <v>600</v>
      </c>
      <c r="B164" s="200">
        <v>155</v>
      </c>
      <c r="C164">
        <v>2022</v>
      </c>
      <c r="D164" s="231">
        <v>5315294.28</v>
      </c>
      <c r="E164" s="231">
        <v>774100</v>
      </c>
      <c r="F164" s="231">
        <v>341500</v>
      </c>
      <c r="G164" s="231">
        <v>698000</v>
      </c>
      <c r="H164" s="231">
        <v>101000</v>
      </c>
      <c r="I164" s="231">
        <v>250000</v>
      </c>
      <c r="J164" s="231">
        <v>200000</v>
      </c>
      <c r="K164" s="231">
        <v>7679894.28</v>
      </c>
      <c r="L164"/>
      <c r="M164">
        <v>2023</v>
      </c>
      <c r="N164" s="231">
        <v>5455000</v>
      </c>
      <c r="O164" s="231">
        <v>1188300</v>
      </c>
      <c r="P164" s="231">
        <v>341500</v>
      </c>
      <c r="Q164" s="231">
        <v>715000</v>
      </c>
      <c r="R164" s="231">
        <v>101000</v>
      </c>
      <c r="S164" s="231">
        <v>250000</v>
      </c>
      <c r="T164" s="231">
        <v>200000</v>
      </c>
      <c r="U164" s="231">
        <v>8250800</v>
      </c>
      <c r="V164" s="231">
        <f t="shared" si="2"/>
        <v>8250800</v>
      </c>
    </row>
    <row r="165" spans="1:22" ht="12.75">
      <c r="A165" s="199" t="s">
        <v>601</v>
      </c>
      <c r="B165" s="200">
        <v>156</v>
      </c>
      <c r="C165">
        <v>2022</v>
      </c>
      <c r="D165" s="231">
        <v>73410.28</v>
      </c>
      <c r="E165" s="231">
        <v>0</v>
      </c>
      <c r="F165" s="231">
        <v>7000</v>
      </c>
      <c r="G165" s="231">
        <v>11000</v>
      </c>
      <c r="H165" s="231">
        <v>2600</v>
      </c>
      <c r="I165" s="231">
        <v>1000</v>
      </c>
      <c r="J165" s="231">
        <v>0</v>
      </c>
      <c r="K165" s="231">
        <v>95010.28</v>
      </c>
      <c r="L165"/>
      <c r="M165">
        <v>2023</v>
      </c>
      <c r="N165" s="231">
        <v>90000</v>
      </c>
      <c r="O165" s="231">
        <v>0</v>
      </c>
      <c r="P165" s="231">
        <v>7000</v>
      </c>
      <c r="Q165" s="231">
        <v>19500</v>
      </c>
      <c r="R165" s="231">
        <v>2600</v>
      </c>
      <c r="S165" s="231">
        <v>100</v>
      </c>
      <c r="T165" s="231">
        <v>0</v>
      </c>
      <c r="U165" s="231">
        <v>119200</v>
      </c>
      <c r="V165" s="231">
        <f t="shared" si="2"/>
        <v>119200</v>
      </c>
    </row>
    <row r="166" spans="1:22" ht="12.75">
      <c r="A166" s="199" t="s">
        <v>602</v>
      </c>
      <c r="B166" s="200">
        <v>157</v>
      </c>
      <c r="C166">
        <v>2022</v>
      </c>
      <c r="D166" s="231">
        <v>225429</v>
      </c>
      <c r="E166" s="231">
        <v>0</v>
      </c>
      <c r="F166" s="231">
        <v>34280</v>
      </c>
      <c r="G166" s="231">
        <v>114</v>
      </c>
      <c r="H166" s="231">
        <v>15000</v>
      </c>
      <c r="I166" s="231">
        <v>5574</v>
      </c>
      <c r="J166" s="231">
        <v>253797</v>
      </c>
      <c r="K166" s="231">
        <v>534194</v>
      </c>
      <c r="L166"/>
      <c r="M166">
        <v>2023</v>
      </c>
      <c r="N166" s="231">
        <v>66204</v>
      </c>
      <c r="O166" s="231">
        <v>0</v>
      </c>
      <c r="P166" s="231">
        <v>24852</v>
      </c>
      <c r="Q166" s="231">
        <v>114</v>
      </c>
      <c r="R166" s="231">
        <v>5000</v>
      </c>
      <c r="S166" s="231">
        <v>5667</v>
      </c>
      <c r="T166" s="231">
        <v>155000</v>
      </c>
      <c r="U166" s="231">
        <v>256837</v>
      </c>
      <c r="V166" s="231">
        <f t="shared" si="2"/>
        <v>256837</v>
      </c>
    </row>
    <row r="167" spans="1:22" ht="12.75">
      <c r="A167" s="199" t="s">
        <v>603</v>
      </c>
      <c r="B167" s="200">
        <v>158</v>
      </c>
      <c r="C167">
        <v>2022</v>
      </c>
      <c r="D167" s="231">
        <v>1300000</v>
      </c>
      <c r="E167" s="231">
        <v>116500</v>
      </c>
      <c r="F167" s="231">
        <v>50000</v>
      </c>
      <c r="G167" s="231">
        <v>690000</v>
      </c>
      <c r="H167" s="231">
        <v>30000</v>
      </c>
      <c r="I167" s="231">
        <v>100000</v>
      </c>
      <c r="J167" s="231">
        <v>0</v>
      </c>
      <c r="K167" s="231">
        <v>2286500</v>
      </c>
      <c r="L167"/>
      <c r="M167">
        <v>2023</v>
      </c>
      <c r="N167" s="231">
        <v>1500000</v>
      </c>
      <c r="O167" s="231">
        <v>221232</v>
      </c>
      <c r="P167" s="231">
        <v>110000</v>
      </c>
      <c r="Q167" s="231">
        <v>830000</v>
      </c>
      <c r="R167" s="231">
        <v>30000</v>
      </c>
      <c r="S167" s="231">
        <v>120000</v>
      </c>
      <c r="T167" s="231">
        <v>0</v>
      </c>
      <c r="U167" s="231">
        <v>2811232</v>
      </c>
      <c r="V167" s="231">
        <f t="shared" si="2"/>
        <v>2811232</v>
      </c>
    </row>
    <row r="168" spans="1:22" ht="12.75">
      <c r="A168" s="199" t="s">
        <v>604</v>
      </c>
      <c r="B168" s="200">
        <v>159</v>
      </c>
      <c r="C168">
        <v>2022</v>
      </c>
      <c r="D168" s="231">
        <v>2330000</v>
      </c>
      <c r="E168" s="231">
        <v>120000</v>
      </c>
      <c r="F168" s="231">
        <v>190000</v>
      </c>
      <c r="G168" s="231">
        <v>77000</v>
      </c>
      <c r="H168" s="231">
        <v>25505</v>
      </c>
      <c r="I168" s="231">
        <v>66800</v>
      </c>
      <c r="J168" s="231">
        <v>606145</v>
      </c>
      <c r="K168" s="231">
        <v>3415450</v>
      </c>
      <c r="L168"/>
      <c r="M168">
        <v>2023</v>
      </c>
      <c r="N168" s="231">
        <v>2300000</v>
      </c>
      <c r="O168" s="231">
        <v>136000</v>
      </c>
      <c r="P168" s="231">
        <v>190000</v>
      </c>
      <c r="Q168" s="231">
        <v>77000</v>
      </c>
      <c r="R168" s="231">
        <v>20000</v>
      </c>
      <c r="S168" s="231">
        <v>55636</v>
      </c>
      <c r="T168" s="231">
        <v>792462</v>
      </c>
      <c r="U168" s="231">
        <v>3571098</v>
      </c>
      <c r="V168" s="231">
        <f t="shared" si="2"/>
        <v>3571098</v>
      </c>
    </row>
    <row r="169" spans="1:22" ht="12.75">
      <c r="A169" s="199" t="s">
        <v>605</v>
      </c>
      <c r="B169" s="200">
        <v>160</v>
      </c>
      <c r="C169">
        <v>2022</v>
      </c>
      <c r="D169" s="231">
        <v>9500597.7</v>
      </c>
      <c r="E169" s="231">
        <v>1486237.72</v>
      </c>
      <c r="F169" s="231">
        <v>1285000</v>
      </c>
      <c r="G169" s="231">
        <v>425000</v>
      </c>
      <c r="H169" s="231">
        <v>1115934.06</v>
      </c>
      <c r="I169" s="231">
        <v>485264.4</v>
      </c>
      <c r="J169" s="231">
        <v>1002062.74</v>
      </c>
      <c r="K169" s="231">
        <v>15300096.620000001</v>
      </c>
      <c r="L169"/>
      <c r="M169">
        <v>2023</v>
      </c>
      <c r="N169" s="231">
        <v>8801998</v>
      </c>
      <c r="O169" s="231">
        <v>2161252.72</v>
      </c>
      <c r="P169" s="231">
        <v>1400923.93</v>
      </c>
      <c r="Q169" s="231">
        <v>440599.93</v>
      </c>
      <c r="R169" s="231">
        <v>1409944.54</v>
      </c>
      <c r="S169" s="231">
        <v>325249.64</v>
      </c>
      <c r="T169" s="231">
        <v>1702964.41</v>
      </c>
      <c r="U169" s="231">
        <v>16242933.170000002</v>
      </c>
      <c r="V169" s="231">
        <f t="shared" si="2"/>
        <v>16242933.170000002</v>
      </c>
    </row>
    <row r="170" spans="1:22" ht="12.75">
      <c r="A170" s="199" t="s">
        <v>606</v>
      </c>
      <c r="B170" s="200">
        <v>161</v>
      </c>
      <c r="C170">
        <v>2022</v>
      </c>
      <c r="D170" s="231">
        <v>2850000</v>
      </c>
      <c r="E170" s="231">
        <v>328000</v>
      </c>
      <c r="F170" s="231">
        <v>350000</v>
      </c>
      <c r="G170" s="231">
        <v>1454000</v>
      </c>
      <c r="H170" s="231">
        <v>55000</v>
      </c>
      <c r="I170" s="231">
        <v>35000</v>
      </c>
      <c r="J170" s="231">
        <v>175000</v>
      </c>
      <c r="K170" s="231">
        <v>5247000</v>
      </c>
      <c r="L170"/>
      <c r="M170">
        <v>2023</v>
      </c>
      <c r="N170" s="231">
        <v>2903519</v>
      </c>
      <c r="O170" s="231">
        <v>454945</v>
      </c>
      <c r="P170" s="231">
        <v>228850</v>
      </c>
      <c r="Q170" s="231">
        <v>1327560</v>
      </c>
      <c r="R170" s="231">
        <v>39357</v>
      </c>
      <c r="S170" s="231">
        <v>12408</v>
      </c>
      <c r="T170" s="231">
        <v>288251</v>
      </c>
      <c r="U170" s="231">
        <v>5254890</v>
      </c>
      <c r="V170" s="231">
        <f t="shared" si="2"/>
        <v>5254890</v>
      </c>
    </row>
    <row r="171" spans="1:22" ht="12.75">
      <c r="A171" s="199" t="s">
        <v>607</v>
      </c>
      <c r="B171" s="200">
        <v>162</v>
      </c>
      <c r="C171">
        <v>2022</v>
      </c>
      <c r="D171" s="231">
        <v>1721640</v>
      </c>
      <c r="E171" s="231">
        <v>100980</v>
      </c>
      <c r="F171" s="231">
        <v>200000</v>
      </c>
      <c r="G171" s="231">
        <v>1648</v>
      </c>
      <c r="H171" s="231">
        <v>13263</v>
      </c>
      <c r="I171" s="231">
        <v>25000</v>
      </c>
      <c r="J171" s="231">
        <v>0</v>
      </c>
      <c r="K171" s="231">
        <v>2062531</v>
      </c>
      <c r="L171"/>
      <c r="M171">
        <v>2023</v>
      </c>
      <c r="N171" s="231">
        <v>1771640</v>
      </c>
      <c r="O171" s="231">
        <v>100980</v>
      </c>
      <c r="P171" s="231">
        <v>200000</v>
      </c>
      <c r="Q171" s="231">
        <v>1648</v>
      </c>
      <c r="R171" s="231">
        <v>13263</v>
      </c>
      <c r="S171" s="231">
        <v>25000</v>
      </c>
      <c r="T171" s="231">
        <v>0</v>
      </c>
      <c r="U171" s="231">
        <v>2112531</v>
      </c>
      <c r="V171" s="231">
        <f t="shared" si="2"/>
        <v>2112531</v>
      </c>
    </row>
    <row r="172" spans="1:22" ht="12.75">
      <c r="A172" s="199" t="s">
        <v>608</v>
      </c>
      <c r="B172" s="200">
        <v>163</v>
      </c>
      <c r="C172">
        <v>2022</v>
      </c>
      <c r="D172" s="231">
        <v>7502000</v>
      </c>
      <c r="E172" s="231">
        <v>651000</v>
      </c>
      <c r="F172" s="231">
        <v>675000</v>
      </c>
      <c r="G172" s="231">
        <v>250000</v>
      </c>
      <c r="H172" s="231">
        <v>1275000</v>
      </c>
      <c r="I172" s="231">
        <v>125000</v>
      </c>
      <c r="J172" s="231">
        <v>875000</v>
      </c>
      <c r="K172" s="231">
        <v>11353000</v>
      </c>
      <c r="L172"/>
      <c r="M172">
        <v>2023</v>
      </c>
      <c r="N172" s="231">
        <v>7400000</v>
      </c>
      <c r="O172" s="231">
        <v>875000</v>
      </c>
      <c r="P172" s="231">
        <v>735000</v>
      </c>
      <c r="Q172" s="231">
        <v>487000</v>
      </c>
      <c r="R172" s="231">
        <v>1100000</v>
      </c>
      <c r="S172" s="231">
        <v>185000</v>
      </c>
      <c r="T172" s="231">
        <v>1609000</v>
      </c>
      <c r="U172" s="231">
        <v>12391000</v>
      </c>
      <c r="V172" s="231">
        <f t="shared" si="2"/>
        <v>12391000</v>
      </c>
    </row>
    <row r="173" spans="1:22" ht="12.75">
      <c r="A173" s="199" t="s">
        <v>609</v>
      </c>
      <c r="B173" s="200">
        <v>164</v>
      </c>
      <c r="C173">
        <v>2022</v>
      </c>
      <c r="D173" s="231">
        <v>2781259.14</v>
      </c>
      <c r="E173" s="231">
        <v>450000</v>
      </c>
      <c r="F173" s="231">
        <v>100000</v>
      </c>
      <c r="G173" s="231">
        <v>608000</v>
      </c>
      <c r="H173" s="231">
        <v>30000</v>
      </c>
      <c r="I173" s="231">
        <v>9000</v>
      </c>
      <c r="J173" s="231">
        <v>45000</v>
      </c>
      <c r="K173" s="231">
        <v>4023259.14</v>
      </c>
      <c r="L173"/>
      <c r="M173">
        <v>2023</v>
      </c>
      <c r="N173" s="231">
        <v>2774912</v>
      </c>
      <c r="O173" s="231">
        <v>600000</v>
      </c>
      <c r="P173" s="231">
        <v>119267</v>
      </c>
      <c r="Q173" s="231">
        <v>624439</v>
      </c>
      <c r="R173" s="231">
        <v>25000</v>
      </c>
      <c r="S173" s="231">
        <v>17000</v>
      </c>
      <c r="T173" s="231">
        <v>50000</v>
      </c>
      <c r="U173" s="231">
        <v>4210618</v>
      </c>
      <c r="V173" s="231">
        <f t="shared" si="2"/>
        <v>4210618</v>
      </c>
    </row>
    <row r="174" spans="1:22" ht="12.75">
      <c r="A174" s="199" t="s">
        <v>610</v>
      </c>
      <c r="B174" s="200">
        <v>165</v>
      </c>
      <c r="C174">
        <v>2022</v>
      </c>
      <c r="D174" s="231">
        <v>5590000</v>
      </c>
      <c r="E174" s="231">
        <v>675000</v>
      </c>
      <c r="F174" s="231">
        <v>870000</v>
      </c>
      <c r="G174" s="231">
        <v>365000</v>
      </c>
      <c r="H174" s="231">
        <v>1325000</v>
      </c>
      <c r="I174" s="231">
        <v>115000</v>
      </c>
      <c r="J174" s="231">
        <v>1500000</v>
      </c>
      <c r="K174" s="231">
        <v>10440000</v>
      </c>
      <c r="L174"/>
      <c r="M174">
        <v>2023</v>
      </c>
      <c r="N174" s="231">
        <v>5900000</v>
      </c>
      <c r="O174" s="231">
        <v>1045000</v>
      </c>
      <c r="P174" s="231">
        <v>840000</v>
      </c>
      <c r="Q174" s="231">
        <v>525000</v>
      </c>
      <c r="R174" s="231">
        <v>1000000</v>
      </c>
      <c r="S174" s="231">
        <v>120000</v>
      </c>
      <c r="T174" s="231">
        <v>1930000</v>
      </c>
      <c r="U174" s="231">
        <v>11360000</v>
      </c>
      <c r="V174" s="231">
        <f t="shared" si="2"/>
        <v>11360000</v>
      </c>
    </row>
    <row r="175" spans="1:22" ht="12.75">
      <c r="A175" s="199" t="s">
        <v>611</v>
      </c>
      <c r="B175" s="200">
        <v>166</v>
      </c>
      <c r="C175">
        <v>2022</v>
      </c>
      <c r="D175" s="231">
        <v>965000</v>
      </c>
      <c r="E175" s="231">
        <v>55000</v>
      </c>
      <c r="F175" s="231">
        <v>60000</v>
      </c>
      <c r="G175" s="231">
        <v>4000</v>
      </c>
      <c r="H175" s="231">
        <v>30000</v>
      </c>
      <c r="I175" s="231">
        <v>34000</v>
      </c>
      <c r="J175" s="231">
        <v>54000</v>
      </c>
      <c r="K175" s="231">
        <v>1202000</v>
      </c>
      <c r="L175"/>
      <c r="M175">
        <v>2023</v>
      </c>
      <c r="N175" s="231">
        <v>965000</v>
      </c>
      <c r="O175" s="231">
        <v>75000</v>
      </c>
      <c r="P175" s="231">
        <v>60000</v>
      </c>
      <c r="Q175" s="231">
        <v>4000</v>
      </c>
      <c r="R175" s="231">
        <v>30000</v>
      </c>
      <c r="S175" s="231">
        <v>17000</v>
      </c>
      <c r="T175" s="231">
        <v>54000</v>
      </c>
      <c r="U175" s="231">
        <v>1205000</v>
      </c>
      <c r="V175" s="231">
        <f t="shared" si="2"/>
        <v>1205000</v>
      </c>
    </row>
    <row r="176" spans="1:22" ht="12.75">
      <c r="A176" s="199" t="s">
        <v>612</v>
      </c>
      <c r="B176" s="200">
        <v>167</v>
      </c>
      <c r="C176">
        <v>2022</v>
      </c>
      <c r="D176" s="231">
        <v>3730663</v>
      </c>
      <c r="E176" s="231">
        <v>613500</v>
      </c>
      <c r="F176" s="231">
        <v>195150</v>
      </c>
      <c r="G176" s="231">
        <v>780960</v>
      </c>
      <c r="H176" s="231">
        <v>66500</v>
      </c>
      <c r="I176" s="231">
        <v>200400</v>
      </c>
      <c r="J176" s="231">
        <v>176000</v>
      </c>
      <c r="K176" s="231">
        <v>5763173</v>
      </c>
      <c r="L176"/>
      <c r="M176">
        <v>2023</v>
      </c>
      <c r="N176" s="231">
        <v>3430663</v>
      </c>
      <c r="O176" s="231">
        <v>830000</v>
      </c>
      <c r="P176" s="231">
        <v>195150</v>
      </c>
      <c r="Q176" s="231">
        <v>780961</v>
      </c>
      <c r="R176" s="231">
        <v>66500</v>
      </c>
      <c r="S176" s="231">
        <v>100254</v>
      </c>
      <c r="T176" s="231">
        <v>177315</v>
      </c>
      <c r="U176" s="231">
        <v>5580843</v>
      </c>
      <c r="V176" s="231">
        <f t="shared" si="2"/>
        <v>5580843</v>
      </c>
    </row>
    <row r="177" spans="1:22" ht="12.75">
      <c r="A177" s="199" t="s">
        <v>613</v>
      </c>
      <c r="B177" s="200">
        <v>168</v>
      </c>
      <c r="C177">
        <v>2022</v>
      </c>
      <c r="D177" s="231">
        <v>1753551.36</v>
      </c>
      <c r="E177" s="231">
        <v>0</v>
      </c>
      <c r="F177" s="231">
        <v>97650</v>
      </c>
      <c r="G177" s="231">
        <v>12000</v>
      </c>
      <c r="H177" s="231">
        <v>47430</v>
      </c>
      <c r="I177" s="231">
        <v>74400</v>
      </c>
      <c r="J177" s="231">
        <v>0</v>
      </c>
      <c r="K177" s="231">
        <v>1985031.36</v>
      </c>
      <c r="L177"/>
      <c r="M177">
        <v>2023</v>
      </c>
      <c r="N177" s="231">
        <v>3484999.95</v>
      </c>
      <c r="O177" s="231">
        <v>0</v>
      </c>
      <c r="P177" s="231">
        <v>295000</v>
      </c>
      <c r="Q177" s="231">
        <v>30000</v>
      </c>
      <c r="R177" s="231">
        <v>44005</v>
      </c>
      <c r="S177" s="231">
        <v>60000</v>
      </c>
      <c r="T177" s="231">
        <v>31403.58</v>
      </c>
      <c r="U177" s="231">
        <v>3945408.5300000003</v>
      </c>
      <c r="V177" s="231">
        <f t="shared" si="2"/>
        <v>3945408.5300000003</v>
      </c>
    </row>
    <row r="178" spans="1:22" ht="12.75">
      <c r="A178" s="199" t="s">
        <v>614</v>
      </c>
      <c r="B178" s="200">
        <v>169</v>
      </c>
      <c r="C178">
        <v>2022</v>
      </c>
      <c r="D178" s="231">
        <v>600000</v>
      </c>
      <c r="E178" s="231">
        <v>28000</v>
      </c>
      <c r="F178" s="231">
        <v>75000</v>
      </c>
      <c r="G178" s="231">
        <v>0</v>
      </c>
      <c r="H178" s="231">
        <v>100</v>
      </c>
      <c r="I178" s="231">
        <v>10000</v>
      </c>
      <c r="J178" s="231">
        <v>0</v>
      </c>
      <c r="K178" s="231">
        <v>713100</v>
      </c>
      <c r="L178"/>
      <c r="M178">
        <v>2023</v>
      </c>
      <c r="N178" s="231">
        <v>650000</v>
      </c>
      <c r="O178" s="231">
        <v>38000</v>
      </c>
      <c r="P178" s="231">
        <v>75000</v>
      </c>
      <c r="Q178" s="231">
        <v>0</v>
      </c>
      <c r="R178" s="231">
        <v>100</v>
      </c>
      <c r="S178" s="231">
        <v>10000</v>
      </c>
      <c r="T178" s="231">
        <v>0</v>
      </c>
      <c r="U178" s="231">
        <v>773100</v>
      </c>
      <c r="V178" s="231">
        <f t="shared" si="2"/>
        <v>773100</v>
      </c>
    </row>
    <row r="179" spans="1:22" ht="12.75">
      <c r="A179" s="199" t="s">
        <v>615</v>
      </c>
      <c r="B179" s="200">
        <v>170</v>
      </c>
      <c r="C179">
        <v>2022</v>
      </c>
      <c r="D179" s="231">
        <v>5400000</v>
      </c>
      <c r="E179" s="231">
        <v>1253000</v>
      </c>
      <c r="F179" s="231">
        <v>500000</v>
      </c>
      <c r="G179" s="231">
        <v>200000</v>
      </c>
      <c r="H179" s="231">
        <v>115000</v>
      </c>
      <c r="I179" s="231">
        <v>150000</v>
      </c>
      <c r="J179" s="231">
        <v>315000</v>
      </c>
      <c r="K179" s="231">
        <v>7933000</v>
      </c>
      <c r="L179"/>
      <c r="M179">
        <v>2023</v>
      </c>
      <c r="N179" s="231">
        <v>5300000</v>
      </c>
      <c r="O179" s="231">
        <v>1526000</v>
      </c>
      <c r="P179" s="231">
        <v>500000</v>
      </c>
      <c r="Q179" s="231">
        <v>200000</v>
      </c>
      <c r="R179" s="231">
        <v>115000</v>
      </c>
      <c r="S179" s="231">
        <v>150000</v>
      </c>
      <c r="T179" s="231">
        <v>301000</v>
      </c>
      <c r="U179" s="231">
        <v>8092000</v>
      </c>
      <c r="V179" s="231">
        <f t="shared" si="2"/>
        <v>8092000</v>
      </c>
    </row>
    <row r="180" spans="1:22" ht="12.75">
      <c r="A180" s="199" t="s">
        <v>616</v>
      </c>
      <c r="B180" s="200">
        <v>171</v>
      </c>
      <c r="C180">
        <v>2022</v>
      </c>
      <c r="D180" s="231">
        <v>3420000</v>
      </c>
      <c r="E180" s="231">
        <v>420000</v>
      </c>
      <c r="F180" s="231">
        <v>340000</v>
      </c>
      <c r="G180" s="231">
        <v>42074</v>
      </c>
      <c r="H180" s="231">
        <v>7000</v>
      </c>
      <c r="I180" s="231">
        <v>300000</v>
      </c>
      <c r="J180" s="231">
        <v>130000</v>
      </c>
      <c r="K180" s="231">
        <v>4659074</v>
      </c>
      <c r="L180"/>
      <c r="M180">
        <v>2023</v>
      </c>
      <c r="N180" s="231">
        <v>3550000</v>
      </c>
      <c r="O180" s="231">
        <v>514500</v>
      </c>
      <c r="P180" s="231">
        <v>345000</v>
      </c>
      <c r="Q180" s="231">
        <v>45000</v>
      </c>
      <c r="R180" s="231">
        <v>5500</v>
      </c>
      <c r="S180" s="231">
        <v>310000</v>
      </c>
      <c r="T180" s="231">
        <v>135000</v>
      </c>
      <c r="U180" s="231">
        <v>4905000</v>
      </c>
      <c r="V180" s="231">
        <f t="shared" si="2"/>
        <v>4905000</v>
      </c>
    </row>
    <row r="181" spans="1:22" ht="12.75">
      <c r="A181" s="199" t="s">
        <v>617</v>
      </c>
      <c r="B181" s="200">
        <v>172</v>
      </c>
      <c r="C181">
        <v>2022</v>
      </c>
      <c r="D181" s="231">
        <v>1643718</v>
      </c>
      <c r="E181" s="231">
        <v>415000</v>
      </c>
      <c r="F181" s="231">
        <v>90000</v>
      </c>
      <c r="G181" s="231">
        <v>20000</v>
      </c>
      <c r="H181" s="231">
        <v>30000</v>
      </c>
      <c r="I181" s="231">
        <v>100000</v>
      </c>
      <c r="J181" s="231">
        <v>150000</v>
      </c>
      <c r="K181" s="231">
        <v>2448718</v>
      </c>
      <c r="L181"/>
      <c r="M181">
        <v>2023</v>
      </c>
      <c r="N181" s="231">
        <v>2065182</v>
      </c>
      <c r="O181" s="231">
        <v>485000</v>
      </c>
      <c r="P181" s="231">
        <v>90000</v>
      </c>
      <c r="Q181" s="231">
        <v>20000</v>
      </c>
      <c r="R181" s="231">
        <v>30000</v>
      </c>
      <c r="S181" s="231">
        <v>100000</v>
      </c>
      <c r="T181" s="231">
        <v>310000</v>
      </c>
      <c r="U181" s="231">
        <v>3100182</v>
      </c>
      <c r="V181" s="231">
        <f t="shared" si="2"/>
        <v>3100182</v>
      </c>
    </row>
    <row r="182" spans="1:22" ht="12.75">
      <c r="A182" s="199" t="s">
        <v>618</v>
      </c>
      <c r="B182" s="200">
        <v>173</v>
      </c>
      <c r="C182">
        <v>2022</v>
      </c>
      <c r="D182" s="231">
        <v>1060000</v>
      </c>
      <c r="E182" s="231">
        <v>0</v>
      </c>
      <c r="F182" s="231">
        <v>125000</v>
      </c>
      <c r="G182" s="231">
        <v>7000</v>
      </c>
      <c r="H182" s="231">
        <v>1000</v>
      </c>
      <c r="I182" s="231">
        <v>19000</v>
      </c>
      <c r="J182" s="231">
        <v>269730</v>
      </c>
      <c r="K182" s="231">
        <v>1481730</v>
      </c>
      <c r="L182"/>
      <c r="M182">
        <v>2023</v>
      </c>
      <c r="N182" s="231">
        <v>1000000</v>
      </c>
      <c r="O182" s="231">
        <v>50000</v>
      </c>
      <c r="P182" s="231">
        <v>100000</v>
      </c>
      <c r="Q182" s="231">
        <v>6750</v>
      </c>
      <c r="R182" s="231">
        <v>1000</v>
      </c>
      <c r="S182" s="231">
        <v>6200</v>
      </c>
      <c r="T182" s="231">
        <v>173800</v>
      </c>
      <c r="U182" s="231">
        <v>1337750</v>
      </c>
      <c r="V182" s="231">
        <f t="shared" si="2"/>
        <v>1337750</v>
      </c>
    </row>
    <row r="183" spans="1:22" ht="12.75">
      <c r="A183" s="199" t="s">
        <v>619</v>
      </c>
      <c r="B183" s="200">
        <v>174</v>
      </c>
      <c r="C183">
        <v>2022</v>
      </c>
      <c r="D183" s="231">
        <v>1314000</v>
      </c>
      <c r="E183" s="231">
        <v>247300</v>
      </c>
      <c r="F183" s="231">
        <v>94000</v>
      </c>
      <c r="G183" s="231">
        <v>28000</v>
      </c>
      <c r="H183" s="231">
        <v>50000</v>
      </c>
      <c r="I183" s="231">
        <v>30000</v>
      </c>
      <c r="J183" s="231">
        <v>60000</v>
      </c>
      <c r="K183" s="231">
        <v>1823300</v>
      </c>
      <c r="L183"/>
      <c r="M183">
        <v>2023</v>
      </c>
      <c r="N183" s="231">
        <v>1375000</v>
      </c>
      <c r="O183" s="231">
        <v>350000</v>
      </c>
      <c r="P183" s="231">
        <v>104000</v>
      </c>
      <c r="Q183" s="231">
        <v>23000</v>
      </c>
      <c r="R183" s="231">
        <v>55000</v>
      </c>
      <c r="S183" s="231">
        <v>24000</v>
      </c>
      <c r="T183" s="231">
        <v>90000</v>
      </c>
      <c r="U183" s="231">
        <v>2021000</v>
      </c>
      <c r="V183" s="231">
        <f t="shared" si="2"/>
        <v>2021000</v>
      </c>
    </row>
    <row r="184" spans="1:22" ht="12.75">
      <c r="A184" s="199" t="s">
        <v>620</v>
      </c>
      <c r="B184" s="200">
        <v>175</v>
      </c>
      <c r="C184">
        <v>2022</v>
      </c>
      <c r="D184" s="231">
        <v>2000000</v>
      </c>
      <c r="E184" s="231">
        <v>125000</v>
      </c>
      <c r="F184" s="231">
        <v>75000</v>
      </c>
      <c r="G184" s="231">
        <v>2240</v>
      </c>
      <c r="H184" s="231">
        <v>3750</v>
      </c>
      <c r="I184" s="231">
        <v>28000</v>
      </c>
      <c r="J184" s="231">
        <v>30902</v>
      </c>
      <c r="K184" s="231">
        <v>2264892</v>
      </c>
      <c r="L184"/>
      <c r="M184">
        <v>2023</v>
      </c>
      <c r="N184" s="231">
        <v>2150000</v>
      </c>
      <c r="O184" s="231">
        <v>150000</v>
      </c>
      <c r="P184" s="231">
        <v>75000</v>
      </c>
      <c r="Q184" s="231">
        <v>2624</v>
      </c>
      <c r="R184" s="231">
        <v>3750</v>
      </c>
      <c r="S184" s="231">
        <v>300000</v>
      </c>
      <c r="T184" s="231">
        <v>25000</v>
      </c>
      <c r="U184" s="231">
        <v>2706374</v>
      </c>
      <c r="V184" s="231">
        <f t="shared" si="2"/>
        <v>2706374</v>
      </c>
    </row>
    <row r="185" spans="1:22" ht="12.75">
      <c r="A185" s="199" t="s">
        <v>621</v>
      </c>
      <c r="B185" s="200">
        <v>176</v>
      </c>
      <c r="C185">
        <v>2022</v>
      </c>
      <c r="D185" s="231">
        <v>6187932</v>
      </c>
      <c r="E185" s="231">
        <v>1087732</v>
      </c>
      <c r="F185" s="231">
        <v>526576</v>
      </c>
      <c r="G185" s="231">
        <v>2095326</v>
      </c>
      <c r="H185" s="231">
        <v>19525</v>
      </c>
      <c r="I185" s="231">
        <v>168000</v>
      </c>
      <c r="J185" s="231">
        <v>170000</v>
      </c>
      <c r="K185" s="231">
        <v>10255091</v>
      </c>
      <c r="L185"/>
      <c r="M185">
        <v>2023</v>
      </c>
      <c r="N185" s="231">
        <v>7500000</v>
      </c>
      <c r="O185" s="231">
        <v>1807000</v>
      </c>
      <c r="P185" s="231">
        <v>650000</v>
      </c>
      <c r="Q185" s="231">
        <v>3000000</v>
      </c>
      <c r="R185" s="231">
        <v>250000</v>
      </c>
      <c r="S185" s="231">
        <v>95000</v>
      </c>
      <c r="T185" s="231">
        <v>100000</v>
      </c>
      <c r="U185" s="231">
        <v>13402000</v>
      </c>
      <c r="V185" s="231">
        <f t="shared" si="2"/>
        <v>13402000</v>
      </c>
    </row>
    <row r="186" spans="1:22" ht="12.75">
      <c r="A186" s="199" t="s">
        <v>622</v>
      </c>
      <c r="B186" s="200">
        <v>177</v>
      </c>
      <c r="C186">
        <v>2022</v>
      </c>
      <c r="D186" s="231">
        <v>1918216</v>
      </c>
      <c r="E186" s="231">
        <v>150000</v>
      </c>
      <c r="F186" s="231">
        <v>80000</v>
      </c>
      <c r="G186" s="231">
        <v>24000</v>
      </c>
      <c r="H186" s="231">
        <v>20000</v>
      </c>
      <c r="I186" s="231">
        <v>100000</v>
      </c>
      <c r="J186" s="231">
        <v>501884</v>
      </c>
      <c r="K186" s="231">
        <v>2794100</v>
      </c>
      <c r="L186"/>
      <c r="M186">
        <v>2023</v>
      </c>
      <c r="N186" s="231">
        <v>1921076</v>
      </c>
      <c r="O186" s="231">
        <v>150000</v>
      </c>
      <c r="P186" s="231">
        <v>80000</v>
      </c>
      <c r="Q186" s="231">
        <v>35000</v>
      </c>
      <c r="R186" s="231">
        <v>20000</v>
      </c>
      <c r="S186" s="231">
        <v>100000</v>
      </c>
      <c r="T186" s="231">
        <v>499024</v>
      </c>
      <c r="U186" s="231">
        <v>2805100</v>
      </c>
      <c r="V186" s="231">
        <f t="shared" si="2"/>
        <v>2805100</v>
      </c>
    </row>
    <row r="187" spans="1:22" ht="12.75">
      <c r="A187" s="199" t="s">
        <v>623</v>
      </c>
      <c r="B187" s="200">
        <v>178</v>
      </c>
      <c r="C187">
        <v>2022</v>
      </c>
      <c r="D187" s="231">
        <v>3043878.36</v>
      </c>
      <c r="E187" s="231">
        <v>225000</v>
      </c>
      <c r="F187" s="231">
        <v>330000</v>
      </c>
      <c r="G187" s="231">
        <v>5000</v>
      </c>
      <c r="H187" s="231">
        <v>100000</v>
      </c>
      <c r="I187" s="231">
        <v>20000</v>
      </c>
      <c r="J187" s="231">
        <v>130000</v>
      </c>
      <c r="K187" s="231">
        <v>3853878.36</v>
      </c>
      <c r="L187"/>
      <c r="M187">
        <v>2023</v>
      </c>
      <c r="N187" s="231">
        <v>2688865.54</v>
      </c>
      <c r="O187" s="231">
        <v>469000</v>
      </c>
      <c r="P187" s="231">
        <v>300000</v>
      </c>
      <c r="Q187" s="231">
        <v>0</v>
      </c>
      <c r="R187" s="231">
        <v>98275</v>
      </c>
      <c r="S187" s="231">
        <v>7500</v>
      </c>
      <c r="T187" s="231">
        <v>116690</v>
      </c>
      <c r="U187" s="231">
        <v>3680330.54</v>
      </c>
      <c r="V187" s="231">
        <f t="shared" si="2"/>
        <v>3680330.54</v>
      </c>
    </row>
    <row r="188" spans="1:22" ht="12.75">
      <c r="A188" s="199" t="s">
        <v>624</v>
      </c>
      <c r="B188" s="200">
        <v>179</v>
      </c>
      <c r="C188">
        <v>2022</v>
      </c>
      <c r="D188" s="231">
        <v>1030104</v>
      </c>
      <c r="E188" s="231">
        <v>83700</v>
      </c>
      <c r="F188" s="231">
        <v>65000</v>
      </c>
      <c r="G188" s="231">
        <v>0</v>
      </c>
      <c r="H188" s="231">
        <v>12000</v>
      </c>
      <c r="I188" s="231">
        <v>2300</v>
      </c>
      <c r="J188" s="231">
        <v>45000</v>
      </c>
      <c r="K188" s="231">
        <v>1238104</v>
      </c>
      <c r="L188"/>
      <c r="M188">
        <v>2023</v>
      </c>
      <c r="N188" s="231">
        <v>1125000</v>
      </c>
      <c r="O188" s="231">
        <v>138253</v>
      </c>
      <c r="P188" s="231">
        <v>57000</v>
      </c>
      <c r="Q188" s="231">
        <v>0</v>
      </c>
      <c r="R188" s="231">
        <v>12000</v>
      </c>
      <c r="S188" s="231">
        <v>2300</v>
      </c>
      <c r="T188" s="231">
        <v>38000</v>
      </c>
      <c r="U188" s="231">
        <v>1372553</v>
      </c>
      <c r="V188" s="231">
        <f t="shared" si="2"/>
        <v>1372553</v>
      </c>
    </row>
    <row r="189" spans="1:22" ht="12.75">
      <c r="A189" s="199" t="s">
        <v>625</v>
      </c>
      <c r="B189" s="200">
        <v>180</v>
      </c>
      <c r="C189">
        <v>2022</v>
      </c>
      <c r="D189" s="231">
        <v>1100000</v>
      </c>
      <c r="E189" s="231">
        <v>0</v>
      </c>
      <c r="F189" s="231">
        <v>35000</v>
      </c>
      <c r="G189" s="231">
        <v>1300</v>
      </c>
      <c r="H189" s="231">
        <v>18000</v>
      </c>
      <c r="I189" s="231">
        <v>12000</v>
      </c>
      <c r="J189" s="231">
        <v>34305</v>
      </c>
      <c r="K189" s="231">
        <v>1200605</v>
      </c>
      <c r="L189"/>
      <c r="M189">
        <v>2023</v>
      </c>
      <c r="N189" s="231">
        <v>1050000</v>
      </c>
      <c r="O189" s="231">
        <v>0</v>
      </c>
      <c r="P189" s="231">
        <v>38000</v>
      </c>
      <c r="Q189" s="231">
        <v>1300</v>
      </c>
      <c r="R189" s="231">
        <v>21000</v>
      </c>
      <c r="S189" s="231">
        <v>15000</v>
      </c>
      <c r="T189" s="231">
        <v>47000</v>
      </c>
      <c r="U189" s="231">
        <v>1172300</v>
      </c>
      <c r="V189" s="231">
        <f t="shared" si="2"/>
        <v>1172300</v>
      </c>
    </row>
    <row r="190" spans="1:22" ht="12.75">
      <c r="A190" s="199" t="s">
        <v>626</v>
      </c>
      <c r="B190" s="200">
        <v>181</v>
      </c>
      <c r="C190">
        <v>2022</v>
      </c>
      <c r="D190" s="231">
        <v>6094041</v>
      </c>
      <c r="E190" s="231">
        <v>75000</v>
      </c>
      <c r="F190" s="231">
        <v>0</v>
      </c>
      <c r="G190" s="231">
        <v>136000</v>
      </c>
      <c r="H190" s="231">
        <v>290655</v>
      </c>
      <c r="I190" s="231">
        <v>717188</v>
      </c>
      <c r="J190" s="231">
        <v>455000</v>
      </c>
      <c r="K190" s="231">
        <v>7767884</v>
      </c>
      <c r="L190"/>
      <c r="M190">
        <v>2023</v>
      </c>
      <c r="N190" s="231">
        <v>7000000</v>
      </c>
      <c r="O190" s="231">
        <v>90000</v>
      </c>
      <c r="P190" s="231">
        <v>0</v>
      </c>
      <c r="Q190" s="231">
        <v>89000</v>
      </c>
      <c r="R190" s="231">
        <v>290655</v>
      </c>
      <c r="S190" s="231">
        <v>800000</v>
      </c>
      <c r="T190" s="231">
        <v>765000</v>
      </c>
      <c r="U190" s="231">
        <v>9034655</v>
      </c>
      <c r="V190" s="231">
        <f t="shared" si="2"/>
        <v>9034655</v>
      </c>
    </row>
    <row r="191" spans="1:22" ht="12.75">
      <c r="A191" s="199" t="s">
        <v>627</v>
      </c>
      <c r="B191" s="200">
        <v>182</v>
      </c>
      <c r="C191">
        <v>2022</v>
      </c>
      <c r="D191" s="231">
        <v>3513402</v>
      </c>
      <c r="E191" s="231">
        <v>764379</v>
      </c>
      <c r="F191" s="231">
        <v>450000</v>
      </c>
      <c r="G191" s="231">
        <v>239131</v>
      </c>
      <c r="H191" s="231">
        <v>37287</v>
      </c>
      <c r="I191" s="231">
        <v>244424</v>
      </c>
      <c r="J191" s="231">
        <v>105000</v>
      </c>
      <c r="K191" s="231">
        <v>5353623</v>
      </c>
      <c r="L191"/>
      <c r="M191">
        <v>2023</v>
      </c>
      <c r="N191" s="231">
        <v>3734708</v>
      </c>
      <c r="O191" s="231">
        <v>903900</v>
      </c>
      <c r="P191" s="231">
        <v>400000</v>
      </c>
      <c r="Q191" s="231">
        <v>230000</v>
      </c>
      <c r="R191" s="231">
        <v>40000</v>
      </c>
      <c r="S191" s="231">
        <v>125000</v>
      </c>
      <c r="T191" s="231">
        <v>105000</v>
      </c>
      <c r="U191" s="231">
        <v>5538608</v>
      </c>
      <c r="V191" s="231">
        <f t="shared" si="2"/>
        <v>5538608</v>
      </c>
    </row>
    <row r="192" spans="1:22" ht="12.75">
      <c r="A192" s="199" t="s">
        <v>628</v>
      </c>
      <c r="B192" s="200">
        <v>183</v>
      </c>
      <c r="C192">
        <v>2022</v>
      </c>
      <c r="D192" s="231">
        <v>56000</v>
      </c>
      <c r="E192" s="231">
        <v>0</v>
      </c>
      <c r="F192" s="231">
        <v>3000</v>
      </c>
      <c r="G192" s="231">
        <v>0</v>
      </c>
      <c r="H192" s="231">
        <v>250</v>
      </c>
      <c r="I192" s="231">
        <v>2700</v>
      </c>
      <c r="J192" s="231">
        <v>0</v>
      </c>
      <c r="K192" s="231">
        <v>61950</v>
      </c>
      <c r="L192"/>
      <c r="M192">
        <v>2023</v>
      </c>
      <c r="N192" s="231">
        <v>65683</v>
      </c>
      <c r="O192" s="231">
        <v>0</v>
      </c>
      <c r="P192" s="231">
        <v>3000</v>
      </c>
      <c r="Q192" s="231">
        <v>0</v>
      </c>
      <c r="R192" s="231">
        <v>250</v>
      </c>
      <c r="S192" s="231">
        <v>1285</v>
      </c>
      <c r="T192" s="231">
        <v>0</v>
      </c>
      <c r="U192" s="231">
        <v>70218</v>
      </c>
      <c r="V192" s="231">
        <f t="shared" si="2"/>
        <v>70218</v>
      </c>
    </row>
    <row r="193" spans="1:22" ht="12.75">
      <c r="A193" s="199" t="s">
        <v>629</v>
      </c>
      <c r="B193" s="200">
        <v>184</v>
      </c>
      <c r="C193">
        <v>2022</v>
      </c>
      <c r="D193" s="231">
        <v>2000000</v>
      </c>
      <c r="E193" s="231">
        <v>260000</v>
      </c>
      <c r="F193" s="231">
        <v>80000</v>
      </c>
      <c r="G193" s="231">
        <v>130000</v>
      </c>
      <c r="H193" s="231">
        <v>5000</v>
      </c>
      <c r="I193" s="231">
        <v>40000</v>
      </c>
      <c r="J193" s="231">
        <v>45844</v>
      </c>
      <c r="K193" s="231">
        <v>2560844</v>
      </c>
      <c r="L193"/>
      <c r="M193">
        <v>2023</v>
      </c>
      <c r="N193" s="231">
        <v>2000000</v>
      </c>
      <c r="O193" s="231">
        <v>440000</v>
      </c>
      <c r="P193" s="231">
        <v>80000</v>
      </c>
      <c r="Q193" s="231">
        <v>130000</v>
      </c>
      <c r="R193" s="231">
        <v>5000</v>
      </c>
      <c r="S193" s="231">
        <v>40000</v>
      </c>
      <c r="T193" s="231">
        <v>45844</v>
      </c>
      <c r="U193" s="231">
        <v>2740844</v>
      </c>
      <c r="V193" s="231">
        <f t="shared" si="2"/>
        <v>2740844</v>
      </c>
    </row>
    <row r="194" spans="1:22" ht="12.75">
      <c r="A194" s="199" t="s">
        <v>630</v>
      </c>
      <c r="B194" s="200">
        <v>185</v>
      </c>
      <c r="C194">
        <v>2022</v>
      </c>
      <c r="D194" s="231">
        <v>4000000</v>
      </c>
      <c r="E194" s="231">
        <v>450000</v>
      </c>
      <c r="F194" s="231">
        <v>234000</v>
      </c>
      <c r="G194" s="231">
        <v>11000</v>
      </c>
      <c r="H194" s="231">
        <v>110000</v>
      </c>
      <c r="I194" s="231">
        <v>35500</v>
      </c>
      <c r="J194" s="231">
        <v>1248844</v>
      </c>
      <c r="K194" s="231">
        <v>6089344</v>
      </c>
      <c r="L194"/>
      <c r="M194">
        <v>2023</v>
      </c>
      <c r="N194" s="231">
        <v>4000000</v>
      </c>
      <c r="O194" s="231">
        <v>750000</v>
      </c>
      <c r="P194" s="231">
        <v>331000</v>
      </c>
      <c r="Q194" s="231">
        <v>20000</v>
      </c>
      <c r="R194" s="231">
        <v>118000</v>
      </c>
      <c r="S194" s="231">
        <v>80500</v>
      </c>
      <c r="T194" s="231">
        <v>1240634</v>
      </c>
      <c r="U194" s="231">
        <v>6540134</v>
      </c>
      <c r="V194" s="231">
        <f t="shared" si="2"/>
        <v>6540134</v>
      </c>
    </row>
    <row r="195" spans="1:22" ht="12.75">
      <c r="A195" s="199" t="s">
        <v>631</v>
      </c>
      <c r="B195" s="200">
        <v>186</v>
      </c>
      <c r="C195">
        <v>2022</v>
      </c>
      <c r="D195" s="231">
        <v>2000000</v>
      </c>
      <c r="E195" s="231">
        <v>502000</v>
      </c>
      <c r="F195" s="231">
        <v>100000</v>
      </c>
      <c r="G195" s="231">
        <v>2300000</v>
      </c>
      <c r="H195" s="231">
        <v>45000</v>
      </c>
      <c r="I195" s="231">
        <v>25000</v>
      </c>
      <c r="J195" s="231">
        <v>118425</v>
      </c>
      <c r="K195" s="231">
        <v>5090425</v>
      </c>
      <c r="L195"/>
      <c r="M195">
        <v>2023</v>
      </c>
      <c r="N195" s="231">
        <v>2200000</v>
      </c>
      <c r="O195" s="231">
        <v>351850</v>
      </c>
      <c r="P195" s="231">
        <v>100000</v>
      </c>
      <c r="Q195" s="231">
        <v>2000000</v>
      </c>
      <c r="R195" s="231">
        <v>44000</v>
      </c>
      <c r="S195" s="231">
        <v>60000</v>
      </c>
      <c r="T195" s="231">
        <v>143425</v>
      </c>
      <c r="U195" s="231">
        <v>4899275</v>
      </c>
      <c r="V195" s="231">
        <f t="shared" si="2"/>
        <v>4899275</v>
      </c>
    </row>
    <row r="196" spans="1:22" ht="12.75">
      <c r="A196" s="199" t="s">
        <v>632</v>
      </c>
      <c r="B196" s="200">
        <v>187</v>
      </c>
      <c r="C196">
        <v>2022</v>
      </c>
      <c r="D196" s="231">
        <v>1000000</v>
      </c>
      <c r="E196" s="231">
        <v>30000</v>
      </c>
      <c r="F196" s="231">
        <v>45000</v>
      </c>
      <c r="G196" s="231">
        <v>12650.25</v>
      </c>
      <c r="H196" s="231">
        <v>3700</v>
      </c>
      <c r="I196" s="231">
        <v>3600</v>
      </c>
      <c r="J196" s="231">
        <v>53547</v>
      </c>
      <c r="K196" s="231">
        <v>1148497.25</v>
      </c>
      <c r="L196"/>
      <c r="M196">
        <v>2023</v>
      </c>
      <c r="N196" s="231">
        <v>957823.03</v>
      </c>
      <c r="O196" s="231">
        <v>30000</v>
      </c>
      <c r="P196" s="231">
        <v>0</v>
      </c>
      <c r="Q196" s="231">
        <v>0</v>
      </c>
      <c r="R196" s="231">
        <v>0</v>
      </c>
      <c r="S196" s="231">
        <v>860.7</v>
      </c>
      <c r="T196" s="231">
        <v>5000</v>
      </c>
      <c r="U196" s="231">
        <v>993683.73</v>
      </c>
      <c r="V196" s="231">
        <f t="shared" si="2"/>
        <v>993683.73</v>
      </c>
    </row>
    <row r="197" spans="1:22" ht="12.75">
      <c r="A197" s="199" t="s">
        <v>633</v>
      </c>
      <c r="B197" s="200">
        <v>188</v>
      </c>
      <c r="C197">
        <v>2022</v>
      </c>
      <c r="D197" s="231">
        <v>420000</v>
      </c>
      <c r="E197" s="231">
        <v>30000</v>
      </c>
      <c r="F197" s="231">
        <v>30000</v>
      </c>
      <c r="G197" s="231">
        <v>0</v>
      </c>
      <c r="H197" s="231">
        <v>10000</v>
      </c>
      <c r="I197" s="231">
        <v>2000</v>
      </c>
      <c r="J197" s="231">
        <v>0</v>
      </c>
      <c r="K197" s="231">
        <v>492000</v>
      </c>
      <c r="L197"/>
      <c r="M197">
        <v>2023</v>
      </c>
      <c r="N197" s="231">
        <v>420000</v>
      </c>
      <c r="O197" s="231">
        <v>75000</v>
      </c>
      <c r="P197" s="231">
        <v>30000</v>
      </c>
      <c r="Q197" s="231">
        <v>0</v>
      </c>
      <c r="R197" s="231">
        <v>10000</v>
      </c>
      <c r="S197" s="231">
        <v>2000</v>
      </c>
      <c r="T197" s="231">
        <v>0</v>
      </c>
      <c r="U197" s="231">
        <v>537000</v>
      </c>
      <c r="V197" s="231">
        <f t="shared" si="2"/>
        <v>537000</v>
      </c>
    </row>
    <row r="198" spans="1:22" ht="12.75">
      <c r="A198" s="199" t="s">
        <v>634</v>
      </c>
      <c r="B198" s="200">
        <v>189</v>
      </c>
      <c r="C198">
        <v>2022</v>
      </c>
      <c r="D198" s="231">
        <v>4100000</v>
      </c>
      <c r="E198" s="231">
        <v>150000</v>
      </c>
      <c r="F198" s="231">
        <v>535000</v>
      </c>
      <c r="G198" s="231">
        <v>269060</v>
      </c>
      <c r="H198" s="231">
        <v>100000</v>
      </c>
      <c r="I198" s="231">
        <v>85000</v>
      </c>
      <c r="J198" s="231">
        <v>80000</v>
      </c>
      <c r="K198" s="231">
        <v>5319060</v>
      </c>
      <c r="L198"/>
      <c r="M198">
        <v>2023</v>
      </c>
      <c r="N198" s="231">
        <v>4316967</v>
      </c>
      <c r="O198" s="231">
        <v>200000</v>
      </c>
      <c r="P198" s="231">
        <v>550000</v>
      </c>
      <c r="Q198" s="231">
        <v>329030</v>
      </c>
      <c r="R198" s="231">
        <v>100000</v>
      </c>
      <c r="S198" s="231">
        <v>50000</v>
      </c>
      <c r="T198" s="231">
        <v>58000</v>
      </c>
      <c r="U198" s="231">
        <v>5603997</v>
      </c>
      <c r="V198" s="231">
        <f t="shared" si="2"/>
        <v>5603997</v>
      </c>
    </row>
    <row r="199" spans="1:22" ht="12.75">
      <c r="A199" s="199" t="s">
        <v>635</v>
      </c>
      <c r="B199" s="200">
        <v>190</v>
      </c>
      <c r="C199" s="235">
        <v>2021</v>
      </c>
      <c r="D199" s="236">
        <v>17000</v>
      </c>
      <c r="E199" s="236">
        <v>0</v>
      </c>
      <c r="F199" s="236">
        <v>2500</v>
      </c>
      <c r="G199" s="236">
        <v>160000</v>
      </c>
      <c r="H199" s="236">
        <v>0</v>
      </c>
      <c r="I199" s="236">
        <v>2000</v>
      </c>
      <c r="J199" s="236">
        <v>0</v>
      </c>
      <c r="K199" s="231">
        <v>181500</v>
      </c>
      <c r="L199"/>
      <c r="M199">
        <v>2022</v>
      </c>
      <c r="N199" s="236">
        <v>13000</v>
      </c>
      <c r="O199" s="236">
        <v>0</v>
      </c>
      <c r="P199" s="236">
        <v>4000</v>
      </c>
      <c r="Q199" s="236">
        <v>170000</v>
      </c>
      <c r="R199" s="236">
        <v>0</v>
      </c>
      <c r="S199" s="236">
        <v>200</v>
      </c>
      <c r="T199" s="236">
        <v>0</v>
      </c>
      <c r="U199" s="231">
        <v>187200</v>
      </c>
      <c r="V199" s="231">
        <f t="shared" si="2"/>
        <v>187200</v>
      </c>
    </row>
    <row r="200" spans="1:22" ht="12.75">
      <c r="A200" s="199" t="s">
        <v>636</v>
      </c>
      <c r="B200" s="200">
        <v>191</v>
      </c>
      <c r="C200">
        <v>2022</v>
      </c>
      <c r="D200" s="231">
        <v>1220000</v>
      </c>
      <c r="E200" s="231">
        <v>30000</v>
      </c>
      <c r="F200" s="231">
        <v>50000</v>
      </c>
      <c r="G200" s="231">
        <v>10000</v>
      </c>
      <c r="H200" s="231">
        <v>20000</v>
      </c>
      <c r="I200" s="231">
        <v>15000</v>
      </c>
      <c r="J200" s="231">
        <v>0</v>
      </c>
      <c r="K200" s="231">
        <v>1345000</v>
      </c>
      <c r="L200"/>
      <c r="M200">
        <v>2023</v>
      </c>
      <c r="N200" s="231">
        <v>1100000</v>
      </c>
      <c r="O200" s="231">
        <v>30000</v>
      </c>
      <c r="P200" s="231">
        <v>50000</v>
      </c>
      <c r="Q200" s="231">
        <v>1000</v>
      </c>
      <c r="R200" s="231">
        <v>20000</v>
      </c>
      <c r="S200" s="231">
        <v>15000</v>
      </c>
      <c r="T200" s="231">
        <v>0</v>
      </c>
      <c r="U200" s="231">
        <v>1216000</v>
      </c>
      <c r="V200" s="231">
        <f t="shared" si="2"/>
        <v>1216000</v>
      </c>
    </row>
    <row r="201" spans="1:22" ht="12.75">
      <c r="A201" s="199" t="s">
        <v>637</v>
      </c>
      <c r="B201" s="200">
        <v>192</v>
      </c>
      <c r="C201">
        <v>2022</v>
      </c>
      <c r="D201" s="231">
        <v>652500</v>
      </c>
      <c r="E201" s="231">
        <v>41000</v>
      </c>
      <c r="F201" s="231">
        <v>110000</v>
      </c>
      <c r="G201" s="231">
        <v>14000</v>
      </c>
      <c r="H201" s="231">
        <v>16000</v>
      </c>
      <c r="I201" s="231">
        <v>2000</v>
      </c>
      <c r="J201" s="231">
        <v>196760</v>
      </c>
      <c r="K201" s="231">
        <v>1032260</v>
      </c>
      <c r="L201"/>
      <c r="M201">
        <v>2023</v>
      </c>
      <c r="N201" s="231">
        <v>877582.2</v>
      </c>
      <c r="O201" s="231">
        <v>60000</v>
      </c>
      <c r="P201" s="231">
        <v>140000</v>
      </c>
      <c r="Q201" s="231">
        <v>14000</v>
      </c>
      <c r="R201" s="231">
        <v>15000</v>
      </c>
      <c r="S201" s="231">
        <v>1000</v>
      </c>
      <c r="T201" s="231">
        <v>204000</v>
      </c>
      <c r="U201" s="231">
        <v>1311582.2</v>
      </c>
      <c r="V201" s="231">
        <f t="shared" si="2"/>
        <v>1311582.2</v>
      </c>
    </row>
    <row r="202" spans="1:22" ht="12.75">
      <c r="A202" s="199" t="s">
        <v>638</v>
      </c>
      <c r="B202" s="200">
        <v>193</v>
      </c>
      <c r="C202" s="233">
        <v>2022</v>
      </c>
      <c r="D202" s="231">
        <v>145000</v>
      </c>
      <c r="E202" s="231">
        <v>0</v>
      </c>
      <c r="F202" s="231">
        <v>15000</v>
      </c>
      <c r="G202" s="231">
        <v>15000</v>
      </c>
      <c r="H202" s="231">
        <v>3000</v>
      </c>
      <c r="I202" s="231">
        <v>2000</v>
      </c>
      <c r="J202" s="231">
        <v>0</v>
      </c>
      <c r="K202" s="231">
        <v>180000</v>
      </c>
      <c r="L202"/>
      <c r="M202">
        <v>2023</v>
      </c>
      <c r="N202" s="231">
        <v>140043.29</v>
      </c>
      <c r="O202" s="231">
        <v>0</v>
      </c>
      <c r="P202" s="231">
        <v>15133</v>
      </c>
      <c r="Q202" s="231">
        <v>10000</v>
      </c>
      <c r="R202" s="231">
        <v>4300</v>
      </c>
      <c r="S202" s="231">
        <v>1200</v>
      </c>
      <c r="T202" s="231">
        <v>0</v>
      </c>
      <c r="U202" s="231">
        <v>170676.29</v>
      </c>
      <c r="V202" s="231">
        <f t="shared" si="2"/>
        <v>170676.29</v>
      </c>
    </row>
    <row r="203" spans="1:22" ht="12.75">
      <c r="A203" s="199" t="s">
        <v>639</v>
      </c>
      <c r="B203" s="200">
        <v>194</v>
      </c>
      <c r="C203">
        <v>2021</v>
      </c>
      <c r="D203" s="231">
        <v>125000</v>
      </c>
      <c r="E203" s="231">
        <v>0</v>
      </c>
      <c r="F203" s="231">
        <v>8911.73</v>
      </c>
      <c r="G203" s="231">
        <v>30000</v>
      </c>
      <c r="H203" s="231">
        <v>250</v>
      </c>
      <c r="I203" s="231">
        <v>2000</v>
      </c>
      <c r="J203" s="231">
        <v>0</v>
      </c>
      <c r="K203" s="231">
        <v>166161.73</v>
      </c>
      <c r="L203"/>
      <c r="M203">
        <v>2022</v>
      </c>
      <c r="N203" s="231">
        <v>134200</v>
      </c>
      <c r="O203" s="231">
        <v>0</v>
      </c>
      <c r="P203" s="231">
        <v>15000</v>
      </c>
      <c r="Q203" s="231">
        <v>28000</v>
      </c>
      <c r="R203" s="231">
        <v>1000</v>
      </c>
      <c r="S203" s="231">
        <v>1800</v>
      </c>
      <c r="T203" s="231">
        <v>0</v>
      </c>
      <c r="U203" s="231">
        <v>180000</v>
      </c>
      <c r="V203" s="231">
        <f aca="true" t="shared" si="3" ref="V203:V266">SUM(N203:T203)</f>
        <v>180000</v>
      </c>
    </row>
    <row r="204" spans="1:22" ht="12.75">
      <c r="A204" s="199" t="s">
        <v>640</v>
      </c>
      <c r="B204" s="200">
        <v>195</v>
      </c>
      <c r="C204">
        <v>2022</v>
      </c>
      <c r="D204" s="231">
        <v>18000</v>
      </c>
      <c r="E204" s="231">
        <v>0</v>
      </c>
      <c r="F204" s="231">
        <v>1000</v>
      </c>
      <c r="G204" s="231">
        <v>5000</v>
      </c>
      <c r="H204" s="231">
        <v>0</v>
      </c>
      <c r="I204" s="231">
        <v>1000</v>
      </c>
      <c r="J204" s="231">
        <v>0</v>
      </c>
      <c r="K204" s="231">
        <v>25000</v>
      </c>
      <c r="L204"/>
      <c r="M204">
        <v>2023</v>
      </c>
      <c r="N204" s="231">
        <v>18000</v>
      </c>
      <c r="O204" s="231">
        <v>0</v>
      </c>
      <c r="P204" s="231">
        <v>1000</v>
      </c>
      <c r="Q204" s="231">
        <v>5000</v>
      </c>
      <c r="R204" s="231">
        <v>0</v>
      </c>
      <c r="S204" s="231">
        <v>1000</v>
      </c>
      <c r="T204" s="231">
        <v>0</v>
      </c>
      <c r="U204" s="231">
        <v>25000</v>
      </c>
      <c r="V204" s="231">
        <f t="shared" si="3"/>
        <v>25000</v>
      </c>
    </row>
    <row r="205" spans="1:22" ht="12.75">
      <c r="A205" s="199" t="s">
        <v>641</v>
      </c>
      <c r="B205" s="200">
        <v>196</v>
      </c>
      <c r="C205">
        <v>2022</v>
      </c>
      <c r="D205" s="231">
        <v>525000</v>
      </c>
      <c r="E205" s="231">
        <v>39703</v>
      </c>
      <c r="F205" s="231">
        <v>30864</v>
      </c>
      <c r="G205" s="231">
        <v>1556</v>
      </c>
      <c r="H205" s="231">
        <v>40000</v>
      </c>
      <c r="I205" s="231">
        <v>2512</v>
      </c>
      <c r="J205" s="231">
        <v>0</v>
      </c>
      <c r="K205" s="231">
        <v>639635</v>
      </c>
      <c r="L205"/>
      <c r="M205">
        <v>2023</v>
      </c>
      <c r="N205" s="231">
        <v>508000.22</v>
      </c>
      <c r="O205" s="231">
        <v>120050</v>
      </c>
      <c r="P205" s="231">
        <v>29000</v>
      </c>
      <c r="Q205" s="231">
        <v>0</v>
      </c>
      <c r="R205" s="231">
        <v>23817</v>
      </c>
      <c r="S205" s="231">
        <v>133</v>
      </c>
      <c r="T205" s="231">
        <v>0</v>
      </c>
      <c r="U205" s="231">
        <v>681000.22</v>
      </c>
      <c r="V205" s="231">
        <f t="shared" si="3"/>
        <v>681000.22</v>
      </c>
    </row>
    <row r="206" spans="1:22" ht="12.75">
      <c r="A206" s="199" t="s">
        <v>642</v>
      </c>
      <c r="B206" s="200">
        <v>197</v>
      </c>
      <c r="C206">
        <v>2022</v>
      </c>
      <c r="D206" s="231">
        <v>2750000</v>
      </c>
      <c r="E206" s="231">
        <v>7522000</v>
      </c>
      <c r="F206" s="231">
        <v>450000</v>
      </c>
      <c r="G206" s="231">
        <v>16524</v>
      </c>
      <c r="H206" s="231">
        <v>230000</v>
      </c>
      <c r="I206" s="231">
        <v>165000</v>
      </c>
      <c r="J206" s="231">
        <v>0</v>
      </c>
      <c r="K206" s="231">
        <v>11133524</v>
      </c>
      <c r="L206"/>
      <c r="M206">
        <v>2023</v>
      </c>
      <c r="N206" s="231">
        <v>2900000</v>
      </c>
      <c r="O206" s="231">
        <v>10805000</v>
      </c>
      <c r="P206" s="231">
        <v>650000</v>
      </c>
      <c r="Q206" s="231">
        <v>13695</v>
      </c>
      <c r="R206" s="231">
        <v>300000</v>
      </c>
      <c r="S206" s="231">
        <v>225000</v>
      </c>
      <c r="T206" s="231">
        <v>0</v>
      </c>
      <c r="U206" s="231">
        <v>14893695</v>
      </c>
      <c r="V206" s="231">
        <f t="shared" si="3"/>
        <v>14893695</v>
      </c>
    </row>
    <row r="207" spans="1:22" ht="12.75">
      <c r="A207" s="199" t="s">
        <v>643</v>
      </c>
      <c r="B207" s="200">
        <v>198</v>
      </c>
      <c r="C207">
        <v>2022</v>
      </c>
      <c r="D207" s="231">
        <v>4500000</v>
      </c>
      <c r="E207" s="231">
        <v>1034150</v>
      </c>
      <c r="F207" s="231">
        <v>167165</v>
      </c>
      <c r="G207" s="231">
        <v>12200</v>
      </c>
      <c r="H207" s="231">
        <v>31000</v>
      </c>
      <c r="I207" s="231">
        <v>250000</v>
      </c>
      <c r="J207" s="231">
        <v>500000</v>
      </c>
      <c r="K207" s="231">
        <v>6494515</v>
      </c>
      <c r="L207"/>
      <c r="M207">
        <v>2023</v>
      </c>
      <c r="N207" s="231">
        <v>5083952</v>
      </c>
      <c r="O207" s="231">
        <v>1504650</v>
      </c>
      <c r="P207" s="231">
        <v>227100</v>
      </c>
      <c r="Q207" s="231">
        <v>12200</v>
      </c>
      <c r="R207" s="231">
        <v>31000</v>
      </c>
      <c r="S207" s="231">
        <v>250000</v>
      </c>
      <c r="T207" s="231">
        <v>500000</v>
      </c>
      <c r="U207" s="231">
        <v>7608902</v>
      </c>
      <c r="V207" s="231">
        <f t="shared" si="3"/>
        <v>7608902</v>
      </c>
    </row>
    <row r="208" spans="1:22" ht="12.75">
      <c r="A208" s="199" t="s">
        <v>644</v>
      </c>
      <c r="B208" s="200">
        <v>199</v>
      </c>
      <c r="C208">
        <v>2022</v>
      </c>
      <c r="D208" s="231">
        <v>4000000</v>
      </c>
      <c r="E208" s="231">
        <v>500000</v>
      </c>
      <c r="F208" s="231">
        <v>270000</v>
      </c>
      <c r="G208" s="231">
        <v>110000</v>
      </c>
      <c r="H208" s="231">
        <v>0</v>
      </c>
      <c r="I208" s="231">
        <v>150000</v>
      </c>
      <c r="J208" s="231">
        <v>0</v>
      </c>
      <c r="K208" s="231">
        <v>5030000</v>
      </c>
      <c r="L208"/>
      <c r="M208">
        <v>2023</v>
      </c>
      <c r="N208" s="231">
        <v>4700000</v>
      </c>
      <c r="O208" s="231">
        <v>900000</v>
      </c>
      <c r="P208" s="231">
        <v>270000</v>
      </c>
      <c r="Q208" s="231">
        <v>110000</v>
      </c>
      <c r="R208" s="231">
        <v>0</v>
      </c>
      <c r="S208" s="231">
        <v>250000</v>
      </c>
      <c r="T208" s="231">
        <v>0</v>
      </c>
      <c r="U208" s="231">
        <v>6230000</v>
      </c>
      <c r="V208" s="231">
        <f t="shared" si="3"/>
        <v>6230000</v>
      </c>
    </row>
    <row r="209" spans="1:22" ht="12.75">
      <c r="A209" s="199" t="s">
        <v>645</v>
      </c>
      <c r="B209" s="200">
        <v>200</v>
      </c>
      <c r="C209" s="235">
        <v>2022</v>
      </c>
      <c r="D209" s="236">
        <v>43000</v>
      </c>
      <c r="E209" s="236">
        <v>3850</v>
      </c>
      <c r="F209" s="236">
        <v>0</v>
      </c>
      <c r="G209" s="236">
        <v>0</v>
      </c>
      <c r="H209" s="236">
        <v>1750</v>
      </c>
      <c r="I209" s="236">
        <v>2000</v>
      </c>
      <c r="J209" s="236">
        <v>3500</v>
      </c>
      <c r="K209" s="231">
        <v>54100</v>
      </c>
      <c r="L209"/>
      <c r="M209">
        <v>2023</v>
      </c>
      <c r="N209" s="236">
        <v>46000</v>
      </c>
      <c r="O209" s="236">
        <v>7000</v>
      </c>
      <c r="P209" s="236">
        <v>0</v>
      </c>
      <c r="Q209" s="236">
        <v>0</v>
      </c>
      <c r="R209" s="236">
        <v>1000</v>
      </c>
      <c r="S209" s="236">
        <v>2250</v>
      </c>
      <c r="T209" s="236">
        <v>0</v>
      </c>
      <c r="U209" s="231">
        <v>56250</v>
      </c>
      <c r="V209" s="231">
        <f t="shared" si="3"/>
        <v>56250</v>
      </c>
    </row>
    <row r="210" spans="1:22" ht="12.75">
      <c r="A210" s="199" t="s">
        <v>646</v>
      </c>
      <c r="B210" s="200">
        <v>201</v>
      </c>
      <c r="C210">
        <v>2022</v>
      </c>
      <c r="D210" s="231">
        <v>8870000</v>
      </c>
      <c r="E210" s="231">
        <v>1604924</v>
      </c>
      <c r="F210" s="231">
        <v>1765000</v>
      </c>
      <c r="G210" s="231">
        <v>479000</v>
      </c>
      <c r="H210" s="231">
        <v>134000</v>
      </c>
      <c r="I210" s="231">
        <v>258000</v>
      </c>
      <c r="J210" s="231">
        <v>1183000</v>
      </c>
      <c r="K210" s="231">
        <v>14293924</v>
      </c>
      <c r="L210"/>
      <c r="M210">
        <v>2023</v>
      </c>
      <c r="N210" s="231">
        <v>8300000</v>
      </c>
      <c r="O210" s="231">
        <v>1810931</v>
      </c>
      <c r="P210" s="231">
        <v>1524947</v>
      </c>
      <c r="Q210" s="231">
        <v>354000</v>
      </c>
      <c r="R210" s="231">
        <v>133000</v>
      </c>
      <c r="S210" s="231">
        <v>135942</v>
      </c>
      <c r="T210" s="231">
        <v>1332630</v>
      </c>
      <c r="U210" s="231">
        <v>13591450</v>
      </c>
      <c r="V210" s="231">
        <f t="shared" si="3"/>
        <v>13591450</v>
      </c>
    </row>
    <row r="211" spans="1:22" ht="12.75">
      <c r="A211" s="199" t="s">
        <v>647</v>
      </c>
      <c r="B211" s="200">
        <v>202</v>
      </c>
      <c r="C211">
        <v>2022</v>
      </c>
      <c r="D211" s="231">
        <v>155000</v>
      </c>
      <c r="E211" s="231">
        <v>0</v>
      </c>
      <c r="F211" s="231">
        <v>25000</v>
      </c>
      <c r="G211" s="231">
        <v>0</v>
      </c>
      <c r="H211" s="231">
        <v>2000</v>
      </c>
      <c r="I211" s="231">
        <v>500</v>
      </c>
      <c r="J211" s="231">
        <v>0</v>
      </c>
      <c r="K211" s="231">
        <v>182500</v>
      </c>
      <c r="L211"/>
      <c r="M211">
        <v>2023</v>
      </c>
      <c r="N211" s="231">
        <v>170000</v>
      </c>
      <c r="O211" s="231">
        <v>0</v>
      </c>
      <c r="P211" s="231">
        <v>30000</v>
      </c>
      <c r="Q211" s="231">
        <v>0</v>
      </c>
      <c r="R211" s="231">
        <v>1560</v>
      </c>
      <c r="S211" s="231">
        <v>226</v>
      </c>
      <c r="T211" s="231">
        <v>0</v>
      </c>
      <c r="U211" s="231">
        <v>201786</v>
      </c>
      <c r="V211" s="231">
        <f t="shared" si="3"/>
        <v>201786</v>
      </c>
    </row>
    <row r="212" spans="1:22" ht="12.75">
      <c r="A212" s="199" t="s">
        <v>648</v>
      </c>
      <c r="B212" s="200">
        <v>203</v>
      </c>
      <c r="C212">
        <v>2022</v>
      </c>
      <c r="D212" s="231">
        <v>260000</v>
      </c>
      <c r="E212" s="231">
        <v>250</v>
      </c>
      <c r="F212" s="231">
        <v>35000</v>
      </c>
      <c r="G212" s="231">
        <v>45750</v>
      </c>
      <c r="H212" s="231">
        <v>1500</v>
      </c>
      <c r="I212" s="231">
        <v>2000</v>
      </c>
      <c r="J212" s="231">
        <v>2000</v>
      </c>
      <c r="K212" s="231">
        <v>346500</v>
      </c>
      <c r="L212"/>
      <c r="M212">
        <v>2023</v>
      </c>
      <c r="N212" s="231">
        <v>290300</v>
      </c>
      <c r="O212" s="231">
        <v>250</v>
      </c>
      <c r="P212" s="231">
        <v>50000</v>
      </c>
      <c r="Q212" s="231">
        <v>45750</v>
      </c>
      <c r="R212" s="231">
        <v>1200</v>
      </c>
      <c r="S212" s="231">
        <v>3000</v>
      </c>
      <c r="T212" s="231">
        <v>2000</v>
      </c>
      <c r="U212" s="231">
        <v>392500</v>
      </c>
      <c r="V212" s="231">
        <f t="shared" si="3"/>
        <v>392500</v>
      </c>
    </row>
    <row r="213" spans="1:22" ht="12.75">
      <c r="A213" s="199" t="s">
        <v>649</v>
      </c>
      <c r="B213" s="200">
        <v>204</v>
      </c>
      <c r="C213" s="235">
        <v>2022</v>
      </c>
      <c r="D213" s="236">
        <v>139224</v>
      </c>
      <c r="E213" s="236">
        <v>0</v>
      </c>
      <c r="F213" s="236">
        <v>6800</v>
      </c>
      <c r="G213" s="236">
        <v>722074</v>
      </c>
      <c r="H213" s="236">
        <v>500</v>
      </c>
      <c r="I213" s="236">
        <v>2500</v>
      </c>
      <c r="J213" s="236">
        <v>0</v>
      </c>
      <c r="K213" s="231">
        <v>871098</v>
      </c>
      <c r="L213"/>
      <c r="M213">
        <v>2023</v>
      </c>
      <c r="N213" s="236">
        <v>145000</v>
      </c>
      <c r="O213" s="236">
        <v>0</v>
      </c>
      <c r="P213" s="236">
        <v>11000</v>
      </c>
      <c r="Q213" s="236">
        <v>722074</v>
      </c>
      <c r="R213" s="236">
        <v>1000</v>
      </c>
      <c r="S213" s="236">
        <v>1720</v>
      </c>
      <c r="T213" s="236">
        <v>75868</v>
      </c>
      <c r="U213" s="231">
        <v>956662</v>
      </c>
      <c r="V213" s="231">
        <f t="shared" si="3"/>
        <v>956662</v>
      </c>
    </row>
    <row r="214" spans="1:22" ht="12.75">
      <c r="A214" s="199" t="s">
        <v>650</v>
      </c>
      <c r="B214" s="200">
        <v>205</v>
      </c>
      <c r="C214">
        <v>2022</v>
      </c>
      <c r="D214" s="231">
        <v>1102000</v>
      </c>
      <c r="E214" s="231">
        <v>14000</v>
      </c>
      <c r="F214" s="231">
        <v>35000</v>
      </c>
      <c r="G214" s="231">
        <v>45000</v>
      </c>
      <c r="H214" s="231">
        <v>65000</v>
      </c>
      <c r="I214" s="231">
        <v>60000</v>
      </c>
      <c r="J214" s="231">
        <v>20000</v>
      </c>
      <c r="K214" s="231">
        <v>1341000</v>
      </c>
      <c r="L214"/>
      <c r="M214">
        <v>2023</v>
      </c>
      <c r="N214" s="231">
        <v>1200000</v>
      </c>
      <c r="O214" s="231">
        <v>16000</v>
      </c>
      <c r="P214" s="231">
        <v>30000</v>
      </c>
      <c r="Q214" s="231">
        <v>40000</v>
      </c>
      <c r="R214" s="231">
        <v>75000</v>
      </c>
      <c r="S214" s="231">
        <v>32000</v>
      </c>
      <c r="T214" s="231">
        <v>20000</v>
      </c>
      <c r="U214" s="231">
        <v>1413000</v>
      </c>
      <c r="V214" s="231">
        <f t="shared" si="3"/>
        <v>1413000</v>
      </c>
    </row>
    <row r="215" spans="1:22" ht="12.75">
      <c r="A215" s="199" t="s">
        <v>651</v>
      </c>
      <c r="B215" s="200">
        <v>206</v>
      </c>
      <c r="C215">
        <v>2022</v>
      </c>
      <c r="D215" s="231">
        <v>2800000</v>
      </c>
      <c r="E215" s="231">
        <v>860000</v>
      </c>
      <c r="F215" s="231">
        <v>325000</v>
      </c>
      <c r="G215" s="231">
        <v>27000</v>
      </c>
      <c r="H215" s="231">
        <v>5000</v>
      </c>
      <c r="I215" s="231">
        <v>60000</v>
      </c>
      <c r="J215" s="231">
        <v>280700</v>
      </c>
      <c r="K215" s="231">
        <v>4357700</v>
      </c>
      <c r="L215"/>
      <c r="M215">
        <v>2023</v>
      </c>
      <c r="N215" s="231">
        <v>2850000</v>
      </c>
      <c r="O215" s="231">
        <v>1033750</v>
      </c>
      <c r="P215" s="231">
        <v>300000</v>
      </c>
      <c r="Q215" s="231">
        <v>27000</v>
      </c>
      <c r="R215" s="231">
        <v>6000</v>
      </c>
      <c r="S215" s="231">
        <v>45250</v>
      </c>
      <c r="T215" s="231">
        <v>310000</v>
      </c>
      <c r="U215" s="231">
        <v>4572000</v>
      </c>
      <c r="V215" s="231">
        <f t="shared" si="3"/>
        <v>4572000</v>
      </c>
    </row>
    <row r="216" spans="1:22" ht="12.75">
      <c r="A216" s="199" t="s">
        <v>652</v>
      </c>
      <c r="B216" s="200">
        <v>207</v>
      </c>
      <c r="C216">
        <v>2022</v>
      </c>
      <c r="D216" s="231">
        <v>13300000</v>
      </c>
      <c r="E216" s="231">
        <v>2550000</v>
      </c>
      <c r="F216" s="231">
        <v>1355000</v>
      </c>
      <c r="G216" s="231">
        <v>260000</v>
      </c>
      <c r="H216" s="231">
        <v>850000</v>
      </c>
      <c r="I216" s="231">
        <v>300000</v>
      </c>
      <c r="J216" s="231">
        <v>5610850</v>
      </c>
      <c r="K216" s="231">
        <v>24225850</v>
      </c>
      <c r="L216"/>
      <c r="M216">
        <v>2023</v>
      </c>
      <c r="N216" s="231">
        <v>13300000</v>
      </c>
      <c r="O216" s="231">
        <v>3400000</v>
      </c>
      <c r="P216" s="231">
        <v>1355000</v>
      </c>
      <c r="Q216" s="231">
        <v>210000</v>
      </c>
      <c r="R216" s="231">
        <v>1055000</v>
      </c>
      <c r="S216" s="231">
        <v>689482</v>
      </c>
      <c r="T216" s="231">
        <v>6134823</v>
      </c>
      <c r="U216" s="231">
        <v>26144305</v>
      </c>
      <c r="V216" s="231">
        <f t="shared" si="3"/>
        <v>26144305</v>
      </c>
    </row>
    <row r="217" spans="1:22" ht="12.75">
      <c r="A217" s="199" t="s">
        <v>653</v>
      </c>
      <c r="B217" s="200">
        <v>208</v>
      </c>
      <c r="C217">
        <v>2022</v>
      </c>
      <c r="D217" s="231">
        <v>1825000</v>
      </c>
      <c r="E217" s="231">
        <v>65000</v>
      </c>
      <c r="F217" s="231">
        <v>85000</v>
      </c>
      <c r="G217" s="231">
        <v>80000</v>
      </c>
      <c r="H217" s="231">
        <v>10000</v>
      </c>
      <c r="I217" s="231">
        <v>22500</v>
      </c>
      <c r="J217" s="231">
        <v>0</v>
      </c>
      <c r="K217" s="231">
        <v>2087500</v>
      </c>
      <c r="L217"/>
      <c r="M217">
        <v>2023</v>
      </c>
      <c r="N217" s="231">
        <v>1830000</v>
      </c>
      <c r="O217" s="231">
        <v>90000</v>
      </c>
      <c r="P217" s="231">
        <v>90000</v>
      </c>
      <c r="Q217" s="231">
        <v>0</v>
      </c>
      <c r="R217" s="231">
        <v>9000</v>
      </c>
      <c r="S217" s="231">
        <v>15000</v>
      </c>
      <c r="T217" s="231">
        <v>0</v>
      </c>
      <c r="U217" s="231">
        <v>2034000</v>
      </c>
      <c r="V217" s="231">
        <f t="shared" si="3"/>
        <v>2034000</v>
      </c>
    </row>
    <row r="218" spans="1:22" ht="12.75">
      <c r="A218" s="199" t="s">
        <v>654</v>
      </c>
      <c r="B218" s="200">
        <v>209</v>
      </c>
      <c r="C218">
        <v>2022</v>
      </c>
      <c r="D218" s="231">
        <v>1160000</v>
      </c>
      <c r="E218" s="231">
        <v>513180</v>
      </c>
      <c r="F218" s="231">
        <v>300000</v>
      </c>
      <c r="G218" s="231">
        <v>35000</v>
      </c>
      <c r="H218" s="231">
        <v>65000</v>
      </c>
      <c r="I218" s="231">
        <v>8300</v>
      </c>
      <c r="J218" s="231">
        <v>0</v>
      </c>
      <c r="K218" s="231">
        <v>2081480</v>
      </c>
      <c r="L218"/>
      <c r="M218">
        <v>2023</v>
      </c>
      <c r="N218" s="231">
        <v>1068841</v>
      </c>
      <c r="O218" s="231">
        <v>895562</v>
      </c>
      <c r="P218" s="231">
        <v>245076</v>
      </c>
      <c r="Q218" s="231">
        <v>19595</v>
      </c>
      <c r="R218" s="231">
        <v>48560</v>
      </c>
      <c r="S218" s="231">
        <v>8300</v>
      </c>
      <c r="T218" s="231">
        <v>0</v>
      </c>
      <c r="U218" s="231">
        <v>2285934</v>
      </c>
      <c r="V218" s="231">
        <f t="shared" si="3"/>
        <v>2285934</v>
      </c>
    </row>
    <row r="219" spans="1:22" ht="12.75">
      <c r="A219" s="199" t="s">
        <v>655</v>
      </c>
      <c r="B219" s="200">
        <v>210</v>
      </c>
      <c r="C219">
        <v>2022</v>
      </c>
      <c r="D219" s="231">
        <v>4800000</v>
      </c>
      <c r="E219" s="231">
        <v>480681.48</v>
      </c>
      <c r="F219" s="231">
        <v>460409.91</v>
      </c>
      <c r="G219" s="231">
        <v>30000</v>
      </c>
      <c r="H219" s="231">
        <v>14700</v>
      </c>
      <c r="I219" s="231">
        <v>540000</v>
      </c>
      <c r="J219" s="231">
        <v>314631.01</v>
      </c>
      <c r="K219" s="231">
        <v>6640422.4</v>
      </c>
      <c r="L219"/>
      <c r="M219">
        <v>2023</v>
      </c>
      <c r="N219" s="231">
        <v>4800000</v>
      </c>
      <c r="O219" s="231">
        <v>559716.21</v>
      </c>
      <c r="P219" s="231">
        <v>460409.91</v>
      </c>
      <c r="Q219" s="231">
        <v>30000</v>
      </c>
      <c r="R219" s="231">
        <v>33500</v>
      </c>
      <c r="S219" s="231">
        <v>399000</v>
      </c>
      <c r="T219" s="231">
        <v>318563.9</v>
      </c>
      <c r="U219" s="231">
        <v>6601190.0200000005</v>
      </c>
      <c r="V219" s="231">
        <f t="shared" si="3"/>
        <v>6601190.0200000005</v>
      </c>
    </row>
    <row r="220" spans="1:22" ht="12.75">
      <c r="A220" s="199" t="s">
        <v>656</v>
      </c>
      <c r="B220" s="200">
        <v>211</v>
      </c>
      <c r="C220">
        <v>2022</v>
      </c>
      <c r="D220" s="231">
        <v>4097264</v>
      </c>
      <c r="E220" s="231">
        <v>655000</v>
      </c>
      <c r="F220" s="231">
        <v>232500</v>
      </c>
      <c r="G220" s="231">
        <v>24800</v>
      </c>
      <c r="H220" s="231">
        <v>42800</v>
      </c>
      <c r="I220" s="231">
        <v>27000</v>
      </c>
      <c r="J220" s="231">
        <v>542020</v>
      </c>
      <c r="K220" s="231">
        <v>5621384</v>
      </c>
      <c r="L220"/>
      <c r="M220">
        <v>2023</v>
      </c>
      <c r="N220" s="231">
        <v>4000000</v>
      </c>
      <c r="O220" s="231">
        <v>800000</v>
      </c>
      <c r="P220" s="231">
        <v>238000</v>
      </c>
      <c r="Q220" s="231">
        <v>24800</v>
      </c>
      <c r="R220" s="231">
        <v>39500</v>
      </c>
      <c r="S220" s="231">
        <v>25000</v>
      </c>
      <c r="T220" s="231">
        <v>601357</v>
      </c>
      <c r="U220" s="231">
        <v>5728657</v>
      </c>
      <c r="V220" s="231">
        <f t="shared" si="3"/>
        <v>5728657</v>
      </c>
    </row>
    <row r="221" spans="1:22" ht="12.75">
      <c r="A221" s="199" t="s">
        <v>657</v>
      </c>
      <c r="B221" s="200">
        <v>212</v>
      </c>
      <c r="C221">
        <v>2022</v>
      </c>
      <c r="D221" s="231">
        <v>561000</v>
      </c>
      <c r="E221" s="231">
        <v>0</v>
      </c>
      <c r="F221" s="231">
        <v>69800</v>
      </c>
      <c r="G221" s="231">
        <v>3300</v>
      </c>
      <c r="H221" s="231">
        <v>3500</v>
      </c>
      <c r="I221" s="231">
        <v>1100</v>
      </c>
      <c r="J221" s="231">
        <v>50000</v>
      </c>
      <c r="K221" s="231">
        <v>688700</v>
      </c>
      <c r="L221"/>
      <c r="M221">
        <v>2023</v>
      </c>
      <c r="N221" s="231">
        <v>577610</v>
      </c>
      <c r="O221" s="231">
        <v>0</v>
      </c>
      <c r="P221" s="231">
        <v>70600</v>
      </c>
      <c r="Q221" s="231">
        <v>3300</v>
      </c>
      <c r="R221" s="231">
        <v>0</v>
      </c>
      <c r="S221" s="231">
        <v>1725</v>
      </c>
      <c r="T221" s="231">
        <v>50000</v>
      </c>
      <c r="U221" s="231">
        <v>703235</v>
      </c>
      <c r="V221" s="231">
        <f t="shared" si="3"/>
        <v>703235</v>
      </c>
    </row>
    <row r="222" spans="1:22" ht="12.75">
      <c r="A222" s="199" t="s">
        <v>658</v>
      </c>
      <c r="B222" s="200">
        <v>213</v>
      </c>
      <c r="C222">
        <v>2022</v>
      </c>
      <c r="D222" s="231">
        <v>2500000</v>
      </c>
      <c r="E222" s="231">
        <v>175000</v>
      </c>
      <c r="F222" s="231">
        <v>200000</v>
      </c>
      <c r="G222" s="231">
        <v>250000</v>
      </c>
      <c r="H222" s="231">
        <v>10000</v>
      </c>
      <c r="I222" s="231">
        <v>35000</v>
      </c>
      <c r="J222" s="231">
        <v>30000</v>
      </c>
      <c r="K222" s="231">
        <v>3200000</v>
      </c>
      <c r="L222"/>
      <c r="M222">
        <v>2023</v>
      </c>
      <c r="N222" s="231">
        <v>2755000</v>
      </c>
      <c r="O222" s="231">
        <v>230000</v>
      </c>
      <c r="P222" s="231">
        <v>225079.46</v>
      </c>
      <c r="Q222" s="231">
        <v>325000</v>
      </c>
      <c r="R222" s="231">
        <v>4556.6</v>
      </c>
      <c r="S222" s="231">
        <v>50000</v>
      </c>
      <c r="T222" s="231">
        <v>30000</v>
      </c>
      <c r="U222" s="231">
        <v>3619636.06</v>
      </c>
      <c r="V222" s="231">
        <f t="shared" si="3"/>
        <v>3619636.06</v>
      </c>
    </row>
    <row r="223" spans="1:22" ht="12.75">
      <c r="A223" s="199" t="s">
        <v>659</v>
      </c>
      <c r="B223" s="200">
        <v>214</v>
      </c>
      <c r="C223">
        <v>2022</v>
      </c>
      <c r="D223" s="231">
        <v>2290000</v>
      </c>
      <c r="E223" s="231">
        <v>1911124</v>
      </c>
      <c r="F223" s="231">
        <v>249000</v>
      </c>
      <c r="G223" s="231">
        <v>176250</v>
      </c>
      <c r="H223" s="231">
        <v>505000</v>
      </c>
      <c r="I223" s="231">
        <v>125000</v>
      </c>
      <c r="J223" s="231">
        <v>586787</v>
      </c>
      <c r="K223" s="231">
        <v>5843161</v>
      </c>
      <c r="L223"/>
      <c r="M223">
        <v>2023</v>
      </c>
      <c r="N223" s="231">
        <v>2415000</v>
      </c>
      <c r="O223" s="231">
        <v>2207650</v>
      </c>
      <c r="P223" s="231">
        <v>249300</v>
      </c>
      <c r="Q223" s="231">
        <v>158950</v>
      </c>
      <c r="R223" s="231">
        <v>555000</v>
      </c>
      <c r="S223" s="231">
        <v>165000</v>
      </c>
      <c r="T223" s="231">
        <v>760504</v>
      </c>
      <c r="U223" s="231">
        <v>6511404</v>
      </c>
      <c r="V223" s="231">
        <f t="shared" si="3"/>
        <v>6511404</v>
      </c>
    </row>
    <row r="224" spans="1:22" ht="12.75">
      <c r="A224" s="199" t="s">
        <v>660</v>
      </c>
      <c r="B224" s="200">
        <v>215</v>
      </c>
      <c r="C224">
        <v>2022</v>
      </c>
      <c r="D224" s="231">
        <v>2424000</v>
      </c>
      <c r="E224" s="231">
        <v>375000</v>
      </c>
      <c r="F224" s="231">
        <v>191000</v>
      </c>
      <c r="G224" s="231">
        <v>112000</v>
      </c>
      <c r="H224" s="231">
        <v>56000</v>
      </c>
      <c r="I224" s="231">
        <v>20000</v>
      </c>
      <c r="J224" s="231">
        <v>271000</v>
      </c>
      <c r="K224" s="231">
        <v>3449000</v>
      </c>
      <c r="L224"/>
      <c r="M224">
        <v>2023</v>
      </c>
      <c r="N224" s="231">
        <v>2424000</v>
      </c>
      <c r="O224" s="231">
        <v>395000</v>
      </c>
      <c r="P224" s="231">
        <v>181000</v>
      </c>
      <c r="Q224" s="231">
        <v>102000</v>
      </c>
      <c r="R224" s="231">
        <v>56000</v>
      </c>
      <c r="S224" s="231">
        <v>20000</v>
      </c>
      <c r="T224" s="231">
        <v>271000</v>
      </c>
      <c r="U224" s="231">
        <v>3449000</v>
      </c>
      <c r="V224" s="231">
        <f t="shared" si="3"/>
        <v>3449000</v>
      </c>
    </row>
    <row r="225" spans="1:22" ht="12.75">
      <c r="A225" s="199" t="s">
        <v>661</v>
      </c>
      <c r="B225" s="200">
        <v>216</v>
      </c>
      <c r="C225">
        <v>2022</v>
      </c>
      <c r="D225" s="231">
        <v>2206446</v>
      </c>
      <c r="E225" s="231">
        <v>0</v>
      </c>
      <c r="F225" s="231">
        <v>178000</v>
      </c>
      <c r="G225" s="231">
        <v>1000</v>
      </c>
      <c r="H225" s="231">
        <v>6400</v>
      </c>
      <c r="I225" s="231">
        <v>30000</v>
      </c>
      <c r="J225" s="231">
        <v>75000</v>
      </c>
      <c r="K225" s="231">
        <v>2496846</v>
      </c>
      <c r="L225"/>
      <c r="M225">
        <v>2023</v>
      </c>
      <c r="N225" s="231">
        <v>2013000</v>
      </c>
      <c r="O225" s="231">
        <v>13000</v>
      </c>
      <c r="P225" s="231">
        <v>175000</v>
      </c>
      <c r="Q225" s="231">
        <v>1000</v>
      </c>
      <c r="R225" s="231">
        <v>7500</v>
      </c>
      <c r="S225" s="231">
        <v>7500</v>
      </c>
      <c r="T225" s="231">
        <v>100000</v>
      </c>
      <c r="U225" s="231">
        <v>2317000</v>
      </c>
      <c r="V225" s="231">
        <f t="shared" si="3"/>
        <v>2317000</v>
      </c>
    </row>
    <row r="226" spans="1:22" ht="12.75">
      <c r="A226" s="199" t="s">
        <v>662</v>
      </c>
      <c r="B226" s="200">
        <v>217</v>
      </c>
      <c r="C226">
        <v>2022</v>
      </c>
      <c r="D226" s="231">
        <v>300000</v>
      </c>
      <c r="E226" s="231">
        <v>0</v>
      </c>
      <c r="F226" s="231">
        <v>35000</v>
      </c>
      <c r="G226" s="231">
        <v>0</v>
      </c>
      <c r="H226" s="231">
        <v>4000</v>
      </c>
      <c r="I226" s="231">
        <v>2500</v>
      </c>
      <c r="J226" s="231">
        <v>0</v>
      </c>
      <c r="K226" s="231">
        <v>341500</v>
      </c>
      <c r="L226"/>
      <c r="M226">
        <v>2023</v>
      </c>
      <c r="N226" s="231">
        <v>400000</v>
      </c>
      <c r="O226" s="231">
        <v>1000</v>
      </c>
      <c r="P226" s="231">
        <v>24500</v>
      </c>
      <c r="Q226" s="231">
        <v>0</v>
      </c>
      <c r="R226" s="231">
        <v>4500</v>
      </c>
      <c r="S226" s="231">
        <v>5500</v>
      </c>
      <c r="T226" s="231">
        <v>0</v>
      </c>
      <c r="U226" s="231">
        <v>435500</v>
      </c>
      <c r="V226" s="231">
        <f t="shared" si="3"/>
        <v>435500</v>
      </c>
    </row>
    <row r="227" spans="1:22" ht="12.75">
      <c r="A227" s="199" t="s">
        <v>663</v>
      </c>
      <c r="B227" s="200">
        <v>218</v>
      </c>
      <c r="C227">
        <v>2022</v>
      </c>
      <c r="D227" s="231">
        <v>2380592.68</v>
      </c>
      <c r="E227" s="231">
        <v>313920</v>
      </c>
      <c r="F227" s="231">
        <v>250000</v>
      </c>
      <c r="G227" s="231">
        <v>32000</v>
      </c>
      <c r="H227" s="231">
        <v>21000</v>
      </c>
      <c r="I227" s="231">
        <v>85000</v>
      </c>
      <c r="J227" s="231">
        <v>108000</v>
      </c>
      <c r="K227" s="231">
        <v>3190512.68</v>
      </c>
      <c r="L227"/>
      <c r="M227">
        <v>2023</v>
      </c>
      <c r="N227" s="231">
        <v>2400000</v>
      </c>
      <c r="O227" s="231">
        <v>321000</v>
      </c>
      <c r="P227" s="231">
        <v>240000</v>
      </c>
      <c r="Q227" s="231">
        <v>31500</v>
      </c>
      <c r="R227" s="231">
        <v>21000</v>
      </c>
      <c r="S227" s="231">
        <v>75000</v>
      </c>
      <c r="T227" s="231">
        <v>100298</v>
      </c>
      <c r="U227" s="231">
        <v>3188798</v>
      </c>
      <c r="V227" s="231">
        <f t="shared" si="3"/>
        <v>3188798</v>
      </c>
    </row>
    <row r="228" spans="1:22" ht="12.75">
      <c r="A228" s="199" t="s">
        <v>664</v>
      </c>
      <c r="B228" s="200">
        <v>219</v>
      </c>
      <c r="C228">
        <v>2022</v>
      </c>
      <c r="D228" s="231">
        <v>1700000</v>
      </c>
      <c r="E228" s="231">
        <v>2000</v>
      </c>
      <c r="F228" s="231">
        <v>145000</v>
      </c>
      <c r="G228" s="231">
        <v>0</v>
      </c>
      <c r="H228" s="231">
        <v>22000</v>
      </c>
      <c r="I228" s="231">
        <v>77000</v>
      </c>
      <c r="J228" s="231">
        <v>0</v>
      </c>
      <c r="K228" s="231">
        <v>1946000</v>
      </c>
      <c r="L228"/>
      <c r="M228">
        <v>2023</v>
      </c>
      <c r="N228" s="231">
        <v>1800000</v>
      </c>
      <c r="O228" s="231">
        <v>2000</v>
      </c>
      <c r="P228" s="231">
        <v>135000</v>
      </c>
      <c r="Q228" s="231">
        <v>0</v>
      </c>
      <c r="R228" s="231">
        <v>22000</v>
      </c>
      <c r="S228" s="231">
        <v>60000</v>
      </c>
      <c r="T228" s="231">
        <v>0</v>
      </c>
      <c r="U228" s="231">
        <v>2019000</v>
      </c>
      <c r="V228" s="231">
        <f t="shared" si="3"/>
        <v>2019000</v>
      </c>
    </row>
    <row r="229" spans="1:22" ht="12.75">
      <c r="A229" s="199" t="s">
        <v>665</v>
      </c>
      <c r="B229" s="200">
        <v>220</v>
      </c>
      <c r="C229">
        <v>2022</v>
      </c>
      <c r="D229" s="231">
        <v>4122854</v>
      </c>
      <c r="E229" s="231">
        <v>1086355</v>
      </c>
      <c r="F229" s="231">
        <v>240507</v>
      </c>
      <c r="G229" s="231">
        <v>1200000</v>
      </c>
      <c r="H229" s="231">
        <v>119229</v>
      </c>
      <c r="I229" s="231">
        <v>55407</v>
      </c>
      <c r="J229" s="231">
        <v>10418600</v>
      </c>
      <c r="K229" s="231">
        <v>17242952</v>
      </c>
      <c r="L229"/>
      <c r="M229">
        <v>2023</v>
      </c>
      <c r="N229" s="231">
        <v>4600000</v>
      </c>
      <c r="O229" s="231">
        <v>1756000</v>
      </c>
      <c r="P229" s="231">
        <v>200000</v>
      </c>
      <c r="Q229" s="231">
        <v>7510000</v>
      </c>
      <c r="R229" s="231">
        <v>120000</v>
      </c>
      <c r="S229" s="231">
        <v>36885</v>
      </c>
      <c r="T229" s="231">
        <v>933024</v>
      </c>
      <c r="U229" s="231">
        <v>15155909</v>
      </c>
      <c r="V229" s="231">
        <f t="shared" si="3"/>
        <v>15155909</v>
      </c>
    </row>
    <row r="230" spans="1:22" ht="12.75">
      <c r="A230" s="199" t="s">
        <v>666</v>
      </c>
      <c r="B230" s="200">
        <v>221</v>
      </c>
      <c r="C230">
        <v>2022</v>
      </c>
      <c r="D230" s="231">
        <v>875000</v>
      </c>
      <c r="E230" s="231">
        <v>1424910</v>
      </c>
      <c r="F230" s="231">
        <v>250000</v>
      </c>
      <c r="G230" s="231">
        <v>15090</v>
      </c>
      <c r="H230" s="231">
        <v>5000</v>
      </c>
      <c r="I230" s="231">
        <v>40000</v>
      </c>
      <c r="J230" s="231">
        <v>990000</v>
      </c>
      <c r="K230" s="231">
        <v>3600000</v>
      </c>
      <c r="L230"/>
      <c r="M230">
        <v>2023</v>
      </c>
      <c r="N230" s="231">
        <v>850000</v>
      </c>
      <c r="O230" s="231">
        <v>1836000</v>
      </c>
      <c r="P230" s="231">
        <v>300000</v>
      </c>
      <c r="Q230" s="231">
        <v>14000</v>
      </c>
      <c r="R230" s="231">
        <v>5000</v>
      </c>
      <c r="S230" s="231">
        <v>5000</v>
      </c>
      <c r="T230" s="231">
        <v>990000</v>
      </c>
      <c r="U230" s="231">
        <v>4000000</v>
      </c>
      <c r="V230" s="231">
        <f t="shared" si="3"/>
        <v>4000000</v>
      </c>
    </row>
    <row r="231" spans="1:22" ht="12.75">
      <c r="A231" s="199" t="s">
        <v>667</v>
      </c>
      <c r="B231" s="200">
        <v>222</v>
      </c>
      <c r="C231">
        <v>2022</v>
      </c>
      <c r="D231" s="231">
        <v>277000</v>
      </c>
      <c r="E231" s="231">
        <v>0</v>
      </c>
      <c r="F231" s="231">
        <v>20000</v>
      </c>
      <c r="G231" s="231">
        <v>140000</v>
      </c>
      <c r="H231" s="231">
        <v>6000</v>
      </c>
      <c r="I231" s="231">
        <v>1500</v>
      </c>
      <c r="J231" s="231">
        <v>0</v>
      </c>
      <c r="K231" s="231">
        <v>444500</v>
      </c>
      <c r="L231"/>
      <c r="M231">
        <v>2023</v>
      </c>
      <c r="N231" s="231">
        <v>276000</v>
      </c>
      <c r="O231" s="231">
        <v>0</v>
      </c>
      <c r="P231" s="231">
        <v>20000</v>
      </c>
      <c r="Q231" s="231">
        <v>147068</v>
      </c>
      <c r="R231" s="231">
        <v>6000</v>
      </c>
      <c r="S231" s="231">
        <v>1500</v>
      </c>
      <c r="T231" s="231">
        <v>0</v>
      </c>
      <c r="U231" s="231">
        <v>450568</v>
      </c>
      <c r="V231" s="231">
        <f t="shared" si="3"/>
        <v>450568</v>
      </c>
    </row>
    <row r="232" spans="1:22" ht="12.75">
      <c r="A232" s="199" t="s">
        <v>668</v>
      </c>
      <c r="B232" s="200">
        <v>223</v>
      </c>
      <c r="C232">
        <v>2022</v>
      </c>
      <c r="D232" s="231">
        <v>850000</v>
      </c>
      <c r="E232" s="231">
        <v>59000</v>
      </c>
      <c r="F232" s="231">
        <v>185000</v>
      </c>
      <c r="G232" s="231">
        <v>15000</v>
      </c>
      <c r="H232" s="231">
        <v>10000</v>
      </c>
      <c r="I232" s="231">
        <v>13000</v>
      </c>
      <c r="J232" s="231">
        <v>119000</v>
      </c>
      <c r="K232" s="231">
        <v>1251000</v>
      </c>
      <c r="L232"/>
      <c r="M232">
        <v>2023</v>
      </c>
      <c r="N232" s="231">
        <v>920000</v>
      </c>
      <c r="O232" s="231">
        <v>60000</v>
      </c>
      <c r="P232" s="231">
        <v>215000</v>
      </c>
      <c r="Q232" s="231">
        <v>15000</v>
      </c>
      <c r="R232" s="231">
        <v>10000</v>
      </c>
      <c r="S232" s="231">
        <v>13000</v>
      </c>
      <c r="T232" s="231">
        <v>120526</v>
      </c>
      <c r="U232" s="231">
        <v>1353526</v>
      </c>
      <c r="V232" s="231">
        <f t="shared" si="3"/>
        <v>1353526</v>
      </c>
    </row>
    <row r="233" spans="1:22" ht="12.75">
      <c r="A233" s="199" t="s">
        <v>669</v>
      </c>
      <c r="B233" s="200">
        <v>224</v>
      </c>
      <c r="C233">
        <v>2022</v>
      </c>
      <c r="D233" s="231">
        <v>1181673</v>
      </c>
      <c r="E233" s="231">
        <v>346188</v>
      </c>
      <c r="F233" s="231">
        <v>239162</v>
      </c>
      <c r="G233" s="231">
        <v>4642</v>
      </c>
      <c r="H233" s="231">
        <v>24739</v>
      </c>
      <c r="I233" s="231">
        <v>29608</v>
      </c>
      <c r="J233" s="231">
        <v>0</v>
      </c>
      <c r="K233" s="231">
        <v>1826012</v>
      </c>
      <c r="L233"/>
      <c r="M233">
        <v>2023</v>
      </c>
      <c r="N233" s="231">
        <v>1181673</v>
      </c>
      <c r="O233" s="231">
        <v>361382</v>
      </c>
      <c r="P233" s="231">
        <v>137271</v>
      </c>
      <c r="Q233" s="231">
        <v>4631</v>
      </c>
      <c r="R233" s="231">
        <v>19613</v>
      </c>
      <c r="S233" s="231">
        <v>15816</v>
      </c>
      <c r="T233" s="231">
        <v>0</v>
      </c>
      <c r="U233" s="231">
        <v>1720386</v>
      </c>
      <c r="V233" s="231">
        <f t="shared" si="3"/>
        <v>1720386</v>
      </c>
    </row>
    <row r="234" spans="1:22" ht="12.75">
      <c r="A234" s="199" t="s">
        <v>670</v>
      </c>
      <c r="B234" s="200">
        <v>225</v>
      </c>
      <c r="C234">
        <v>2022</v>
      </c>
      <c r="D234" s="231">
        <v>200000</v>
      </c>
      <c r="E234" s="231">
        <v>0</v>
      </c>
      <c r="F234" s="231">
        <v>25000</v>
      </c>
      <c r="G234" s="231">
        <v>0</v>
      </c>
      <c r="H234" s="231">
        <v>0</v>
      </c>
      <c r="I234" s="231">
        <v>3500</v>
      </c>
      <c r="J234" s="231">
        <v>0</v>
      </c>
      <c r="K234" s="231">
        <v>228500</v>
      </c>
      <c r="L234"/>
      <c r="M234">
        <v>2023</v>
      </c>
      <c r="N234" s="231">
        <v>267758.64</v>
      </c>
      <c r="O234" s="231">
        <v>30000</v>
      </c>
      <c r="P234" s="231">
        <v>49302.09</v>
      </c>
      <c r="Q234" s="231">
        <v>0</v>
      </c>
      <c r="R234" s="231">
        <v>1300</v>
      </c>
      <c r="S234" s="231">
        <v>3000</v>
      </c>
      <c r="T234" s="231">
        <v>0</v>
      </c>
      <c r="U234" s="231">
        <v>351360.73</v>
      </c>
      <c r="V234" s="231">
        <f t="shared" si="3"/>
        <v>351360.73</v>
      </c>
    </row>
    <row r="235" spans="1:22" ht="12.75">
      <c r="A235" s="199" t="s">
        <v>671</v>
      </c>
      <c r="B235" s="200">
        <v>226</v>
      </c>
      <c r="C235" s="235">
        <v>2022</v>
      </c>
      <c r="D235" s="236">
        <v>1728000</v>
      </c>
      <c r="E235" s="236">
        <v>405000</v>
      </c>
      <c r="F235" s="236">
        <v>150000</v>
      </c>
      <c r="G235" s="236">
        <v>0</v>
      </c>
      <c r="H235" s="236">
        <v>34000</v>
      </c>
      <c r="I235" s="236">
        <v>24000</v>
      </c>
      <c r="J235" s="236">
        <v>146500</v>
      </c>
      <c r="K235" s="231">
        <v>2487500</v>
      </c>
      <c r="L235"/>
      <c r="M235">
        <v>2023</v>
      </c>
      <c r="N235" s="236">
        <v>1830000</v>
      </c>
      <c r="O235" s="236">
        <v>380000</v>
      </c>
      <c r="P235" s="236">
        <v>153000</v>
      </c>
      <c r="Q235" s="236">
        <v>0</v>
      </c>
      <c r="R235" s="236">
        <v>36000</v>
      </c>
      <c r="S235" s="236">
        <v>37000</v>
      </c>
      <c r="T235" s="236">
        <v>205000</v>
      </c>
      <c r="U235" s="231">
        <v>2641000</v>
      </c>
      <c r="V235" s="231">
        <f t="shared" si="3"/>
        <v>2641000</v>
      </c>
    </row>
    <row r="236" spans="1:22" ht="12.75">
      <c r="A236" s="199" t="s">
        <v>672</v>
      </c>
      <c r="B236" s="200">
        <v>227</v>
      </c>
      <c r="C236">
        <v>2022</v>
      </c>
      <c r="D236" s="231">
        <v>1701594</v>
      </c>
      <c r="E236" s="231">
        <v>120000</v>
      </c>
      <c r="F236" s="231">
        <v>115500</v>
      </c>
      <c r="G236" s="231">
        <v>11800</v>
      </c>
      <c r="H236" s="231">
        <v>12350</v>
      </c>
      <c r="I236" s="231">
        <v>33000</v>
      </c>
      <c r="J236" s="231">
        <v>237500</v>
      </c>
      <c r="K236" s="231">
        <v>2231744</v>
      </c>
      <c r="L236"/>
      <c r="M236">
        <v>2023</v>
      </c>
      <c r="N236" s="231">
        <v>1475433</v>
      </c>
      <c r="O236" s="231">
        <v>143000</v>
      </c>
      <c r="P236" s="231">
        <v>138000</v>
      </c>
      <c r="Q236" s="231">
        <v>10900</v>
      </c>
      <c r="R236" s="231">
        <v>9505</v>
      </c>
      <c r="S236" s="231">
        <v>26600</v>
      </c>
      <c r="T236" s="231">
        <v>293200</v>
      </c>
      <c r="U236" s="231">
        <v>2096638</v>
      </c>
      <c r="V236" s="231">
        <f t="shared" si="3"/>
        <v>2096638</v>
      </c>
    </row>
    <row r="237" spans="1:22" ht="12.75">
      <c r="A237" s="199" t="s">
        <v>673</v>
      </c>
      <c r="B237" s="200">
        <v>228</v>
      </c>
      <c r="C237">
        <v>2022</v>
      </c>
      <c r="D237" s="231">
        <v>703037</v>
      </c>
      <c r="E237" s="231">
        <v>17672</v>
      </c>
      <c r="F237" s="231">
        <v>20000</v>
      </c>
      <c r="G237" s="231">
        <v>43013</v>
      </c>
      <c r="H237" s="231">
        <v>10000</v>
      </c>
      <c r="I237" s="231">
        <v>8000</v>
      </c>
      <c r="J237" s="231">
        <v>6088</v>
      </c>
      <c r="K237" s="231">
        <v>807810</v>
      </c>
      <c r="L237"/>
      <c r="M237">
        <v>2023</v>
      </c>
      <c r="N237" s="231">
        <v>675000</v>
      </c>
      <c r="O237" s="231">
        <v>21000</v>
      </c>
      <c r="P237" s="231">
        <v>19000</v>
      </c>
      <c r="Q237" s="231">
        <v>44938</v>
      </c>
      <c r="R237" s="231">
        <v>14000</v>
      </c>
      <c r="S237" s="231">
        <v>4000</v>
      </c>
      <c r="T237" s="231">
        <v>7305</v>
      </c>
      <c r="U237" s="231">
        <v>785243</v>
      </c>
      <c r="V237" s="231">
        <f t="shared" si="3"/>
        <v>785243</v>
      </c>
    </row>
    <row r="238" spans="1:22" ht="12.75">
      <c r="A238" s="199" t="s">
        <v>674</v>
      </c>
      <c r="B238" s="200">
        <v>229</v>
      </c>
      <c r="C238">
        <v>2022</v>
      </c>
      <c r="D238" s="231">
        <v>8083000</v>
      </c>
      <c r="E238" s="231">
        <v>2200000</v>
      </c>
      <c r="F238" s="231">
        <v>786000</v>
      </c>
      <c r="G238" s="231">
        <v>751000</v>
      </c>
      <c r="H238" s="231">
        <v>101000</v>
      </c>
      <c r="I238" s="231">
        <v>86000</v>
      </c>
      <c r="J238" s="231">
        <v>980000</v>
      </c>
      <c r="K238" s="231">
        <v>12987000</v>
      </c>
      <c r="L238"/>
      <c r="M238">
        <v>2023</v>
      </c>
      <c r="N238" s="231">
        <v>8580000</v>
      </c>
      <c r="O238" s="231">
        <v>2807000</v>
      </c>
      <c r="P238" s="231">
        <v>750000</v>
      </c>
      <c r="Q238" s="231">
        <v>950000</v>
      </c>
      <c r="R238" s="231">
        <v>115000</v>
      </c>
      <c r="S238" s="231">
        <v>50000</v>
      </c>
      <c r="T238" s="231">
        <v>1135000</v>
      </c>
      <c r="U238" s="231">
        <v>14387000</v>
      </c>
      <c r="V238" s="231">
        <f t="shared" si="3"/>
        <v>14387000</v>
      </c>
    </row>
    <row r="239" spans="1:22" ht="12.75">
      <c r="A239" s="199" t="s">
        <v>675</v>
      </c>
      <c r="B239" s="200">
        <v>230</v>
      </c>
      <c r="C239">
        <v>2022</v>
      </c>
      <c r="D239" s="231">
        <v>145000</v>
      </c>
      <c r="E239" s="231">
        <v>0</v>
      </c>
      <c r="F239" s="231">
        <v>19000</v>
      </c>
      <c r="G239" s="231">
        <v>425000</v>
      </c>
      <c r="H239" s="231">
        <v>8000</v>
      </c>
      <c r="I239" s="231">
        <v>3400</v>
      </c>
      <c r="J239" s="231">
        <v>6000</v>
      </c>
      <c r="K239" s="231">
        <v>606400</v>
      </c>
      <c r="L239"/>
      <c r="M239">
        <v>2023</v>
      </c>
      <c r="N239" s="231">
        <v>150000</v>
      </c>
      <c r="O239" s="231">
        <v>0</v>
      </c>
      <c r="P239" s="231">
        <v>30000</v>
      </c>
      <c r="Q239" s="231">
        <v>429000</v>
      </c>
      <c r="R239" s="231">
        <v>5500</v>
      </c>
      <c r="S239" s="231">
        <v>1100</v>
      </c>
      <c r="T239" s="231">
        <v>7300</v>
      </c>
      <c r="U239" s="231">
        <v>622900</v>
      </c>
      <c r="V239" s="231">
        <f t="shared" si="3"/>
        <v>622900</v>
      </c>
    </row>
    <row r="240" spans="1:22" ht="12.75">
      <c r="A240" s="199" t="s">
        <v>676</v>
      </c>
      <c r="B240" s="200">
        <v>231</v>
      </c>
      <c r="C240">
        <v>2022</v>
      </c>
      <c r="D240" s="231">
        <v>2800000</v>
      </c>
      <c r="E240" s="231">
        <v>280000</v>
      </c>
      <c r="F240" s="231">
        <v>200000</v>
      </c>
      <c r="G240" s="231">
        <v>45000</v>
      </c>
      <c r="H240" s="231">
        <v>15000</v>
      </c>
      <c r="I240" s="231">
        <v>29100.96</v>
      </c>
      <c r="J240" s="231">
        <v>100000</v>
      </c>
      <c r="K240" s="231">
        <v>3469100.96</v>
      </c>
      <c r="L240"/>
      <c r="M240">
        <v>2023</v>
      </c>
      <c r="N240" s="231">
        <v>2930207.33</v>
      </c>
      <c r="O240" s="231">
        <v>360000</v>
      </c>
      <c r="P240" s="231">
        <v>200000</v>
      </c>
      <c r="Q240" s="231">
        <v>45000</v>
      </c>
      <c r="R240" s="231">
        <v>20000</v>
      </c>
      <c r="S240" s="231">
        <v>144000</v>
      </c>
      <c r="T240" s="231">
        <v>200000</v>
      </c>
      <c r="U240" s="231">
        <v>3899207.33</v>
      </c>
      <c r="V240" s="231">
        <f t="shared" si="3"/>
        <v>3899207.33</v>
      </c>
    </row>
    <row r="241" spans="1:22" ht="12.75">
      <c r="A241" s="199" t="s">
        <v>677</v>
      </c>
      <c r="B241" s="200">
        <v>232</v>
      </c>
      <c r="C241">
        <v>2022</v>
      </c>
      <c r="D241" s="231">
        <v>1675088</v>
      </c>
      <c r="E241" s="231">
        <v>48383</v>
      </c>
      <c r="F241" s="231">
        <v>79047</v>
      </c>
      <c r="G241" s="231">
        <v>25154</v>
      </c>
      <c r="H241" s="231">
        <v>8866</v>
      </c>
      <c r="I241" s="231">
        <v>27571</v>
      </c>
      <c r="J241" s="231">
        <v>0</v>
      </c>
      <c r="K241" s="231">
        <v>1864109</v>
      </c>
      <c r="L241"/>
      <c r="M241">
        <v>2023</v>
      </c>
      <c r="N241" s="231">
        <v>1693823</v>
      </c>
      <c r="O241" s="231">
        <v>157550</v>
      </c>
      <c r="P241" s="231">
        <v>73022</v>
      </c>
      <c r="Q241" s="231">
        <v>23868</v>
      </c>
      <c r="R241" s="231">
        <v>9091</v>
      </c>
      <c r="S241" s="231">
        <v>30884</v>
      </c>
      <c r="T241" s="231">
        <v>0</v>
      </c>
      <c r="U241" s="231">
        <v>1988238</v>
      </c>
      <c r="V241" s="231">
        <f t="shared" si="3"/>
        <v>1988238</v>
      </c>
    </row>
    <row r="242" spans="1:22" ht="12.75">
      <c r="A242" s="199" t="s">
        <v>678</v>
      </c>
      <c r="B242" s="200">
        <v>233</v>
      </c>
      <c r="C242">
        <v>2022</v>
      </c>
      <c r="D242" s="231">
        <v>90000</v>
      </c>
      <c r="E242" s="231">
        <v>0</v>
      </c>
      <c r="F242" s="231">
        <v>18000</v>
      </c>
      <c r="G242" s="231">
        <v>2500</v>
      </c>
      <c r="H242" s="231">
        <v>200</v>
      </c>
      <c r="I242" s="231">
        <v>400</v>
      </c>
      <c r="J242" s="231">
        <v>0</v>
      </c>
      <c r="K242" s="231">
        <v>111100</v>
      </c>
      <c r="L242"/>
      <c r="M242">
        <v>2023</v>
      </c>
      <c r="N242" s="231">
        <v>103275</v>
      </c>
      <c r="O242" s="231">
        <v>0</v>
      </c>
      <c r="P242" s="231">
        <v>21500</v>
      </c>
      <c r="Q242" s="231">
        <v>2500</v>
      </c>
      <c r="R242" s="231">
        <v>100</v>
      </c>
      <c r="S242" s="231">
        <v>400</v>
      </c>
      <c r="T242" s="231">
        <v>0</v>
      </c>
      <c r="U242" s="231">
        <v>127775</v>
      </c>
      <c r="V242" s="231">
        <f t="shared" si="3"/>
        <v>127775</v>
      </c>
    </row>
    <row r="243" spans="1:22" ht="12.75">
      <c r="A243" s="199" t="s">
        <v>679</v>
      </c>
      <c r="B243" s="200">
        <v>234</v>
      </c>
      <c r="C243">
        <v>2022</v>
      </c>
      <c r="D243" s="231">
        <v>185700</v>
      </c>
      <c r="E243" s="231">
        <v>0</v>
      </c>
      <c r="F243" s="231">
        <v>16700</v>
      </c>
      <c r="G243" s="231">
        <v>530000</v>
      </c>
      <c r="H243" s="231">
        <v>2700</v>
      </c>
      <c r="I243" s="231">
        <v>1650</v>
      </c>
      <c r="J243" s="231">
        <v>2000</v>
      </c>
      <c r="K243" s="231">
        <v>738750</v>
      </c>
      <c r="L243"/>
      <c r="M243">
        <v>2023</v>
      </c>
      <c r="N243" s="231">
        <v>195000</v>
      </c>
      <c r="O243" s="231">
        <v>0</v>
      </c>
      <c r="P243" s="231">
        <v>12000</v>
      </c>
      <c r="Q243" s="231">
        <v>530000</v>
      </c>
      <c r="R243" s="231">
        <v>500</v>
      </c>
      <c r="S243" s="231">
        <v>1400</v>
      </c>
      <c r="T243" s="231">
        <v>0</v>
      </c>
      <c r="U243" s="231">
        <v>738900</v>
      </c>
      <c r="V243" s="231">
        <f t="shared" si="3"/>
        <v>738900</v>
      </c>
    </row>
    <row r="244" spans="1:22" ht="12.75">
      <c r="A244" s="199" t="s">
        <v>680</v>
      </c>
      <c r="B244" s="200">
        <v>235</v>
      </c>
      <c r="C244">
        <v>2022</v>
      </c>
      <c r="D244" s="231">
        <v>200000</v>
      </c>
      <c r="E244" s="231">
        <v>0</v>
      </c>
      <c r="F244" s="231">
        <v>10000</v>
      </c>
      <c r="G244" s="231">
        <v>10000</v>
      </c>
      <c r="H244" s="231">
        <v>2000</v>
      </c>
      <c r="I244" s="231">
        <v>2003.65</v>
      </c>
      <c r="J244" s="231">
        <v>0</v>
      </c>
      <c r="K244" s="231">
        <v>224003.65</v>
      </c>
      <c r="L244"/>
      <c r="M244">
        <v>2023</v>
      </c>
      <c r="N244" s="231">
        <v>311000</v>
      </c>
      <c r="O244" s="231">
        <v>0</v>
      </c>
      <c r="P244" s="231">
        <v>60000</v>
      </c>
      <c r="Q244" s="231">
        <v>12000</v>
      </c>
      <c r="R244" s="231">
        <v>1100</v>
      </c>
      <c r="S244" s="231">
        <v>3050</v>
      </c>
      <c r="T244" s="231">
        <v>0</v>
      </c>
      <c r="U244" s="231">
        <v>387150</v>
      </c>
      <c r="V244" s="231">
        <f t="shared" si="3"/>
        <v>387150</v>
      </c>
    </row>
    <row r="245" spans="1:22" ht="12.75">
      <c r="A245" s="199" t="s">
        <v>681</v>
      </c>
      <c r="B245" s="200">
        <v>236</v>
      </c>
      <c r="C245">
        <v>2022</v>
      </c>
      <c r="D245" s="231">
        <v>5515515</v>
      </c>
      <c r="E245" s="231">
        <v>1958525</v>
      </c>
      <c r="F245" s="231">
        <v>492500</v>
      </c>
      <c r="G245" s="231">
        <v>45000</v>
      </c>
      <c r="H245" s="231">
        <v>216200</v>
      </c>
      <c r="I245" s="231">
        <v>130000</v>
      </c>
      <c r="J245" s="231">
        <v>1585000</v>
      </c>
      <c r="K245" s="231">
        <v>9942740</v>
      </c>
      <c r="L245"/>
      <c r="M245">
        <v>2023</v>
      </c>
      <c r="N245" s="231">
        <v>5540515</v>
      </c>
      <c r="O245" s="231">
        <v>2336600</v>
      </c>
      <c r="P245" s="231">
        <v>492500</v>
      </c>
      <c r="Q245" s="231">
        <v>45000</v>
      </c>
      <c r="R245" s="231">
        <v>216200</v>
      </c>
      <c r="S245" s="231">
        <v>20000</v>
      </c>
      <c r="T245" s="231">
        <v>1545000</v>
      </c>
      <c r="U245" s="231">
        <v>10195815</v>
      </c>
      <c r="V245" s="231">
        <f t="shared" si="3"/>
        <v>10195815</v>
      </c>
    </row>
    <row r="246" spans="1:22" ht="12.75">
      <c r="A246" s="199" t="s">
        <v>682</v>
      </c>
      <c r="B246" s="200">
        <v>237</v>
      </c>
      <c r="C246" s="235">
        <v>2022</v>
      </c>
      <c r="D246" s="236">
        <v>66000</v>
      </c>
      <c r="E246" s="236">
        <v>2000</v>
      </c>
      <c r="F246" s="236">
        <v>10500</v>
      </c>
      <c r="G246" s="236">
        <v>0</v>
      </c>
      <c r="H246" s="236">
        <v>0</v>
      </c>
      <c r="I246" s="236">
        <v>800</v>
      </c>
      <c r="J246" s="236">
        <v>0</v>
      </c>
      <c r="K246" s="231">
        <v>79300</v>
      </c>
      <c r="L246"/>
      <c r="M246">
        <v>2023</v>
      </c>
      <c r="N246" s="236">
        <v>69743</v>
      </c>
      <c r="O246" s="236">
        <v>14000</v>
      </c>
      <c r="P246" s="236">
        <v>9000</v>
      </c>
      <c r="Q246" s="236">
        <v>0</v>
      </c>
      <c r="R246" s="236">
        <v>0</v>
      </c>
      <c r="S246" s="236">
        <v>750</v>
      </c>
      <c r="T246" s="236">
        <v>0</v>
      </c>
      <c r="U246" s="231">
        <v>93493</v>
      </c>
      <c r="V246" s="231">
        <f t="shared" si="3"/>
        <v>93493</v>
      </c>
    </row>
    <row r="247" spans="1:22" ht="12.75">
      <c r="A247" s="199" t="s">
        <v>683</v>
      </c>
      <c r="B247" s="200">
        <v>238</v>
      </c>
      <c r="C247">
        <v>2022</v>
      </c>
      <c r="D247" s="231">
        <v>1244000</v>
      </c>
      <c r="E247" s="231">
        <v>232130</v>
      </c>
      <c r="F247" s="231">
        <v>75000</v>
      </c>
      <c r="G247" s="231">
        <v>48000</v>
      </c>
      <c r="H247" s="231">
        <v>13000</v>
      </c>
      <c r="I247" s="231">
        <v>25000</v>
      </c>
      <c r="J247" s="231">
        <v>561</v>
      </c>
      <c r="K247" s="231">
        <v>1637691</v>
      </c>
      <c r="L247"/>
      <c r="M247">
        <v>2023</v>
      </c>
      <c r="N247" s="231">
        <v>1250000</v>
      </c>
      <c r="O247" s="231">
        <v>421390</v>
      </c>
      <c r="P247" s="231">
        <v>75000</v>
      </c>
      <c r="Q247" s="231">
        <v>48000</v>
      </c>
      <c r="R247" s="231">
        <v>13000</v>
      </c>
      <c r="S247" s="231">
        <v>24723.02</v>
      </c>
      <c r="T247" s="231">
        <v>25000</v>
      </c>
      <c r="U247" s="231">
        <v>1857113.02</v>
      </c>
      <c r="V247" s="231">
        <f t="shared" si="3"/>
        <v>1857113.02</v>
      </c>
    </row>
    <row r="248" spans="1:22" ht="12.75">
      <c r="A248" s="199" t="s">
        <v>684</v>
      </c>
      <c r="B248" s="200">
        <v>239</v>
      </c>
      <c r="C248" s="233">
        <v>2022</v>
      </c>
      <c r="D248" s="231">
        <v>9144000</v>
      </c>
      <c r="E248" s="231">
        <v>1434021</v>
      </c>
      <c r="F248" s="231">
        <v>903000</v>
      </c>
      <c r="G248" s="231">
        <v>73080</v>
      </c>
      <c r="H248" s="231">
        <v>274000</v>
      </c>
      <c r="I248" s="231">
        <v>190000</v>
      </c>
      <c r="J248" s="231">
        <v>1586681</v>
      </c>
      <c r="K248" s="231">
        <v>13604782</v>
      </c>
      <c r="L248"/>
      <c r="M248">
        <v>2023</v>
      </c>
      <c r="N248" s="231">
        <v>9281160</v>
      </c>
      <c r="O248" s="231">
        <v>1558000</v>
      </c>
      <c r="P248" s="231">
        <v>930000</v>
      </c>
      <c r="Q248" s="231">
        <v>76000</v>
      </c>
      <c r="R248" s="231">
        <v>274000</v>
      </c>
      <c r="S248" s="231">
        <v>222000</v>
      </c>
      <c r="T248" s="231">
        <v>1721300</v>
      </c>
      <c r="U248" s="231">
        <v>14062460</v>
      </c>
      <c r="V248" s="231">
        <f t="shared" si="3"/>
        <v>14062460</v>
      </c>
    </row>
    <row r="249" spans="1:22" ht="12.75">
      <c r="A249" s="199" t="s">
        <v>685</v>
      </c>
      <c r="B249" s="200">
        <v>240</v>
      </c>
      <c r="C249">
        <v>2022</v>
      </c>
      <c r="D249" s="231">
        <v>510600</v>
      </c>
      <c r="E249" s="231">
        <v>8000</v>
      </c>
      <c r="F249" s="231">
        <v>52000</v>
      </c>
      <c r="G249" s="231">
        <v>6500</v>
      </c>
      <c r="H249" s="231">
        <v>400</v>
      </c>
      <c r="I249" s="231">
        <v>2000</v>
      </c>
      <c r="J249" s="231">
        <v>0</v>
      </c>
      <c r="K249" s="231">
        <v>579500</v>
      </c>
      <c r="L249"/>
      <c r="M249">
        <v>2023</v>
      </c>
      <c r="N249" s="231">
        <v>520000</v>
      </c>
      <c r="O249" s="231">
        <v>1000</v>
      </c>
      <c r="P249" s="231">
        <v>50000</v>
      </c>
      <c r="Q249" s="231">
        <v>1000</v>
      </c>
      <c r="R249" s="231">
        <v>200</v>
      </c>
      <c r="S249" s="231">
        <v>1000</v>
      </c>
      <c r="T249" s="231">
        <v>164695.08</v>
      </c>
      <c r="U249" s="231">
        <v>737895.08</v>
      </c>
      <c r="V249" s="231">
        <f t="shared" si="3"/>
        <v>737895.08</v>
      </c>
    </row>
    <row r="250" spans="1:22" ht="12.75">
      <c r="A250" s="199" t="s">
        <v>686</v>
      </c>
      <c r="B250" s="200">
        <v>241</v>
      </c>
      <c r="C250">
        <v>2022</v>
      </c>
      <c r="D250" s="231">
        <v>500000</v>
      </c>
      <c r="E250" s="231">
        <v>0</v>
      </c>
      <c r="F250" s="231">
        <v>50000</v>
      </c>
      <c r="G250" s="231">
        <v>335000</v>
      </c>
      <c r="H250" s="231">
        <v>4500</v>
      </c>
      <c r="I250" s="231">
        <v>2000</v>
      </c>
      <c r="J250" s="231">
        <v>8000</v>
      </c>
      <c r="K250" s="231">
        <v>899500</v>
      </c>
      <c r="L250"/>
      <c r="M250">
        <v>2023</v>
      </c>
      <c r="N250" s="231">
        <v>550000</v>
      </c>
      <c r="O250" s="231">
        <v>0</v>
      </c>
      <c r="P250" s="231">
        <v>50000</v>
      </c>
      <c r="Q250" s="231">
        <v>335000</v>
      </c>
      <c r="R250" s="231">
        <v>4500</v>
      </c>
      <c r="S250" s="231">
        <v>2000</v>
      </c>
      <c r="T250" s="231">
        <v>8000</v>
      </c>
      <c r="U250" s="231">
        <v>949500</v>
      </c>
      <c r="V250" s="231">
        <f t="shared" si="3"/>
        <v>949500</v>
      </c>
    </row>
    <row r="251" spans="1:22" ht="12.75">
      <c r="A251" s="199" t="s">
        <v>687</v>
      </c>
      <c r="B251" s="200">
        <v>242</v>
      </c>
      <c r="C251">
        <v>2022</v>
      </c>
      <c r="D251" s="231">
        <v>560000</v>
      </c>
      <c r="E251" s="231">
        <v>1659000</v>
      </c>
      <c r="F251" s="231">
        <v>59000</v>
      </c>
      <c r="G251" s="231">
        <v>6000</v>
      </c>
      <c r="H251" s="231">
        <v>121100</v>
      </c>
      <c r="I251" s="231">
        <v>50000</v>
      </c>
      <c r="J251" s="231">
        <v>25000</v>
      </c>
      <c r="K251" s="231">
        <v>2480100</v>
      </c>
      <c r="L251"/>
      <c r="M251">
        <v>2023</v>
      </c>
      <c r="N251" s="231">
        <v>580000</v>
      </c>
      <c r="O251" s="231">
        <v>1759000</v>
      </c>
      <c r="P251" s="231">
        <v>59000</v>
      </c>
      <c r="Q251" s="231">
        <v>6000</v>
      </c>
      <c r="R251" s="231">
        <v>121100</v>
      </c>
      <c r="S251" s="231">
        <v>25000</v>
      </c>
      <c r="T251" s="231">
        <v>25000</v>
      </c>
      <c r="U251" s="231">
        <v>2575100</v>
      </c>
      <c r="V251" s="231">
        <f t="shared" si="3"/>
        <v>2575100</v>
      </c>
    </row>
    <row r="252" spans="1:22" ht="12.75">
      <c r="A252" s="199" t="s">
        <v>688</v>
      </c>
      <c r="B252" s="200">
        <v>243</v>
      </c>
      <c r="C252">
        <v>2022</v>
      </c>
      <c r="D252" s="231">
        <v>10662446.88</v>
      </c>
      <c r="E252" s="231">
        <v>1624296.51</v>
      </c>
      <c r="F252" s="231">
        <v>1401508.09</v>
      </c>
      <c r="G252" s="231">
        <v>951971.86</v>
      </c>
      <c r="H252" s="231">
        <v>612936.57</v>
      </c>
      <c r="I252" s="231">
        <v>167099.62</v>
      </c>
      <c r="J252" s="231">
        <v>3876508.11</v>
      </c>
      <c r="K252" s="231">
        <v>19296767.64</v>
      </c>
      <c r="L252"/>
      <c r="M252">
        <v>2023</v>
      </c>
      <c r="N252" s="231">
        <v>11500000</v>
      </c>
      <c r="O252" s="231">
        <v>2218500</v>
      </c>
      <c r="P252" s="231">
        <v>1500000</v>
      </c>
      <c r="Q252" s="231">
        <v>820000</v>
      </c>
      <c r="R252" s="231">
        <v>540000</v>
      </c>
      <c r="S252" s="231">
        <v>140000</v>
      </c>
      <c r="T252" s="231">
        <v>4300000</v>
      </c>
      <c r="U252" s="231">
        <v>21018500</v>
      </c>
      <c r="V252" s="231">
        <f t="shared" si="3"/>
        <v>21018500</v>
      </c>
    </row>
    <row r="253" spans="1:22" ht="12.75">
      <c r="A253" s="199" t="s">
        <v>689</v>
      </c>
      <c r="B253" s="200">
        <v>244</v>
      </c>
      <c r="C253">
        <v>2022</v>
      </c>
      <c r="D253" s="234">
        <v>3890000</v>
      </c>
      <c r="E253" s="234">
        <v>554697</v>
      </c>
      <c r="F253" s="234">
        <v>370000</v>
      </c>
      <c r="G253" s="234">
        <v>167000</v>
      </c>
      <c r="H253" s="234">
        <v>91000</v>
      </c>
      <c r="I253" s="234">
        <v>100000</v>
      </c>
      <c r="J253" s="234">
        <v>512000</v>
      </c>
      <c r="K253" s="231">
        <v>5684697</v>
      </c>
      <c r="L253"/>
      <c r="M253">
        <v>2023</v>
      </c>
      <c r="N253" s="234">
        <v>3890000</v>
      </c>
      <c r="O253" s="234">
        <v>750000</v>
      </c>
      <c r="P253" s="234">
        <v>400000</v>
      </c>
      <c r="Q253" s="234">
        <v>173087</v>
      </c>
      <c r="R253" s="234">
        <v>83000</v>
      </c>
      <c r="S253" s="234">
        <v>25000</v>
      </c>
      <c r="T253" s="234">
        <v>593000</v>
      </c>
      <c r="U253" s="231">
        <v>5914087</v>
      </c>
      <c r="V253" s="231">
        <f t="shared" si="3"/>
        <v>5914087</v>
      </c>
    </row>
    <row r="254" spans="1:22" ht="12.75">
      <c r="A254" s="199" t="s">
        <v>690</v>
      </c>
      <c r="B254" s="200">
        <v>245</v>
      </c>
      <c r="C254">
        <v>2022</v>
      </c>
      <c r="D254" s="231">
        <v>2265063</v>
      </c>
      <c r="E254" s="231">
        <v>667750</v>
      </c>
      <c r="F254" s="231">
        <v>325000</v>
      </c>
      <c r="G254" s="231">
        <v>35000</v>
      </c>
      <c r="H254" s="231">
        <v>90000</v>
      </c>
      <c r="I254" s="231">
        <v>25000</v>
      </c>
      <c r="J254" s="231">
        <v>70000</v>
      </c>
      <c r="K254" s="231">
        <v>3477813</v>
      </c>
      <c r="L254"/>
      <c r="M254">
        <v>2023</v>
      </c>
      <c r="N254" s="231">
        <v>2476322</v>
      </c>
      <c r="O254" s="231">
        <v>1010236</v>
      </c>
      <c r="P254" s="231">
        <v>260000</v>
      </c>
      <c r="Q254" s="231">
        <v>35100</v>
      </c>
      <c r="R254" s="231">
        <v>156556</v>
      </c>
      <c r="S254" s="231">
        <v>29498</v>
      </c>
      <c r="T254" s="231">
        <v>131984</v>
      </c>
      <c r="U254" s="231">
        <v>4099696</v>
      </c>
      <c r="V254" s="231">
        <f t="shared" si="3"/>
        <v>4099696</v>
      </c>
    </row>
    <row r="255" spans="1:22" ht="12.75">
      <c r="A255" s="199" t="s">
        <v>691</v>
      </c>
      <c r="B255" s="200">
        <v>246</v>
      </c>
      <c r="C255">
        <v>2022</v>
      </c>
      <c r="D255" s="231">
        <v>3750000</v>
      </c>
      <c r="E255" s="231">
        <v>365000</v>
      </c>
      <c r="F255" s="231">
        <v>200000</v>
      </c>
      <c r="G255" s="231">
        <v>375000</v>
      </c>
      <c r="H255" s="231">
        <v>30000</v>
      </c>
      <c r="I255" s="231">
        <v>200000</v>
      </c>
      <c r="J255" s="231">
        <v>2532577</v>
      </c>
      <c r="K255" s="231">
        <v>7452577</v>
      </c>
      <c r="L255"/>
      <c r="M255">
        <v>2023</v>
      </c>
      <c r="N255" s="231">
        <v>3945000</v>
      </c>
      <c r="O255" s="231">
        <v>455000</v>
      </c>
      <c r="P255" s="231">
        <v>270000</v>
      </c>
      <c r="Q255" s="231">
        <v>400000</v>
      </c>
      <c r="R255" s="231">
        <v>80000</v>
      </c>
      <c r="S255" s="231">
        <v>236000</v>
      </c>
      <c r="T255" s="231">
        <v>2815897</v>
      </c>
      <c r="U255" s="231">
        <v>8201897</v>
      </c>
      <c r="V255" s="231">
        <f t="shared" si="3"/>
        <v>8201897</v>
      </c>
    </row>
    <row r="256" spans="1:22" ht="12.75">
      <c r="A256" s="199" t="s">
        <v>692</v>
      </c>
      <c r="B256" s="200">
        <v>247</v>
      </c>
      <c r="C256">
        <v>2022</v>
      </c>
      <c r="D256" s="231">
        <v>2000000</v>
      </c>
      <c r="E256" s="231">
        <v>93600</v>
      </c>
      <c r="F256" s="231">
        <v>177500</v>
      </c>
      <c r="G256" s="231">
        <v>0</v>
      </c>
      <c r="H256" s="231">
        <v>19000</v>
      </c>
      <c r="I256" s="231">
        <v>11000</v>
      </c>
      <c r="J256" s="231">
        <v>0</v>
      </c>
      <c r="K256" s="231">
        <v>2301100</v>
      </c>
      <c r="L256"/>
      <c r="M256">
        <v>2023</v>
      </c>
      <c r="N256" s="231">
        <v>2200000</v>
      </c>
      <c r="O256" s="231">
        <v>93600</v>
      </c>
      <c r="P256" s="231">
        <v>163000</v>
      </c>
      <c r="Q256" s="231">
        <v>0</v>
      </c>
      <c r="R256" s="231">
        <v>19000</v>
      </c>
      <c r="S256" s="231">
        <v>11000</v>
      </c>
      <c r="T256" s="231">
        <v>0</v>
      </c>
      <c r="U256" s="231">
        <v>2486600</v>
      </c>
      <c r="V256" s="231">
        <f t="shared" si="3"/>
        <v>2486600</v>
      </c>
    </row>
    <row r="257" spans="1:22" ht="12.75">
      <c r="A257" s="199" t="s">
        <v>693</v>
      </c>
      <c r="B257" s="200">
        <v>248</v>
      </c>
      <c r="C257">
        <v>2022</v>
      </c>
      <c r="D257" s="231">
        <v>6500000</v>
      </c>
      <c r="E257" s="231">
        <v>2000000</v>
      </c>
      <c r="F257" s="231">
        <v>750000</v>
      </c>
      <c r="G257" s="231">
        <v>140000</v>
      </c>
      <c r="H257" s="231">
        <v>1500000</v>
      </c>
      <c r="I257" s="231">
        <v>100000</v>
      </c>
      <c r="J257" s="231">
        <v>580000</v>
      </c>
      <c r="K257" s="231">
        <v>11570000</v>
      </c>
      <c r="L257"/>
      <c r="M257">
        <v>2023</v>
      </c>
      <c r="N257" s="231">
        <v>6700000</v>
      </c>
      <c r="O257" s="231">
        <v>3400000</v>
      </c>
      <c r="P257" s="231">
        <v>750000</v>
      </c>
      <c r="Q257" s="231">
        <v>140000</v>
      </c>
      <c r="R257" s="231">
        <v>1665097.06</v>
      </c>
      <c r="S257" s="231">
        <v>325000</v>
      </c>
      <c r="T257" s="231">
        <v>380000</v>
      </c>
      <c r="U257" s="231">
        <v>13360097.06</v>
      </c>
      <c r="V257" s="231">
        <f t="shared" si="3"/>
        <v>13360097.06</v>
      </c>
    </row>
    <row r="258" spans="1:22" ht="12.75">
      <c r="A258" s="199" t="s">
        <v>694</v>
      </c>
      <c r="B258" s="200">
        <v>249</v>
      </c>
      <c r="C258">
        <v>2022</v>
      </c>
      <c r="D258" s="231">
        <v>237000</v>
      </c>
      <c r="E258" s="231">
        <v>32500</v>
      </c>
      <c r="F258" s="231">
        <v>20000</v>
      </c>
      <c r="G258" s="231">
        <v>0</v>
      </c>
      <c r="H258" s="231">
        <v>3000</v>
      </c>
      <c r="I258" s="231">
        <v>7000</v>
      </c>
      <c r="J258" s="231">
        <v>0</v>
      </c>
      <c r="K258" s="231">
        <v>299500</v>
      </c>
      <c r="L258"/>
      <c r="M258">
        <v>2023</v>
      </c>
      <c r="N258" s="231">
        <v>237000</v>
      </c>
      <c r="O258" s="231">
        <v>32500</v>
      </c>
      <c r="P258" s="231">
        <v>20000</v>
      </c>
      <c r="Q258" s="231">
        <v>0</v>
      </c>
      <c r="R258" s="231">
        <v>3100</v>
      </c>
      <c r="S258" s="231">
        <v>7000</v>
      </c>
      <c r="T258" s="231">
        <v>0</v>
      </c>
      <c r="U258" s="231">
        <v>299600</v>
      </c>
      <c r="V258" s="231">
        <f t="shared" si="3"/>
        <v>299600</v>
      </c>
    </row>
    <row r="259" spans="1:22" ht="12.75">
      <c r="A259" s="199" t="s">
        <v>695</v>
      </c>
      <c r="B259" s="200">
        <v>250</v>
      </c>
      <c r="C259">
        <v>2022</v>
      </c>
      <c r="D259" s="231">
        <v>825000</v>
      </c>
      <c r="E259" s="231">
        <v>0</v>
      </c>
      <c r="F259" s="231">
        <v>17000</v>
      </c>
      <c r="G259" s="231">
        <v>3590000</v>
      </c>
      <c r="H259" s="231">
        <v>8000</v>
      </c>
      <c r="I259" s="231">
        <v>2400</v>
      </c>
      <c r="J259" s="231">
        <v>42500</v>
      </c>
      <c r="K259" s="231">
        <v>4484900</v>
      </c>
      <c r="L259"/>
      <c r="M259">
        <v>2023</v>
      </c>
      <c r="N259" s="231">
        <v>835000</v>
      </c>
      <c r="O259" s="231">
        <v>0</v>
      </c>
      <c r="P259" s="231">
        <v>17000</v>
      </c>
      <c r="Q259" s="231">
        <v>3750000</v>
      </c>
      <c r="R259" s="231">
        <v>8000</v>
      </c>
      <c r="S259" s="231">
        <v>2400</v>
      </c>
      <c r="T259" s="231">
        <v>42500</v>
      </c>
      <c r="U259" s="231">
        <v>4654900</v>
      </c>
      <c r="V259" s="231">
        <f t="shared" si="3"/>
        <v>4654900</v>
      </c>
    </row>
    <row r="260" spans="1:22" ht="12.75">
      <c r="A260" s="199" t="s">
        <v>696</v>
      </c>
      <c r="B260" s="200">
        <v>251</v>
      </c>
      <c r="C260">
        <v>2022</v>
      </c>
      <c r="D260" s="231">
        <v>2600000</v>
      </c>
      <c r="E260" s="231">
        <v>1020000</v>
      </c>
      <c r="F260" s="231">
        <v>552500</v>
      </c>
      <c r="G260" s="231">
        <v>20000</v>
      </c>
      <c r="H260" s="231">
        <v>6000</v>
      </c>
      <c r="I260" s="231">
        <v>200000</v>
      </c>
      <c r="J260" s="231">
        <v>135000</v>
      </c>
      <c r="K260" s="231">
        <v>4533500</v>
      </c>
      <c r="L260"/>
      <c r="M260">
        <v>2023</v>
      </c>
      <c r="N260" s="231">
        <v>2600000</v>
      </c>
      <c r="O260" s="231">
        <v>1550000</v>
      </c>
      <c r="P260" s="231">
        <v>377000</v>
      </c>
      <c r="Q260" s="231">
        <v>20000</v>
      </c>
      <c r="R260" s="231">
        <v>4000</v>
      </c>
      <c r="S260" s="231">
        <v>200000</v>
      </c>
      <c r="T260" s="231">
        <v>280000</v>
      </c>
      <c r="U260" s="231">
        <v>5031000</v>
      </c>
      <c r="V260" s="231">
        <f t="shared" si="3"/>
        <v>5031000</v>
      </c>
    </row>
    <row r="261" spans="1:22" ht="12.75">
      <c r="A261" s="199" t="s">
        <v>697</v>
      </c>
      <c r="B261" s="200">
        <v>252</v>
      </c>
      <c r="C261">
        <v>2022</v>
      </c>
      <c r="D261" s="231">
        <v>895000</v>
      </c>
      <c r="E261" s="231">
        <v>360226</v>
      </c>
      <c r="F261" s="231">
        <v>101000</v>
      </c>
      <c r="G261" s="231">
        <v>12630</v>
      </c>
      <c r="H261" s="231">
        <v>145000</v>
      </c>
      <c r="I261" s="231">
        <v>32700</v>
      </c>
      <c r="J261" s="231">
        <v>30000</v>
      </c>
      <c r="K261" s="231">
        <v>1576556</v>
      </c>
      <c r="L261"/>
      <c r="M261">
        <v>2023</v>
      </c>
      <c r="N261" s="231">
        <v>925000</v>
      </c>
      <c r="O261" s="231">
        <v>520226</v>
      </c>
      <c r="P261" s="231">
        <v>105000</v>
      </c>
      <c r="Q261" s="231">
        <v>12630</v>
      </c>
      <c r="R261" s="231">
        <v>147600</v>
      </c>
      <c r="S261" s="231">
        <v>19700</v>
      </c>
      <c r="T261" s="231">
        <v>30000</v>
      </c>
      <c r="U261" s="231">
        <v>1760156</v>
      </c>
      <c r="V261" s="231">
        <f t="shared" si="3"/>
        <v>1760156</v>
      </c>
    </row>
    <row r="262" spans="1:22" ht="12.75">
      <c r="A262" s="199" t="s">
        <v>698</v>
      </c>
      <c r="B262" s="200">
        <v>253</v>
      </c>
      <c r="C262" s="237">
        <v>2022</v>
      </c>
      <c r="D262" s="234">
        <v>47315</v>
      </c>
      <c r="E262" s="234">
        <v>0</v>
      </c>
      <c r="F262" s="234">
        <v>2260</v>
      </c>
      <c r="G262" s="234">
        <v>0</v>
      </c>
      <c r="H262" s="234">
        <v>140</v>
      </c>
      <c r="I262" s="234">
        <v>500</v>
      </c>
      <c r="J262" s="234">
        <v>10000</v>
      </c>
      <c r="K262" s="231">
        <v>60215</v>
      </c>
      <c r="L262"/>
      <c r="M262">
        <v>2023</v>
      </c>
      <c r="N262" s="234">
        <v>46473.21</v>
      </c>
      <c r="O262" s="234">
        <v>0</v>
      </c>
      <c r="P262" s="234">
        <v>822</v>
      </c>
      <c r="Q262" s="234">
        <v>0</v>
      </c>
      <c r="R262" s="234">
        <v>0</v>
      </c>
      <c r="S262" s="234">
        <v>293</v>
      </c>
      <c r="T262" s="234">
        <v>10000</v>
      </c>
      <c r="U262" s="231">
        <v>57588.21</v>
      </c>
      <c r="V262" s="231">
        <f t="shared" si="3"/>
        <v>57588.21</v>
      </c>
    </row>
    <row r="263" spans="1:22" ht="12.75">
      <c r="A263" s="199" t="s">
        <v>699</v>
      </c>
      <c r="B263" s="200">
        <v>254</v>
      </c>
      <c r="C263">
        <v>2022</v>
      </c>
      <c r="D263" s="231">
        <v>920000</v>
      </c>
      <c r="E263" s="231">
        <v>212600</v>
      </c>
      <c r="F263" s="231">
        <v>60000</v>
      </c>
      <c r="G263" s="231">
        <v>11000</v>
      </c>
      <c r="H263" s="231">
        <v>40000</v>
      </c>
      <c r="I263" s="231">
        <v>8227.4</v>
      </c>
      <c r="J263" s="231">
        <v>0</v>
      </c>
      <c r="K263" s="231">
        <v>1251827.4</v>
      </c>
      <c r="L263"/>
      <c r="M263">
        <v>2023</v>
      </c>
      <c r="N263" s="231">
        <v>930000</v>
      </c>
      <c r="O263" s="231">
        <v>307600</v>
      </c>
      <c r="P263" s="231">
        <v>55000</v>
      </c>
      <c r="Q263" s="231">
        <v>11000</v>
      </c>
      <c r="R263" s="231">
        <v>40000</v>
      </c>
      <c r="S263" s="231">
        <v>9126.27</v>
      </c>
      <c r="T263" s="231">
        <v>0</v>
      </c>
      <c r="U263" s="231">
        <v>1352726.27</v>
      </c>
      <c r="V263" s="231">
        <f t="shared" si="3"/>
        <v>1352726.27</v>
      </c>
    </row>
    <row r="264" spans="1:22" ht="12.75">
      <c r="A264" s="199" t="s">
        <v>700</v>
      </c>
      <c r="B264" s="200">
        <v>255</v>
      </c>
      <c r="C264" s="235">
        <v>2022</v>
      </c>
      <c r="D264" s="236">
        <v>180000</v>
      </c>
      <c r="E264" s="236">
        <v>0</v>
      </c>
      <c r="F264" s="236">
        <v>40000</v>
      </c>
      <c r="G264" s="236">
        <v>6000</v>
      </c>
      <c r="H264" s="236">
        <v>5000</v>
      </c>
      <c r="I264" s="236">
        <v>1500</v>
      </c>
      <c r="J264" s="236">
        <v>0</v>
      </c>
      <c r="K264" s="231">
        <v>232500</v>
      </c>
      <c r="L264"/>
      <c r="M264">
        <v>2023</v>
      </c>
      <c r="N264" s="236">
        <v>190000</v>
      </c>
      <c r="O264" s="236">
        <v>0</v>
      </c>
      <c r="P264" s="236">
        <v>30000</v>
      </c>
      <c r="Q264" s="236">
        <v>7000</v>
      </c>
      <c r="R264" s="236">
        <v>5000</v>
      </c>
      <c r="S264" s="236">
        <v>300</v>
      </c>
      <c r="T264" s="236">
        <v>0</v>
      </c>
      <c r="U264" s="231">
        <v>232300</v>
      </c>
      <c r="V264" s="231">
        <f t="shared" si="3"/>
        <v>232300</v>
      </c>
    </row>
    <row r="265" spans="1:22" ht="12.75">
      <c r="A265" s="199" t="s">
        <v>701</v>
      </c>
      <c r="B265" s="200">
        <v>256</v>
      </c>
      <c r="C265">
        <v>2022</v>
      </c>
      <c r="D265" s="231">
        <v>175605</v>
      </c>
      <c r="E265" s="231">
        <v>0</v>
      </c>
      <c r="F265" s="231">
        <v>8725</v>
      </c>
      <c r="G265" s="231">
        <v>2000</v>
      </c>
      <c r="H265" s="231">
        <v>8000</v>
      </c>
      <c r="I265" s="231">
        <v>2500</v>
      </c>
      <c r="J265" s="231">
        <v>4000</v>
      </c>
      <c r="K265" s="231">
        <v>200830</v>
      </c>
      <c r="L265"/>
      <c r="M265">
        <v>2023</v>
      </c>
      <c r="N265" s="231">
        <v>175605</v>
      </c>
      <c r="O265" s="231">
        <v>0</v>
      </c>
      <c r="P265" s="231">
        <v>13725</v>
      </c>
      <c r="Q265" s="231">
        <v>2000</v>
      </c>
      <c r="R265" s="231">
        <v>8000</v>
      </c>
      <c r="S265" s="231">
        <v>2500</v>
      </c>
      <c r="T265" s="231">
        <v>89000</v>
      </c>
      <c r="U265" s="231">
        <v>290830</v>
      </c>
      <c r="V265" s="231">
        <f t="shared" si="3"/>
        <v>290830</v>
      </c>
    </row>
    <row r="266" spans="1:22" ht="12.75">
      <c r="A266" s="199" t="s">
        <v>702</v>
      </c>
      <c r="B266" s="200">
        <v>257</v>
      </c>
      <c r="C266">
        <v>2022</v>
      </c>
      <c r="D266" s="231">
        <v>1427300</v>
      </c>
      <c r="E266" s="231">
        <v>50000</v>
      </c>
      <c r="F266" s="231">
        <v>80000</v>
      </c>
      <c r="G266" s="231">
        <v>525860</v>
      </c>
      <c r="H266" s="231">
        <v>17072</v>
      </c>
      <c r="I266" s="231">
        <v>4000</v>
      </c>
      <c r="J266" s="231">
        <v>2346</v>
      </c>
      <c r="K266" s="231">
        <v>2106578</v>
      </c>
      <c r="L266"/>
      <c r="M266">
        <v>2023</v>
      </c>
      <c r="N266" s="231">
        <v>1492000</v>
      </c>
      <c r="O266" s="231">
        <v>74500</v>
      </c>
      <c r="P266" s="231">
        <v>56200</v>
      </c>
      <c r="Q266" s="231">
        <v>525860</v>
      </c>
      <c r="R266" s="231">
        <v>10500</v>
      </c>
      <c r="S266" s="231">
        <v>6000</v>
      </c>
      <c r="T266" s="231">
        <v>2267.58</v>
      </c>
      <c r="U266" s="231">
        <v>2167327.58</v>
      </c>
      <c r="V266" s="231">
        <f t="shared" si="3"/>
        <v>2167327.58</v>
      </c>
    </row>
    <row r="267" spans="1:22" ht="12.75">
      <c r="A267" s="199" t="s">
        <v>703</v>
      </c>
      <c r="B267" s="200">
        <v>258</v>
      </c>
      <c r="C267">
        <v>2022</v>
      </c>
      <c r="D267" s="231">
        <v>4500000</v>
      </c>
      <c r="E267" s="231">
        <v>2880000</v>
      </c>
      <c r="F267" s="231">
        <v>550000</v>
      </c>
      <c r="G267" s="231">
        <v>700000</v>
      </c>
      <c r="H267" s="231">
        <v>800000</v>
      </c>
      <c r="I267" s="231">
        <v>150000</v>
      </c>
      <c r="J267" s="231">
        <v>450000</v>
      </c>
      <c r="K267" s="231">
        <v>10030000</v>
      </c>
      <c r="L267"/>
      <c r="M267">
        <v>2023</v>
      </c>
      <c r="N267" s="231">
        <v>4515000</v>
      </c>
      <c r="O267" s="231">
        <v>3798500</v>
      </c>
      <c r="P267" s="231">
        <v>550000</v>
      </c>
      <c r="Q267" s="231">
        <v>785000</v>
      </c>
      <c r="R267" s="231">
        <v>800000</v>
      </c>
      <c r="S267" s="231">
        <v>90000</v>
      </c>
      <c r="T267" s="231">
        <v>725000</v>
      </c>
      <c r="U267" s="231">
        <v>11263500</v>
      </c>
      <c r="V267" s="231">
        <f aca="true" t="shared" si="4" ref="V267:V330">SUM(N267:T267)</f>
        <v>11263500</v>
      </c>
    </row>
    <row r="268" spans="1:22" ht="12.75">
      <c r="A268" s="199" t="s">
        <v>704</v>
      </c>
      <c r="B268" s="200">
        <v>259</v>
      </c>
      <c r="C268">
        <v>2022</v>
      </c>
      <c r="D268" s="231">
        <v>1725000</v>
      </c>
      <c r="E268" s="231">
        <v>977000</v>
      </c>
      <c r="F268" s="231">
        <v>130000</v>
      </c>
      <c r="G268" s="231">
        <v>0</v>
      </c>
      <c r="H268" s="231">
        <v>96000</v>
      </c>
      <c r="I268" s="231">
        <v>38477</v>
      </c>
      <c r="J268" s="231">
        <v>36700</v>
      </c>
      <c r="K268" s="231">
        <v>3003177</v>
      </c>
      <c r="L268"/>
      <c r="M268">
        <v>2023</v>
      </c>
      <c r="N268" s="231">
        <v>1585500</v>
      </c>
      <c r="O268" s="231">
        <v>972500</v>
      </c>
      <c r="P268" s="231">
        <v>150000</v>
      </c>
      <c r="Q268" s="231">
        <v>0</v>
      </c>
      <c r="R268" s="231">
        <v>106000</v>
      </c>
      <c r="S268" s="231">
        <v>33047</v>
      </c>
      <c r="T268" s="231">
        <v>36218</v>
      </c>
      <c r="U268" s="231">
        <v>2883265</v>
      </c>
      <c r="V268" s="231">
        <f t="shared" si="4"/>
        <v>2883265</v>
      </c>
    </row>
    <row r="269" spans="1:22" ht="12.75">
      <c r="A269" s="199" t="s">
        <v>705</v>
      </c>
      <c r="B269" s="200">
        <v>260</v>
      </c>
      <c r="C269">
        <v>2022</v>
      </c>
      <c r="D269" s="231">
        <v>78000</v>
      </c>
      <c r="E269" s="231">
        <v>0</v>
      </c>
      <c r="F269" s="231">
        <v>8000</v>
      </c>
      <c r="G269" s="231">
        <v>0</v>
      </c>
      <c r="H269" s="231">
        <v>3000</v>
      </c>
      <c r="I269" s="231">
        <v>3000</v>
      </c>
      <c r="J269" s="231">
        <v>7500</v>
      </c>
      <c r="K269" s="231">
        <v>99500</v>
      </c>
      <c r="L269"/>
      <c r="M269">
        <v>2023</v>
      </c>
      <c r="N269" s="231">
        <v>78000</v>
      </c>
      <c r="O269" s="231">
        <v>0</v>
      </c>
      <c r="P269" s="231">
        <v>8000</v>
      </c>
      <c r="Q269" s="231">
        <v>0</v>
      </c>
      <c r="R269" s="231">
        <v>750</v>
      </c>
      <c r="S269" s="231">
        <v>3000</v>
      </c>
      <c r="T269" s="231">
        <v>7500</v>
      </c>
      <c r="U269" s="231">
        <v>97250</v>
      </c>
      <c r="V269" s="231">
        <f t="shared" si="4"/>
        <v>97250</v>
      </c>
    </row>
    <row r="270" spans="1:22" ht="12.75">
      <c r="A270" s="199" t="s">
        <v>706</v>
      </c>
      <c r="B270" s="200">
        <v>261</v>
      </c>
      <c r="C270">
        <v>2022</v>
      </c>
      <c r="D270" s="231">
        <v>3300000</v>
      </c>
      <c r="E270" s="231">
        <v>459000</v>
      </c>
      <c r="F270" s="231">
        <v>375000</v>
      </c>
      <c r="G270" s="231">
        <v>8000</v>
      </c>
      <c r="H270" s="231">
        <v>2000</v>
      </c>
      <c r="I270" s="231">
        <v>50000</v>
      </c>
      <c r="J270" s="231">
        <v>50000</v>
      </c>
      <c r="K270" s="231">
        <v>4244000</v>
      </c>
      <c r="L270"/>
      <c r="M270">
        <v>2023</v>
      </c>
      <c r="N270" s="231">
        <v>3300000</v>
      </c>
      <c r="O270" s="231">
        <v>723000</v>
      </c>
      <c r="P270" s="231">
        <v>284000</v>
      </c>
      <c r="Q270" s="231">
        <v>200000</v>
      </c>
      <c r="R270" s="231">
        <v>1500</v>
      </c>
      <c r="S270" s="231">
        <v>45500</v>
      </c>
      <c r="T270" s="231">
        <v>160000</v>
      </c>
      <c r="U270" s="231">
        <v>4714000</v>
      </c>
      <c r="V270" s="231">
        <f t="shared" si="4"/>
        <v>4714000</v>
      </c>
    </row>
    <row r="271" spans="1:22" ht="12.75">
      <c r="A271" s="199" t="s">
        <v>707</v>
      </c>
      <c r="B271" s="200">
        <v>262</v>
      </c>
      <c r="C271">
        <v>2022</v>
      </c>
      <c r="D271" s="231">
        <v>4480000</v>
      </c>
      <c r="E271" s="231">
        <v>1229600</v>
      </c>
      <c r="F271" s="231">
        <v>300000</v>
      </c>
      <c r="G271" s="231">
        <v>77500</v>
      </c>
      <c r="H271" s="231">
        <v>275000</v>
      </c>
      <c r="I271" s="231">
        <v>85000</v>
      </c>
      <c r="J271" s="231">
        <v>141350</v>
      </c>
      <c r="K271" s="231">
        <v>6588450</v>
      </c>
      <c r="L271"/>
      <c r="M271">
        <v>2023</v>
      </c>
      <c r="N271" s="231">
        <v>4400000</v>
      </c>
      <c r="O271" s="231">
        <v>1603500</v>
      </c>
      <c r="P271" s="231">
        <v>375000</v>
      </c>
      <c r="Q271" s="231">
        <v>78000</v>
      </c>
      <c r="R271" s="231">
        <v>235000</v>
      </c>
      <c r="S271" s="231">
        <v>80000</v>
      </c>
      <c r="T271" s="231">
        <v>175000</v>
      </c>
      <c r="U271" s="231">
        <v>6946500</v>
      </c>
      <c r="V271" s="231">
        <f t="shared" si="4"/>
        <v>6946500</v>
      </c>
    </row>
    <row r="272" spans="1:22" ht="12.75">
      <c r="A272" s="199" t="s">
        <v>708</v>
      </c>
      <c r="B272" s="200">
        <v>263</v>
      </c>
      <c r="C272">
        <v>2022</v>
      </c>
      <c r="D272" s="231">
        <v>113000</v>
      </c>
      <c r="E272" s="231">
        <v>0</v>
      </c>
      <c r="F272" s="231">
        <v>8000</v>
      </c>
      <c r="G272" s="231">
        <v>0</v>
      </c>
      <c r="H272" s="231">
        <v>900</v>
      </c>
      <c r="I272" s="231">
        <v>500</v>
      </c>
      <c r="J272" s="231">
        <v>0</v>
      </c>
      <c r="K272" s="231">
        <v>122400</v>
      </c>
      <c r="L272"/>
      <c r="M272">
        <v>2023</v>
      </c>
      <c r="N272" s="231">
        <v>120000</v>
      </c>
      <c r="O272" s="231">
        <v>0</v>
      </c>
      <c r="P272" s="231">
        <v>7800</v>
      </c>
      <c r="Q272" s="231">
        <v>0</v>
      </c>
      <c r="R272" s="231">
        <v>860</v>
      </c>
      <c r="S272" s="231">
        <v>585.8</v>
      </c>
      <c r="T272" s="231">
        <v>0</v>
      </c>
      <c r="U272" s="231">
        <v>129245.8</v>
      </c>
      <c r="V272" s="231">
        <f t="shared" si="4"/>
        <v>129245.8</v>
      </c>
    </row>
    <row r="273" spans="1:22" ht="12.75">
      <c r="A273" s="199" t="s">
        <v>709</v>
      </c>
      <c r="B273" s="200">
        <v>264</v>
      </c>
      <c r="C273">
        <v>2022</v>
      </c>
      <c r="D273" s="231">
        <v>2880934</v>
      </c>
      <c r="E273" s="231">
        <v>211500</v>
      </c>
      <c r="F273" s="231">
        <v>330000</v>
      </c>
      <c r="G273" s="231">
        <v>16000</v>
      </c>
      <c r="H273" s="231">
        <v>35700</v>
      </c>
      <c r="I273" s="231">
        <v>44983</v>
      </c>
      <c r="J273" s="231">
        <v>50000</v>
      </c>
      <c r="K273" s="231">
        <v>3569117</v>
      </c>
      <c r="L273"/>
      <c r="M273">
        <v>2023</v>
      </c>
      <c r="N273" s="231">
        <v>2880934</v>
      </c>
      <c r="O273" s="231">
        <v>269000</v>
      </c>
      <c r="P273" s="231">
        <v>350000</v>
      </c>
      <c r="Q273" s="231">
        <v>16000</v>
      </c>
      <c r="R273" s="231">
        <v>36200</v>
      </c>
      <c r="S273" s="231">
        <v>110000</v>
      </c>
      <c r="T273" s="231">
        <v>0</v>
      </c>
      <c r="U273" s="231">
        <v>3662134</v>
      </c>
      <c r="V273" s="231">
        <f t="shared" si="4"/>
        <v>3662134</v>
      </c>
    </row>
    <row r="274" spans="1:22" ht="12.75">
      <c r="A274" s="199" t="s">
        <v>710</v>
      </c>
      <c r="B274" s="200">
        <v>265</v>
      </c>
      <c r="C274">
        <v>2022</v>
      </c>
      <c r="D274" s="231">
        <v>2900000</v>
      </c>
      <c r="E274" s="231">
        <v>1031500</v>
      </c>
      <c r="F274" s="231">
        <v>190000</v>
      </c>
      <c r="G274" s="231">
        <v>3400</v>
      </c>
      <c r="H274" s="231">
        <v>60000</v>
      </c>
      <c r="I274" s="231">
        <v>40000</v>
      </c>
      <c r="J274" s="231">
        <v>87000</v>
      </c>
      <c r="K274" s="231">
        <v>4311900</v>
      </c>
      <c r="L274"/>
      <c r="M274">
        <v>2023</v>
      </c>
      <c r="N274" s="231">
        <v>2900000</v>
      </c>
      <c r="O274" s="231">
        <v>1191500</v>
      </c>
      <c r="P274" s="231">
        <v>132100</v>
      </c>
      <c r="Q274" s="231">
        <v>3400</v>
      </c>
      <c r="R274" s="231">
        <v>60000</v>
      </c>
      <c r="S274" s="231">
        <v>40000</v>
      </c>
      <c r="T274" s="231">
        <v>93000</v>
      </c>
      <c r="U274" s="231">
        <v>4420000</v>
      </c>
      <c r="V274" s="231">
        <f t="shared" si="4"/>
        <v>4420000</v>
      </c>
    </row>
    <row r="275" spans="1:22" ht="12.75">
      <c r="A275" s="199" t="s">
        <v>711</v>
      </c>
      <c r="B275" s="200">
        <v>266</v>
      </c>
      <c r="C275">
        <v>2022</v>
      </c>
      <c r="D275" s="231">
        <v>2500000</v>
      </c>
      <c r="E275" s="231">
        <v>530000</v>
      </c>
      <c r="F275" s="231">
        <v>160000</v>
      </c>
      <c r="G275" s="231">
        <v>1700</v>
      </c>
      <c r="H275" s="231">
        <v>28000</v>
      </c>
      <c r="I275" s="231">
        <v>750000</v>
      </c>
      <c r="J275" s="231">
        <v>100000</v>
      </c>
      <c r="K275" s="231">
        <v>4069700</v>
      </c>
      <c r="L275"/>
      <c r="M275">
        <v>2023</v>
      </c>
      <c r="N275" s="231">
        <v>2600000</v>
      </c>
      <c r="O275" s="231">
        <v>675000</v>
      </c>
      <c r="P275" s="231">
        <v>150000</v>
      </c>
      <c r="Q275" s="231">
        <v>1700</v>
      </c>
      <c r="R275" s="231">
        <v>40000</v>
      </c>
      <c r="S275" s="231">
        <v>350000</v>
      </c>
      <c r="T275" s="231">
        <v>100000</v>
      </c>
      <c r="U275" s="231">
        <v>3916700</v>
      </c>
      <c r="V275" s="231">
        <f t="shared" si="4"/>
        <v>3916700</v>
      </c>
    </row>
    <row r="276" spans="1:22" ht="12.75">
      <c r="A276" s="199" t="s">
        <v>712</v>
      </c>
      <c r="B276" s="200">
        <v>267</v>
      </c>
      <c r="C276">
        <v>2022</v>
      </c>
      <c r="D276" s="231">
        <v>570000</v>
      </c>
      <c r="E276" s="231">
        <v>273000</v>
      </c>
      <c r="F276" s="231">
        <v>66000</v>
      </c>
      <c r="G276" s="231">
        <v>10000</v>
      </c>
      <c r="H276" s="231">
        <v>7000</v>
      </c>
      <c r="I276" s="231">
        <v>10000</v>
      </c>
      <c r="J276" s="231">
        <v>0</v>
      </c>
      <c r="K276" s="231">
        <v>936000</v>
      </c>
      <c r="L276"/>
      <c r="M276">
        <v>2023</v>
      </c>
      <c r="N276" s="231">
        <v>570000</v>
      </c>
      <c r="O276" s="231">
        <v>520000</v>
      </c>
      <c r="P276" s="231">
        <v>60000</v>
      </c>
      <c r="Q276" s="231">
        <v>0</v>
      </c>
      <c r="R276" s="231">
        <v>3500</v>
      </c>
      <c r="S276" s="231">
        <v>10000</v>
      </c>
      <c r="T276" s="231">
        <v>0</v>
      </c>
      <c r="U276" s="231">
        <v>1163500</v>
      </c>
      <c r="V276" s="231">
        <f t="shared" si="4"/>
        <v>1163500</v>
      </c>
    </row>
    <row r="277" spans="1:22" ht="12.75">
      <c r="A277" s="199" t="s">
        <v>713</v>
      </c>
      <c r="B277" s="200">
        <v>268</v>
      </c>
      <c r="C277">
        <v>2022</v>
      </c>
      <c r="D277" s="231">
        <v>180000</v>
      </c>
      <c r="E277" s="231">
        <v>15000</v>
      </c>
      <c r="F277" s="231">
        <v>18000</v>
      </c>
      <c r="G277" s="231">
        <v>1000</v>
      </c>
      <c r="H277" s="231">
        <v>2000</v>
      </c>
      <c r="I277" s="231">
        <v>2000</v>
      </c>
      <c r="J277" s="231">
        <v>0</v>
      </c>
      <c r="K277" s="231">
        <v>218000</v>
      </c>
      <c r="L277"/>
      <c r="M277">
        <v>2023</v>
      </c>
      <c r="N277" s="231">
        <v>200000</v>
      </c>
      <c r="O277" s="231">
        <v>18000</v>
      </c>
      <c r="P277" s="231">
        <v>22000</v>
      </c>
      <c r="Q277" s="231">
        <v>1500</v>
      </c>
      <c r="R277" s="231">
        <v>3000</v>
      </c>
      <c r="S277" s="231">
        <v>3000</v>
      </c>
      <c r="T277" s="231">
        <v>0</v>
      </c>
      <c r="U277" s="231">
        <v>247500</v>
      </c>
      <c r="V277" s="231">
        <f t="shared" si="4"/>
        <v>247500</v>
      </c>
    </row>
    <row r="278" spans="1:22" ht="12.75">
      <c r="A278" s="199" t="s">
        <v>714</v>
      </c>
      <c r="B278" s="200">
        <v>269</v>
      </c>
      <c r="C278">
        <v>2022</v>
      </c>
      <c r="D278" s="231">
        <v>818149</v>
      </c>
      <c r="E278" s="231">
        <v>36000</v>
      </c>
      <c r="F278" s="231">
        <v>42600</v>
      </c>
      <c r="G278" s="231">
        <v>0</v>
      </c>
      <c r="H278" s="231">
        <v>1500</v>
      </c>
      <c r="I278" s="231">
        <v>51500</v>
      </c>
      <c r="J278" s="231">
        <v>34351</v>
      </c>
      <c r="K278" s="231">
        <v>984100</v>
      </c>
      <c r="L278"/>
      <c r="M278">
        <v>2023</v>
      </c>
      <c r="N278" s="231">
        <v>860000</v>
      </c>
      <c r="O278" s="231">
        <v>31200</v>
      </c>
      <c r="P278" s="231">
        <v>44000</v>
      </c>
      <c r="Q278" s="231">
        <v>0</v>
      </c>
      <c r="R278" s="231">
        <v>1600</v>
      </c>
      <c r="S278" s="231">
        <v>86000</v>
      </c>
      <c r="T278" s="231">
        <v>6000</v>
      </c>
      <c r="U278" s="231">
        <v>1028800</v>
      </c>
      <c r="V278" s="231">
        <f t="shared" si="4"/>
        <v>1028800</v>
      </c>
    </row>
    <row r="279" spans="1:22" ht="12.75">
      <c r="A279" s="199" t="s">
        <v>715</v>
      </c>
      <c r="B279" s="200">
        <v>270</v>
      </c>
      <c r="C279">
        <v>2022</v>
      </c>
      <c r="D279" s="231">
        <v>900000</v>
      </c>
      <c r="E279" s="231">
        <v>40000</v>
      </c>
      <c r="F279" s="231">
        <v>57000</v>
      </c>
      <c r="G279" s="231">
        <v>15625</v>
      </c>
      <c r="H279" s="231">
        <v>12000</v>
      </c>
      <c r="I279" s="231">
        <v>5000</v>
      </c>
      <c r="J279" s="231">
        <v>330000</v>
      </c>
      <c r="K279" s="231">
        <v>1359625</v>
      </c>
      <c r="L279"/>
      <c r="M279">
        <v>2023</v>
      </c>
      <c r="N279" s="231">
        <v>833389.29</v>
      </c>
      <c r="O279" s="231">
        <v>40000</v>
      </c>
      <c r="P279" s="231">
        <v>50000</v>
      </c>
      <c r="Q279" s="231">
        <v>16000</v>
      </c>
      <c r="R279" s="231">
        <v>12000</v>
      </c>
      <c r="S279" s="231">
        <v>5000</v>
      </c>
      <c r="T279" s="231">
        <v>259339</v>
      </c>
      <c r="U279" s="231">
        <v>1215728.29</v>
      </c>
      <c r="V279" s="231">
        <f t="shared" si="4"/>
        <v>1215728.29</v>
      </c>
    </row>
    <row r="280" spans="1:22" ht="12.75">
      <c r="A280" s="199" t="s">
        <v>716</v>
      </c>
      <c r="B280" s="200">
        <v>271</v>
      </c>
      <c r="C280">
        <v>2022</v>
      </c>
      <c r="D280" s="231">
        <v>6175000</v>
      </c>
      <c r="E280" s="231">
        <v>562067</v>
      </c>
      <c r="F280" s="231">
        <v>252500</v>
      </c>
      <c r="G280" s="231">
        <v>45000</v>
      </c>
      <c r="H280" s="231">
        <v>75000</v>
      </c>
      <c r="I280" s="231">
        <v>670000</v>
      </c>
      <c r="J280" s="231">
        <v>472729</v>
      </c>
      <c r="K280" s="231">
        <v>8252296</v>
      </c>
      <c r="L280"/>
      <c r="M280">
        <v>2023</v>
      </c>
      <c r="N280" s="231">
        <v>6365000</v>
      </c>
      <c r="O280" s="231">
        <v>920000</v>
      </c>
      <c r="P280" s="231">
        <v>275000</v>
      </c>
      <c r="Q280" s="231">
        <v>45000</v>
      </c>
      <c r="R280" s="231">
        <v>100000</v>
      </c>
      <c r="S280" s="231">
        <v>675000</v>
      </c>
      <c r="T280" s="231">
        <v>427000</v>
      </c>
      <c r="U280" s="231">
        <v>8807000</v>
      </c>
      <c r="V280" s="231">
        <f t="shared" si="4"/>
        <v>8807000</v>
      </c>
    </row>
    <row r="281" spans="1:22" ht="12.75">
      <c r="A281" s="199" t="s">
        <v>717</v>
      </c>
      <c r="B281" s="200">
        <v>272</v>
      </c>
      <c r="C281">
        <v>2022</v>
      </c>
      <c r="D281" s="231">
        <v>199000</v>
      </c>
      <c r="E281" s="231">
        <v>1611</v>
      </c>
      <c r="F281" s="231">
        <v>16000</v>
      </c>
      <c r="G281" s="231">
        <v>335500</v>
      </c>
      <c r="H281" s="231">
        <v>1500</v>
      </c>
      <c r="I281" s="231">
        <v>9000</v>
      </c>
      <c r="J281" s="231">
        <v>9500</v>
      </c>
      <c r="K281" s="231">
        <v>572111</v>
      </c>
      <c r="L281"/>
      <c r="M281">
        <v>2023</v>
      </c>
      <c r="N281" s="231">
        <v>210000</v>
      </c>
      <c r="O281" s="231">
        <v>2800</v>
      </c>
      <c r="P281" s="231">
        <v>18000</v>
      </c>
      <c r="Q281" s="231">
        <v>310500</v>
      </c>
      <c r="R281" s="231">
        <v>2800</v>
      </c>
      <c r="S281" s="231">
        <v>5800</v>
      </c>
      <c r="T281" s="231">
        <v>10300</v>
      </c>
      <c r="U281" s="231">
        <v>560200</v>
      </c>
      <c r="V281" s="231">
        <f t="shared" si="4"/>
        <v>560200</v>
      </c>
    </row>
    <row r="282" spans="1:22" ht="12.75">
      <c r="A282" s="199" t="s">
        <v>718</v>
      </c>
      <c r="B282" s="200">
        <v>273</v>
      </c>
      <c r="C282">
        <v>2022</v>
      </c>
      <c r="D282" s="231">
        <v>2000000</v>
      </c>
      <c r="E282" s="231">
        <v>728000</v>
      </c>
      <c r="F282" s="231">
        <v>200000</v>
      </c>
      <c r="G282" s="231">
        <v>0</v>
      </c>
      <c r="H282" s="231">
        <v>40000</v>
      </c>
      <c r="I282" s="231">
        <v>30000</v>
      </c>
      <c r="J282" s="231">
        <v>0</v>
      </c>
      <c r="K282" s="231">
        <v>2998000</v>
      </c>
      <c r="L282"/>
      <c r="M282">
        <v>2023</v>
      </c>
      <c r="N282" s="231">
        <v>2360730.24</v>
      </c>
      <c r="O282" s="231">
        <v>881000</v>
      </c>
      <c r="P282" s="231">
        <v>190000</v>
      </c>
      <c r="Q282" s="231">
        <v>0</v>
      </c>
      <c r="R282" s="231">
        <v>45000</v>
      </c>
      <c r="S282" s="231">
        <v>25000</v>
      </c>
      <c r="T282" s="231">
        <v>100000</v>
      </c>
      <c r="U282" s="231">
        <v>3601730.24</v>
      </c>
      <c r="V282" s="231">
        <f t="shared" si="4"/>
        <v>3601730.24</v>
      </c>
    </row>
    <row r="283" spans="1:22" ht="12.75">
      <c r="A283" s="199" t="s">
        <v>719</v>
      </c>
      <c r="B283" s="200">
        <v>274</v>
      </c>
      <c r="C283">
        <v>2022</v>
      </c>
      <c r="D283" s="231">
        <v>5907240</v>
      </c>
      <c r="E283" s="231">
        <v>2337618</v>
      </c>
      <c r="F283" s="231">
        <v>512737</v>
      </c>
      <c r="G283" s="231">
        <v>1595911</v>
      </c>
      <c r="H283" s="231">
        <v>4879753</v>
      </c>
      <c r="I283" s="231">
        <v>350000</v>
      </c>
      <c r="J283" s="231">
        <v>855925</v>
      </c>
      <c r="K283" s="231">
        <v>16439184</v>
      </c>
      <c r="L283"/>
      <c r="M283">
        <v>2023</v>
      </c>
      <c r="N283" s="231">
        <v>6619457</v>
      </c>
      <c r="O283" s="231">
        <v>4650803</v>
      </c>
      <c r="P283" s="231">
        <v>681809</v>
      </c>
      <c r="Q283" s="231">
        <v>1555551</v>
      </c>
      <c r="R283" s="231">
        <v>5181644</v>
      </c>
      <c r="S283" s="231">
        <v>850000</v>
      </c>
      <c r="T283" s="231">
        <v>667364</v>
      </c>
      <c r="U283" s="231">
        <v>20206628</v>
      </c>
      <c r="V283" s="231">
        <f t="shared" si="4"/>
        <v>20206628</v>
      </c>
    </row>
    <row r="284" spans="1:22" ht="12.75">
      <c r="A284" s="199" t="s">
        <v>720</v>
      </c>
      <c r="B284" s="200">
        <v>275</v>
      </c>
      <c r="C284">
        <v>2022</v>
      </c>
      <c r="D284" s="231">
        <v>1777770</v>
      </c>
      <c r="E284" s="231">
        <v>99000</v>
      </c>
      <c r="F284" s="231">
        <v>100000</v>
      </c>
      <c r="G284" s="231">
        <v>180000</v>
      </c>
      <c r="H284" s="231">
        <v>14000</v>
      </c>
      <c r="I284" s="231">
        <v>55000</v>
      </c>
      <c r="J284" s="231">
        <v>120000</v>
      </c>
      <c r="K284" s="231">
        <v>2345770</v>
      </c>
      <c r="L284"/>
      <c r="M284">
        <v>2023</v>
      </c>
      <c r="N284" s="231">
        <v>1726870</v>
      </c>
      <c r="O284" s="231">
        <v>98900</v>
      </c>
      <c r="P284" s="231">
        <v>100000</v>
      </c>
      <c r="Q284" s="231">
        <v>180000</v>
      </c>
      <c r="R284" s="231">
        <v>15000</v>
      </c>
      <c r="S284" s="231">
        <v>55000</v>
      </c>
      <c r="T284" s="231">
        <v>120000</v>
      </c>
      <c r="U284" s="231">
        <v>2295770</v>
      </c>
      <c r="V284" s="231">
        <f t="shared" si="4"/>
        <v>2295770</v>
      </c>
    </row>
    <row r="285" spans="1:22" ht="12.75">
      <c r="A285" s="199" t="s">
        <v>721</v>
      </c>
      <c r="B285" s="200">
        <v>276</v>
      </c>
      <c r="C285">
        <v>2022</v>
      </c>
      <c r="D285" s="234">
        <v>965000</v>
      </c>
      <c r="E285" s="234">
        <v>52500</v>
      </c>
      <c r="F285" s="234">
        <v>85000</v>
      </c>
      <c r="G285" s="234">
        <v>50000</v>
      </c>
      <c r="H285" s="234">
        <v>4200</v>
      </c>
      <c r="I285" s="234">
        <v>8000</v>
      </c>
      <c r="J285" s="234">
        <v>1300</v>
      </c>
      <c r="K285" s="231">
        <v>1166000</v>
      </c>
      <c r="L285"/>
      <c r="M285">
        <v>2023</v>
      </c>
      <c r="N285" s="234">
        <v>1078217</v>
      </c>
      <c r="O285" s="234">
        <v>117000</v>
      </c>
      <c r="P285" s="234">
        <v>90000</v>
      </c>
      <c r="Q285" s="234">
        <v>50000</v>
      </c>
      <c r="R285" s="234">
        <v>4000</v>
      </c>
      <c r="S285" s="234">
        <v>8819.12</v>
      </c>
      <c r="T285" s="234">
        <v>1300</v>
      </c>
      <c r="U285" s="231">
        <v>1349336.12</v>
      </c>
      <c r="V285" s="231">
        <f t="shared" si="4"/>
        <v>1349336.12</v>
      </c>
    </row>
    <row r="286" spans="1:22" ht="12.75">
      <c r="A286" s="199" t="s">
        <v>722</v>
      </c>
      <c r="B286" s="200">
        <v>277</v>
      </c>
      <c r="C286">
        <v>2022</v>
      </c>
      <c r="D286" s="231">
        <v>2070500</v>
      </c>
      <c r="E286" s="231">
        <v>115000</v>
      </c>
      <c r="F286" s="231">
        <v>60000</v>
      </c>
      <c r="G286" s="231">
        <v>430000</v>
      </c>
      <c r="H286" s="231">
        <v>60000</v>
      </c>
      <c r="I286" s="231">
        <v>65000</v>
      </c>
      <c r="J286" s="231">
        <v>0</v>
      </c>
      <c r="K286" s="231">
        <v>2800500</v>
      </c>
      <c r="L286"/>
      <c r="M286">
        <v>2023</v>
      </c>
      <c r="N286" s="231">
        <v>2150500</v>
      </c>
      <c r="O286" s="231">
        <v>175000</v>
      </c>
      <c r="P286" s="231">
        <v>60000</v>
      </c>
      <c r="Q286" s="231">
        <v>430000</v>
      </c>
      <c r="R286" s="231">
        <v>60000</v>
      </c>
      <c r="S286" s="231">
        <v>55000</v>
      </c>
      <c r="T286" s="231">
        <v>0</v>
      </c>
      <c r="U286" s="231">
        <v>2930500</v>
      </c>
      <c r="V286" s="231">
        <f t="shared" si="4"/>
        <v>2930500</v>
      </c>
    </row>
    <row r="287" spans="1:22" ht="12.75">
      <c r="A287" s="199" t="s">
        <v>723</v>
      </c>
      <c r="B287" s="200">
        <v>278</v>
      </c>
      <c r="C287">
        <v>2022</v>
      </c>
      <c r="D287" s="231">
        <v>1607805.63</v>
      </c>
      <c r="E287" s="231">
        <v>258694</v>
      </c>
      <c r="F287" s="231">
        <v>260000</v>
      </c>
      <c r="G287" s="231">
        <v>88000</v>
      </c>
      <c r="H287" s="231">
        <v>90000</v>
      </c>
      <c r="I287" s="231">
        <v>27000</v>
      </c>
      <c r="J287" s="231">
        <v>367000</v>
      </c>
      <c r="K287" s="231">
        <v>2698499.63</v>
      </c>
      <c r="L287"/>
      <c r="M287">
        <v>2023</v>
      </c>
      <c r="N287" s="231">
        <v>1643674.12</v>
      </c>
      <c r="O287" s="231">
        <v>470000</v>
      </c>
      <c r="P287" s="231">
        <v>195000</v>
      </c>
      <c r="Q287" s="231">
        <v>90000</v>
      </c>
      <c r="R287" s="231">
        <v>80000</v>
      </c>
      <c r="S287" s="231">
        <v>26500</v>
      </c>
      <c r="T287" s="231">
        <v>387000</v>
      </c>
      <c r="U287" s="231">
        <v>2892174.12</v>
      </c>
      <c r="V287" s="231">
        <f t="shared" si="4"/>
        <v>2892174.12</v>
      </c>
    </row>
    <row r="288" spans="1:22" ht="12.75">
      <c r="A288" s="199" t="s">
        <v>724</v>
      </c>
      <c r="B288" s="200">
        <v>279</v>
      </c>
      <c r="C288">
        <v>2022</v>
      </c>
      <c r="D288" s="231">
        <v>1072000</v>
      </c>
      <c r="E288" s="231">
        <v>0</v>
      </c>
      <c r="F288" s="231">
        <v>37000</v>
      </c>
      <c r="G288" s="231">
        <v>6000</v>
      </c>
      <c r="H288" s="231">
        <v>14300</v>
      </c>
      <c r="I288" s="231">
        <v>6700</v>
      </c>
      <c r="J288" s="231">
        <v>8000</v>
      </c>
      <c r="K288" s="231">
        <v>1144000</v>
      </c>
      <c r="L288"/>
      <c r="M288">
        <v>2023</v>
      </c>
      <c r="N288" s="231">
        <v>1087000</v>
      </c>
      <c r="O288" s="231">
        <v>0</v>
      </c>
      <c r="P288" s="231">
        <v>37000</v>
      </c>
      <c r="Q288" s="231">
        <v>6000</v>
      </c>
      <c r="R288" s="231">
        <v>14300</v>
      </c>
      <c r="S288" s="231">
        <v>6700</v>
      </c>
      <c r="T288" s="231">
        <v>8000</v>
      </c>
      <c r="U288" s="231">
        <v>1159000</v>
      </c>
      <c r="V288" s="231">
        <f t="shared" si="4"/>
        <v>1159000</v>
      </c>
    </row>
    <row r="289" spans="1:22" ht="12.75">
      <c r="A289" s="199" t="s">
        <v>725</v>
      </c>
      <c r="B289" s="200">
        <v>280</v>
      </c>
      <c r="C289">
        <v>2022</v>
      </c>
      <c r="D289" s="231">
        <v>1429108</v>
      </c>
      <c r="E289" s="231">
        <v>132250</v>
      </c>
      <c r="F289" s="231">
        <v>89100</v>
      </c>
      <c r="G289" s="231">
        <v>0</v>
      </c>
      <c r="H289" s="231">
        <v>21350</v>
      </c>
      <c r="I289" s="231">
        <v>7500</v>
      </c>
      <c r="J289" s="231">
        <v>19375</v>
      </c>
      <c r="K289" s="231">
        <v>1698683</v>
      </c>
      <c r="L289"/>
      <c r="M289">
        <v>2023</v>
      </c>
      <c r="N289" s="231">
        <v>1644074</v>
      </c>
      <c r="O289" s="231">
        <v>157365</v>
      </c>
      <c r="P289" s="231">
        <v>104180</v>
      </c>
      <c r="Q289" s="231">
        <v>0</v>
      </c>
      <c r="R289" s="231">
        <v>27088.17</v>
      </c>
      <c r="S289" s="231">
        <v>10256</v>
      </c>
      <c r="T289" s="231">
        <v>19375.06</v>
      </c>
      <c r="U289" s="231">
        <v>1962338.23</v>
      </c>
      <c r="V289" s="231">
        <f t="shared" si="4"/>
        <v>1962338.23</v>
      </c>
    </row>
    <row r="290" spans="1:22" ht="12.75">
      <c r="A290" s="199" t="s">
        <v>726</v>
      </c>
      <c r="B290" s="200">
        <v>281</v>
      </c>
      <c r="C290">
        <v>2022</v>
      </c>
      <c r="D290" s="231">
        <v>10439074</v>
      </c>
      <c r="E290" s="231">
        <v>1975677</v>
      </c>
      <c r="F290" s="231">
        <v>1090500</v>
      </c>
      <c r="G290" s="231">
        <v>16131569</v>
      </c>
      <c r="H290" s="231">
        <v>5055681</v>
      </c>
      <c r="I290" s="231">
        <v>1356523</v>
      </c>
      <c r="J290" s="231">
        <v>7923782</v>
      </c>
      <c r="K290" s="231">
        <v>43972806</v>
      </c>
      <c r="L290"/>
      <c r="M290">
        <v>2023</v>
      </c>
      <c r="N290" s="231">
        <v>11500000</v>
      </c>
      <c r="O290" s="231">
        <v>3228442</v>
      </c>
      <c r="P290" s="231">
        <v>1726000</v>
      </c>
      <c r="Q290" s="231">
        <v>15700482</v>
      </c>
      <c r="R290" s="231">
        <v>5489683</v>
      </c>
      <c r="S290" s="231">
        <v>2266442</v>
      </c>
      <c r="T290" s="231">
        <v>11765510</v>
      </c>
      <c r="U290" s="231">
        <v>51676559</v>
      </c>
      <c r="V290" s="231">
        <f t="shared" si="4"/>
        <v>51676559</v>
      </c>
    </row>
    <row r="291" spans="1:22" ht="12.75">
      <c r="A291" s="199" t="s">
        <v>727</v>
      </c>
      <c r="B291" s="200">
        <v>282</v>
      </c>
      <c r="C291">
        <v>2022</v>
      </c>
      <c r="D291" s="231">
        <v>1380000</v>
      </c>
      <c r="E291" s="231">
        <v>0</v>
      </c>
      <c r="F291" s="231">
        <v>80000</v>
      </c>
      <c r="G291" s="231">
        <v>810000</v>
      </c>
      <c r="H291" s="231">
        <v>90000</v>
      </c>
      <c r="I291" s="231">
        <v>22000</v>
      </c>
      <c r="J291" s="231">
        <v>0</v>
      </c>
      <c r="K291" s="231">
        <v>2382000</v>
      </c>
      <c r="L291"/>
      <c r="M291">
        <v>2023</v>
      </c>
      <c r="N291" s="231">
        <v>1400000</v>
      </c>
      <c r="O291" s="231">
        <v>26000</v>
      </c>
      <c r="P291" s="231">
        <v>80000</v>
      </c>
      <c r="Q291" s="231">
        <v>800000</v>
      </c>
      <c r="R291" s="231">
        <v>7890</v>
      </c>
      <c r="S291" s="231">
        <v>18000</v>
      </c>
      <c r="T291" s="231">
        <v>0</v>
      </c>
      <c r="U291" s="231">
        <v>2331890</v>
      </c>
      <c r="V291" s="231">
        <f t="shared" si="4"/>
        <v>2331890</v>
      </c>
    </row>
    <row r="292" spans="1:22" ht="12.75">
      <c r="A292" s="199" t="s">
        <v>728</v>
      </c>
      <c r="B292" s="200">
        <v>283</v>
      </c>
      <c r="C292" s="233">
        <v>2022</v>
      </c>
      <c r="D292" s="231">
        <v>275000</v>
      </c>
      <c r="E292" s="231">
        <v>210000</v>
      </c>
      <c r="F292" s="231">
        <v>28000</v>
      </c>
      <c r="G292" s="231">
        <v>22000</v>
      </c>
      <c r="H292" s="231">
        <v>8000</v>
      </c>
      <c r="I292" s="231">
        <v>20000</v>
      </c>
      <c r="J292" s="231">
        <v>0</v>
      </c>
      <c r="K292" s="231">
        <v>563000</v>
      </c>
      <c r="L292"/>
      <c r="M292">
        <v>2023</v>
      </c>
      <c r="N292" s="231">
        <v>330375</v>
      </c>
      <c r="O292" s="231">
        <v>638260.94</v>
      </c>
      <c r="P292" s="231">
        <v>39480</v>
      </c>
      <c r="Q292" s="231">
        <v>36991</v>
      </c>
      <c r="R292" s="231">
        <v>5737</v>
      </c>
      <c r="S292" s="231">
        <v>20892</v>
      </c>
      <c r="T292" s="231">
        <v>0</v>
      </c>
      <c r="U292" s="231">
        <v>1071735.94</v>
      </c>
      <c r="V292" s="231">
        <f t="shared" si="4"/>
        <v>1071735.94</v>
      </c>
    </row>
    <row r="293" spans="1:22" ht="12.75">
      <c r="A293" s="199" t="s">
        <v>729</v>
      </c>
      <c r="B293" s="200">
        <v>284</v>
      </c>
      <c r="C293">
        <v>2022</v>
      </c>
      <c r="D293" s="231">
        <v>3245025</v>
      </c>
      <c r="E293" s="231">
        <v>306000</v>
      </c>
      <c r="F293" s="231">
        <v>178000</v>
      </c>
      <c r="G293" s="231">
        <v>55000</v>
      </c>
      <c r="H293" s="231">
        <v>29475</v>
      </c>
      <c r="I293" s="231">
        <v>10000</v>
      </c>
      <c r="J293" s="231">
        <v>125000</v>
      </c>
      <c r="K293" s="231">
        <v>3948500</v>
      </c>
      <c r="L293"/>
      <c r="M293">
        <v>2023</v>
      </c>
      <c r="N293" s="231">
        <v>3420030.7</v>
      </c>
      <c r="O293" s="231">
        <v>380000</v>
      </c>
      <c r="P293" s="231">
        <v>183000</v>
      </c>
      <c r="Q293" s="231">
        <v>4000</v>
      </c>
      <c r="R293" s="231">
        <v>36500</v>
      </c>
      <c r="S293" s="231">
        <v>10000</v>
      </c>
      <c r="T293" s="231">
        <v>140000</v>
      </c>
      <c r="U293" s="231">
        <v>4173530.7</v>
      </c>
      <c r="V293" s="231">
        <f t="shared" si="4"/>
        <v>4173530.7</v>
      </c>
    </row>
    <row r="294" spans="1:22" ht="12.75">
      <c r="A294" s="199" t="s">
        <v>730</v>
      </c>
      <c r="B294" s="200">
        <v>285</v>
      </c>
      <c r="C294">
        <v>2022</v>
      </c>
      <c r="D294" s="231">
        <v>3882957</v>
      </c>
      <c r="E294" s="231">
        <v>552271</v>
      </c>
      <c r="F294" s="231">
        <v>629851</v>
      </c>
      <c r="G294" s="231">
        <v>50894</v>
      </c>
      <c r="H294" s="231">
        <v>87203</v>
      </c>
      <c r="I294" s="231">
        <v>77595</v>
      </c>
      <c r="J294" s="231">
        <v>205197</v>
      </c>
      <c r="K294" s="231">
        <v>5485968</v>
      </c>
      <c r="L294"/>
      <c r="M294">
        <v>2023</v>
      </c>
      <c r="N294" s="231">
        <v>4191940</v>
      </c>
      <c r="O294" s="231">
        <v>770544</v>
      </c>
      <c r="P294" s="231">
        <v>576804</v>
      </c>
      <c r="Q294" s="231">
        <v>85446</v>
      </c>
      <c r="R294" s="231">
        <v>49507</v>
      </c>
      <c r="S294" s="231">
        <v>43954</v>
      </c>
      <c r="T294" s="231">
        <v>462848</v>
      </c>
      <c r="U294" s="231">
        <v>6181043</v>
      </c>
      <c r="V294" s="231">
        <f t="shared" si="4"/>
        <v>6181043</v>
      </c>
    </row>
    <row r="295" spans="1:22" ht="12.75">
      <c r="A295" s="199" t="s">
        <v>731</v>
      </c>
      <c r="B295" s="200">
        <v>286</v>
      </c>
      <c r="C295">
        <v>2022</v>
      </c>
      <c r="D295" s="231">
        <v>1025000</v>
      </c>
      <c r="E295" s="231">
        <v>0</v>
      </c>
      <c r="F295" s="231">
        <v>40000</v>
      </c>
      <c r="G295" s="231">
        <v>110000</v>
      </c>
      <c r="H295" s="231">
        <v>5000</v>
      </c>
      <c r="I295" s="231">
        <v>12800</v>
      </c>
      <c r="J295" s="231">
        <v>0</v>
      </c>
      <c r="K295" s="231">
        <v>1192800</v>
      </c>
      <c r="L295"/>
      <c r="M295">
        <v>2023</v>
      </c>
      <c r="N295" s="231">
        <v>1030869</v>
      </c>
      <c r="O295" s="231">
        <v>2500</v>
      </c>
      <c r="P295" s="231">
        <v>45000</v>
      </c>
      <c r="Q295" s="231">
        <v>100000</v>
      </c>
      <c r="R295" s="231">
        <v>3900</v>
      </c>
      <c r="S295" s="231">
        <v>11000</v>
      </c>
      <c r="T295" s="231">
        <v>0</v>
      </c>
      <c r="U295" s="231">
        <v>1193269</v>
      </c>
      <c r="V295" s="231">
        <f t="shared" si="4"/>
        <v>1193269</v>
      </c>
    </row>
    <row r="296" spans="1:22" ht="12.75">
      <c r="A296" s="199" t="s">
        <v>732</v>
      </c>
      <c r="B296" s="200">
        <v>287</v>
      </c>
      <c r="C296">
        <v>2022</v>
      </c>
      <c r="D296" s="231">
        <v>1342000</v>
      </c>
      <c r="E296" s="231">
        <v>740833</v>
      </c>
      <c r="F296" s="231">
        <v>120125</v>
      </c>
      <c r="G296" s="231">
        <v>28000</v>
      </c>
      <c r="H296" s="231">
        <v>94200</v>
      </c>
      <c r="I296" s="231">
        <v>40000</v>
      </c>
      <c r="J296" s="231">
        <v>261276</v>
      </c>
      <c r="K296" s="231">
        <v>2626434</v>
      </c>
      <c r="L296"/>
      <c r="M296">
        <v>2023</v>
      </c>
      <c r="N296" s="231">
        <v>1450000</v>
      </c>
      <c r="O296" s="231">
        <v>1466200</v>
      </c>
      <c r="P296" s="231">
        <v>110125</v>
      </c>
      <c r="Q296" s="231">
        <v>28000</v>
      </c>
      <c r="R296" s="231">
        <v>97950</v>
      </c>
      <c r="S296" s="231">
        <v>20000</v>
      </c>
      <c r="T296" s="231">
        <v>300109</v>
      </c>
      <c r="U296" s="231">
        <v>3472384</v>
      </c>
      <c r="V296" s="231">
        <f t="shared" si="4"/>
        <v>3472384</v>
      </c>
    </row>
    <row r="297" spans="1:22" ht="12.75">
      <c r="A297" s="199" t="s">
        <v>733</v>
      </c>
      <c r="B297" s="200">
        <v>288</v>
      </c>
      <c r="C297">
        <v>2022</v>
      </c>
      <c r="D297" s="231">
        <v>3200000</v>
      </c>
      <c r="E297" s="231">
        <v>225000</v>
      </c>
      <c r="F297" s="231">
        <v>180000</v>
      </c>
      <c r="G297" s="231">
        <v>0</v>
      </c>
      <c r="H297" s="231">
        <v>10000</v>
      </c>
      <c r="I297" s="231">
        <v>20000</v>
      </c>
      <c r="J297" s="231">
        <v>91429</v>
      </c>
      <c r="K297" s="231">
        <v>3726429</v>
      </c>
      <c r="L297"/>
      <c r="M297">
        <v>2023</v>
      </c>
      <c r="N297" s="231">
        <v>3719259.16</v>
      </c>
      <c r="O297" s="231">
        <v>372000</v>
      </c>
      <c r="P297" s="231">
        <v>246000</v>
      </c>
      <c r="Q297" s="231">
        <v>37000</v>
      </c>
      <c r="R297" s="231">
        <v>8000</v>
      </c>
      <c r="S297" s="231">
        <v>0</v>
      </c>
      <c r="T297" s="231">
        <v>908</v>
      </c>
      <c r="U297" s="231">
        <v>4383167.16</v>
      </c>
      <c r="V297" s="231">
        <f t="shared" si="4"/>
        <v>4383167.16</v>
      </c>
    </row>
    <row r="298" spans="1:22" ht="12.75">
      <c r="A298" s="199" t="s">
        <v>734</v>
      </c>
      <c r="B298" s="200">
        <v>289</v>
      </c>
      <c r="C298">
        <v>2022</v>
      </c>
      <c r="D298" s="231">
        <v>376370.32</v>
      </c>
      <c r="E298" s="231">
        <v>43280.11</v>
      </c>
      <c r="F298" s="231">
        <v>21291.74</v>
      </c>
      <c r="G298" s="231">
        <v>5472.33</v>
      </c>
      <c r="H298" s="231">
        <v>4900.92</v>
      </c>
      <c r="I298" s="231">
        <v>10978.38</v>
      </c>
      <c r="J298" s="231">
        <v>121609.2</v>
      </c>
      <c r="K298" s="231">
        <v>583903</v>
      </c>
      <c r="L298"/>
      <c r="M298">
        <v>2023</v>
      </c>
      <c r="N298" s="231">
        <v>376370.32</v>
      </c>
      <c r="O298" s="231">
        <v>42735.89</v>
      </c>
      <c r="P298" s="231">
        <v>18000</v>
      </c>
      <c r="Q298" s="231">
        <v>2800</v>
      </c>
      <c r="R298" s="231">
        <v>5761</v>
      </c>
      <c r="S298" s="231">
        <v>8148.87</v>
      </c>
      <c r="T298" s="231">
        <v>145404</v>
      </c>
      <c r="U298" s="231">
        <v>599220.0800000001</v>
      </c>
      <c r="V298" s="231">
        <f t="shared" si="4"/>
        <v>599220.0800000001</v>
      </c>
    </row>
    <row r="299" spans="1:22" ht="12.75">
      <c r="A299" s="199" t="s">
        <v>735</v>
      </c>
      <c r="B299" s="200">
        <v>290</v>
      </c>
      <c r="C299">
        <v>2022</v>
      </c>
      <c r="D299" s="231">
        <v>1424891.54</v>
      </c>
      <c r="E299" s="231">
        <v>92500</v>
      </c>
      <c r="F299" s="231">
        <v>60000</v>
      </c>
      <c r="G299" s="231">
        <v>0</v>
      </c>
      <c r="H299" s="231">
        <v>31000</v>
      </c>
      <c r="I299" s="231">
        <v>25000</v>
      </c>
      <c r="J299" s="231">
        <v>0</v>
      </c>
      <c r="K299" s="231">
        <v>1633391.54</v>
      </c>
      <c r="L299"/>
      <c r="M299">
        <v>2023</v>
      </c>
      <c r="N299" s="231">
        <v>1855608.77</v>
      </c>
      <c r="O299" s="231">
        <v>173500</v>
      </c>
      <c r="P299" s="231">
        <v>90000</v>
      </c>
      <c r="Q299" s="231">
        <v>0</v>
      </c>
      <c r="R299" s="231">
        <v>46000</v>
      </c>
      <c r="S299" s="231">
        <v>10000</v>
      </c>
      <c r="T299" s="231">
        <v>100000</v>
      </c>
      <c r="U299" s="231">
        <v>2275108.77</v>
      </c>
      <c r="V299" s="231">
        <f t="shared" si="4"/>
        <v>2275108.77</v>
      </c>
    </row>
    <row r="300" spans="1:22" ht="12.75">
      <c r="A300" s="199" t="s">
        <v>736</v>
      </c>
      <c r="B300" s="200">
        <v>291</v>
      </c>
      <c r="C300">
        <v>2022</v>
      </c>
      <c r="D300" s="231">
        <v>2585485</v>
      </c>
      <c r="E300" s="231">
        <v>375000</v>
      </c>
      <c r="F300" s="231">
        <v>275000</v>
      </c>
      <c r="G300" s="231">
        <v>1500</v>
      </c>
      <c r="H300" s="231">
        <v>77000</v>
      </c>
      <c r="I300" s="231">
        <v>22000</v>
      </c>
      <c r="J300" s="231">
        <v>4300</v>
      </c>
      <c r="K300" s="231">
        <v>3340285</v>
      </c>
      <c r="L300"/>
      <c r="M300">
        <v>2023</v>
      </c>
      <c r="N300" s="231">
        <v>2422539</v>
      </c>
      <c r="O300" s="231">
        <v>496994</v>
      </c>
      <c r="P300" s="231">
        <v>240014</v>
      </c>
      <c r="Q300" s="231">
        <v>18000</v>
      </c>
      <c r="R300" s="231">
        <v>29377</v>
      </c>
      <c r="S300" s="231">
        <v>175000</v>
      </c>
      <c r="T300" s="231">
        <v>4480.86</v>
      </c>
      <c r="U300" s="231">
        <v>3386404.86</v>
      </c>
      <c r="V300" s="231">
        <f t="shared" si="4"/>
        <v>3386404.86</v>
      </c>
    </row>
    <row r="301" spans="1:22" ht="12.75">
      <c r="A301" s="199" t="s">
        <v>737</v>
      </c>
      <c r="B301" s="200">
        <v>292</v>
      </c>
      <c r="C301">
        <v>2022</v>
      </c>
      <c r="D301" s="231">
        <v>1575000</v>
      </c>
      <c r="E301" s="231">
        <v>42500</v>
      </c>
      <c r="F301" s="231">
        <v>118000</v>
      </c>
      <c r="G301" s="231">
        <v>0</v>
      </c>
      <c r="H301" s="231">
        <v>25000</v>
      </c>
      <c r="I301" s="231">
        <v>13000</v>
      </c>
      <c r="J301" s="231">
        <v>10500</v>
      </c>
      <c r="K301" s="231">
        <v>1784000</v>
      </c>
      <c r="L301"/>
      <c r="M301">
        <v>2023</v>
      </c>
      <c r="N301" s="231">
        <v>1600000</v>
      </c>
      <c r="O301" s="231">
        <v>49500</v>
      </c>
      <c r="P301" s="231">
        <v>195000</v>
      </c>
      <c r="Q301" s="231">
        <v>0</v>
      </c>
      <c r="R301" s="231">
        <v>29250</v>
      </c>
      <c r="S301" s="231">
        <v>8500</v>
      </c>
      <c r="T301" s="231">
        <v>12500</v>
      </c>
      <c r="U301" s="231">
        <v>1894750</v>
      </c>
      <c r="V301" s="231">
        <f t="shared" si="4"/>
        <v>1894750</v>
      </c>
    </row>
    <row r="302" spans="1:22" ht="12.75">
      <c r="A302" s="199" t="s">
        <v>738</v>
      </c>
      <c r="B302" s="200">
        <v>293</v>
      </c>
      <c r="C302">
        <v>2022</v>
      </c>
      <c r="D302" s="231">
        <v>8000000</v>
      </c>
      <c r="E302" s="231">
        <v>653600</v>
      </c>
      <c r="F302" s="231">
        <v>740000</v>
      </c>
      <c r="G302" s="231">
        <v>100000</v>
      </c>
      <c r="H302" s="231">
        <v>280000</v>
      </c>
      <c r="I302" s="231">
        <v>285000</v>
      </c>
      <c r="J302" s="231">
        <v>510000</v>
      </c>
      <c r="K302" s="231">
        <v>10568600</v>
      </c>
      <c r="L302"/>
      <c r="M302">
        <v>2023</v>
      </c>
      <c r="N302" s="231">
        <v>7500000</v>
      </c>
      <c r="O302" s="231">
        <v>978600</v>
      </c>
      <c r="P302" s="231">
        <v>600000</v>
      </c>
      <c r="Q302" s="231">
        <v>120000</v>
      </c>
      <c r="R302" s="231">
        <v>300000</v>
      </c>
      <c r="S302" s="231">
        <v>335000</v>
      </c>
      <c r="T302" s="231">
        <v>805000</v>
      </c>
      <c r="U302" s="231">
        <v>10638600</v>
      </c>
      <c r="V302" s="231">
        <f t="shared" si="4"/>
        <v>10638600</v>
      </c>
    </row>
    <row r="303" spans="1:22" ht="12.75">
      <c r="A303" s="199" t="s">
        <v>739</v>
      </c>
      <c r="B303" s="200">
        <v>294</v>
      </c>
      <c r="C303">
        <v>2022</v>
      </c>
      <c r="D303" s="231">
        <v>1025000</v>
      </c>
      <c r="E303" s="231">
        <v>42000</v>
      </c>
      <c r="F303" s="231">
        <v>40000</v>
      </c>
      <c r="G303" s="231">
        <v>7500</v>
      </c>
      <c r="H303" s="231">
        <v>30000</v>
      </c>
      <c r="I303" s="231">
        <v>15000</v>
      </c>
      <c r="J303" s="231">
        <v>1403815.16</v>
      </c>
      <c r="K303" s="231">
        <v>2563315.16</v>
      </c>
      <c r="L303"/>
      <c r="M303">
        <v>2023</v>
      </c>
      <c r="N303" s="231">
        <v>1110000</v>
      </c>
      <c r="O303" s="231">
        <v>55000</v>
      </c>
      <c r="P303" s="231">
        <v>45000</v>
      </c>
      <c r="Q303" s="231">
        <v>9000</v>
      </c>
      <c r="R303" s="231">
        <v>43250</v>
      </c>
      <c r="S303" s="231">
        <v>15000</v>
      </c>
      <c r="T303" s="231">
        <v>1378857</v>
      </c>
      <c r="U303" s="231">
        <v>2656107</v>
      </c>
      <c r="V303" s="231">
        <f t="shared" si="4"/>
        <v>2656107</v>
      </c>
    </row>
    <row r="304" spans="1:22" ht="12.75">
      <c r="A304" s="199" t="s">
        <v>740</v>
      </c>
      <c r="B304" s="200">
        <v>295</v>
      </c>
      <c r="C304">
        <v>2022</v>
      </c>
      <c r="D304" s="231">
        <v>4532408</v>
      </c>
      <c r="E304" s="231">
        <v>777015</v>
      </c>
      <c r="F304" s="231">
        <v>218367</v>
      </c>
      <c r="G304" s="231">
        <v>17062</v>
      </c>
      <c r="H304" s="231">
        <v>46000</v>
      </c>
      <c r="I304" s="231">
        <v>81004</v>
      </c>
      <c r="J304" s="231">
        <v>88653</v>
      </c>
      <c r="K304" s="231">
        <v>5760509</v>
      </c>
      <c r="L304"/>
      <c r="M304">
        <v>2023</v>
      </c>
      <c r="N304" s="231">
        <v>4353987</v>
      </c>
      <c r="O304" s="231">
        <v>709604</v>
      </c>
      <c r="P304" s="231">
        <v>218451</v>
      </c>
      <c r="Q304" s="231">
        <v>8931</v>
      </c>
      <c r="R304" s="231">
        <v>41482</v>
      </c>
      <c r="S304" s="231">
        <v>0</v>
      </c>
      <c r="T304" s="231">
        <v>98504</v>
      </c>
      <c r="U304" s="231">
        <v>5430959</v>
      </c>
      <c r="V304" s="231">
        <f t="shared" si="4"/>
        <v>5430959</v>
      </c>
    </row>
    <row r="305" spans="1:22" ht="12.75">
      <c r="A305" s="199" t="s">
        <v>741</v>
      </c>
      <c r="B305" s="200">
        <v>296</v>
      </c>
      <c r="C305" s="233">
        <v>2022</v>
      </c>
      <c r="D305" s="231">
        <v>950000</v>
      </c>
      <c r="E305" s="231">
        <v>490000</v>
      </c>
      <c r="F305" s="231">
        <v>185000</v>
      </c>
      <c r="G305" s="231">
        <v>10000</v>
      </c>
      <c r="H305" s="231">
        <v>100000</v>
      </c>
      <c r="I305" s="231">
        <v>25000</v>
      </c>
      <c r="J305" s="231">
        <v>213000</v>
      </c>
      <c r="K305" s="231">
        <v>1973000</v>
      </c>
      <c r="L305"/>
      <c r="M305">
        <v>2023</v>
      </c>
      <c r="N305" s="231">
        <v>950000</v>
      </c>
      <c r="O305" s="231">
        <v>715000</v>
      </c>
      <c r="P305" s="231">
        <v>220000</v>
      </c>
      <c r="Q305" s="231">
        <v>13000</v>
      </c>
      <c r="R305" s="231">
        <v>100000</v>
      </c>
      <c r="S305" s="231">
        <v>30000</v>
      </c>
      <c r="T305" s="231">
        <v>232000</v>
      </c>
      <c r="U305" s="231">
        <v>2260000</v>
      </c>
      <c r="V305" s="231">
        <f t="shared" si="4"/>
        <v>2260000</v>
      </c>
    </row>
    <row r="306" spans="1:22" ht="12.75">
      <c r="A306" s="199" t="s">
        <v>742</v>
      </c>
      <c r="B306" s="200">
        <v>297</v>
      </c>
      <c r="C306">
        <v>2022</v>
      </c>
      <c r="D306" s="231">
        <v>68000</v>
      </c>
      <c r="E306" s="231">
        <v>0</v>
      </c>
      <c r="F306" s="231">
        <v>4000</v>
      </c>
      <c r="G306" s="231">
        <v>29000</v>
      </c>
      <c r="H306" s="231">
        <v>2000</v>
      </c>
      <c r="I306" s="231">
        <v>0</v>
      </c>
      <c r="J306" s="231">
        <v>6000</v>
      </c>
      <c r="K306" s="231">
        <v>109000</v>
      </c>
      <c r="L306"/>
      <c r="M306">
        <v>2023</v>
      </c>
      <c r="N306" s="231">
        <v>75000</v>
      </c>
      <c r="O306" s="231">
        <v>0</v>
      </c>
      <c r="P306" s="231">
        <v>4000</v>
      </c>
      <c r="Q306" s="231">
        <v>29000</v>
      </c>
      <c r="R306" s="231">
        <v>2000</v>
      </c>
      <c r="S306" s="231">
        <v>0</v>
      </c>
      <c r="T306" s="231">
        <v>5000</v>
      </c>
      <c r="U306" s="231">
        <v>115000</v>
      </c>
      <c r="V306" s="231">
        <f t="shared" si="4"/>
        <v>115000</v>
      </c>
    </row>
    <row r="307" spans="1:22" ht="12.75">
      <c r="A307" s="199" t="s">
        <v>743</v>
      </c>
      <c r="B307" s="200">
        <v>298</v>
      </c>
      <c r="C307">
        <v>2022</v>
      </c>
      <c r="D307" s="231">
        <v>1025000</v>
      </c>
      <c r="E307" s="231">
        <v>33000</v>
      </c>
      <c r="F307" s="231">
        <v>32000</v>
      </c>
      <c r="G307" s="231">
        <v>88000</v>
      </c>
      <c r="H307" s="231">
        <v>16000</v>
      </c>
      <c r="I307" s="231">
        <v>23000</v>
      </c>
      <c r="J307" s="231">
        <v>10000</v>
      </c>
      <c r="K307" s="231">
        <v>1227000</v>
      </c>
      <c r="L307"/>
      <c r="M307">
        <v>2023</v>
      </c>
      <c r="N307" s="231">
        <v>1000000</v>
      </c>
      <c r="O307" s="231">
        <v>33000</v>
      </c>
      <c r="P307" s="231">
        <v>32000</v>
      </c>
      <c r="Q307" s="231">
        <v>82000</v>
      </c>
      <c r="R307" s="231">
        <v>18000</v>
      </c>
      <c r="S307" s="231">
        <v>18500</v>
      </c>
      <c r="T307" s="231">
        <v>10000</v>
      </c>
      <c r="U307" s="231">
        <v>1193500</v>
      </c>
      <c r="V307" s="231">
        <f t="shared" si="4"/>
        <v>1193500</v>
      </c>
    </row>
    <row r="308" spans="1:22" ht="12.75">
      <c r="A308" s="199" t="s">
        <v>744</v>
      </c>
      <c r="B308" s="200">
        <v>299</v>
      </c>
      <c r="C308">
        <v>2022</v>
      </c>
      <c r="D308" s="231">
        <v>1211225</v>
      </c>
      <c r="E308" s="231">
        <v>110000</v>
      </c>
      <c r="F308" s="231">
        <v>150000</v>
      </c>
      <c r="G308" s="231">
        <v>10000</v>
      </c>
      <c r="H308" s="231">
        <v>11000</v>
      </c>
      <c r="I308" s="231">
        <v>7000</v>
      </c>
      <c r="J308" s="231">
        <v>60</v>
      </c>
      <c r="K308" s="231">
        <v>1499285</v>
      </c>
      <c r="L308"/>
      <c r="M308">
        <v>2023</v>
      </c>
      <c r="N308" s="231">
        <v>1025000</v>
      </c>
      <c r="O308" s="231">
        <v>110000</v>
      </c>
      <c r="P308" s="231">
        <v>55000</v>
      </c>
      <c r="Q308" s="231">
        <v>10000</v>
      </c>
      <c r="R308" s="231">
        <v>5000</v>
      </c>
      <c r="S308" s="231">
        <v>2000</v>
      </c>
      <c r="T308" s="231">
        <v>0</v>
      </c>
      <c r="U308" s="231">
        <v>1207000</v>
      </c>
      <c r="V308" s="231">
        <f t="shared" si="4"/>
        <v>1207000</v>
      </c>
    </row>
    <row r="309" spans="1:22" ht="12.75">
      <c r="A309" s="199" t="s">
        <v>745</v>
      </c>
      <c r="B309" s="200">
        <v>300</v>
      </c>
      <c r="C309">
        <v>2022</v>
      </c>
      <c r="D309" s="231">
        <v>361054</v>
      </c>
      <c r="E309" s="231">
        <v>696676</v>
      </c>
      <c r="F309" s="231">
        <v>59226</v>
      </c>
      <c r="G309" s="231">
        <v>39912</v>
      </c>
      <c r="H309" s="231">
        <v>14286</v>
      </c>
      <c r="I309" s="231">
        <v>10987</v>
      </c>
      <c r="J309" s="231">
        <v>346247</v>
      </c>
      <c r="K309" s="231">
        <v>1528388</v>
      </c>
      <c r="L309"/>
      <c r="M309">
        <v>2023</v>
      </c>
      <c r="N309" s="231">
        <v>357371</v>
      </c>
      <c r="O309" s="231">
        <v>832838</v>
      </c>
      <c r="P309" s="231">
        <v>83299</v>
      </c>
      <c r="Q309" s="231">
        <v>39879</v>
      </c>
      <c r="R309" s="231">
        <v>8770</v>
      </c>
      <c r="S309" s="231">
        <v>17690</v>
      </c>
      <c r="T309" s="231">
        <v>361005</v>
      </c>
      <c r="U309" s="231">
        <v>1700852</v>
      </c>
      <c r="V309" s="231">
        <f t="shared" si="4"/>
        <v>1700852</v>
      </c>
    </row>
    <row r="310" spans="1:22" ht="12.75">
      <c r="A310" s="199" t="s">
        <v>746</v>
      </c>
      <c r="B310" s="200">
        <v>301</v>
      </c>
      <c r="C310">
        <v>2022</v>
      </c>
      <c r="D310" s="231">
        <v>2000000</v>
      </c>
      <c r="E310" s="231">
        <v>350000</v>
      </c>
      <c r="F310" s="231">
        <v>200000</v>
      </c>
      <c r="G310" s="231">
        <v>30000</v>
      </c>
      <c r="H310" s="231">
        <v>20000</v>
      </c>
      <c r="I310" s="231">
        <v>100000</v>
      </c>
      <c r="J310" s="231">
        <v>478091</v>
      </c>
      <c r="K310" s="231">
        <v>3178091</v>
      </c>
      <c r="L310"/>
      <c r="M310">
        <v>2023</v>
      </c>
      <c r="N310" s="231">
        <v>2205000</v>
      </c>
      <c r="O310" s="231">
        <v>454000</v>
      </c>
      <c r="P310" s="231">
        <v>120000</v>
      </c>
      <c r="Q310" s="231">
        <v>55000</v>
      </c>
      <c r="R310" s="231">
        <v>20000</v>
      </c>
      <c r="S310" s="231">
        <v>75000</v>
      </c>
      <c r="T310" s="231">
        <v>121000</v>
      </c>
      <c r="U310" s="231">
        <v>3050000</v>
      </c>
      <c r="V310" s="231">
        <f t="shared" si="4"/>
        <v>3050000</v>
      </c>
    </row>
    <row r="311" spans="1:22" ht="12.75">
      <c r="A311" s="199" t="s">
        <v>747</v>
      </c>
      <c r="B311" s="200">
        <v>302</v>
      </c>
      <c r="C311">
        <v>2022</v>
      </c>
      <c r="D311" s="231">
        <v>46517</v>
      </c>
      <c r="E311" s="231">
        <v>0</v>
      </c>
      <c r="F311" s="231">
        <v>11500</v>
      </c>
      <c r="G311" s="231">
        <v>0</v>
      </c>
      <c r="H311" s="231">
        <v>100</v>
      </c>
      <c r="I311" s="231">
        <v>2500</v>
      </c>
      <c r="J311" s="231">
        <v>0</v>
      </c>
      <c r="K311" s="231">
        <v>60617</v>
      </c>
      <c r="L311"/>
      <c r="M311">
        <v>2023</v>
      </c>
      <c r="N311" s="231">
        <v>60000</v>
      </c>
      <c r="O311" s="231">
        <v>0</v>
      </c>
      <c r="P311" s="231">
        <v>6000</v>
      </c>
      <c r="Q311" s="231">
        <v>0</v>
      </c>
      <c r="R311" s="231">
        <v>100</v>
      </c>
      <c r="S311" s="231">
        <v>2000</v>
      </c>
      <c r="T311" s="231">
        <v>0</v>
      </c>
      <c r="U311" s="231">
        <v>68100</v>
      </c>
      <c r="V311" s="231">
        <f t="shared" si="4"/>
        <v>68100</v>
      </c>
    </row>
    <row r="312" spans="1:22" ht="12.75">
      <c r="A312" s="199" t="s">
        <v>748</v>
      </c>
      <c r="B312" s="200">
        <v>303</v>
      </c>
      <c r="C312">
        <v>2022</v>
      </c>
      <c r="D312" s="231">
        <v>915655</v>
      </c>
      <c r="E312" s="231">
        <v>0</v>
      </c>
      <c r="F312" s="231">
        <v>85000</v>
      </c>
      <c r="G312" s="231">
        <v>184</v>
      </c>
      <c r="H312" s="231">
        <v>12800</v>
      </c>
      <c r="I312" s="231">
        <v>10000</v>
      </c>
      <c r="J312" s="231">
        <v>152</v>
      </c>
      <c r="K312" s="231">
        <v>1023791</v>
      </c>
      <c r="L312"/>
      <c r="M312">
        <v>2023</v>
      </c>
      <c r="N312" s="231">
        <v>1125765</v>
      </c>
      <c r="O312" s="231">
        <v>0</v>
      </c>
      <c r="P312" s="231">
        <v>85000</v>
      </c>
      <c r="Q312" s="231">
        <v>0</v>
      </c>
      <c r="R312" s="231">
        <v>12800</v>
      </c>
      <c r="S312" s="231">
        <v>10000</v>
      </c>
      <c r="T312" s="231">
        <v>144</v>
      </c>
      <c r="U312" s="231">
        <v>1233709</v>
      </c>
      <c r="V312" s="231">
        <f t="shared" si="4"/>
        <v>1233709</v>
      </c>
    </row>
    <row r="313" spans="1:22" ht="12.75">
      <c r="A313" s="199" t="s">
        <v>749</v>
      </c>
      <c r="B313" s="200">
        <v>304</v>
      </c>
      <c r="C313">
        <v>2022</v>
      </c>
      <c r="D313" s="231">
        <v>2198000</v>
      </c>
      <c r="E313" s="231">
        <v>250000</v>
      </c>
      <c r="F313" s="231">
        <v>115000</v>
      </c>
      <c r="G313" s="231">
        <v>10000</v>
      </c>
      <c r="H313" s="231">
        <v>55000</v>
      </c>
      <c r="I313" s="231">
        <v>60000</v>
      </c>
      <c r="J313" s="231">
        <v>325000</v>
      </c>
      <c r="K313" s="231">
        <v>3013000</v>
      </c>
      <c r="L313"/>
      <c r="M313">
        <v>2023</v>
      </c>
      <c r="N313" s="231">
        <v>2049454</v>
      </c>
      <c r="O313" s="231">
        <v>323426</v>
      </c>
      <c r="P313" s="231">
        <v>120000</v>
      </c>
      <c r="Q313" s="231">
        <v>5682.6</v>
      </c>
      <c r="R313" s="231">
        <v>40000</v>
      </c>
      <c r="S313" s="231">
        <v>1000</v>
      </c>
      <c r="T313" s="231">
        <v>264277</v>
      </c>
      <c r="U313" s="231">
        <v>2803839.6</v>
      </c>
      <c r="V313" s="231">
        <f t="shared" si="4"/>
        <v>2803839.6</v>
      </c>
    </row>
    <row r="314" spans="1:22" ht="12.75">
      <c r="A314" s="199" t="s">
        <v>750</v>
      </c>
      <c r="B314" s="200">
        <v>305</v>
      </c>
      <c r="C314">
        <v>2022</v>
      </c>
      <c r="D314" s="231">
        <v>4150000</v>
      </c>
      <c r="E314" s="231">
        <v>540000</v>
      </c>
      <c r="F314" s="231">
        <v>400000</v>
      </c>
      <c r="G314" s="231">
        <v>2350475</v>
      </c>
      <c r="H314" s="231">
        <v>40000</v>
      </c>
      <c r="I314" s="231">
        <v>45000</v>
      </c>
      <c r="J314" s="231">
        <v>0</v>
      </c>
      <c r="K314" s="231">
        <v>7525475</v>
      </c>
      <c r="L314"/>
      <c r="M314">
        <v>2023</v>
      </c>
      <c r="N314" s="231">
        <v>4100000</v>
      </c>
      <c r="O314" s="231">
        <v>725000</v>
      </c>
      <c r="P314" s="231">
        <v>350000</v>
      </c>
      <c r="Q314" s="231">
        <v>2470370</v>
      </c>
      <c r="R314" s="231">
        <v>40000</v>
      </c>
      <c r="S314" s="231">
        <v>40000</v>
      </c>
      <c r="T314" s="231">
        <v>0</v>
      </c>
      <c r="U314" s="231">
        <v>7725370</v>
      </c>
      <c r="V314" s="231">
        <f t="shared" si="4"/>
        <v>7725370</v>
      </c>
    </row>
    <row r="315" spans="1:22" ht="12.75">
      <c r="A315" s="199" t="s">
        <v>751</v>
      </c>
      <c r="B315" s="200">
        <v>306</v>
      </c>
      <c r="C315">
        <v>2022</v>
      </c>
      <c r="D315" s="231">
        <v>195639.44</v>
      </c>
      <c r="E315" s="231">
        <v>0</v>
      </c>
      <c r="F315" s="231">
        <v>35000</v>
      </c>
      <c r="G315" s="231">
        <v>15000</v>
      </c>
      <c r="H315" s="231">
        <v>3000</v>
      </c>
      <c r="I315" s="231">
        <v>2000</v>
      </c>
      <c r="J315" s="231">
        <v>0</v>
      </c>
      <c r="K315" s="231">
        <v>250639.44</v>
      </c>
      <c r="L315"/>
      <c r="M315">
        <v>2023</v>
      </c>
      <c r="N315" s="231">
        <v>181540.02</v>
      </c>
      <c r="O315" s="231">
        <v>0</v>
      </c>
      <c r="P315" s="231">
        <v>35000</v>
      </c>
      <c r="Q315" s="231">
        <v>15000</v>
      </c>
      <c r="R315" s="231">
        <v>3000</v>
      </c>
      <c r="S315" s="231">
        <v>2000</v>
      </c>
      <c r="T315" s="231">
        <v>10000</v>
      </c>
      <c r="U315" s="231">
        <v>246540.02</v>
      </c>
      <c r="V315" s="231">
        <f t="shared" si="4"/>
        <v>246540.02</v>
      </c>
    </row>
    <row r="316" spans="1:22" ht="12.75">
      <c r="A316" s="199" t="s">
        <v>752</v>
      </c>
      <c r="B316" s="200">
        <v>307</v>
      </c>
      <c r="C316">
        <v>2022</v>
      </c>
      <c r="D316" s="231">
        <v>3900000</v>
      </c>
      <c r="E316" s="231">
        <v>420000</v>
      </c>
      <c r="F316" s="231">
        <v>205000</v>
      </c>
      <c r="G316" s="231">
        <v>4000</v>
      </c>
      <c r="H316" s="231">
        <v>30000</v>
      </c>
      <c r="I316" s="231">
        <v>75000</v>
      </c>
      <c r="J316" s="231">
        <v>340000</v>
      </c>
      <c r="K316" s="231">
        <v>4974000</v>
      </c>
      <c r="L316"/>
      <c r="M316">
        <v>2023</v>
      </c>
      <c r="N316" s="231">
        <v>4000000</v>
      </c>
      <c r="O316" s="231">
        <v>700000</v>
      </c>
      <c r="P316" s="231">
        <v>230000</v>
      </c>
      <c r="Q316" s="231">
        <v>4000</v>
      </c>
      <c r="R316" s="231">
        <v>15000</v>
      </c>
      <c r="S316" s="231">
        <v>218000</v>
      </c>
      <c r="T316" s="231">
        <v>1250000</v>
      </c>
      <c r="U316" s="231">
        <v>6417000</v>
      </c>
      <c r="V316" s="231">
        <f t="shared" si="4"/>
        <v>6417000</v>
      </c>
    </row>
    <row r="317" spans="1:22" ht="12.75">
      <c r="A317" s="199" t="s">
        <v>753</v>
      </c>
      <c r="B317" s="200">
        <v>308</v>
      </c>
      <c r="C317">
        <v>2022</v>
      </c>
      <c r="D317" s="231">
        <v>7525000</v>
      </c>
      <c r="E317" s="231">
        <v>2600800</v>
      </c>
      <c r="F317" s="231">
        <v>550000</v>
      </c>
      <c r="G317" s="231">
        <v>72500</v>
      </c>
      <c r="H317" s="231">
        <v>350000</v>
      </c>
      <c r="I317" s="231">
        <v>600000</v>
      </c>
      <c r="J317" s="231">
        <v>1200000</v>
      </c>
      <c r="K317" s="231">
        <v>12898300</v>
      </c>
      <c r="L317"/>
      <c r="M317">
        <v>2023</v>
      </c>
      <c r="N317" s="231">
        <v>8020000</v>
      </c>
      <c r="O317" s="231">
        <v>5600900</v>
      </c>
      <c r="P317" s="231">
        <v>707500</v>
      </c>
      <c r="Q317" s="231">
        <v>72500</v>
      </c>
      <c r="R317" s="231">
        <v>350000</v>
      </c>
      <c r="S317" s="231">
        <v>325000</v>
      </c>
      <c r="T317" s="231">
        <v>1750000</v>
      </c>
      <c r="U317" s="231">
        <v>16825900</v>
      </c>
      <c r="V317" s="231">
        <f t="shared" si="4"/>
        <v>16825900</v>
      </c>
    </row>
    <row r="318" spans="1:22" ht="12.75">
      <c r="A318" s="199" t="s">
        <v>754</v>
      </c>
      <c r="B318" s="200">
        <v>309</v>
      </c>
      <c r="C318">
        <v>2022</v>
      </c>
      <c r="D318" s="231">
        <v>975000</v>
      </c>
      <c r="E318" s="231">
        <v>316800</v>
      </c>
      <c r="F318" s="231">
        <v>90000</v>
      </c>
      <c r="G318" s="231">
        <v>13000</v>
      </c>
      <c r="H318" s="231">
        <v>20000</v>
      </c>
      <c r="I318" s="231">
        <v>25000</v>
      </c>
      <c r="J318" s="231">
        <v>260000</v>
      </c>
      <c r="K318" s="231">
        <v>1699800</v>
      </c>
      <c r="L318"/>
      <c r="M318">
        <v>2023</v>
      </c>
      <c r="N318" s="231">
        <v>1000000</v>
      </c>
      <c r="O318" s="231">
        <v>226800</v>
      </c>
      <c r="P318" s="231">
        <v>86182.95</v>
      </c>
      <c r="Q318" s="231">
        <v>14000</v>
      </c>
      <c r="R318" s="231">
        <v>20000</v>
      </c>
      <c r="S318" s="231">
        <v>25000</v>
      </c>
      <c r="T318" s="231">
        <v>260000</v>
      </c>
      <c r="U318" s="231">
        <v>1631982.95</v>
      </c>
      <c r="V318" s="231">
        <f t="shared" si="4"/>
        <v>1631982.95</v>
      </c>
    </row>
    <row r="319" spans="1:22" ht="12.75">
      <c r="A319" s="199" t="s">
        <v>755</v>
      </c>
      <c r="B319" s="200">
        <v>310</v>
      </c>
      <c r="C319">
        <v>2022</v>
      </c>
      <c r="D319" s="234">
        <v>2750000</v>
      </c>
      <c r="E319" s="234">
        <v>969000</v>
      </c>
      <c r="F319" s="234">
        <v>350000</v>
      </c>
      <c r="G319" s="234">
        <v>0</v>
      </c>
      <c r="H319" s="234">
        <v>90000</v>
      </c>
      <c r="I319" s="234">
        <v>60000</v>
      </c>
      <c r="J319" s="234">
        <v>300000</v>
      </c>
      <c r="K319" s="231">
        <v>4519000</v>
      </c>
      <c r="L319"/>
      <c r="M319">
        <v>2023</v>
      </c>
      <c r="N319" s="234">
        <v>2750000</v>
      </c>
      <c r="O319" s="234">
        <v>990000</v>
      </c>
      <c r="P319" s="234">
        <v>300000</v>
      </c>
      <c r="Q319" s="234">
        <v>0</v>
      </c>
      <c r="R319" s="234">
        <v>50000</v>
      </c>
      <c r="S319" s="234">
        <v>100000</v>
      </c>
      <c r="T319" s="234">
        <v>415000</v>
      </c>
      <c r="U319" s="231">
        <v>4605000</v>
      </c>
      <c r="V319" s="231">
        <f t="shared" si="4"/>
        <v>4605000</v>
      </c>
    </row>
    <row r="320" spans="1:22" ht="12.75">
      <c r="A320" s="199" t="s">
        <v>756</v>
      </c>
      <c r="B320" s="200">
        <v>311</v>
      </c>
      <c r="C320">
        <v>2022</v>
      </c>
      <c r="D320" s="231">
        <v>600000</v>
      </c>
      <c r="E320" s="231">
        <v>0</v>
      </c>
      <c r="F320" s="231">
        <v>100000</v>
      </c>
      <c r="G320" s="231">
        <v>2700</v>
      </c>
      <c r="H320" s="231">
        <v>9000</v>
      </c>
      <c r="I320" s="231">
        <v>4873</v>
      </c>
      <c r="J320" s="231">
        <v>600</v>
      </c>
      <c r="K320" s="231">
        <v>717173</v>
      </c>
      <c r="L320"/>
      <c r="M320">
        <v>2023</v>
      </c>
      <c r="N320" s="231">
        <v>605000</v>
      </c>
      <c r="O320" s="231">
        <v>8900</v>
      </c>
      <c r="P320" s="231">
        <v>125000</v>
      </c>
      <c r="Q320" s="231">
        <v>2694</v>
      </c>
      <c r="R320" s="231">
        <v>12000</v>
      </c>
      <c r="S320" s="231">
        <v>7300</v>
      </c>
      <c r="T320" s="231">
        <v>4700</v>
      </c>
      <c r="U320" s="231">
        <v>765594</v>
      </c>
      <c r="V320" s="231">
        <f t="shared" si="4"/>
        <v>765594</v>
      </c>
    </row>
    <row r="321" spans="1:22" ht="12.75">
      <c r="A321" s="199" t="s">
        <v>757</v>
      </c>
      <c r="B321" s="200">
        <v>312</v>
      </c>
      <c r="C321">
        <v>2021</v>
      </c>
      <c r="D321" s="231">
        <v>95000</v>
      </c>
      <c r="E321" s="231">
        <v>0</v>
      </c>
      <c r="F321" s="231">
        <v>3000</v>
      </c>
      <c r="G321" s="231">
        <v>0</v>
      </c>
      <c r="H321" s="231">
        <v>2000</v>
      </c>
      <c r="I321" s="231">
        <v>2000</v>
      </c>
      <c r="J321" s="231">
        <v>25000</v>
      </c>
      <c r="K321" s="231">
        <v>127000</v>
      </c>
      <c r="L321"/>
      <c r="M321">
        <v>2022</v>
      </c>
      <c r="N321" s="231">
        <v>90000</v>
      </c>
      <c r="O321" s="231">
        <v>0</v>
      </c>
      <c r="P321" s="231">
        <v>1000</v>
      </c>
      <c r="Q321" s="231">
        <v>0</v>
      </c>
      <c r="R321" s="231">
        <v>2000</v>
      </c>
      <c r="S321" s="231">
        <v>0</v>
      </c>
      <c r="T321" s="231">
        <v>0</v>
      </c>
      <c r="U321" s="231">
        <v>93000</v>
      </c>
      <c r="V321" s="231">
        <f t="shared" si="4"/>
        <v>93000</v>
      </c>
    </row>
    <row r="322" spans="1:22" ht="12.75">
      <c r="A322" s="199" t="s">
        <v>758</v>
      </c>
      <c r="B322" s="200">
        <v>313</v>
      </c>
      <c r="C322" s="235">
        <v>2022</v>
      </c>
      <c r="D322" s="236">
        <v>95000</v>
      </c>
      <c r="E322" s="236">
        <v>2000</v>
      </c>
      <c r="F322" s="236">
        <v>13000</v>
      </c>
      <c r="G322" s="236">
        <v>110000</v>
      </c>
      <c r="H322" s="236">
        <v>400</v>
      </c>
      <c r="I322" s="236">
        <v>450</v>
      </c>
      <c r="J322" s="236">
        <v>4500</v>
      </c>
      <c r="K322" s="231">
        <v>225350</v>
      </c>
      <c r="L322"/>
      <c r="M322">
        <v>2023</v>
      </c>
      <c r="N322" s="236">
        <v>100000</v>
      </c>
      <c r="O322" s="236">
        <v>2600</v>
      </c>
      <c r="P322" s="236">
        <v>14000</v>
      </c>
      <c r="Q322" s="236">
        <v>119000</v>
      </c>
      <c r="R322" s="236">
        <v>0</v>
      </c>
      <c r="S322" s="236">
        <v>500</v>
      </c>
      <c r="T322" s="236">
        <v>4500</v>
      </c>
      <c r="U322" s="231">
        <v>240600</v>
      </c>
      <c r="V322" s="231">
        <f t="shared" si="4"/>
        <v>240600</v>
      </c>
    </row>
    <row r="323" spans="1:22" ht="12.75">
      <c r="A323" s="199" t="s">
        <v>759</v>
      </c>
      <c r="B323" s="200">
        <v>314</v>
      </c>
      <c r="C323">
        <v>2022</v>
      </c>
      <c r="D323" s="231">
        <v>4100000</v>
      </c>
      <c r="E323" s="231">
        <v>1075000</v>
      </c>
      <c r="F323" s="231">
        <v>250000</v>
      </c>
      <c r="G323" s="231">
        <v>81948</v>
      </c>
      <c r="H323" s="231">
        <v>510000</v>
      </c>
      <c r="I323" s="231">
        <v>250000</v>
      </c>
      <c r="J323" s="231">
        <v>106127</v>
      </c>
      <c r="K323" s="231">
        <v>6373075</v>
      </c>
      <c r="L323"/>
      <c r="M323">
        <v>2023</v>
      </c>
      <c r="N323" s="231">
        <v>4390000</v>
      </c>
      <c r="O323" s="231">
        <v>1935000</v>
      </c>
      <c r="P323" s="231">
        <v>250000</v>
      </c>
      <c r="Q323" s="231">
        <v>87088</v>
      </c>
      <c r="R323" s="231">
        <v>450000</v>
      </c>
      <c r="S323" s="231">
        <v>650000</v>
      </c>
      <c r="T323" s="231">
        <v>30857</v>
      </c>
      <c r="U323" s="231">
        <v>7792945</v>
      </c>
      <c r="V323" s="231">
        <f t="shared" si="4"/>
        <v>7792945</v>
      </c>
    </row>
    <row r="324" spans="1:22" ht="12.75">
      <c r="A324" s="199" t="s">
        <v>760</v>
      </c>
      <c r="B324" s="200">
        <v>315</v>
      </c>
      <c r="C324">
        <v>2022</v>
      </c>
      <c r="D324" s="231">
        <v>3100000</v>
      </c>
      <c r="E324" s="231">
        <v>172000</v>
      </c>
      <c r="F324" s="231">
        <v>168000</v>
      </c>
      <c r="G324" s="231">
        <v>47000</v>
      </c>
      <c r="H324" s="231">
        <v>3500</v>
      </c>
      <c r="I324" s="231">
        <v>150000</v>
      </c>
      <c r="J324" s="231">
        <v>5404</v>
      </c>
      <c r="K324" s="231">
        <v>3645904</v>
      </c>
      <c r="L324"/>
      <c r="M324">
        <v>2023</v>
      </c>
      <c r="N324" s="231">
        <v>2985000</v>
      </c>
      <c r="O324" s="231">
        <v>250000</v>
      </c>
      <c r="P324" s="231">
        <v>256000</v>
      </c>
      <c r="Q324" s="231">
        <v>41000</v>
      </c>
      <c r="R324" s="231">
        <v>16000</v>
      </c>
      <c r="S324" s="231">
        <v>50000</v>
      </c>
      <c r="T324" s="231">
        <v>5404</v>
      </c>
      <c r="U324" s="231">
        <v>3603404</v>
      </c>
      <c r="V324" s="231">
        <f t="shared" si="4"/>
        <v>3603404</v>
      </c>
    </row>
    <row r="325" spans="1:22" ht="12.75">
      <c r="A325" s="199" t="s">
        <v>761</v>
      </c>
      <c r="B325" s="200">
        <v>316</v>
      </c>
      <c r="C325">
        <v>2022</v>
      </c>
      <c r="D325" s="231">
        <v>2169500</v>
      </c>
      <c r="E325" s="231">
        <v>273450</v>
      </c>
      <c r="F325" s="231">
        <v>209100</v>
      </c>
      <c r="G325" s="231">
        <v>0</v>
      </c>
      <c r="H325" s="231">
        <v>31100</v>
      </c>
      <c r="I325" s="231">
        <v>51400</v>
      </c>
      <c r="J325" s="231">
        <v>300000</v>
      </c>
      <c r="K325" s="231">
        <v>3034550</v>
      </c>
      <c r="L325"/>
      <c r="M325">
        <v>2023</v>
      </c>
      <c r="N325" s="231">
        <v>2200000</v>
      </c>
      <c r="O325" s="231">
        <v>355000</v>
      </c>
      <c r="P325" s="231">
        <v>190000</v>
      </c>
      <c r="Q325" s="231">
        <v>0</v>
      </c>
      <c r="R325" s="231">
        <v>26000</v>
      </c>
      <c r="S325" s="231">
        <v>50000</v>
      </c>
      <c r="T325" s="231">
        <v>400000</v>
      </c>
      <c r="U325" s="231">
        <v>3221000</v>
      </c>
      <c r="V325" s="231">
        <f t="shared" si="4"/>
        <v>3221000</v>
      </c>
    </row>
    <row r="326" spans="1:22" ht="12.75">
      <c r="A326" s="199" t="s">
        <v>762</v>
      </c>
      <c r="B326" s="200">
        <v>317</v>
      </c>
      <c r="C326">
        <v>2022</v>
      </c>
      <c r="D326" s="231">
        <v>5200000</v>
      </c>
      <c r="E326" s="231">
        <v>200000</v>
      </c>
      <c r="F326" s="231">
        <v>250000</v>
      </c>
      <c r="G326" s="231">
        <v>76000</v>
      </c>
      <c r="H326" s="231">
        <v>200000</v>
      </c>
      <c r="I326" s="231">
        <v>190688</v>
      </c>
      <c r="J326" s="231">
        <v>0</v>
      </c>
      <c r="K326" s="231">
        <v>6116688</v>
      </c>
      <c r="L326"/>
      <c r="M326">
        <v>2023</v>
      </c>
      <c r="N326" s="231">
        <v>5218000</v>
      </c>
      <c r="O326" s="231">
        <v>549000</v>
      </c>
      <c r="P326" s="231">
        <v>250000</v>
      </c>
      <c r="Q326" s="231">
        <v>76000</v>
      </c>
      <c r="R326" s="231">
        <v>300000</v>
      </c>
      <c r="S326" s="231">
        <v>134000</v>
      </c>
      <c r="T326" s="231">
        <v>100800</v>
      </c>
      <c r="U326" s="231">
        <v>6627800</v>
      </c>
      <c r="V326" s="231">
        <f t="shared" si="4"/>
        <v>6627800</v>
      </c>
    </row>
    <row r="327" spans="1:22" ht="12.75">
      <c r="A327" s="199" t="s">
        <v>763</v>
      </c>
      <c r="B327" s="200">
        <v>318</v>
      </c>
      <c r="C327">
        <v>2022</v>
      </c>
      <c r="D327" s="231">
        <v>568764</v>
      </c>
      <c r="E327" s="231">
        <v>1391436</v>
      </c>
      <c r="F327" s="231">
        <v>92533</v>
      </c>
      <c r="G327" s="231">
        <v>27021</v>
      </c>
      <c r="H327" s="231">
        <v>67257</v>
      </c>
      <c r="I327" s="231">
        <v>12630</v>
      </c>
      <c r="J327" s="231">
        <v>138869</v>
      </c>
      <c r="K327" s="231">
        <v>2298510</v>
      </c>
      <c r="L327"/>
      <c r="M327">
        <v>2023</v>
      </c>
      <c r="N327" s="231">
        <v>570000</v>
      </c>
      <c r="O327" s="231">
        <v>1353000</v>
      </c>
      <c r="P327" s="231">
        <v>85000</v>
      </c>
      <c r="Q327" s="231">
        <v>27472</v>
      </c>
      <c r="R327" s="231">
        <v>41000</v>
      </c>
      <c r="S327" s="231">
        <v>6000</v>
      </c>
      <c r="T327" s="231">
        <v>131500</v>
      </c>
      <c r="U327" s="231">
        <v>2213972</v>
      </c>
      <c r="V327" s="231">
        <f t="shared" si="4"/>
        <v>2213972</v>
      </c>
    </row>
    <row r="328" spans="1:22" ht="12.75">
      <c r="A328" s="199" t="s">
        <v>764</v>
      </c>
      <c r="B328" s="200">
        <v>319</v>
      </c>
      <c r="C328" s="235">
        <v>2021</v>
      </c>
      <c r="D328" s="236">
        <v>70000</v>
      </c>
      <c r="E328" s="236">
        <v>0</v>
      </c>
      <c r="F328" s="236">
        <v>25000</v>
      </c>
      <c r="G328" s="236">
        <v>25000</v>
      </c>
      <c r="H328" s="236">
        <v>500</v>
      </c>
      <c r="I328" s="236">
        <v>2000</v>
      </c>
      <c r="J328" s="236">
        <v>0</v>
      </c>
      <c r="K328" s="231">
        <v>122500</v>
      </c>
      <c r="L328"/>
      <c r="M328">
        <v>2022</v>
      </c>
      <c r="N328" s="236">
        <v>75000</v>
      </c>
      <c r="O328" s="236">
        <v>0</v>
      </c>
      <c r="P328" s="236">
        <v>25000</v>
      </c>
      <c r="Q328" s="236">
        <v>25000</v>
      </c>
      <c r="R328" s="236">
        <v>0</v>
      </c>
      <c r="S328" s="236">
        <v>1000</v>
      </c>
      <c r="T328" s="236">
        <v>0</v>
      </c>
      <c r="U328" s="231">
        <v>126000</v>
      </c>
      <c r="V328" s="231">
        <f t="shared" si="4"/>
        <v>126000</v>
      </c>
    </row>
    <row r="329" spans="1:22" ht="12.75">
      <c r="A329" s="199" t="s">
        <v>765</v>
      </c>
      <c r="B329" s="200">
        <v>320</v>
      </c>
      <c r="C329">
        <v>2022</v>
      </c>
      <c r="D329" s="231">
        <v>701000</v>
      </c>
      <c r="E329" s="231">
        <v>0</v>
      </c>
      <c r="F329" s="231">
        <v>60000</v>
      </c>
      <c r="G329" s="231">
        <v>12000</v>
      </c>
      <c r="H329" s="231">
        <v>9200</v>
      </c>
      <c r="I329" s="231">
        <v>5000</v>
      </c>
      <c r="J329" s="231">
        <v>0</v>
      </c>
      <c r="K329" s="231">
        <v>787200</v>
      </c>
      <c r="L329"/>
      <c r="M329">
        <v>2023</v>
      </c>
      <c r="N329" s="231">
        <v>392291</v>
      </c>
      <c r="O329" s="231">
        <v>0</v>
      </c>
      <c r="P329" s="231">
        <v>51500</v>
      </c>
      <c r="Q329" s="231">
        <v>12000</v>
      </c>
      <c r="R329" s="231">
        <v>9000</v>
      </c>
      <c r="S329" s="231">
        <v>1000</v>
      </c>
      <c r="T329" s="231">
        <v>0</v>
      </c>
      <c r="U329" s="231">
        <v>465791</v>
      </c>
      <c r="V329" s="231">
        <f t="shared" si="4"/>
        <v>465791</v>
      </c>
    </row>
    <row r="330" spans="1:22" ht="12.75">
      <c r="A330" s="199" t="s">
        <v>766</v>
      </c>
      <c r="B330" s="200">
        <v>321</v>
      </c>
      <c r="C330">
        <v>2022</v>
      </c>
      <c r="D330" s="231">
        <v>1050000</v>
      </c>
      <c r="E330" s="231">
        <v>115000</v>
      </c>
      <c r="F330" s="231">
        <v>65000</v>
      </c>
      <c r="G330" s="231">
        <v>683580</v>
      </c>
      <c r="H330" s="231">
        <v>14000</v>
      </c>
      <c r="I330" s="231">
        <v>25150</v>
      </c>
      <c r="J330" s="231">
        <v>270000</v>
      </c>
      <c r="K330" s="231">
        <v>2222730</v>
      </c>
      <c r="L330"/>
      <c r="M330">
        <v>2023</v>
      </c>
      <c r="N330" s="231">
        <v>1075000</v>
      </c>
      <c r="O330" s="231">
        <v>170000</v>
      </c>
      <c r="P330" s="231">
        <v>75000</v>
      </c>
      <c r="Q330" s="231">
        <v>683580</v>
      </c>
      <c r="R330" s="231">
        <v>15000</v>
      </c>
      <c r="S330" s="231">
        <v>25000</v>
      </c>
      <c r="T330" s="231">
        <v>285000</v>
      </c>
      <c r="U330" s="231">
        <v>2328580</v>
      </c>
      <c r="V330" s="231">
        <f t="shared" si="4"/>
        <v>2328580</v>
      </c>
    </row>
    <row r="331" spans="1:22" ht="12.75">
      <c r="A331" s="199" t="s">
        <v>767</v>
      </c>
      <c r="B331" s="200">
        <v>322</v>
      </c>
      <c r="C331">
        <v>2022</v>
      </c>
      <c r="D331" s="231">
        <v>1463000</v>
      </c>
      <c r="E331" s="231">
        <v>200000</v>
      </c>
      <c r="F331" s="231">
        <v>185000</v>
      </c>
      <c r="G331" s="231">
        <v>0</v>
      </c>
      <c r="H331" s="231">
        <v>60000</v>
      </c>
      <c r="I331" s="231">
        <v>30000</v>
      </c>
      <c r="J331" s="231">
        <v>20000</v>
      </c>
      <c r="K331" s="231">
        <v>1958000</v>
      </c>
      <c r="L331"/>
      <c r="M331">
        <v>2023</v>
      </c>
      <c r="N331" s="231">
        <v>1567700.77</v>
      </c>
      <c r="O331" s="231">
        <v>215000</v>
      </c>
      <c r="P331" s="231">
        <v>220000</v>
      </c>
      <c r="Q331" s="231">
        <v>0</v>
      </c>
      <c r="R331" s="231">
        <v>68000</v>
      </c>
      <c r="S331" s="231">
        <v>30000</v>
      </c>
      <c r="T331" s="231">
        <v>20000</v>
      </c>
      <c r="U331" s="231">
        <v>2120700.77</v>
      </c>
      <c r="V331" s="231">
        <f aca="true" t="shared" si="5" ref="V331:V360">SUM(N331:T331)</f>
        <v>2120700.77</v>
      </c>
    </row>
    <row r="332" spans="1:22" ht="12.75">
      <c r="A332" s="199" t="s">
        <v>768</v>
      </c>
      <c r="B332" s="200">
        <v>323</v>
      </c>
      <c r="C332">
        <v>2022</v>
      </c>
      <c r="D332" s="231">
        <v>475000</v>
      </c>
      <c r="E332" s="231">
        <v>45000</v>
      </c>
      <c r="F332" s="231">
        <v>85000</v>
      </c>
      <c r="G332" s="231">
        <v>3600</v>
      </c>
      <c r="H332" s="231">
        <v>500</v>
      </c>
      <c r="I332" s="231">
        <v>30000</v>
      </c>
      <c r="J332" s="231">
        <v>0</v>
      </c>
      <c r="K332" s="231">
        <v>639100</v>
      </c>
      <c r="L332"/>
      <c r="M332">
        <v>2023</v>
      </c>
      <c r="N332" s="231">
        <v>475000</v>
      </c>
      <c r="O332" s="231">
        <v>47000</v>
      </c>
      <c r="P332" s="231">
        <v>90000</v>
      </c>
      <c r="Q332" s="231">
        <v>3600</v>
      </c>
      <c r="R332" s="231">
        <v>700</v>
      </c>
      <c r="S332" s="231">
        <v>13000</v>
      </c>
      <c r="T332" s="231">
        <v>0</v>
      </c>
      <c r="U332" s="231">
        <v>629300</v>
      </c>
      <c r="V332" s="231">
        <f t="shared" si="5"/>
        <v>629300</v>
      </c>
    </row>
    <row r="333" spans="1:22" ht="12.75">
      <c r="A333" s="199" t="s">
        <v>769</v>
      </c>
      <c r="B333" s="200">
        <v>324</v>
      </c>
      <c r="C333">
        <v>2022</v>
      </c>
      <c r="D333" s="231">
        <v>775000</v>
      </c>
      <c r="E333" s="231">
        <v>1600</v>
      </c>
      <c r="F333" s="231">
        <v>45000</v>
      </c>
      <c r="G333" s="231">
        <v>42443</v>
      </c>
      <c r="H333" s="231">
        <v>10000</v>
      </c>
      <c r="I333" s="231">
        <v>20000</v>
      </c>
      <c r="J333" s="231">
        <v>30750</v>
      </c>
      <c r="K333" s="231">
        <v>924793</v>
      </c>
      <c r="L333"/>
      <c r="M333">
        <v>2023</v>
      </c>
      <c r="N333" s="231">
        <v>870000</v>
      </c>
      <c r="O333" s="231">
        <v>1800</v>
      </c>
      <c r="P333" s="231">
        <v>55000</v>
      </c>
      <c r="Q333" s="231">
        <v>20000</v>
      </c>
      <c r="R333" s="231">
        <v>12000</v>
      </c>
      <c r="S333" s="231">
        <v>14000</v>
      </c>
      <c r="T333" s="231">
        <v>31518</v>
      </c>
      <c r="U333" s="231">
        <v>1004318</v>
      </c>
      <c r="V333" s="231">
        <f t="shared" si="5"/>
        <v>1004318</v>
      </c>
    </row>
    <row r="334" spans="1:22" ht="12.75">
      <c r="A334" s="199" t="s">
        <v>770</v>
      </c>
      <c r="B334" s="200">
        <v>325</v>
      </c>
      <c r="C334">
        <v>2022</v>
      </c>
      <c r="D334" s="231">
        <v>2975000</v>
      </c>
      <c r="E334" s="231">
        <v>1450000</v>
      </c>
      <c r="F334" s="231">
        <v>125000</v>
      </c>
      <c r="G334" s="231">
        <v>0</v>
      </c>
      <c r="H334" s="231">
        <v>70000</v>
      </c>
      <c r="I334" s="231">
        <v>225000</v>
      </c>
      <c r="J334" s="231">
        <v>840000</v>
      </c>
      <c r="K334" s="231">
        <v>5685000</v>
      </c>
      <c r="L334"/>
      <c r="M334">
        <v>2023</v>
      </c>
      <c r="N334" s="231">
        <v>3025000</v>
      </c>
      <c r="O334" s="231">
        <v>1575000</v>
      </c>
      <c r="P334" s="231">
        <v>125000</v>
      </c>
      <c r="Q334" s="231">
        <v>0</v>
      </c>
      <c r="R334" s="231">
        <v>68000</v>
      </c>
      <c r="S334" s="231">
        <v>175000</v>
      </c>
      <c r="T334" s="231">
        <v>900000</v>
      </c>
      <c r="U334" s="231">
        <v>5868000</v>
      </c>
      <c r="V334" s="231">
        <f t="shared" si="5"/>
        <v>5868000</v>
      </c>
    </row>
    <row r="335" spans="1:22" ht="12.75">
      <c r="A335" s="199" t="s">
        <v>771</v>
      </c>
      <c r="B335" s="200">
        <v>326</v>
      </c>
      <c r="C335" s="233">
        <v>2022</v>
      </c>
      <c r="D335" s="231">
        <v>225120</v>
      </c>
      <c r="E335" s="231">
        <v>44622</v>
      </c>
      <c r="F335" s="231">
        <v>26000</v>
      </c>
      <c r="G335" s="231">
        <v>0</v>
      </c>
      <c r="H335" s="231">
        <v>1000</v>
      </c>
      <c r="I335" s="231">
        <v>1000</v>
      </c>
      <c r="J335" s="231">
        <v>0</v>
      </c>
      <c r="K335" s="231">
        <v>297742</v>
      </c>
      <c r="L335"/>
      <c r="M335">
        <v>2023</v>
      </c>
      <c r="N335" s="231">
        <v>254000</v>
      </c>
      <c r="O335" s="231">
        <v>70700</v>
      </c>
      <c r="P335" s="231">
        <v>33000</v>
      </c>
      <c r="Q335" s="231">
        <v>0</v>
      </c>
      <c r="R335" s="231">
        <v>2000</v>
      </c>
      <c r="S335" s="231">
        <v>314</v>
      </c>
      <c r="T335" s="231">
        <v>0</v>
      </c>
      <c r="U335" s="231">
        <v>360014</v>
      </c>
      <c r="V335" s="231">
        <f t="shared" si="5"/>
        <v>360014</v>
      </c>
    </row>
    <row r="336" spans="1:22" ht="12.75">
      <c r="A336" s="199" t="s">
        <v>772</v>
      </c>
      <c r="B336" s="200">
        <v>327</v>
      </c>
      <c r="C336" s="233">
        <v>2021</v>
      </c>
      <c r="D336" s="231">
        <v>550000</v>
      </c>
      <c r="E336" s="231">
        <v>300000</v>
      </c>
      <c r="F336" s="231">
        <v>50000</v>
      </c>
      <c r="G336" s="231">
        <v>3500</v>
      </c>
      <c r="H336" s="231">
        <v>2500</v>
      </c>
      <c r="I336" s="231">
        <v>10000</v>
      </c>
      <c r="J336" s="231">
        <v>186016</v>
      </c>
      <c r="K336" s="231">
        <v>1102016</v>
      </c>
      <c r="L336"/>
      <c r="M336">
        <v>2022</v>
      </c>
      <c r="N336" s="231">
        <v>610000</v>
      </c>
      <c r="O336" s="231">
        <v>300000</v>
      </c>
      <c r="P336" s="231">
        <v>50000</v>
      </c>
      <c r="Q336" s="231">
        <v>3500</v>
      </c>
      <c r="R336" s="231">
        <v>3000</v>
      </c>
      <c r="S336" s="231">
        <v>9000</v>
      </c>
      <c r="T336" s="231">
        <v>192800</v>
      </c>
      <c r="U336" s="231">
        <v>1168300</v>
      </c>
      <c r="V336" s="231">
        <f t="shared" si="5"/>
        <v>1168300</v>
      </c>
    </row>
    <row r="337" spans="1:22" ht="12.75">
      <c r="A337" s="199" t="s">
        <v>773</v>
      </c>
      <c r="B337" s="200">
        <v>328</v>
      </c>
      <c r="C337">
        <v>2022</v>
      </c>
      <c r="D337" s="231">
        <v>3442506.94</v>
      </c>
      <c r="E337" s="231">
        <v>900000</v>
      </c>
      <c r="F337" s="231">
        <v>192510</v>
      </c>
      <c r="G337" s="231">
        <v>60875</v>
      </c>
      <c r="H337" s="231">
        <v>100000</v>
      </c>
      <c r="I337" s="231">
        <v>60000</v>
      </c>
      <c r="J337" s="231">
        <v>135500</v>
      </c>
      <c r="K337" s="231">
        <v>4891391.9399999995</v>
      </c>
      <c r="L337"/>
      <c r="M337">
        <v>2023</v>
      </c>
      <c r="N337" s="231">
        <v>3402242.67</v>
      </c>
      <c r="O337" s="231">
        <v>1400000</v>
      </c>
      <c r="P337" s="231">
        <v>196260</v>
      </c>
      <c r="Q337" s="231">
        <v>64875</v>
      </c>
      <c r="R337" s="231">
        <v>100000</v>
      </c>
      <c r="S337" s="231">
        <v>160000</v>
      </c>
      <c r="T337" s="231">
        <v>224566</v>
      </c>
      <c r="U337" s="231">
        <v>5547943.67</v>
      </c>
      <c r="V337" s="231">
        <f t="shared" si="5"/>
        <v>5547943.67</v>
      </c>
    </row>
    <row r="338" spans="1:22" ht="12.75">
      <c r="A338" s="199" t="s">
        <v>774</v>
      </c>
      <c r="B338" s="200">
        <v>329</v>
      </c>
      <c r="C338">
        <v>2022</v>
      </c>
      <c r="D338" s="231">
        <v>4900000</v>
      </c>
      <c r="E338" s="231">
        <v>644000</v>
      </c>
      <c r="F338" s="231">
        <v>560000</v>
      </c>
      <c r="G338" s="231">
        <v>600000</v>
      </c>
      <c r="H338" s="231">
        <v>130000</v>
      </c>
      <c r="I338" s="231">
        <v>150000</v>
      </c>
      <c r="J338" s="231">
        <v>4490000</v>
      </c>
      <c r="K338" s="231">
        <v>11474000</v>
      </c>
      <c r="L338"/>
      <c r="M338">
        <v>2023</v>
      </c>
      <c r="N338" s="231">
        <v>5000000</v>
      </c>
      <c r="O338" s="231">
        <v>1230175</v>
      </c>
      <c r="P338" s="231">
        <v>585000</v>
      </c>
      <c r="Q338" s="231">
        <v>600000</v>
      </c>
      <c r="R338" s="231">
        <v>125000</v>
      </c>
      <c r="S338" s="231">
        <v>137624</v>
      </c>
      <c r="T338" s="231">
        <v>4700000</v>
      </c>
      <c r="U338" s="231">
        <v>12377799</v>
      </c>
      <c r="V338" s="231">
        <f t="shared" si="5"/>
        <v>12377799</v>
      </c>
    </row>
    <row r="339" spans="1:22" ht="12.75">
      <c r="A339" s="199" t="s">
        <v>775</v>
      </c>
      <c r="B339" s="200">
        <v>330</v>
      </c>
      <c r="C339">
        <v>2022</v>
      </c>
      <c r="D339" s="231">
        <v>3676792</v>
      </c>
      <c r="E339" s="231">
        <v>588462.64</v>
      </c>
      <c r="F339" s="231">
        <v>200637</v>
      </c>
      <c r="G339" s="231">
        <v>66625</v>
      </c>
      <c r="H339" s="231">
        <v>40000</v>
      </c>
      <c r="I339" s="231">
        <v>70000</v>
      </c>
      <c r="J339" s="231">
        <v>1864183.12</v>
      </c>
      <c r="K339" s="231">
        <v>6506699.76</v>
      </c>
      <c r="L339"/>
      <c r="M339">
        <v>2023</v>
      </c>
      <c r="N339" s="231">
        <v>3800000</v>
      </c>
      <c r="O339" s="231">
        <v>1005000</v>
      </c>
      <c r="P339" s="231">
        <v>200000</v>
      </c>
      <c r="Q339" s="231">
        <v>73801</v>
      </c>
      <c r="R339" s="231">
        <v>41000</v>
      </c>
      <c r="S339" s="231">
        <v>47000</v>
      </c>
      <c r="T339" s="231">
        <v>1841987.98</v>
      </c>
      <c r="U339" s="231">
        <v>7008788.98</v>
      </c>
      <c r="V339" s="231">
        <f t="shared" si="5"/>
        <v>7008788.98</v>
      </c>
    </row>
    <row r="340" spans="1:22" ht="12.75">
      <c r="A340" s="199" t="s">
        <v>776</v>
      </c>
      <c r="B340" s="200">
        <v>331</v>
      </c>
      <c r="C340">
        <v>2022</v>
      </c>
      <c r="D340" s="231">
        <v>221000</v>
      </c>
      <c r="E340" s="231">
        <v>0</v>
      </c>
      <c r="F340" s="231">
        <v>31193</v>
      </c>
      <c r="G340" s="231">
        <v>80000</v>
      </c>
      <c r="H340" s="231">
        <v>0</v>
      </c>
      <c r="I340" s="231">
        <v>2000</v>
      </c>
      <c r="J340" s="231">
        <v>2000</v>
      </c>
      <c r="K340" s="231">
        <v>336193</v>
      </c>
      <c r="L340"/>
      <c r="M340">
        <v>2023</v>
      </c>
      <c r="N340" s="231">
        <v>221000</v>
      </c>
      <c r="O340" s="231">
        <v>0</v>
      </c>
      <c r="P340" s="231">
        <v>31000</v>
      </c>
      <c r="Q340" s="231">
        <v>80000</v>
      </c>
      <c r="R340" s="231">
        <v>195</v>
      </c>
      <c r="S340" s="231">
        <v>2000</v>
      </c>
      <c r="T340" s="231">
        <v>2000</v>
      </c>
      <c r="U340" s="231">
        <v>336195</v>
      </c>
      <c r="V340" s="231">
        <f t="shared" si="5"/>
        <v>336195</v>
      </c>
    </row>
    <row r="341" spans="1:22" ht="12.75">
      <c r="A341" s="199" t="s">
        <v>777</v>
      </c>
      <c r="B341" s="200">
        <v>332</v>
      </c>
      <c r="C341">
        <v>2022</v>
      </c>
      <c r="D341" s="231">
        <v>1295000</v>
      </c>
      <c r="E341" s="231">
        <v>0</v>
      </c>
      <c r="F341" s="231">
        <v>130000</v>
      </c>
      <c r="G341" s="231">
        <v>70000</v>
      </c>
      <c r="H341" s="231">
        <v>40000</v>
      </c>
      <c r="I341" s="231">
        <v>10000</v>
      </c>
      <c r="J341" s="231">
        <v>20000</v>
      </c>
      <c r="K341" s="231">
        <v>1565000</v>
      </c>
      <c r="L341"/>
      <c r="M341">
        <v>2023</v>
      </c>
      <c r="N341" s="231">
        <v>1310000</v>
      </c>
      <c r="O341" s="231">
        <v>0</v>
      </c>
      <c r="P341" s="231">
        <v>130000</v>
      </c>
      <c r="Q341" s="231">
        <v>65000</v>
      </c>
      <c r="R341" s="231">
        <v>45000</v>
      </c>
      <c r="S341" s="231">
        <v>12000</v>
      </c>
      <c r="T341" s="231">
        <v>20000</v>
      </c>
      <c r="U341" s="231">
        <v>1582000</v>
      </c>
      <c r="V341" s="231">
        <f t="shared" si="5"/>
        <v>1582000</v>
      </c>
    </row>
    <row r="342" spans="1:22" ht="12.75">
      <c r="A342" s="199" t="s">
        <v>778</v>
      </c>
      <c r="B342" s="200">
        <v>333</v>
      </c>
      <c r="C342">
        <v>2022</v>
      </c>
      <c r="D342" s="231">
        <v>2700000</v>
      </c>
      <c r="E342" s="231">
        <v>0</v>
      </c>
      <c r="F342" s="231">
        <v>150000</v>
      </c>
      <c r="G342" s="231">
        <v>31532</v>
      </c>
      <c r="H342" s="231">
        <v>30000</v>
      </c>
      <c r="I342" s="231">
        <v>150000</v>
      </c>
      <c r="J342" s="231">
        <v>450000</v>
      </c>
      <c r="K342" s="231">
        <v>3511532</v>
      </c>
      <c r="L342"/>
      <c r="M342">
        <v>2023</v>
      </c>
      <c r="N342" s="231">
        <v>2950000</v>
      </c>
      <c r="O342" s="231">
        <v>0</v>
      </c>
      <c r="P342" s="231">
        <v>150000</v>
      </c>
      <c r="Q342" s="231">
        <v>27000</v>
      </c>
      <c r="R342" s="231">
        <v>35000</v>
      </c>
      <c r="S342" s="231">
        <v>40000</v>
      </c>
      <c r="T342" s="231">
        <v>450000</v>
      </c>
      <c r="U342" s="231">
        <v>3652000</v>
      </c>
      <c r="V342" s="231">
        <f t="shared" si="5"/>
        <v>3652000</v>
      </c>
    </row>
    <row r="343" spans="1:22" ht="12.75">
      <c r="A343" s="199" t="s">
        <v>779</v>
      </c>
      <c r="B343" s="200">
        <v>334</v>
      </c>
      <c r="C343">
        <v>2022</v>
      </c>
      <c r="D343" s="231">
        <v>2607527</v>
      </c>
      <c r="E343" s="231">
        <v>386000</v>
      </c>
      <c r="F343" s="231">
        <v>260000</v>
      </c>
      <c r="G343" s="231">
        <v>16100</v>
      </c>
      <c r="H343" s="231">
        <v>160000</v>
      </c>
      <c r="I343" s="231">
        <v>100000</v>
      </c>
      <c r="J343" s="231">
        <v>110000</v>
      </c>
      <c r="K343" s="231">
        <v>3639627</v>
      </c>
      <c r="L343"/>
      <c r="M343">
        <v>2023</v>
      </c>
      <c r="N343" s="231">
        <v>2716100</v>
      </c>
      <c r="O343" s="231">
        <v>531000</v>
      </c>
      <c r="P343" s="231">
        <v>275000</v>
      </c>
      <c r="Q343" s="231">
        <v>0</v>
      </c>
      <c r="R343" s="231">
        <v>120000</v>
      </c>
      <c r="S343" s="231">
        <v>100000</v>
      </c>
      <c r="T343" s="231">
        <v>75000</v>
      </c>
      <c r="U343" s="231">
        <v>3817100</v>
      </c>
      <c r="V343" s="231">
        <f t="shared" si="5"/>
        <v>3817100</v>
      </c>
    </row>
    <row r="344" spans="1:22" ht="12.75">
      <c r="A344" s="199" t="s">
        <v>780</v>
      </c>
      <c r="B344" s="200">
        <v>335</v>
      </c>
      <c r="C344">
        <v>2022</v>
      </c>
      <c r="D344" s="231">
        <v>2718500</v>
      </c>
      <c r="E344" s="231">
        <v>0</v>
      </c>
      <c r="F344" s="231">
        <v>90000</v>
      </c>
      <c r="G344" s="231">
        <v>0</v>
      </c>
      <c r="H344" s="231">
        <v>2600</v>
      </c>
      <c r="I344" s="231">
        <v>69000</v>
      </c>
      <c r="J344" s="231">
        <v>35000</v>
      </c>
      <c r="K344" s="231">
        <v>2915100</v>
      </c>
      <c r="L344"/>
      <c r="M344">
        <v>2023</v>
      </c>
      <c r="N344" s="231">
        <v>2718500</v>
      </c>
      <c r="O344" s="231">
        <v>0</v>
      </c>
      <c r="P344" s="231">
        <v>90000</v>
      </c>
      <c r="Q344" s="231">
        <v>0</v>
      </c>
      <c r="R344" s="231">
        <v>2600</v>
      </c>
      <c r="S344" s="231">
        <v>69000</v>
      </c>
      <c r="T344" s="231">
        <v>35000</v>
      </c>
      <c r="U344" s="231">
        <v>2915100</v>
      </c>
      <c r="V344" s="231">
        <f t="shared" si="5"/>
        <v>2915100</v>
      </c>
    </row>
    <row r="345" spans="1:22" ht="12.75">
      <c r="A345" s="199" t="s">
        <v>781</v>
      </c>
      <c r="B345" s="200">
        <v>336</v>
      </c>
      <c r="C345">
        <v>2022</v>
      </c>
      <c r="D345" s="231">
        <v>7642000</v>
      </c>
      <c r="E345" s="231">
        <v>818200</v>
      </c>
      <c r="F345" s="231">
        <v>716000</v>
      </c>
      <c r="G345" s="231">
        <v>806700</v>
      </c>
      <c r="H345" s="231">
        <v>38500</v>
      </c>
      <c r="I345" s="231">
        <v>209000</v>
      </c>
      <c r="J345" s="231">
        <v>525000</v>
      </c>
      <c r="K345" s="231">
        <v>10755400</v>
      </c>
      <c r="L345"/>
      <c r="M345">
        <v>2023</v>
      </c>
      <c r="N345" s="231">
        <v>6900000</v>
      </c>
      <c r="O345" s="231">
        <v>875000</v>
      </c>
      <c r="P345" s="231">
        <v>681000</v>
      </c>
      <c r="Q345" s="231">
        <v>825000</v>
      </c>
      <c r="R345" s="231">
        <v>67000</v>
      </c>
      <c r="S345" s="231">
        <v>215000</v>
      </c>
      <c r="T345" s="231">
        <v>850000</v>
      </c>
      <c r="U345" s="231">
        <v>10413000</v>
      </c>
      <c r="V345" s="231">
        <f t="shared" si="5"/>
        <v>10413000</v>
      </c>
    </row>
    <row r="346" spans="1:22" ht="12.75">
      <c r="A346" s="199" t="s">
        <v>782</v>
      </c>
      <c r="B346" s="200">
        <v>337</v>
      </c>
      <c r="C346">
        <v>2022</v>
      </c>
      <c r="D346" s="231">
        <v>275000</v>
      </c>
      <c r="E346" s="231">
        <v>11000</v>
      </c>
      <c r="F346" s="231">
        <v>21000</v>
      </c>
      <c r="G346" s="231">
        <v>0</v>
      </c>
      <c r="H346" s="231">
        <v>15000</v>
      </c>
      <c r="I346" s="231">
        <v>3000</v>
      </c>
      <c r="J346" s="231">
        <v>0</v>
      </c>
      <c r="K346" s="231">
        <v>325000</v>
      </c>
      <c r="L346"/>
      <c r="M346">
        <v>2023</v>
      </c>
      <c r="N346" s="231">
        <v>275000</v>
      </c>
      <c r="O346" s="231">
        <v>18000</v>
      </c>
      <c r="P346" s="231">
        <v>20000</v>
      </c>
      <c r="Q346" s="231">
        <v>0</v>
      </c>
      <c r="R346" s="231">
        <v>15000</v>
      </c>
      <c r="S346" s="231">
        <v>3000</v>
      </c>
      <c r="T346" s="231">
        <v>0</v>
      </c>
      <c r="U346" s="231">
        <v>331000</v>
      </c>
      <c r="V346" s="231">
        <f t="shared" si="5"/>
        <v>331000</v>
      </c>
    </row>
    <row r="347" spans="1:22" ht="12.75">
      <c r="A347" s="199" t="s">
        <v>783</v>
      </c>
      <c r="B347" s="200">
        <v>338</v>
      </c>
      <c r="C347">
        <v>2022</v>
      </c>
      <c r="D347" s="231">
        <v>1994223</v>
      </c>
      <c r="E347" s="231">
        <v>158200</v>
      </c>
      <c r="F347" s="231">
        <v>169900</v>
      </c>
      <c r="G347" s="231">
        <v>0</v>
      </c>
      <c r="H347" s="231">
        <v>12300</v>
      </c>
      <c r="I347" s="231">
        <v>3000</v>
      </c>
      <c r="J347" s="231">
        <v>0</v>
      </c>
      <c r="K347" s="231">
        <v>2337623</v>
      </c>
      <c r="L347"/>
      <c r="M347">
        <v>2023</v>
      </c>
      <c r="N347" s="231">
        <v>2053943</v>
      </c>
      <c r="O347" s="231">
        <v>173100</v>
      </c>
      <c r="P347" s="231">
        <v>160400</v>
      </c>
      <c r="Q347" s="231">
        <v>0</v>
      </c>
      <c r="R347" s="231">
        <v>15000</v>
      </c>
      <c r="S347" s="231">
        <v>5800</v>
      </c>
      <c r="T347" s="231">
        <v>0</v>
      </c>
      <c r="U347" s="231">
        <v>2408243</v>
      </c>
      <c r="V347" s="231">
        <f t="shared" si="5"/>
        <v>2408243</v>
      </c>
    </row>
    <row r="348" spans="1:22" ht="12.75">
      <c r="A348" s="199" t="s">
        <v>784</v>
      </c>
      <c r="B348" s="200">
        <v>339</v>
      </c>
      <c r="C348">
        <v>2022</v>
      </c>
      <c r="D348" s="231">
        <v>2220000</v>
      </c>
      <c r="E348" s="231">
        <v>18800</v>
      </c>
      <c r="F348" s="231">
        <v>260000</v>
      </c>
      <c r="G348" s="231">
        <v>5000</v>
      </c>
      <c r="H348" s="231">
        <v>8500</v>
      </c>
      <c r="I348" s="231">
        <v>35000</v>
      </c>
      <c r="J348" s="231">
        <v>0</v>
      </c>
      <c r="K348" s="231">
        <v>2547300</v>
      </c>
      <c r="L348"/>
      <c r="M348">
        <v>2023</v>
      </c>
      <c r="N348" s="231">
        <v>2500000</v>
      </c>
      <c r="O348" s="231">
        <v>19750</v>
      </c>
      <c r="P348" s="231">
        <v>250000</v>
      </c>
      <c r="Q348" s="231">
        <v>2500</v>
      </c>
      <c r="R348" s="231">
        <v>7500</v>
      </c>
      <c r="S348" s="231">
        <v>55000</v>
      </c>
      <c r="T348" s="231">
        <v>2971.89</v>
      </c>
      <c r="U348" s="231">
        <v>2837721.89</v>
      </c>
      <c r="V348" s="231">
        <f t="shared" si="5"/>
        <v>2837721.89</v>
      </c>
    </row>
    <row r="349" spans="1:22" ht="12.75">
      <c r="A349" s="199" t="s">
        <v>785</v>
      </c>
      <c r="B349" s="200">
        <v>340</v>
      </c>
      <c r="C349">
        <v>2022</v>
      </c>
      <c r="D349" s="231">
        <v>290000</v>
      </c>
      <c r="E349" s="231">
        <v>20000</v>
      </c>
      <c r="F349" s="231">
        <v>20000</v>
      </c>
      <c r="G349" s="231">
        <v>50000</v>
      </c>
      <c r="H349" s="231">
        <v>4000</v>
      </c>
      <c r="I349" s="231">
        <v>1500</v>
      </c>
      <c r="J349" s="231">
        <v>20000</v>
      </c>
      <c r="K349" s="231">
        <v>405500</v>
      </c>
      <c r="L349"/>
      <c r="M349">
        <v>2023</v>
      </c>
      <c r="N349" s="231">
        <v>300000</v>
      </c>
      <c r="O349" s="231">
        <v>30000</v>
      </c>
      <c r="P349" s="231">
        <v>20000</v>
      </c>
      <c r="Q349" s="231">
        <v>50000</v>
      </c>
      <c r="R349" s="231">
        <v>4000</v>
      </c>
      <c r="S349" s="231">
        <v>1500</v>
      </c>
      <c r="T349" s="231">
        <v>23000</v>
      </c>
      <c r="U349" s="231">
        <v>428500</v>
      </c>
      <c r="V349" s="231">
        <f t="shared" si="5"/>
        <v>428500</v>
      </c>
    </row>
    <row r="350" spans="1:22" ht="12.75">
      <c r="A350" s="199" t="s">
        <v>786</v>
      </c>
      <c r="B350" s="200">
        <v>341</v>
      </c>
      <c r="C350">
        <v>2022</v>
      </c>
      <c r="D350" s="231">
        <v>675000</v>
      </c>
      <c r="E350" s="231">
        <v>600000</v>
      </c>
      <c r="F350" s="231">
        <v>28000</v>
      </c>
      <c r="G350" s="231">
        <v>82000</v>
      </c>
      <c r="H350" s="231">
        <v>10000</v>
      </c>
      <c r="I350" s="231">
        <v>85000</v>
      </c>
      <c r="J350" s="231">
        <v>0</v>
      </c>
      <c r="K350" s="231">
        <v>1480000</v>
      </c>
      <c r="L350"/>
      <c r="M350">
        <v>2023</v>
      </c>
      <c r="N350" s="231">
        <v>675000</v>
      </c>
      <c r="O350" s="231">
        <v>825000</v>
      </c>
      <c r="P350" s="231">
        <v>20000</v>
      </c>
      <c r="Q350" s="231">
        <v>82000</v>
      </c>
      <c r="R350" s="231">
        <v>10000</v>
      </c>
      <c r="S350" s="231">
        <v>85000</v>
      </c>
      <c r="T350" s="231">
        <v>0</v>
      </c>
      <c r="U350" s="231">
        <v>1697000</v>
      </c>
      <c r="V350" s="231">
        <f t="shared" si="5"/>
        <v>1697000</v>
      </c>
    </row>
    <row r="351" spans="1:22" ht="12.75">
      <c r="A351" s="199" t="s">
        <v>787</v>
      </c>
      <c r="B351" s="200">
        <v>342</v>
      </c>
      <c r="C351">
        <v>2022</v>
      </c>
      <c r="D351" s="231">
        <v>4097707.03</v>
      </c>
      <c r="E351" s="231">
        <v>255000</v>
      </c>
      <c r="F351" s="231">
        <v>415000</v>
      </c>
      <c r="G351" s="231">
        <v>375000</v>
      </c>
      <c r="H351" s="231">
        <v>39450</v>
      </c>
      <c r="I351" s="231">
        <v>432500</v>
      </c>
      <c r="J351" s="231">
        <v>107497</v>
      </c>
      <c r="K351" s="231">
        <v>5722154.029999999</v>
      </c>
      <c r="L351"/>
      <c r="M351">
        <v>2023</v>
      </c>
      <c r="N351" s="231">
        <v>4335413.56</v>
      </c>
      <c r="O351" s="231">
        <v>305000</v>
      </c>
      <c r="P351" s="231">
        <v>485000</v>
      </c>
      <c r="Q351" s="231">
        <v>565000</v>
      </c>
      <c r="R351" s="231">
        <v>40000</v>
      </c>
      <c r="S351" s="231">
        <v>250000</v>
      </c>
      <c r="T351" s="231">
        <v>107497</v>
      </c>
      <c r="U351" s="231">
        <v>6087910.56</v>
      </c>
      <c r="V351" s="231">
        <f t="shared" si="5"/>
        <v>6087910.56</v>
      </c>
    </row>
    <row r="352" spans="1:22" ht="12.75">
      <c r="A352" s="199" t="s">
        <v>788</v>
      </c>
      <c r="B352" s="200">
        <v>343</v>
      </c>
      <c r="C352">
        <v>2022</v>
      </c>
      <c r="D352" s="231">
        <v>1239404</v>
      </c>
      <c r="E352" s="231">
        <v>60600</v>
      </c>
      <c r="F352" s="231">
        <v>161600</v>
      </c>
      <c r="G352" s="231">
        <v>53576</v>
      </c>
      <c r="H352" s="231">
        <v>20000</v>
      </c>
      <c r="I352" s="231">
        <v>30000</v>
      </c>
      <c r="J352" s="231">
        <v>240279</v>
      </c>
      <c r="K352" s="231">
        <v>1805459</v>
      </c>
      <c r="L352"/>
      <c r="M352">
        <v>2023</v>
      </c>
      <c r="N352" s="231">
        <v>1252000</v>
      </c>
      <c r="O352" s="231">
        <v>61206</v>
      </c>
      <c r="P352" s="231">
        <v>163216</v>
      </c>
      <c r="Q352" s="231">
        <v>53000</v>
      </c>
      <c r="R352" s="231">
        <v>23410</v>
      </c>
      <c r="S352" s="231">
        <v>30000</v>
      </c>
      <c r="T352" s="231">
        <v>254889</v>
      </c>
      <c r="U352" s="231">
        <v>1837721</v>
      </c>
      <c r="V352" s="231">
        <f t="shared" si="5"/>
        <v>1837721</v>
      </c>
    </row>
    <row r="353" spans="1:22" ht="12.75">
      <c r="A353" s="199" t="s">
        <v>789</v>
      </c>
      <c r="B353" s="200">
        <v>344</v>
      </c>
      <c r="C353">
        <v>2022</v>
      </c>
      <c r="D353" s="231">
        <v>3350000</v>
      </c>
      <c r="E353" s="231">
        <v>100000</v>
      </c>
      <c r="F353" s="231">
        <v>100000</v>
      </c>
      <c r="G353" s="231">
        <v>89000</v>
      </c>
      <c r="H353" s="231">
        <v>30000</v>
      </c>
      <c r="I353" s="231">
        <v>25000</v>
      </c>
      <c r="J353" s="231">
        <v>25000</v>
      </c>
      <c r="K353" s="231">
        <v>3719000</v>
      </c>
      <c r="L353"/>
      <c r="M353">
        <v>2023</v>
      </c>
      <c r="N353" s="231">
        <v>3758570</v>
      </c>
      <c r="O353" s="231">
        <v>150000</v>
      </c>
      <c r="P353" s="231">
        <v>125000</v>
      </c>
      <c r="Q353" s="231">
        <v>100000</v>
      </c>
      <c r="R353" s="231">
        <v>30000</v>
      </c>
      <c r="S353" s="231">
        <v>40000</v>
      </c>
      <c r="T353" s="231">
        <v>50000</v>
      </c>
      <c r="U353" s="231">
        <v>4253570</v>
      </c>
      <c r="V353" s="231">
        <f t="shared" si="5"/>
        <v>4253570</v>
      </c>
    </row>
    <row r="354" spans="1:22" ht="12.75">
      <c r="A354" s="199" t="s">
        <v>790</v>
      </c>
      <c r="B354" s="200">
        <v>345</v>
      </c>
      <c r="C354" s="233">
        <v>2022</v>
      </c>
      <c r="D354" s="231">
        <v>142000</v>
      </c>
      <c r="E354" s="231">
        <v>0</v>
      </c>
      <c r="F354" s="231">
        <v>7000</v>
      </c>
      <c r="G354" s="231">
        <v>6000</v>
      </c>
      <c r="H354" s="231">
        <v>1200</v>
      </c>
      <c r="I354" s="231">
        <v>1000</v>
      </c>
      <c r="J354" s="231">
        <v>5000</v>
      </c>
      <c r="K354" s="231">
        <v>162200</v>
      </c>
      <c r="L354"/>
      <c r="M354">
        <v>2023</v>
      </c>
      <c r="N354" s="231">
        <v>160000</v>
      </c>
      <c r="O354" s="231">
        <v>0</v>
      </c>
      <c r="P354" s="231">
        <v>12000</v>
      </c>
      <c r="Q354" s="231">
        <v>6063.38</v>
      </c>
      <c r="R354" s="231">
        <v>550</v>
      </c>
      <c r="S354" s="231">
        <v>650</v>
      </c>
      <c r="T354" s="231">
        <v>4100</v>
      </c>
      <c r="U354" s="231">
        <v>183363.38</v>
      </c>
      <c r="V354" s="231">
        <f t="shared" si="5"/>
        <v>183363.38</v>
      </c>
    </row>
    <row r="355" spans="1:22" ht="12.75">
      <c r="A355" s="199" t="s">
        <v>791</v>
      </c>
      <c r="B355" s="200">
        <v>346</v>
      </c>
      <c r="C355">
        <v>2022</v>
      </c>
      <c r="D355" s="234">
        <v>2035538</v>
      </c>
      <c r="E355" s="234">
        <v>193000</v>
      </c>
      <c r="F355" s="234">
        <v>116017</v>
      </c>
      <c r="G355" s="234">
        <v>2481133</v>
      </c>
      <c r="H355" s="234">
        <v>136688</v>
      </c>
      <c r="I355" s="234">
        <v>25000</v>
      </c>
      <c r="J355" s="234">
        <v>100000</v>
      </c>
      <c r="K355" s="231">
        <v>5087376</v>
      </c>
      <c r="L355"/>
      <c r="M355">
        <v>2023</v>
      </c>
      <c r="N355" s="234">
        <v>2100000</v>
      </c>
      <c r="O355" s="234">
        <v>187500</v>
      </c>
      <c r="P355" s="234">
        <v>87647.56</v>
      </c>
      <c r="Q355" s="234">
        <v>2673446.44</v>
      </c>
      <c r="R355" s="234">
        <v>136500</v>
      </c>
      <c r="S355" s="234">
        <v>8500</v>
      </c>
      <c r="T355" s="234">
        <v>100000</v>
      </c>
      <c r="U355" s="231">
        <v>5293594</v>
      </c>
      <c r="V355" s="231">
        <f t="shared" si="5"/>
        <v>5293594</v>
      </c>
    </row>
    <row r="356" spans="1:22" ht="12.75">
      <c r="A356" s="199" t="s">
        <v>792</v>
      </c>
      <c r="B356" s="200">
        <v>347</v>
      </c>
      <c r="C356">
        <v>2022</v>
      </c>
      <c r="D356" s="231">
        <v>6700000</v>
      </c>
      <c r="E356" s="231">
        <v>1900000</v>
      </c>
      <c r="F356" s="231">
        <v>550000</v>
      </c>
      <c r="G356" s="231">
        <v>0</v>
      </c>
      <c r="H356" s="231">
        <v>90000</v>
      </c>
      <c r="I356" s="231">
        <v>330000</v>
      </c>
      <c r="J356" s="231">
        <v>380000</v>
      </c>
      <c r="K356" s="231">
        <v>9950000</v>
      </c>
      <c r="L356"/>
      <c r="M356">
        <v>2023</v>
      </c>
      <c r="N356" s="231">
        <v>7000000</v>
      </c>
      <c r="O356" s="231">
        <v>3700000</v>
      </c>
      <c r="P356" s="231">
        <v>450000</v>
      </c>
      <c r="Q356" s="231">
        <v>51570</v>
      </c>
      <c r="R356" s="231">
        <v>95000</v>
      </c>
      <c r="S356" s="231">
        <v>850000</v>
      </c>
      <c r="T356" s="231">
        <v>500000</v>
      </c>
      <c r="U356" s="231">
        <v>12646570</v>
      </c>
      <c r="V356" s="231">
        <f t="shared" si="5"/>
        <v>12646570</v>
      </c>
    </row>
    <row r="357" spans="1:22" ht="12.75">
      <c r="A357" s="199" t="s">
        <v>793</v>
      </c>
      <c r="B357" s="200">
        <v>348</v>
      </c>
      <c r="C357" s="233">
        <v>2022</v>
      </c>
      <c r="D357" s="231">
        <v>15500000</v>
      </c>
      <c r="E357" s="231">
        <v>4500000</v>
      </c>
      <c r="F357" s="231">
        <v>2102500</v>
      </c>
      <c r="G357" s="231">
        <v>700000</v>
      </c>
      <c r="H357" s="231">
        <v>2400000</v>
      </c>
      <c r="I357" s="231">
        <v>1000000</v>
      </c>
      <c r="J357" s="231">
        <v>5550000</v>
      </c>
      <c r="K357" s="231">
        <v>31752500</v>
      </c>
      <c r="L357"/>
      <c r="M357">
        <v>2023</v>
      </c>
      <c r="N357" s="231">
        <v>15750000</v>
      </c>
      <c r="O357" s="231">
        <v>5600000</v>
      </c>
      <c r="P357" s="231">
        <v>2102500</v>
      </c>
      <c r="Q357" s="231">
        <v>80000</v>
      </c>
      <c r="R357" s="231">
        <v>2158000</v>
      </c>
      <c r="S357" s="231">
        <v>750000</v>
      </c>
      <c r="T357" s="231">
        <v>7150000</v>
      </c>
      <c r="U357" s="231">
        <v>33590500</v>
      </c>
      <c r="V357" s="231">
        <f t="shared" si="5"/>
        <v>33590500</v>
      </c>
    </row>
    <row r="358" spans="1:22" ht="12.75">
      <c r="A358" s="199" t="s">
        <v>794</v>
      </c>
      <c r="B358" s="200">
        <v>349</v>
      </c>
      <c r="C358">
        <v>2022</v>
      </c>
      <c r="D358" s="231">
        <v>95000</v>
      </c>
      <c r="E358" s="231">
        <v>0</v>
      </c>
      <c r="F358" s="231">
        <v>7200</v>
      </c>
      <c r="G358" s="231">
        <v>5400</v>
      </c>
      <c r="H358" s="231">
        <v>348</v>
      </c>
      <c r="I358" s="231">
        <v>1000</v>
      </c>
      <c r="J358" s="231">
        <v>0</v>
      </c>
      <c r="K358" s="231">
        <v>108948</v>
      </c>
      <c r="L358"/>
      <c r="M358">
        <v>2023</v>
      </c>
      <c r="N358" s="231">
        <v>132000</v>
      </c>
      <c r="O358" s="231">
        <v>0</v>
      </c>
      <c r="P358" s="231">
        <v>7200</v>
      </c>
      <c r="Q358" s="231">
        <v>5400</v>
      </c>
      <c r="R358" s="231">
        <v>400</v>
      </c>
      <c r="S358" s="231">
        <v>1000</v>
      </c>
      <c r="T358" s="231">
        <v>0</v>
      </c>
      <c r="U358" s="231">
        <v>146000</v>
      </c>
      <c r="V358" s="231">
        <f t="shared" si="5"/>
        <v>146000</v>
      </c>
    </row>
    <row r="359" spans="1:22" ht="12.75">
      <c r="A359" s="199" t="s">
        <v>795</v>
      </c>
      <c r="B359" s="200">
        <v>350</v>
      </c>
      <c r="C359">
        <v>2022</v>
      </c>
      <c r="D359" s="231">
        <v>1900000</v>
      </c>
      <c r="E359" s="231">
        <v>278000</v>
      </c>
      <c r="F359" s="231">
        <v>130000</v>
      </c>
      <c r="G359" s="231">
        <v>6750</v>
      </c>
      <c r="H359" s="231">
        <v>50000</v>
      </c>
      <c r="I359" s="231">
        <v>50000</v>
      </c>
      <c r="J359" s="231">
        <v>61400</v>
      </c>
      <c r="K359" s="231">
        <v>2476150</v>
      </c>
      <c r="L359"/>
      <c r="M359">
        <v>2023</v>
      </c>
      <c r="N359" s="231">
        <v>1900000</v>
      </c>
      <c r="O359" s="231">
        <v>278000</v>
      </c>
      <c r="P359" s="231">
        <v>130000</v>
      </c>
      <c r="Q359" s="231">
        <v>6750</v>
      </c>
      <c r="R359" s="231">
        <v>50000</v>
      </c>
      <c r="S359" s="231">
        <v>50000</v>
      </c>
      <c r="T359" s="231">
        <v>61400</v>
      </c>
      <c r="U359" s="231">
        <v>2476150</v>
      </c>
      <c r="V359" s="231">
        <f t="shared" si="5"/>
        <v>2476150</v>
      </c>
    </row>
    <row r="360" spans="1:22" ht="12.75">
      <c r="A360" s="199" t="s">
        <v>796</v>
      </c>
      <c r="B360" s="200">
        <v>351</v>
      </c>
      <c r="C360">
        <v>2022</v>
      </c>
      <c r="D360" s="231">
        <v>3150000</v>
      </c>
      <c r="E360" s="231">
        <v>2665000</v>
      </c>
      <c r="F360" s="231">
        <v>125000</v>
      </c>
      <c r="G360" s="231">
        <v>0</v>
      </c>
      <c r="H360" s="231">
        <v>40000</v>
      </c>
      <c r="I360" s="231">
        <v>150000</v>
      </c>
      <c r="J360" s="231">
        <v>300000</v>
      </c>
      <c r="K360" s="231">
        <v>6430000</v>
      </c>
      <c r="L360"/>
      <c r="M360">
        <v>2023</v>
      </c>
      <c r="N360" s="231">
        <v>3480000</v>
      </c>
      <c r="O360" s="231">
        <v>3412644</v>
      </c>
      <c r="P360" s="231">
        <v>198000</v>
      </c>
      <c r="Q360" s="231">
        <v>0</v>
      </c>
      <c r="R360" s="231">
        <v>22000</v>
      </c>
      <c r="S360" s="231">
        <v>100000</v>
      </c>
      <c r="T360" s="231">
        <v>833</v>
      </c>
      <c r="U360" s="231">
        <v>7213477</v>
      </c>
      <c r="V360" s="231">
        <f t="shared" si="5"/>
        <v>7213477</v>
      </c>
    </row>
    <row r="362" spans="4:22" ht="12.75">
      <c r="D362" s="200">
        <f>SUM(D10:D360)</f>
        <v>825070428.34</v>
      </c>
      <c r="E362" s="200">
        <f aca="true" t="shared" si="6" ref="E362:T362">SUM(E10:E360)</f>
        <v>261131614.01999998</v>
      </c>
      <c r="F362" s="200">
        <f t="shared" si="6"/>
        <v>80712519.03999999</v>
      </c>
      <c r="G362" s="200">
        <f t="shared" si="6"/>
        <v>158690943.69000003</v>
      </c>
      <c r="H362" s="200">
        <f t="shared" si="6"/>
        <v>102804110.09</v>
      </c>
      <c r="I362" s="200">
        <f t="shared" si="6"/>
        <v>31862503.92</v>
      </c>
      <c r="J362" s="200">
        <f t="shared" si="6"/>
        <v>115389026.94</v>
      </c>
      <c r="K362" s="200">
        <f t="shared" si="6"/>
        <v>1575661146.0400004</v>
      </c>
      <c r="N362" s="200">
        <f t="shared" si="6"/>
        <v>853333558.15</v>
      </c>
      <c r="O362" s="200">
        <f t="shared" si="6"/>
        <v>360698410.03</v>
      </c>
      <c r="P362" s="200">
        <f t="shared" si="6"/>
        <v>82335069.49</v>
      </c>
      <c r="Q362" s="200">
        <f t="shared" si="6"/>
        <v>165553919.7</v>
      </c>
      <c r="R362" s="200">
        <f t="shared" si="6"/>
        <v>106441034.37</v>
      </c>
      <c r="S362" s="200">
        <f t="shared" si="6"/>
        <v>31868740.67</v>
      </c>
      <c r="T362" s="200">
        <f t="shared" si="6"/>
        <v>121487847.63</v>
      </c>
      <c r="U362" s="200">
        <f>SUM(U10:U360)</f>
        <v>1721718580.0399992</v>
      </c>
      <c r="V362" s="200">
        <f>SUM(V10:V360)</f>
        <v>1721718580.0399992</v>
      </c>
    </row>
  </sheetData>
  <sheetProtection/>
  <printOptions/>
  <pageMargins left="0.5" right="0.5" top="0.5" bottom="0.5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 transitionEvaluation="1"/>
  <dimension ref="A1:W516"/>
  <sheetViews>
    <sheetView showGridLines="0" zoomScalePageLayoutView="0" workbookViewId="0" topLeftCell="A1">
      <pane xSplit="2" ySplit="9" topLeftCell="C10" activePane="bottomRight" state="frozen"/>
      <selection pane="topLeft" activeCell="AI10" sqref="AI10"/>
      <selection pane="topRight" activeCell="AI10" sqref="AI10"/>
      <selection pane="bottomLeft" activeCell="AI10" sqref="AI10"/>
      <selection pane="bottomRight" activeCell="AI10" sqref="AI10"/>
    </sheetView>
  </sheetViews>
  <sheetFormatPr defaultColWidth="12.57421875" defaultRowHeight="12.75"/>
  <cols>
    <col min="1" max="1" width="19.57421875" style="170" bestFit="1" customWidth="1"/>
    <col min="2" max="2" width="6.140625" style="170" customWidth="1"/>
    <col min="3" max="3" width="13.8515625" style="170" bestFit="1" customWidth="1"/>
    <col min="4" max="4" width="1.57421875" style="170" bestFit="1" customWidth="1"/>
    <col min="5" max="5" width="11.7109375" style="170" bestFit="1" customWidth="1"/>
    <col min="6" max="6" width="13.140625" style="170" bestFit="1" customWidth="1"/>
    <col min="7" max="7" width="1.57421875" style="170" bestFit="1" customWidth="1"/>
    <col min="8" max="8" width="13.421875" style="170" bestFit="1" customWidth="1"/>
    <col min="9" max="9" width="4.140625" style="170" customWidth="1"/>
    <col min="10" max="10" width="12.00390625" style="170" customWidth="1"/>
    <col min="11" max="11" width="11.140625" style="170" bestFit="1" customWidth="1"/>
    <col min="12" max="12" width="7.7109375" style="170" bestFit="1" customWidth="1"/>
    <col min="13" max="13" width="12.7109375" style="170" bestFit="1" customWidth="1"/>
    <col min="14" max="14" width="7.7109375" style="170" bestFit="1" customWidth="1"/>
    <col min="15" max="15" width="15.140625" style="170" customWidth="1"/>
    <col min="16" max="16" width="1.57421875" style="170" bestFit="1" customWidth="1"/>
    <col min="17" max="17" width="8.28125" style="170" bestFit="1" customWidth="1"/>
    <col min="18" max="18" width="13.421875" style="170" bestFit="1" customWidth="1"/>
    <col min="19" max="19" width="12.57421875" style="170" customWidth="1"/>
    <col min="20" max="20" width="11.140625" style="170" bestFit="1" customWidth="1"/>
    <col min="21" max="21" width="8.8515625" style="170" bestFit="1" customWidth="1"/>
    <col min="22" max="22" width="5.57421875" style="170" customWidth="1"/>
    <col min="23" max="23" width="11.7109375" style="170" bestFit="1" customWidth="1"/>
    <col min="24" max="24" width="1.57421875" style="170" bestFit="1" customWidth="1"/>
    <col min="25" max="16384" width="12.57421875" style="170" customWidth="1"/>
  </cols>
  <sheetData>
    <row r="1" spans="1:9" ht="12.75">
      <c r="A1" s="204">
        <v>35451</v>
      </c>
      <c r="I1" s="205" t="s">
        <v>830</v>
      </c>
    </row>
    <row r="2" spans="1:10" ht="12.75">
      <c r="A2" s="206"/>
      <c r="J2" s="205" t="s">
        <v>831</v>
      </c>
    </row>
    <row r="3" ht="12.75">
      <c r="U3" s="207" t="s">
        <v>355</v>
      </c>
    </row>
    <row r="4" spans="6:23" ht="12.75">
      <c r="F4" s="171"/>
      <c r="O4" s="171"/>
      <c r="R4" s="171"/>
      <c r="U4" s="171"/>
      <c r="W4" s="171"/>
    </row>
    <row r="5" spans="5:23" ht="12.75">
      <c r="E5" s="171"/>
      <c r="F5" s="171"/>
      <c r="H5" s="171"/>
      <c r="K5" s="171"/>
      <c r="M5" s="171"/>
      <c r="O5" s="171"/>
      <c r="R5" s="171"/>
      <c r="U5" s="171"/>
      <c r="W5" s="171"/>
    </row>
    <row r="6" spans="3:23" ht="12.75">
      <c r="C6" s="171"/>
      <c r="E6" s="171"/>
      <c r="F6" s="171"/>
      <c r="H6" s="171"/>
      <c r="J6" s="171"/>
      <c r="K6" s="171"/>
      <c r="L6" s="171"/>
      <c r="M6" s="171"/>
      <c r="N6" s="171"/>
      <c r="O6" s="171"/>
      <c r="Q6" s="171"/>
      <c r="R6" s="171"/>
      <c r="T6" s="171"/>
      <c r="U6" s="171"/>
      <c r="W6" s="171"/>
    </row>
    <row r="7" spans="3:23" ht="12.75">
      <c r="C7" s="171"/>
      <c r="E7" s="171"/>
      <c r="F7" s="171"/>
      <c r="H7" s="171"/>
      <c r="J7" s="171"/>
      <c r="K7" s="171"/>
      <c r="L7" s="171"/>
      <c r="M7" s="171"/>
      <c r="N7" s="171"/>
      <c r="O7" s="171"/>
      <c r="Q7" s="171"/>
      <c r="R7" s="171"/>
      <c r="T7" s="171"/>
      <c r="U7" s="171"/>
      <c r="W7" s="171"/>
    </row>
    <row r="8" spans="1:23" s="219" customFormat="1" ht="72" customHeight="1">
      <c r="A8" s="217" t="s">
        <v>436</v>
      </c>
      <c r="B8" s="217" t="s">
        <v>836</v>
      </c>
      <c r="C8" s="225" t="s">
        <v>921</v>
      </c>
      <c r="D8" s="225"/>
      <c r="E8" s="225" t="s">
        <v>899</v>
      </c>
      <c r="F8" s="225" t="s">
        <v>922</v>
      </c>
      <c r="G8" s="225"/>
      <c r="H8" s="225" t="s">
        <v>837</v>
      </c>
      <c r="I8" s="225"/>
      <c r="J8" s="225" t="s">
        <v>923</v>
      </c>
      <c r="K8" s="225" t="s">
        <v>924</v>
      </c>
      <c r="L8" s="228" t="s">
        <v>860</v>
      </c>
      <c r="M8" s="225" t="s">
        <v>925</v>
      </c>
      <c r="N8" s="228" t="s">
        <v>859</v>
      </c>
      <c r="O8" s="225" t="s">
        <v>926</v>
      </c>
      <c r="P8" s="225"/>
      <c r="Q8" s="228" t="s">
        <v>838</v>
      </c>
      <c r="R8" s="225" t="s">
        <v>839</v>
      </c>
      <c r="S8" s="225"/>
      <c r="T8" s="229" t="s">
        <v>840</v>
      </c>
      <c r="U8" s="228" t="s">
        <v>927</v>
      </c>
      <c r="W8" s="218"/>
    </row>
    <row r="9" spans="3:21" ht="12.75">
      <c r="C9"/>
      <c r="D9"/>
      <c r="E9"/>
      <c r="F9"/>
      <c r="G9"/>
      <c r="H9"/>
      <c r="I9"/>
      <c r="J9"/>
      <c r="K9" t="s">
        <v>355</v>
      </c>
      <c r="L9" s="230"/>
      <c r="M9"/>
      <c r="N9" s="230"/>
      <c r="O9"/>
      <c r="P9"/>
      <c r="Q9" s="230"/>
      <c r="R9"/>
      <c r="S9"/>
      <c r="T9" s="231"/>
      <c r="U9" s="230"/>
    </row>
    <row r="10" spans="1:23" ht="12.75">
      <c r="A10" s="205" t="s">
        <v>446</v>
      </c>
      <c r="B10" s="170">
        <v>1</v>
      </c>
      <c r="C10" s="215">
        <v>36331810</v>
      </c>
      <c r="D10" s="215" t="s">
        <v>856</v>
      </c>
      <c r="E10" s="215">
        <v>2487890</v>
      </c>
      <c r="F10" s="215">
        <v>3896800</v>
      </c>
      <c r="G10" s="215" t="s">
        <v>856</v>
      </c>
      <c r="H10" s="215">
        <v>42716500</v>
      </c>
      <c r="I10" s="215"/>
      <c r="J10" s="215">
        <v>37240105</v>
      </c>
      <c r="K10" s="215">
        <v>348785</v>
      </c>
      <c r="L10" s="230">
        <v>3.45999827699198</v>
      </c>
      <c r="M10" s="215">
        <v>2560033</v>
      </c>
      <c r="N10" s="230">
        <v>2.899766468774745</v>
      </c>
      <c r="O10" s="215">
        <v>3625364</v>
      </c>
      <c r="P10" t="s">
        <v>856</v>
      </c>
      <c r="Q10" s="230">
        <v>-6.965612810511189</v>
      </c>
      <c r="R10" s="215">
        <v>43774287</v>
      </c>
      <c r="S10"/>
      <c r="T10" s="231">
        <v>1057787</v>
      </c>
      <c r="U10" s="230">
        <v>2.48</v>
      </c>
      <c r="V10" s="209"/>
      <c r="W10" s="216"/>
    </row>
    <row r="11" spans="1:23" ht="12.75">
      <c r="A11" s="205" t="s">
        <v>447</v>
      </c>
      <c r="B11" s="170">
        <v>2</v>
      </c>
      <c r="C11" s="215">
        <v>86568346</v>
      </c>
      <c r="D11" s="215" t="s">
        <v>856</v>
      </c>
      <c r="E11" s="215">
        <v>1720388</v>
      </c>
      <c r="F11" s="215">
        <v>4011026.81</v>
      </c>
      <c r="G11" s="215" t="s">
        <v>856</v>
      </c>
      <c r="H11" s="215">
        <v>92299760.81</v>
      </c>
      <c r="I11" s="215"/>
      <c r="J11" s="215">
        <v>88732555</v>
      </c>
      <c r="K11" s="215">
        <v>917624</v>
      </c>
      <c r="L11" s="230">
        <v>3.559999864153579</v>
      </c>
      <c r="M11" s="215">
        <v>1758677</v>
      </c>
      <c r="N11" s="230">
        <v>2.225602596623552</v>
      </c>
      <c r="O11" s="215">
        <v>3900810.07</v>
      </c>
      <c r="P11" t="s">
        <v>856</v>
      </c>
      <c r="Q11" s="230">
        <v>-2.747843512918335</v>
      </c>
      <c r="R11" s="215">
        <v>95309666.07</v>
      </c>
      <c r="S11"/>
      <c r="T11" s="231">
        <v>3009905.2599999905</v>
      </c>
      <c r="U11" s="230">
        <v>3.26</v>
      </c>
      <c r="W11" s="216"/>
    </row>
    <row r="12" spans="1:23" ht="12.75">
      <c r="A12" s="205" t="s">
        <v>448</v>
      </c>
      <c r="B12" s="170">
        <v>3</v>
      </c>
      <c r="C12" s="215">
        <v>20970400</v>
      </c>
      <c r="D12" s="215" t="s">
        <v>856</v>
      </c>
      <c r="E12" s="215">
        <v>1756434</v>
      </c>
      <c r="F12" s="215">
        <v>1508500</v>
      </c>
      <c r="G12" s="215" t="s">
        <v>856</v>
      </c>
      <c r="H12" s="215">
        <v>24235334</v>
      </c>
      <c r="I12" s="215"/>
      <c r="J12" s="215">
        <v>21494660</v>
      </c>
      <c r="K12" s="215">
        <v>421505</v>
      </c>
      <c r="L12" s="230">
        <v>4.50999980925495</v>
      </c>
      <c r="M12" s="215">
        <v>1791573</v>
      </c>
      <c r="N12" s="230">
        <v>2.0005875541010933</v>
      </c>
      <c r="O12" s="215">
        <v>1611000</v>
      </c>
      <c r="P12" t="s">
        <v>856</v>
      </c>
      <c r="Q12" s="230">
        <v>6.794829300629765</v>
      </c>
      <c r="R12" s="215">
        <v>25318738</v>
      </c>
      <c r="S12"/>
      <c r="T12" s="231">
        <v>1083404</v>
      </c>
      <c r="U12" s="230">
        <v>4.47</v>
      </c>
      <c r="W12" s="216"/>
    </row>
    <row r="13" spans="1:23" ht="12.75">
      <c r="A13" s="205" t="s">
        <v>449</v>
      </c>
      <c r="B13" s="170">
        <v>4</v>
      </c>
      <c r="C13" s="215">
        <v>13002056</v>
      </c>
      <c r="D13" s="215" t="s">
        <v>856</v>
      </c>
      <c r="E13" s="215">
        <v>2810576</v>
      </c>
      <c r="F13" s="215">
        <v>1253346</v>
      </c>
      <c r="G13" s="215" t="s">
        <v>856</v>
      </c>
      <c r="H13" s="215">
        <v>17065978</v>
      </c>
      <c r="I13" s="215"/>
      <c r="J13" s="215">
        <v>13327107</v>
      </c>
      <c r="K13" s="215">
        <v>136522</v>
      </c>
      <c r="L13" s="230">
        <v>3.5500000922930957</v>
      </c>
      <c r="M13" s="215">
        <v>2872284</v>
      </c>
      <c r="N13" s="230">
        <v>2.1955641832848496</v>
      </c>
      <c r="O13" s="215">
        <v>1234799.75</v>
      </c>
      <c r="P13" t="s">
        <v>856</v>
      </c>
      <c r="Q13" s="230">
        <v>-1.4797390345523105</v>
      </c>
      <c r="R13" s="215">
        <v>17570712.75</v>
      </c>
      <c r="S13"/>
      <c r="T13" s="231">
        <v>504734.75</v>
      </c>
      <c r="U13" s="230">
        <v>2.96</v>
      </c>
      <c r="W13" s="216"/>
    </row>
    <row r="14" spans="1:23" ht="12.75">
      <c r="A14" s="205" t="s">
        <v>450</v>
      </c>
      <c r="B14" s="170">
        <v>5</v>
      </c>
      <c r="C14" s="215">
        <v>84839425</v>
      </c>
      <c r="D14" s="215" t="s">
        <v>856</v>
      </c>
      <c r="E14" s="215">
        <v>4407607</v>
      </c>
      <c r="F14" s="215">
        <v>5945776</v>
      </c>
      <c r="G14" s="215" t="s">
        <v>856</v>
      </c>
      <c r="H14" s="215">
        <v>95192808</v>
      </c>
      <c r="I14" s="215"/>
      <c r="J14" s="215">
        <v>86960411</v>
      </c>
      <c r="K14" s="215">
        <v>992621</v>
      </c>
      <c r="L14" s="230">
        <v>3.670000120816472</v>
      </c>
      <c r="M14" s="215">
        <v>4504808</v>
      </c>
      <c r="N14" s="230">
        <v>2.2053009717064156</v>
      </c>
      <c r="O14" s="215">
        <v>5119012</v>
      </c>
      <c r="P14" t="s">
        <v>856</v>
      </c>
      <c r="Q14" s="230">
        <v>-13.90506470475847</v>
      </c>
      <c r="R14" s="215">
        <v>97576852</v>
      </c>
      <c r="S14"/>
      <c r="T14" s="231">
        <v>2384044</v>
      </c>
      <c r="U14" s="230">
        <v>2.5</v>
      </c>
      <c r="W14" s="216"/>
    </row>
    <row r="15" spans="1:23" ht="12.75">
      <c r="A15" s="205" t="s">
        <v>451</v>
      </c>
      <c r="B15" s="170">
        <v>6</v>
      </c>
      <c r="C15" s="215">
        <v>1865329</v>
      </c>
      <c r="D15" s="215" t="s">
        <v>856</v>
      </c>
      <c r="E15" s="215">
        <v>16257</v>
      </c>
      <c r="F15" s="215">
        <v>126700</v>
      </c>
      <c r="G15" s="215" t="s">
        <v>856</v>
      </c>
      <c r="H15" s="215">
        <v>2008286</v>
      </c>
      <c r="I15" s="215"/>
      <c r="J15" s="215">
        <v>1911962</v>
      </c>
      <c r="K15" s="215">
        <v>16042</v>
      </c>
      <c r="L15" s="230">
        <v>3.35999708362439</v>
      </c>
      <c r="M15" s="215">
        <v>16582</v>
      </c>
      <c r="N15" s="230">
        <v>1.9991388325029218</v>
      </c>
      <c r="O15" s="215">
        <v>125040</v>
      </c>
      <c r="P15" t="s">
        <v>856</v>
      </c>
      <c r="Q15" s="230">
        <v>-1.3101815311760063</v>
      </c>
      <c r="R15" s="215">
        <v>2069626</v>
      </c>
      <c r="S15"/>
      <c r="T15" s="231">
        <v>61340</v>
      </c>
      <c r="U15" s="230">
        <v>3.05</v>
      </c>
      <c r="W15" s="216"/>
    </row>
    <row r="16" spans="1:23" ht="12.75">
      <c r="A16" s="205" t="s">
        <v>452</v>
      </c>
      <c r="B16" s="170">
        <v>7</v>
      </c>
      <c r="C16" s="215">
        <v>52744046</v>
      </c>
      <c r="D16" s="215" t="s">
        <v>856</v>
      </c>
      <c r="E16" s="215">
        <v>2253559</v>
      </c>
      <c r="F16" s="215">
        <v>4147223</v>
      </c>
      <c r="G16" s="215" t="s">
        <v>856</v>
      </c>
      <c r="H16" s="215">
        <v>59144828</v>
      </c>
      <c r="I16" s="215"/>
      <c r="J16" s="215">
        <v>54062647</v>
      </c>
      <c r="K16" s="215">
        <v>611831</v>
      </c>
      <c r="L16" s="230">
        <v>3.6599998414986974</v>
      </c>
      <c r="M16" s="215">
        <v>2298630</v>
      </c>
      <c r="N16" s="230">
        <v>1.9999920126342376</v>
      </c>
      <c r="O16" s="215">
        <v>3795000</v>
      </c>
      <c r="P16" t="s">
        <v>856</v>
      </c>
      <c r="Q16" s="230">
        <v>-8.492984341570251</v>
      </c>
      <c r="R16" s="215">
        <v>60768108</v>
      </c>
      <c r="S16"/>
      <c r="T16" s="231">
        <v>1623280</v>
      </c>
      <c r="U16" s="230">
        <v>2.74</v>
      </c>
      <c r="W16" s="216"/>
    </row>
    <row r="17" spans="1:23" ht="12.75">
      <c r="A17" s="205" t="s">
        <v>453</v>
      </c>
      <c r="B17" s="170">
        <v>8</v>
      </c>
      <c r="C17" s="215">
        <v>56560265</v>
      </c>
      <c r="D17" s="215" t="s">
        <v>856</v>
      </c>
      <c r="E17" s="215">
        <v>10049112</v>
      </c>
      <c r="F17" s="215">
        <v>3511958</v>
      </c>
      <c r="G17" s="215" t="s">
        <v>856</v>
      </c>
      <c r="H17" s="215">
        <v>70121335</v>
      </c>
      <c r="I17" s="215"/>
      <c r="J17" s="215">
        <v>57974272</v>
      </c>
      <c r="K17" s="215">
        <v>803156</v>
      </c>
      <c r="L17" s="230">
        <v>3.9200010820317055</v>
      </c>
      <c r="M17" s="215">
        <v>10264494</v>
      </c>
      <c r="N17" s="230">
        <v>2.143293855218252</v>
      </c>
      <c r="O17" s="215">
        <v>3704958</v>
      </c>
      <c r="P17" t="s">
        <v>856</v>
      </c>
      <c r="Q17" s="230">
        <v>5.495509912134485</v>
      </c>
      <c r="R17" s="215">
        <v>72746880</v>
      </c>
      <c r="S17"/>
      <c r="T17" s="231">
        <v>2625545</v>
      </c>
      <c r="U17" s="230">
        <v>3.74</v>
      </c>
      <c r="W17" s="216"/>
    </row>
    <row r="18" spans="1:23" ht="12.75">
      <c r="A18" s="205" t="s">
        <v>454</v>
      </c>
      <c r="B18" s="170">
        <v>9</v>
      </c>
      <c r="C18" s="215">
        <v>169123817</v>
      </c>
      <c r="D18" s="215" t="s">
        <v>856</v>
      </c>
      <c r="E18" s="215">
        <v>2399707</v>
      </c>
      <c r="F18" s="215">
        <v>8483551</v>
      </c>
      <c r="G18" s="215" t="s">
        <v>856</v>
      </c>
      <c r="H18" s="215">
        <v>180007075</v>
      </c>
      <c r="I18" s="215"/>
      <c r="J18" s="215">
        <v>173351912</v>
      </c>
      <c r="K18" s="215">
        <v>2469208</v>
      </c>
      <c r="L18" s="230">
        <v>3.9599999094154787</v>
      </c>
      <c r="M18" s="215">
        <v>2470423</v>
      </c>
      <c r="N18" s="230">
        <v>2.946859762462667</v>
      </c>
      <c r="O18" s="215">
        <v>8777651</v>
      </c>
      <c r="P18" t="s">
        <v>856</v>
      </c>
      <c r="Q18" s="230">
        <v>3.4667086930932576</v>
      </c>
      <c r="R18" s="215">
        <v>187069194</v>
      </c>
      <c r="S18"/>
      <c r="T18" s="231">
        <v>7062119</v>
      </c>
      <c r="U18" s="230">
        <v>3.92</v>
      </c>
      <c r="W18" s="216"/>
    </row>
    <row r="19" spans="1:23" ht="12.75">
      <c r="A19" s="205" t="s">
        <v>455</v>
      </c>
      <c r="B19" s="170">
        <v>10</v>
      </c>
      <c r="C19" s="215">
        <v>106148257</v>
      </c>
      <c r="D19" s="215" t="s">
        <v>856</v>
      </c>
      <c r="E19" s="215">
        <v>8788270</v>
      </c>
      <c r="F19" s="215">
        <v>5736350</v>
      </c>
      <c r="G19" s="215" t="s">
        <v>856</v>
      </c>
      <c r="H19" s="215">
        <v>120672877</v>
      </c>
      <c r="I19" s="215"/>
      <c r="J19" s="215">
        <v>108801963</v>
      </c>
      <c r="K19" s="215">
        <v>827956</v>
      </c>
      <c r="L19" s="230">
        <v>3.279999218451604</v>
      </c>
      <c r="M19" s="215">
        <v>8964035</v>
      </c>
      <c r="N19" s="230">
        <v>1.9999954484784832</v>
      </c>
      <c r="O19" s="215">
        <v>5988900</v>
      </c>
      <c r="P19" t="s">
        <v>856</v>
      </c>
      <c r="Q19" s="230">
        <v>4.40262536281782</v>
      </c>
      <c r="R19" s="215">
        <v>124582854</v>
      </c>
      <c r="S19"/>
      <c r="T19" s="231">
        <v>3909977</v>
      </c>
      <c r="U19" s="230">
        <v>3.2399999999999998</v>
      </c>
      <c r="W19" s="216"/>
    </row>
    <row r="20" spans="1:23" ht="12.75">
      <c r="A20" s="205" t="s">
        <v>456</v>
      </c>
      <c r="B20" s="170">
        <v>11</v>
      </c>
      <c r="C20" s="215">
        <v>11904928</v>
      </c>
      <c r="D20" s="215" t="s">
        <v>856</v>
      </c>
      <c r="E20" s="215">
        <v>1093527</v>
      </c>
      <c r="F20" s="215">
        <v>911939</v>
      </c>
      <c r="G20" s="215" t="s">
        <v>856</v>
      </c>
      <c r="H20" s="215">
        <v>13910394</v>
      </c>
      <c r="I20" s="215"/>
      <c r="J20" s="215">
        <v>12202551</v>
      </c>
      <c r="K20" s="215">
        <v>178574</v>
      </c>
      <c r="L20" s="230">
        <v>3.9999989920140635</v>
      </c>
      <c r="M20" s="215">
        <v>1123499</v>
      </c>
      <c r="N20" s="230">
        <v>2.7408559642331647</v>
      </c>
      <c r="O20" s="215">
        <v>1020000</v>
      </c>
      <c r="P20" t="s">
        <v>856</v>
      </c>
      <c r="Q20" s="230">
        <v>11.84958643067135</v>
      </c>
      <c r="R20" s="215">
        <v>14524624</v>
      </c>
      <c r="S20"/>
      <c r="T20" s="231">
        <v>614230</v>
      </c>
      <c r="U20" s="230">
        <v>4.42</v>
      </c>
      <c r="W20" s="216"/>
    </row>
    <row r="21" spans="1:23" ht="12.75">
      <c r="A21" s="205" t="s">
        <v>457</v>
      </c>
      <c r="B21" s="170">
        <v>12</v>
      </c>
      <c r="C21" s="215">
        <v>6539752</v>
      </c>
      <c r="D21" s="215" t="s">
        <v>856</v>
      </c>
      <c r="E21" s="215">
        <v>667294</v>
      </c>
      <c r="F21" s="215">
        <v>579500</v>
      </c>
      <c r="G21" s="215" t="s">
        <v>856</v>
      </c>
      <c r="H21" s="215">
        <v>7786546</v>
      </c>
      <c r="I21" s="215"/>
      <c r="J21" s="215">
        <v>6703246</v>
      </c>
      <c r="K21" s="215">
        <v>65398</v>
      </c>
      <c r="L21" s="230">
        <v>3.500010397947812</v>
      </c>
      <c r="M21" s="215">
        <v>698949</v>
      </c>
      <c r="N21" s="230">
        <v>4.743786097282457</v>
      </c>
      <c r="O21" s="215">
        <v>636000</v>
      </c>
      <c r="P21" t="s">
        <v>856</v>
      </c>
      <c r="Q21" s="230">
        <v>9.749784296807594</v>
      </c>
      <c r="R21" s="215">
        <v>8103593</v>
      </c>
      <c r="S21"/>
      <c r="T21" s="231">
        <v>317047</v>
      </c>
      <c r="U21" s="230">
        <v>4.07</v>
      </c>
      <c r="W21" s="216"/>
    </row>
    <row r="22" spans="1:23" ht="12.75">
      <c r="A22" s="205" t="s">
        <v>458</v>
      </c>
      <c r="B22" s="170">
        <v>13</v>
      </c>
      <c r="C22" s="215">
        <v>4555570</v>
      </c>
      <c r="D22" s="215" t="s">
        <v>856</v>
      </c>
      <c r="E22" s="215">
        <v>233425</v>
      </c>
      <c r="F22" s="215">
        <v>222000</v>
      </c>
      <c r="G22" s="215" t="s">
        <v>856</v>
      </c>
      <c r="H22" s="215">
        <v>5010995</v>
      </c>
      <c r="I22" s="215"/>
      <c r="J22" s="215">
        <v>4669459</v>
      </c>
      <c r="K22" s="215">
        <v>105689</v>
      </c>
      <c r="L22" s="230">
        <v>4.819989595154942</v>
      </c>
      <c r="M22" s="215">
        <v>239142</v>
      </c>
      <c r="N22" s="230">
        <v>2.4491806790189568</v>
      </c>
      <c r="O22" s="215">
        <v>224700</v>
      </c>
      <c r="P22" t="s">
        <v>856</v>
      </c>
      <c r="Q22" s="230">
        <v>1.2162162162162162</v>
      </c>
      <c r="R22" s="215">
        <v>5238990</v>
      </c>
      <c r="S22"/>
      <c r="T22" s="231">
        <v>227995</v>
      </c>
      <c r="U22" s="230">
        <v>4.55</v>
      </c>
      <c r="W22" s="216"/>
    </row>
    <row r="23" spans="1:23" ht="12.75">
      <c r="A23" s="205" t="s">
        <v>459</v>
      </c>
      <c r="B23" s="170">
        <v>14</v>
      </c>
      <c r="C23" s="215">
        <v>51515095</v>
      </c>
      <c r="D23" s="215" t="s">
        <v>856</v>
      </c>
      <c r="E23" s="215">
        <v>1719332</v>
      </c>
      <c r="F23" s="215">
        <v>3284000</v>
      </c>
      <c r="G23" s="215" t="s">
        <v>856</v>
      </c>
      <c r="H23" s="215">
        <v>56518427</v>
      </c>
      <c r="I23" s="215"/>
      <c r="J23" s="215">
        <v>52802972</v>
      </c>
      <c r="K23" s="215">
        <v>607878</v>
      </c>
      <c r="L23" s="230">
        <v>3.6799990371754143</v>
      </c>
      <c r="M23" s="215">
        <v>1767914</v>
      </c>
      <c r="N23" s="230">
        <v>2.8256322804438003</v>
      </c>
      <c r="O23" s="215">
        <v>3299885.46</v>
      </c>
      <c r="P23" t="s">
        <v>856</v>
      </c>
      <c r="Q23" s="230">
        <v>0.48372289890377473</v>
      </c>
      <c r="R23" s="215">
        <v>58478649.46</v>
      </c>
      <c r="S23"/>
      <c r="T23" s="231">
        <v>1960222.460000001</v>
      </c>
      <c r="U23" s="230">
        <v>3.47</v>
      </c>
      <c r="W23" s="216"/>
    </row>
    <row r="24" spans="1:23" ht="12.75">
      <c r="A24" s="205" t="s">
        <v>460</v>
      </c>
      <c r="B24" s="170">
        <v>15</v>
      </c>
      <c r="C24" s="215">
        <v>13380485</v>
      </c>
      <c r="D24" s="215" t="s">
        <v>856</v>
      </c>
      <c r="E24" s="215">
        <v>3145818</v>
      </c>
      <c r="F24" s="215">
        <v>1606500</v>
      </c>
      <c r="G24" s="215" t="s">
        <v>856</v>
      </c>
      <c r="H24" s="215">
        <v>18132803</v>
      </c>
      <c r="I24" s="215"/>
      <c r="J24" s="215">
        <v>13714997</v>
      </c>
      <c r="K24" s="215">
        <v>260919</v>
      </c>
      <c r="L24" s="230">
        <v>4.449995646645095</v>
      </c>
      <c r="M24" s="215">
        <v>3222839</v>
      </c>
      <c r="N24" s="230">
        <v>2.4483616026101953</v>
      </c>
      <c r="O24" s="215">
        <v>1551920</v>
      </c>
      <c r="P24" t="s">
        <v>856</v>
      </c>
      <c r="Q24" s="230">
        <v>-3.3974478680361035</v>
      </c>
      <c r="R24" s="215">
        <v>18750675</v>
      </c>
      <c r="S24"/>
      <c r="T24" s="231">
        <v>617872</v>
      </c>
      <c r="U24" s="230">
        <v>3.4099999999999997</v>
      </c>
      <c r="W24" s="216"/>
    </row>
    <row r="25" spans="1:23" ht="12.75">
      <c r="A25" s="205" t="s">
        <v>461</v>
      </c>
      <c r="B25" s="170">
        <v>16</v>
      </c>
      <c r="C25" s="215">
        <v>85955513</v>
      </c>
      <c r="D25" s="215" t="s">
        <v>856</v>
      </c>
      <c r="E25" s="215">
        <v>6608488</v>
      </c>
      <c r="F25" s="215">
        <v>7537749.470000001</v>
      </c>
      <c r="G25" s="215" t="s">
        <v>856</v>
      </c>
      <c r="H25" s="215">
        <v>100101750.47</v>
      </c>
      <c r="I25" s="215"/>
      <c r="J25" s="215">
        <v>88104401</v>
      </c>
      <c r="K25" s="215">
        <v>1418266</v>
      </c>
      <c r="L25" s="230">
        <v>4.150000244894123</v>
      </c>
      <c r="M25" s="215">
        <v>6740658</v>
      </c>
      <c r="N25" s="230">
        <v>2.000003631693059</v>
      </c>
      <c r="O25" s="215">
        <v>8173184.03</v>
      </c>
      <c r="P25" t="s">
        <v>856</v>
      </c>
      <c r="Q25" s="230">
        <v>8.430030243496532</v>
      </c>
      <c r="R25" s="215">
        <v>104436509.03</v>
      </c>
      <c r="S25"/>
      <c r="T25" s="231">
        <v>4334758.560000002</v>
      </c>
      <c r="U25" s="230">
        <v>4.33</v>
      </c>
      <c r="W25" s="216"/>
    </row>
    <row r="26" spans="1:23" ht="12.75">
      <c r="A26" s="205" t="s">
        <v>462</v>
      </c>
      <c r="B26" s="170">
        <v>17</v>
      </c>
      <c r="C26" s="215">
        <v>49695470</v>
      </c>
      <c r="D26" s="215" t="s">
        <v>856</v>
      </c>
      <c r="E26" s="215">
        <v>1983844</v>
      </c>
      <c r="F26" s="215">
        <v>4142382</v>
      </c>
      <c r="G26" s="215" t="s">
        <v>856</v>
      </c>
      <c r="H26" s="215">
        <v>55821696</v>
      </c>
      <c r="I26" s="215"/>
      <c r="J26" s="215">
        <v>50937857</v>
      </c>
      <c r="K26" s="215">
        <v>735493</v>
      </c>
      <c r="L26" s="230">
        <v>3.9800005916032184</v>
      </c>
      <c r="M26" s="215">
        <v>2023521</v>
      </c>
      <c r="N26" s="230">
        <v>2.000006048862713</v>
      </c>
      <c r="O26" s="215">
        <v>4364330</v>
      </c>
      <c r="P26" t="s">
        <v>856</v>
      </c>
      <c r="Q26" s="230">
        <v>5.357980022122537</v>
      </c>
      <c r="R26" s="215">
        <v>58061201</v>
      </c>
      <c r="S26"/>
      <c r="T26" s="231">
        <v>2239505</v>
      </c>
      <c r="U26" s="230">
        <v>4.01</v>
      </c>
      <c r="W26" s="216"/>
    </row>
    <row r="27" spans="1:23" ht="12.75">
      <c r="A27" s="205" t="s">
        <v>463</v>
      </c>
      <c r="B27" s="170">
        <v>18</v>
      </c>
      <c r="C27" s="215">
        <v>21820104</v>
      </c>
      <c r="D27" s="215" t="s">
        <v>856</v>
      </c>
      <c r="E27" s="215">
        <v>802875</v>
      </c>
      <c r="F27" s="215">
        <v>1572070</v>
      </c>
      <c r="G27" s="215" t="s">
        <v>856</v>
      </c>
      <c r="H27" s="215">
        <v>24195049</v>
      </c>
      <c r="I27" s="215"/>
      <c r="J27" s="215">
        <v>22365607</v>
      </c>
      <c r="K27" s="215">
        <v>253113</v>
      </c>
      <c r="L27" s="230">
        <v>3.6600008872551664</v>
      </c>
      <c r="M27" s="215">
        <v>818933</v>
      </c>
      <c r="N27" s="230">
        <v>2.0000622761949245</v>
      </c>
      <c r="O27" s="215">
        <v>1615000</v>
      </c>
      <c r="P27" t="s">
        <v>856</v>
      </c>
      <c r="Q27" s="230">
        <v>2.7307944302734612</v>
      </c>
      <c r="R27" s="215">
        <v>25052653</v>
      </c>
      <c r="S27"/>
      <c r="T27" s="231">
        <v>857604</v>
      </c>
      <c r="U27" s="230">
        <v>3.54</v>
      </c>
      <c r="W27" s="216"/>
    </row>
    <row r="28" spans="1:23" ht="12.75">
      <c r="A28" s="205" t="s">
        <v>464</v>
      </c>
      <c r="B28" s="170">
        <v>19</v>
      </c>
      <c r="C28" s="215">
        <v>28352616</v>
      </c>
      <c r="D28" s="215" t="s">
        <v>856</v>
      </c>
      <c r="E28" s="215">
        <v>899943</v>
      </c>
      <c r="F28" s="215">
        <v>1916396</v>
      </c>
      <c r="G28" s="215" t="s">
        <v>856</v>
      </c>
      <c r="H28" s="215">
        <v>31168955</v>
      </c>
      <c r="I28" s="215"/>
      <c r="J28" s="215">
        <v>29061431</v>
      </c>
      <c r="K28" s="215">
        <v>660616</v>
      </c>
      <c r="L28" s="230">
        <v>4.829998755670376</v>
      </c>
      <c r="M28" s="215">
        <v>919234</v>
      </c>
      <c r="N28" s="230">
        <v>2.1435802045240644</v>
      </c>
      <c r="O28" s="215">
        <v>2010000</v>
      </c>
      <c r="P28" t="s">
        <v>856</v>
      </c>
      <c r="Q28" s="230">
        <v>4.884376715459644</v>
      </c>
      <c r="R28" s="215">
        <v>32651281</v>
      </c>
      <c r="S28"/>
      <c r="T28" s="231">
        <v>1482326</v>
      </c>
      <c r="U28" s="230">
        <v>4.760000000000001</v>
      </c>
      <c r="W28" s="216"/>
    </row>
    <row r="29" spans="1:23" ht="12.75">
      <c r="A29" s="205" t="s">
        <v>465</v>
      </c>
      <c r="B29" s="170">
        <v>20</v>
      </c>
      <c r="C29" s="215">
        <v>138604718</v>
      </c>
      <c r="D29" s="215" t="s">
        <v>856</v>
      </c>
      <c r="E29" s="215">
        <v>2595271</v>
      </c>
      <c r="F29" s="215">
        <v>11560097</v>
      </c>
      <c r="G29" s="215" t="s">
        <v>856</v>
      </c>
      <c r="H29" s="215">
        <v>152760086</v>
      </c>
      <c r="I29" s="215"/>
      <c r="J29" s="215">
        <v>142069836</v>
      </c>
      <c r="K29" s="215">
        <v>1192001</v>
      </c>
      <c r="L29" s="230">
        <v>3.3600003428454723</v>
      </c>
      <c r="M29" s="215">
        <v>2664867</v>
      </c>
      <c r="N29" s="230">
        <v>2.6816467336166436</v>
      </c>
      <c r="O29" s="215">
        <v>11496443</v>
      </c>
      <c r="P29" t="s">
        <v>856</v>
      </c>
      <c r="Q29" s="230">
        <v>-0.5506355180237674</v>
      </c>
      <c r="R29" s="215">
        <v>157423147</v>
      </c>
      <c r="S29"/>
      <c r="T29" s="231">
        <v>4663061</v>
      </c>
      <c r="U29" s="230">
        <v>3.05</v>
      </c>
      <c r="W29" s="216"/>
    </row>
    <row r="30" spans="1:23" ht="12.75">
      <c r="A30" s="205" t="s">
        <v>466</v>
      </c>
      <c r="B30" s="170">
        <v>21</v>
      </c>
      <c r="C30" s="215">
        <v>9363237</v>
      </c>
      <c r="D30" s="215" t="s">
        <v>856</v>
      </c>
      <c r="E30" s="215">
        <v>1146952</v>
      </c>
      <c r="F30" s="215">
        <v>1011370</v>
      </c>
      <c r="G30" s="215" t="s">
        <v>856</v>
      </c>
      <c r="H30" s="215">
        <v>11521559</v>
      </c>
      <c r="I30" s="215"/>
      <c r="J30" s="215">
        <v>9597318</v>
      </c>
      <c r="K30" s="215">
        <v>110486</v>
      </c>
      <c r="L30" s="230">
        <v>3.679998701303833</v>
      </c>
      <c r="M30" s="215">
        <v>1183125</v>
      </c>
      <c r="N30" s="230">
        <v>3.1538373009506935</v>
      </c>
      <c r="O30" s="215">
        <v>1086468.3399999999</v>
      </c>
      <c r="P30" t="s">
        <v>856</v>
      </c>
      <c r="Q30" s="230">
        <v>7.425407121033831</v>
      </c>
      <c r="R30" s="215">
        <v>11977397.34</v>
      </c>
      <c r="S30"/>
      <c r="T30" s="231">
        <v>455838.33999999985</v>
      </c>
      <c r="U30" s="230">
        <v>3.9600000000000004</v>
      </c>
      <c r="W30" s="216"/>
    </row>
    <row r="31" spans="1:23" ht="12.75">
      <c r="A31" s="205" t="s">
        <v>467</v>
      </c>
      <c r="B31" s="170">
        <v>22</v>
      </c>
      <c r="C31" s="215">
        <v>6349015</v>
      </c>
      <c r="D31" s="215" t="s">
        <v>856</v>
      </c>
      <c r="E31" s="215">
        <v>173427</v>
      </c>
      <c r="F31" s="215">
        <v>354800</v>
      </c>
      <c r="G31" s="215" t="s">
        <v>856</v>
      </c>
      <c r="H31" s="215">
        <v>6877242</v>
      </c>
      <c r="I31" s="215"/>
      <c r="J31" s="215">
        <v>6507740</v>
      </c>
      <c r="K31" s="215">
        <v>49522</v>
      </c>
      <c r="L31" s="230">
        <v>3.2799891006715214</v>
      </c>
      <c r="M31" s="215">
        <v>183947</v>
      </c>
      <c r="N31" s="230">
        <v>6.065952821648302</v>
      </c>
      <c r="O31" s="215">
        <v>406800</v>
      </c>
      <c r="P31" t="s">
        <v>856</v>
      </c>
      <c r="Q31" s="230">
        <v>14.656144306651635</v>
      </c>
      <c r="R31" s="215">
        <v>7148009</v>
      </c>
      <c r="S31"/>
      <c r="T31" s="231">
        <v>270767</v>
      </c>
      <c r="U31" s="230">
        <v>3.94</v>
      </c>
      <c r="W31" s="216"/>
    </row>
    <row r="32" spans="1:23" ht="12.75">
      <c r="A32" s="205" t="s">
        <v>468</v>
      </c>
      <c r="B32" s="170">
        <v>23</v>
      </c>
      <c r="C32" s="215">
        <v>83216482</v>
      </c>
      <c r="D32" s="215" t="s">
        <v>856</v>
      </c>
      <c r="E32" s="215">
        <v>2851152</v>
      </c>
      <c r="F32" s="215">
        <v>4391187</v>
      </c>
      <c r="G32" s="215" t="s">
        <v>856</v>
      </c>
      <c r="H32" s="215">
        <v>90458821</v>
      </c>
      <c r="I32" s="215"/>
      <c r="J32" s="215">
        <v>85296894</v>
      </c>
      <c r="K32" s="215">
        <v>1697616</v>
      </c>
      <c r="L32" s="230">
        <v>4.539999660163476</v>
      </c>
      <c r="M32" s="215">
        <v>2951178</v>
      </c>
      <c r="N32" s="230">
        <v>3.508266132426472</v>
      </c>
      <c r="O32" s="215">
        <v>4648187</v>
      </c>
      <c r="P32" t="s">
        <v>856</v>
      </c>
      <c r="Q32" s="230">
        <v>5.852631646067453</v>
      </c>
      <c r="R32" s="215">
        <v>94593875</v>
      </c>
      <c r="S32"/>
      <c r="T32" s="231">
        <v>4135054</v>
      </c>
      <c r="U32" s="230">
        <v>4.569999999999999</v>
      </c>
      <c r="W32" s="216"/>
    </row>
    <row r="33" spans="1:23" ht="12.75">
      <c r="A33" s="205" t="s">
        <v>469</v>
      </c>
      <c r="B33" s="170">
        <v>24</v>
      </c>
      <c r="C33" s="215">
        <v>32236315</v>
      </c>
      <c r="D33" s="215" t="s">
        <v>856</v>
      </c>
      <c r="E33" s="215">
        <v>2202457</v>
      </c>
      <c r="F33" s="215">
        <v>2742200</v>
      </c>
      <c r="G33" s="215" t="s">
        <v>856</v>
      </c>
      <c r="H33" s="215">
        <v>37180972</v>
      </c>
      <c r="I33" s="215"/>
      <c r="J33" s="215">
        <v>33042223</v>
      </c>
      <c r="K33" s="215">
        <v>496439</v>
      </c>
      <c r="L33" s="230">
        <v>4.0399996091364665</v>
      </c>
      <c r="M33" s="215">
        <v>2265491</v>
      </c>
      <c r="N33" s="230">
        <v>2.8619855007384936</v>
      </c>
      <c r="O33" s="215">
        <v>3035500</v>
      </c>
      <c r="P33" t="s">
        <v>856</v>
      </c>
      <c r="Q33" s="230">
        <v>10.695791700094814</v>
      </c>
      <c r="R33" s="215">
        <v>38839653</v>
      </c>
      <c r="S33"/>
      <c r="T33" s="231">
        <v>1658681</v>
      </c>
      <c r="U33" s="230">
        <v>4.46</v>
      </c>
      <c r="W33" s="216"/>
    </row>
    <row r="34" spans="1:23" ht="12.75">
      <c r="A34" s="205" t="s">
        <v>470</v>
      </c>
      <c r="B34" s="170">
        <v>25</v>
      </c>
      <c r="C34" s="215">
        <v>48989228</v>
      </c>
      <c r="D34" s="215" t="s">
        <v>856</v>
      </c>
      <c r="E34" s="215">
        <v>1966928</v>
      </c>
      <c r="F34" s="215">
        <v>3199940</v>
      </c>
      <c r="G34" s="215" t="s">
        <v>856</v>
      </c>
      <c r="H34" s="215">
        <v>54156096</v>
      </c>
      <c r="I34" s="215"/>
      <c r="J34" s="215">
        <v>50213959</v>
      </c>
      <c r="K34" s="215">
        <v>1401092</v>
      </c>
      <c r="L34" s="230">
        <v>5.360000774047715</v>
      </c>
      <c r="M34" s="215">
        <v>2006449</v>
      </c>
      <c r="N34" s="230">
        <v>2.0092753776447334</v>
      </c>
      <c r="O34" s="215">
        <v>3626191</v>
      </c>
      <c r="P34" t="s">
        <v>856</v>
      </c>
      <c r="Q34" s="230">
        <v>13.320593511128333</v>
      </c>
      <c r="R34" s="215">
        <v>57247691</v>
      </c>
      <c r="S34"/>
      <c r="T34" s="231">
        <v>3091595</v>
      </c>
      <c r="U34" s="230">
        <v>5.71</v>
      </c>
      <c r="W34" s="216"/>
    </row>
    <row r="35" spans="1:23" ht="12.75">
      <c r="A35" s="205" t="s">
        <v>471</v>
      </c>
      <c r="B35" s="170">
        <v>26</v>
      </c>
      <c r="C35" s="215">
        <v>88769017</v>
      </c>
      <c r="D35" s="215" t="s">
        <v>856</v>
      </c>
      <c r="E35" s="215">
        <v>2615549</v>
      </c>
      <c r="F35" s="215">
        <v>4596336</v>
      </c>
      <c r="G35" s="215" t="s">
        <v>856</v>
      </c>
      <c r="H35" s="215">
        <v>95980902</v>
      </c>
      <c r="I35" s="215"/>
      <c r="J35" s="215">
        <v>90988242</v>
      </c>
      <c r="K35" s="215">
        <v>949828</v>
      </c>
      <c r="L35" s="230">
        <v>3.569998978359758</v>
      </c>
      <c r="M35" s="215">
        <v>2667860</v>
      </c>
      <c r="N35" s="230">
        <v>2.0000007646578215</v>
      </c>
      <c r="O35" s="215">
        <v>4704017.9</v>
      </c>
      <c r="P35" t="s">
        <v>856</v>
      </c>
      <c r="Q35" s="230">
        <v>2.3427769423297247</v>
      </c>
      <c r="R35" s="215">
        <v>99309947.9</v>
      </c>
      <c r="S35"/>
      <c r="T35" s="231">
        <v>3329045.900000006</v>
      </c>
      <c r="U35" s="230">
        <v>3.47</v>
      </c>
      <c r="W35" s="216"/>
    </row>
    <row r="36" spans="1:23" ht="12.75">
      <c r="A36" s="205" t="s">
        <v>472</v>
      </c>
      <c r="B36" s="170">
        <v>27</v>
      </c>
      <c r="C36" s="215">
        <v>10202411</v>
      </c>
      <c r="D36" s="215" t="s">
        <v>856</v>
      </c>
      <c r="E36" s="215">
        <v>756488</v>
      </c>
      <c r="F36" s="215">
        <v>871088</v>
      </c>
      <c r="G36" s="215" t="s">
        <v>856</v>
      </c>
      <c r="H36" s="215">
        <v>11829987</v>
      </c>
      <c r="I36" s="215"/>
      <c r="J36" s="215">
        <v>10457471</v>
      </c>
      <c r="K36" s="215">
        <v>194866</v>
      </c>
      <c r="L36" s="230">
        <v>4.409996813498299</v>
      </c>
      <c r="M36" s="215">
        <v>776490</v>
      </c>
      <c r="N36" s="230">
        <v>2.644060447753302</v>
      </c>
      <c r="O36" s="215">
        <v>978750</v>
      </c>
      <c r="P36" t="s">
        <v>856</v>
      </c>
      <c r="Q36" s="230">
        <v>12.359486067997722</v>
      </c>
      <c r="R36" s="215">
        <v>12407577</v>
      </c>
      <c r="S36"/>
      <c r="T36" s="231">
        <v>577590</v>
      </c>
      <c r="U36" s="230">
        <v>4.88</v>
      </c>
      <c r="W36" s="216"/>
    </row>
    <row r="37" spans="1:23" ht="12.75">
      <c r="A37" s="205" t="s">
        <v>473</v>
      </c>
      <c r="B37" s="170">
        <v>28</v>
      </c>
      <c r="C37" s="215">
        <v>14202474</v>
      </c>
      <c r="D37" s="215" t="s">
        <v>856</v>
      </c>
      <c r="E37" s="215">
        <v>233545</v>
      </c>
      <c r="F37" s="215">
        <v>680700</v>
      </c>
      <c r="G37" s="215" t="s">
        <v>856</v>
      </c>
      <c r="H37" s="215">
        <v>15116719</v>
      </c>
      <c r="I37" s="215"/>
      <c r="J37" s="215">
        <v>14557536</v>
      </c>
      <c r="K37" s="215">
        <v>443117</v>
      </c>
      <c r="L37" s="230">
        <v>5.61999972680816</v>
      </c>
      <c r="M37" s="215">
        <v>238216</v>
      </c>
      <c r="N37" s="230">
        <v>2.0000428183005416</v>
      </c>
      <c r="O37" s="215">
        <v>1037600</v>
      </c>
      <c r="P37" t="s">
        <v>856</v>
      </c>
      <c r="Q37" s="230">
        <v>52.43132069928015</v>
      </c>
      <c r="R37" s="215">
        <v>16276469</v>
      </c>
      <c r="S37"/>
      <c r="T37" s="231">
        <v>1159750</v>
      </c>
      <c r="U37" s="230">
        <v>7.670000000000001</v>
      </c>
      <c r="W37" s="216"/>
    </row>
    <row r="38" spans="1:23" ht="12.75">
      <c r="A38" s="205" t="s">
        <v>474</v>
      </c>
      <c r="B38" s="170">
        <v>29</v>
      </c>
      <c r="C38" s="215">
        <v>5062746</v>
      </c>
      <c r="D38" s="215" t="s">
        <v>856</v>
      </c>
      <c r="E38" s="215">
        <v>384399</v>
      </c>
      <c r="F38" s="215">
        <v>331500</v>
      </c>
      <c r="G38" s="215" t="s">
        <v>856</v>
      </c>
      <c r="H38" s="215">
        <v>5778645</v>
      </c>
      <c r="I38" s="215"/>
      <c r="J38" s="215">
        <v>5189315</v>
      </c>
      <c r="K38" s="215">
        <v>49109</v>
      </c>
      <c r="L38" s="230">
        <v>3.470014099067976</v>
      </c>
      <c r="M38" s="215">
        <v>398783</v>
      </c>
      <c r="N38" s="230">
        <v>3.7419452183798607</v>
      </c>
      <c r="O38" s="215">
        <v>352500</v>
      </c>
      <c r="P38" t="s">
        <v>856</v>
      </c>
      <c r="Q38" s="230">
        <v>6.334841628959276</v>
      </c>
      <c r="R38" s="215">
        <v>5989707</v>
      </c>
      <c r="S38"/>
      <c r="T38" s="231">
        <v>211062</v>
      </c>
      <c r="U38" s="230">
        <v>3.65</v>
      </c>
      <c r="W38" s="216"/>
    </row>
    <row r="39" spans="1:23" ht="12.75">
      <c r="A39" s="205" t="s">
        <v>475</v>
      </c>
      <c r="B39" s="170">
        <v>30</v>
      </c>
      <c r="C39" s="215">
        <v>120806529</v>
      </c>
      <c r="D39" s="215" t="s">
        <v>856</v>
      </c>
      <c r="E39" s="215">
        <v>6764723</v>
      </c>
      <c r="F39" s="215">
        <v>6514100</v>
      </c>
      <c r="G39" s="215" t="s">
        <v>856</v>
      </c>
      <c r="H39" s="215">
        <v>134085352</v>
      </c>
      <c r="I39" s="215"/>
      <c r="J39" s="215">
        <v>123826692</v>
      </c>
      <c r="K39" s="215">
        <v>1558404</v>
      </c>
      <c r="L39" s="230">
        <v>3.789999628248569</v>
      </c>
      <c r="M39" s="215">
        <v>6900017</v>
      </c>
      <c r="N39" s="230">
        <v>1.999993200017207</v>
      </c>
      <c r="O39" s="215">
        <v>7085318</v>
      </c>
      <c r="P39" t="s">
        <v>856</v>
      </c>
      <c r="Q39" s="230">
        <v>8.768947360341413</v>
      </c>
      <c r="R39" s="215">
        <v>139370431</v>
      </c>
      <c r="S39"/>
      <c r="T39" s="231">
        <v>5285079</v>
      </c>
      <c r="U39" s="230">
        <v>3.94</v>
      </c>
      <c r="W39" s="216"/>
    </row>
    <row r="40" spans="1:23" ht="12.75">
      <c r="A40" s="205" t="s">
        <v>476</v>
      </c>
      <c r="B40" s="170">
        <v>31</v>
      </c>
      <c r="C40" s="215">
        <v>165895402</v>
      </c>
      <c r="D40" s="215" t="s">
        <v>856</v>
      </c>
      <c r="E40" s="215">
        <v>6966787</v>
      </c>
      <c r="F40" s="215">
        <v>8630000</v>
      </c>
      <c r="G40" s="215" t="s">
        <v>856</v>
      </c>
      <c r="H40" s="215">
        <v>181492189</v>
      </c>
      <c r="I40" s="215"/>
      <c r="J40" s="215">
        <v>170042787</v>
      </c>
      <c r="K40" s="215">
        <v>4661661</v>
      </c>
      <c r="L40" s="230">
        <v>5.310000092709019</v>
      </c>
      <c r="M40" s="215">
        <v>7129575</v>
      </c>
      <c r="N40" s="230">
        <v>2.3366294964953</v>
      </c>
      <c r="O40" s="215">
        <v>9335000</v>
      </c>
      <c r="P40" t="s">
        <v>856</v>
      </c>
      <c r="Q40" s="230">
        <v>8.16917728852839</v>
      </c>
      <c r="R40" s="215">
        <v>191169023</v>
      </c>
      <c r="S40"/>
      <c r="T40" s="231">
        <v>9676834</v>
      </c>
      <c r="U40" s="230">
        <v>5.33</v>
      </c>
      <c r="W40" s="216"/>
    </row>
    <row r="41" spans="1:23" ht="12.75">
      <c r="A41" s="205" t="s">
        <v>477</v>
      </c>
      <c r="B41" s="170">
        <v>32</v>
      </c>
      <c r="C41" s="215">
        <v>21885991</v>
      </c>
      <c r="D41" s="215" t="s">
        <v>856</v>
      </c>
      <c r="E41" s="215">
        <v>1624581</v>
      </c>
      <c r="F41" s="215">
        <v>1368500</v>
      </c>
      <c r="G41" s="215" t="s">
        <v>856</v>
      </c>
      <c r="H41" s="215">
        <v>24879072</v>
      </c>
      <c r="I41" s="215"/>
      <c r="J41" s="215">
        <v>22433141</v>
      </c>
      <c r="K41" s="215">
        <v>332667</v>
      </c>
      <c r="L41" s="230">
        <v>4.020000739285692</v>
      </c>
      <c r="M41" s="215">
        <v>1661749</v>
      </c>
      <c r="N41" s="230">
        <v>2.287851452159049</v>
      </c>
      <c r="O41" s="215">
        <v>1408500</v>
      </c>
      <c r="P41" t="s">
        <v>856</v>
      </c>
      <c r="Q41" s="230">
        <v>2.9229082937522834</v>
      </c>
      <c r="R41" s="215">
        <v>25836057</v>
      </c>
      <c r="S41"/>
      <c r="T41" s="231">
        <v>956985</v>
      </c>
      <c r="U41" s="230">
        <v>3.85</v>
      </c>
      <c r="W41" s="216"/>
    </row>
    <row r="42" spans="1:23" ht="12.75">
      <c r="A42" s="205" t="s">
        <v>478</v>
      </c>
      <c r="B42" s="170">
        <v>33</v>
      </c>
      <c r="C42" s="215">
        <v>3530442</v>
      </c>
      <c r="D42" s="215" t="s">
        <v>856</v>
      </c>
      <c r="E42" s="215">
        <v>175559</v>
      </c>
      <c r="F42" s="215">
        <v>579100</v>
      </c>
      <c r="G42" s="215" t="s">
        <v>856</v>
      </c>
      <c r="H42" s="215">
        <v>4285101</v>
      </c>
      <c r="I42" s="215"/>
      <c r="J42" s="215">
        <v>3618703</v>
      </c>
      <c r="K42" s="215">
        <v>62489</v>
      </c>
      <c r="L42" s="230">
        <v>4.27000358595326</v>
      </c>
      <c r="M42" s="215">
        <v>187824</v>
      </c>
      <c r="N42" s="230">
        <v>6.986255332964986</v>
      </c>
      <c r="O42" s="215">
        <v>562100</v>
      </c>
      <c r="P42" t="s">
        <v>856</v>
      </c>
      <c r="Q42" s="230">
        <v>-2.935589708167847</v>
      </c>
      <c r="R42" s="215">
        <v>4431116</v>
      </c>
      <c r="S42"/>
      <c r="T42" s="231">
        <v>146015</v>
      </c>
      <c r="U42" s="230">
        <v>3.4099999999999997</v>
      </c>
      <c r="W42" s="216"/>
    </row>
    <row r="43" spans="1:23" ht="12.75">
      <c r="A43" s="205" t="s">
        <v>479</v>
      </c>
      <c r="B43" s="170">
        <v>34</v>
      </c>
      <c r="C43" s="215">
        <v>22311729</v>
      </c>
      <c r="D43" s="215" t="s">
        <v>856</v>
      </c>
      <c r="E43" s="215">
        <v>246602</v>
      </c>
      <c r="F43" s="215">
        <v>1080000</v>
      </c>
      <c r="G43" s="215" t="s">
        <v>856</v>
      </c>
      <c r="H43" s="215">
        <v>23638331</v>
      </c>
      <c r="I43" s="215"/>
      <c r="J43" s="215">
        <v>22869522</v>
      </c>
      <c r="K43" s="215">
        <v>254354</v>
      </c>
      <c r="L43" s="230">
        <v>3.6400002886374248</v>
      </c>
      <c r="M43" s="215">
        <v>252834</v>
      </c>
      <c r="N43" s="230">
        <v>2.5271490093348796</v>
      </c>
      <c r="O43" s="215">
        <v>1203000</v>
      </c>
      <c r="P43" t="s">
        <v>856</v>
      </c>
      <c r="Q43" s="230">
        <v>11.38888888888889</v>
      </c>
      <c r="R43" s="215">
        <v>24579710</v>
      </c>
      <c r="S43"/>
      <c r="T43" s="231">
        <v>941379</v>
      </c>
      <c r="U43" s="230">
        <v>3.9800000000000004</v>
      </c>
      <c r="W43" s="216"/>
    </row>
    <row r="44" spans="1:23" ht="12.75">
      <c r="A44" s="205" t="s">
        <v>480</v>
      </c>
      <c r="B44" s="170">
        <v>35</v>
      </c>
      <c r="C44" s="215">
        <v>2993144196</v>
      </c>
      <c r="D44" s="215" t="s">
        <v>856</v>
      </c>
      <c r="E44" s="215">
        <v>220086666</v>
      </c>
      <c r="F44" s="215">
        <v>261257037</v>
      </c>
      <c r="G44" s="215" t="s">
        <v>856</v>
      </c>
      <c r="H44" s="215">
        <v>3474487899</v>
      </c>
      <c r="I44" s="215"/>
      <c r="J44" s="215">
        <v>3067972801</v>
      </c>
      <c r="K44" s="215">
        <v>105957305</v>
      </c>
      <c r="L44" s="230">
        <v>6.040000018762878</v>
      </c>
      <c r="M44" s="215">
        <v>224541242</v>
      </c>
      <c r="N44" s="230">
        <v>2.0240099416109105</v>
      </c>
      <c r="O44" s="215">
        <v>299706359.35</v>
      </c>
      <c r="P44" t="s">
        <v>856</v>
      </c>
      <c r="Q44" s="230">
        <v>14.71704754501982</v>
      </c>
      <c r="R44" s="215">
        <v>3698177707.35</v>
      </c>
      <c r="S44"/>
      <c r="T44" s="231">
        <v>223689808.3499999</v>
      </c>
      <c r="U44" s="230">
        <v>6.4399999999999995</v>
      </c>
      <c r="W44" s="216"/>
    </row>
    <row r="45" spans="1:23" ht="12.75">
      <c r="A45" s="205" t="s">
        <v>481</v>
      </c>
      <c r="B45" s="170">
        <v>36</v>
      </c>
      <c r="C45" s="215">
        <v>51524876</v>
      </c>
      <c r="D45" s="215" t="s">
        <v>856</v>
      </c>
      <c r="E45" s="215">
        <v>2562719</v>
      </c>
      <c r="F45" s="215">
        <v>5134343.7</v>
      </c>
      <c r="G45" s="215" t="s">
        <v>856</v>
      </c>
      <c r="H45" s="215">
        <v>59221938.7</v>
      </c>
      <c r="I45" s="215"/>
      <c r="J45" s="215">
        <v>52812998</v>
      </c>
      <c r="K45" s="215">
        <v>705891</v>
      </c>
      <c r="L45" s="230">
        <v>3.8700005799140595</v>
      </c>
      <c r="M45" s="215">
        <v>2681189</v>
      </c>
      <c r="N45" s="230">
        <v>4.622824429834094</v>
      </c>
      <c r="O45" s="215">
        <v>5219115.96</v>
      </c>
      <c r="P45" t="s">
        <v>856</v>
      </c>
      <c r="Q45" s="230">
        <v>1.651082688523555</v>
      </c>
      <c r="R45" s="215">
        <v>61419193.96</v>
      </c>
      <c r="S45"/>
      <c r="T45" s="231">
        <v>2197255.259999998</v>
      </c>
      <c r="U45" s="230">
        <v>3.71</v>
      </c>
      <c r="W45" s="216"/>
    </row>
    <row r="46" spans="1:23" ht="12.75">
      <c r="A46" s="205" t="s">
        <v>482</v>
      </c>
      <c r="B46" s="170">
        <v>37</v>
      </c>
      <c r="C46" s="215">
        <v>23778498</v>
      </c>
      <c r="D46" s="215" t="s">
        <v>856</v>
      </c>
      <c r="E46" s="215">
        <v>297117</v>
      </c>
      <c r="F46" s="215">
        <v>1034500</v>
      </c>
      <c r="G46" s="215" t="s">
        <v>856</v>
      </c>
      <c r="H46" s="215">
        <v>25110115</v>
      </c>
      <c r="I46" s="215"/>
      <c r="J46" s="215">
        <v>24372960</v>
      </c>
      <c r="K46" s="215">
        <v>287720</v>
      </c>
      <c r="L46" s="230">
        <v>3.70999884012859</v>
      </c>
      <c r="M46" s="215">
        <v>303407</v>
      </c>
      <c r="N46" s="230">
        <v>2.117011143758183</v>
      </c>
      <c r="O46" s="215">
        <v>1048500</v>
      </c>
      <c r="P46" t="s">
        <v>856</v>
      </c>
      <c r="Q46" s="230">
        <v>1.3533107781536975</v>
      </c>
      <c r="R46" s="215">
        <v>26012587</v>
      </c>
      <c r="S46"/>
      <c r="T46" s="231">
        <v>902472</v>
      </c>
      <c r="U46" s="230">
        <v>3.5900000000000003</v>
      </c>
      <c r="W46" s="216"/>
    </row>
    <row r="47" spans="1:23" ht="12.75">
      <c r="A47" s="205" t="s">
        <v>483</v>
      </c>
      <c r="B47" s="170">
        <v>38</v>
      </c>
      <c r="C47" s="215">
        <v>27492106</v>
      </c>
      <c r="D47" s="215" t="s">
        <v>856</v>
      </c>
      <c r="E47" s="215">
        <v>799188</v>
      </c>
      <c r="F47" s="215">
        <v>1590000</v>
      </c>
      <c r="G47" s="215" t="s">
        <v>856</v>
      </c>
      <c r="H47" s="215">
        <v>29881294</v>
      </c>
      <c r="I47" s="215"/>
      <c r="J47" s="215">
        <v>28179409</v>
      </c>
      <c r="K47" s="215">
        <v>200692</v>
      </c>
      <c r="L47" s="230">
        <v>3.229999913429695</v>
      </c>
      <c r="M47" s="215">
        <v>835100</v>
      </c>
      <c r="N47" s="230">
        <v>4.493560964378845</v>
      </c>
      <c r="O47" s="215">
        <v>1740000</v>
      </c>
      <c r="P47" t="s">
        <v>856</v>
      </c>
      <c r="Q47" s="230">
        <v>9.433962264150944</v>
      </c>
      <c r="R47" s="215">
        <v>30955201</v>
      </c>
      <c r="S47"/>
      <c r="T47" s="231">
        <v>1073907</v>
      </c>
      <c r="U47" s="230">
        <v>3.5900000000000003</v>
      </c>
      <c r="W47" s="216"/>
    </row>
    <row r="48" spans="1:23" ht="12.75">
      <c r="A48" s="205" t="s">
        <v>484</v>
      </c>
      <c r="B48" s="170">
        <v>39</v>
      </c>
      <c r="C48" s="215">
        <v>15445833</v>
      </c>
      <c r="D48" s="215" t="s">
        <v>856</v>
      </c>
      <c r="E48" s="215">
        <v>396785</v>
      </c>
      <c r="F48" s="215">
        <v>1685000</v>
      </c>
      <c r="G48" s="215" t="s">
        <v>856</v>
      </c>
      <c r="H48" s="215">
        <v>17527618</v>
      </c>
      <c r="I48" s="215"/>
      <c r="J48" s="215">
        <v>15831979</v>
      </c>
      <c r="K48" s="215">
        <v>603932</v>
      </c>
      <c r="L48" s="230">
        <v>6.410000677852726</v>
      </c>
      <c r="M48" s="215">
        <v>404721</v>
      </c>
      <c r="N48" s="230">
        <v>2.0000756076968633</v>
      </c>
      <c r="O48" s="215">
        <v>1774599.6400000001</v>
      </c>
      <c r="P48" t="s">
        <v>856</v>
      </c>
      <c r="Q48" s="230">
        <v>5.317486053412471</v>
      </c>
      <c r="R48" s="215">
        <v>18615231.64</v>
      </c>
      <c r="S48"/>
      <c r="T48" s="231">
        <v>1087613.6400000006</v>
      </c>
      <c r="U48" s="230">
        <v>6.21</v>
      </c>
      <c r="W48" s="216"/>
    </row>
    <row r="49" spans="1:23" ht="12.75">
      <c r="A49" s="205" t="s">
        <v>485</v>
      </c>
      <c r="B49" s="170">
        <v>40</v>
      </c>
      <c r="C49" s="215">
        <v>105841127</v>
      </c>
      <c r="D49" s="215" t="s">
        <v>856</v>
      </c>
      <c r="E49" s="215">
        <v>6675755</v>
      </c>
      <c r="F49" s="215">
        <v>12122209.6</v>
      </c>
      <c r="G49" s="215" t="s">
        <v>856</v>
      </c>
      <c r="H49" s="215">
        <v>124639091.6</v>
      </c>
      <c r="I49" s="215"/>
      <c r="J49" s="215">
        <v>108487155</v>
      </c>
      <c r="K49" s="215">
        <v>846729</v>
      </c>
      <c r="L49" s="230">
        <v>3.299999819540848</v>
      </c>
      <c r="M49" s="215">
        <v>6812176</v>
      </c>
      <c r="N49" s="230">
        <v>2.043529158874165</v>
      </c>
      <c r="O49" s="215">
        <v>13707990</v>
      </c>
      <c r="P49" t="s">
        <v>856</v>
      </c>
      <c r="Q49" s="230">
        <v>13.081611788002744</v>
      </c>
      <c r="R49" s="215">
        <v>129854050</v>
      </c>
      <c r="S49"/>
      <c r="T49" s="231">
        <v>5214958.400000006</v>
      </c>
      <c r="U49" s="230">
        <v>4.18</v>
      </c>
      <c r="W49" s="216"/>
    </row>
    <row r="50" spans="1:23" ht="12.75">
      <c r="A50" s="205" t="s">
        <v>486</v>
      </c>
      <c r="B50" s="170">
        <v>41</v>
      </c>
      <c r="C50" s="215">
        <v>31969028</v>
      </c>
      <c r="D50" s="215" t="s">
        <v>856</v>
      </c>
      <c r="E50" s="215">
        <v>912440</v>
      </c>
      <c r="F50" s="215">
        <v>3445865</v>
      </c>
      <c r="G50" s="215" t="s">
        <v>856</v>
      </c>
      <c r="H50" s="215">
        <v>36327333</v>
      </c>
      <c r="I50" s="215"/>
      <c r="J50" s="215">
        <v>32768254</v>
      </c>
      <c r="K50" s="215">
        <v>386825</v>
      </c>
      <c r="L50" s="230">
        <v>3.7100001914352854</v>
      </c>
      <c r="M50" s="215">
        <v>977570</v>
      </c>
      <c r="N50" s="230">
        <v>7.138003594756915</v>
      </c>
      <c r="O50" s="215">
        <v>3792049</v>
      </c>
      <c r="P50" t="s">
        <v>856</v>
      </c>
      <c r="Q50" s="230">
        <v>10.046359912532848</v>
      </c>
      <c r="R50" s="215">
        <v>37924698</v>
      </c>
      <c r="S50"/>
      <c r="T50" s="231">
        <v>1597365</v>
      </c>
      <c r="U50" s="230">
        <v>4.3999999999999995</v>
      </c>
      <c r="W50" s="216"/>
    </row>
    <row r="51" spans="1:23" ht="12.75">
      <c r="A51" s="205" t="s">
        <v>487</v>
      </c>
      <c r="B51" s="170">
        <v>42</v>
      </c>
      <c r="C51" s="215">
        <v>47932517</v>
      </c>
      <c r="D51" s="215" t="s">
        <v>856</v>
      </c>
      <c r="E51" s="215">
        <v>4773574</v>
      </c>
      <c r="F51" s="215">
        <v>3762430</v>
      </c>
      <c r="G51" s="215" t="s">
        <v>856</v>
      </c>
      <c r="H51" s="215">
        <v>56468521</v>
      </c>
      <c r="I51" s="215"/>
      <c r="J51" s="215">
        <v>49130830</v>
      </c>
      <c r="K51" s="215">
        <v>1284591</v>
      </c>
      <c r="L51" s="230">
        <v>5.179999205967006</v>
      </c>
      <c r="M51" s="215">
        <v>4951496</v>
      </c>
      <c r="N51" s="230">
        <v>3.7272282780155916</v>
      </c>
      <c r="O51" s="215">
        <v>4297459</v>
      </c>
      <c r="P51" t="s">
        <v>856</v>
      </c>
      <c r="Q51" s="230">
        <v>14.220304430913</v>
      </c>
      <c r="R51" s="215">
        <v>59664376</v>
      </c>
      <c r="S51"/>
      <c r="T51" s="231">
        <v>3195855</v>
      </c>
      <c r="U51" s="230">
        <v>5.66</v>
      </c>
      <c r="W51" s="216"/>
    </row>
    <row r="52" spans="1:23" ht="12.75">
      <c r="A52" s="205" t="s">
        <v>488</v>
      </c>
      <c r="B52" s="170">
        <v>43</v>
      </c>
      <c r="C52" s="215">
        <v>8584572</v>
      </c>
      <c r="D52" s="215" t="s">
        <v>856</v>
      </c>
      <c r="E52" s="215">
        <v>581228</v>
      </c>
      <c r="F52" s="215">
        <v>497743.79</v>
      </c>
      <c r="G52" s="215" t="s">
        <v>856</v>
      </c>
      <c r="H52" s="215">
        <v>9663543.79</v>
      </c>
      <c r="I52" s="215"/>
      <c r="J52" s="215">
        <v>8799186</v>
      </c>
      <c r="K52" s="215">
        <v>96147</v>
      </c>
      <c r="L52" s="230">
        <v>3.619994101045457</v>
      </c>
      <c r="M52" s="215">
        <v>605366</v>
      </c>
      <c r="N52" s="230">
        <v>4.1529313797683525</v>
      </c>
      <c r="O52" s="215">
        <v>477767.82</v>
      </c>
      <c r="P52" t="s">
        <v>856</v>
      </c>
      <c r="Q52" s="230">
        <v>-4.013303711935808</v>
      </c>
      <c r="R52" s="215">
        <v>9978466.82</v>
      </c>
      <c r="S52"/>
      <c r="T52" s="231">
        <v>314923.0300000012</v>
      </c>
      <c r="U52" s="230">
        <v>3.26</v>
      </c>
      <c r="W52" s="216"/>
    </row>
    <row r="53" spans="1:23" ht="12.75">
      <c r="A53" s="205" t="s">
        <v>489</v>
      </c>
      <c r="B53" s="170">
        <v>44</v>
      </c>
      <c r="C53" s="215">
        <v>166849147</v>
      </c>
      <c r="D53" s="215" t="s">
        <v>856</v>
      </c>
      <c r="E53" s="215">
        <v>24254942</v>
      </c>
      <c r="F53" s="215">
        <v>13219200</v>
      </c>
      <c r="G53" s="215" t="s">
        <v>856</v>
      </c>
      <c r="H53" s="215">
        <v>204323289</v>
      </c>
      <c r="I53" s="215"/>
      <c r="J53" s="215">
        <v>171020376</v>
      </c>
      <c r="K53" s="215">
        <v>2219094</v>
      </c>
      <c r="L53" s="230">
        <v>3.8300004015004045</v>
      </c>
      <c r="M53" s="215">
        <v>24740099</v>
      </c>
      <c r="N53" s="230">
        <v>2.000239786184605</v>
      </c>
      <c r="O53" s="215">
        <v>13694200</v>
      </c>
      <c r="P53" t="s">
        <v>856</v>
      </c>
      <c r="Q53" s="230">
        <v>3.5932582909707094</v>
      </c>
      <c r="R53" s="215">
        <v>211673769</v>
      </c>
      <c r="S53"/>
      <c r="T53" s="231">
        <v>7350480</v>
      </c>
      <c r="U53" s="230">
        <v>3.5999999999999996</v>
      </c>
      <c r="W53" s="216"/>
    </row>
    <row r="54" spans="1:23" ht="12.75">
      <c r="A54" s="205" t="s">
        <v>490</v>
      </c>
      <c r="B54" s="170">
        <v>45</v>
      </c>
      <c r="C54" s="215">
        <v>6448881</v>
      </c>
      <c r="D54" s="215" t="s">
        <v>856</v>
      </c>
      <c r="E54" s="215">
        <v>709316</v>
      </c>
      <c r="F54" s="215">
        <v>570736</v>
      </c>
      <c r="G54" s="215" t="s">
        <v>856</v>
      </c>
      <c r="H54" s="215">
        <v>7728933</v>
      </c>
      <c r="I54" s="215"/>
      <c r="J54" s="215">
        <v>6610103</v>
      </c>
      <c r="K54" s="215">
        <v>122529</v>
      </c>
      <c r="L54" s="230">
        <v>4.400003659549618</v>
      </c>
      <c r="M54" s="215">
        <v>745318</v>
      </c>
      <c r="N54" s="230">
        <v>5.075593952483802</v>
      </c>
      <c r="O54" s="215">
        <v>590950</v>
      </c>
      <c r="P54" t="s">
        <v>856</v>
      </c>
      <c r="Q54" s="230">
        <v>3.54174259202153</v>
      </c>
      <c r="R54" s="215">
        <v>8068900</v>
      </c>
      <c r="S54"/>
      <c r="T54" s="231">
        <v>339967</v>
      </c>
      <c r="U54" s="230">
        <v>4.3999999999999995</v>
      </c>
      <c r="W54" s="216"/>
    </row>
    <row r="55" spans="1:23" ht="12.75">
      <c r="A55" s="205" t="s">
        <v>491</v>
      </c>
      <c r="B55" s="170">
        <v>46</v>
      </c>
      <c r="C55" s="215">
        <v>229960619</v>
      </c>
      <c r="D55" s="215" t="s">
        <v>856</v>
      </c>
      <c r="E55" s="215">
        <v>7354519</v>
      </c>
      <c r="F55" s="215">
        <v>13642940</v>
      </c>
      <c r="G55" s="215" t="s">
        <v>856</v>
      </c>
      <c r="H55" s="215">
        <v>250958078</v>
      </c>
      <c r="I55" s="215"/>
      <c r="J55" s="215">
        <v>235709634</v>
      </c>
      <c r="K55" s="215">
        <v>2989488</v>
      </c>
      <c r="L55" s="230">
        <v>3.7999997730046116</v>
      </c>
      <c r="M55" s="215">
        <v>7501609</v>
      </c>
      <c r="N55" s="230">
        <v>1.9999948331087323</v>
      </c>
      <c r="O55" s="215">
        <v>15337780</v>
      </c>
      <c r="P55" t="s">
        <v>856</v>
      </c>
      <c r="Q55" s="230">
        <v>12.422835547176781</v>
      </c>
      <c r="R55" s="215">
        <v>261538511</v>
      </c>
      <c r="S55"/>
      <c r="T55" s="231">
        <v>10580433</v>
      </c>
      <c r="U55" s="230">
        <v>4.22</v>
      </c>
      <c r="W55" s="216"/>
    </row>
    <row r="56" spans="1:23" ht="12.75">
      <c r="A56" s="205" t="s">
        <v>492</v>
      </c>
      <c r="B56" s="170">
        <v>47</v>
      </c>
      <c r="C56" s="215">
        <v>4161900</v>
      </c>
      <c r="D56" s="215" t="s">
        <v>856</v>
      </c>
      <c r="E56" s="215">
        <v>358196</v>
      </c>
      <c r="F56" s="215">
        <v>174250</v>
      </c>
      <c r="G56" s="215" t="s">
        <v>856</v>
      </c>
      <c r="H56" s="215">
        <v>4694346</v>
      </c>
      <c r="I56" s="215"/>
      <c r="J56" s="215">
        <v>4265948</v>
      </c>
      <c r="K56" s="215">
        <v>38289</v>
      </c>
      <c r="L56" s="230">
        <v>3.420000480549749</v>
      </c>
      <c r="M56" s="215">
        <v>365779</v>
      </c>
      <c r="N56" s="230">
        <v>2.116997398072564</v>
      </c>
      <c r="O56" s="215">
        <v>174250</v>
      </c>
      <c r="P56" t="s">
        <v>856</v>
      </c>
      <c r="Q56" s="230">
        <v>0</v>
      </c>
      <c r="R56" s="215">
        <v>4844266</v>
      </c>
      <c r="S56"/>
      <c r="T56" s="231">
        <v>149920</v>
      </c>
      <c r="U56" s="230">
        <v>3.19</v>
      </c>
      <c r="W56" s="216"/>
    </row>
    <row r="57" spans="1:23" ht="12.75">
      <c r="A57" s="205" t="s">
        <v>493</v>
      </c>
      <c r="B57" s="170">
        <v>48</v>
      </c>
      <c r="C57" s="215">
        <v>147733018</v>
      </c>
      <c r="D57" s="215" t="s">
        <v>856</v>
      </c>
      <c r="E57" s="215">
        <v>3033638</v>
      </c>
      <c r="F57" s="215">
        <v>8132208.95</v>
      </c>
      <c r="G57" s="215" t="s">
        <v>856</v>
      </c>
      <c r="H57" s="215">
        <v>158898864.95</v>
      </c>
      <c r="I57" s="215"/>
      <c r="J57" s="215">
        <v>151426343</v>
      </c>
      <c r="K57" s="215">
        <v>2733061</v>
      </c>
      <c r="L57" s="230">
        <v>4.349999808438219</v>
      </c>
      <c r="M57" s="215">
        <v>3094311</v>
      </c>
      <c r="N57" s="230">
        <v>2.0000079112933054</v>
      </c>
      <c r="O57" s="215">
        <v>8221605.54</v>
      </c>
      <c r="P57" t="s">
        <v>856</v>
      </c>
      <c r="Q57" s="230">
        <v>1.0992903717753078</v>
      </c>
      <c r="R57" s="215">
        <v>165475320.54</v>
      </c>
      <c r="S57"/>
      <c r="T57" s="231">
        <v>6576455.590000004</v>
      </c>
      <c r="U57" s="230">
        <v>4.14</v>
      </c>
      <c r="W57" s="216"/>
    </row>
    <row r="58" spans="1:23" ht="12.75">
      <c r="A58" s="205" t="s">
        <v>494</v>
      </c>
      <c r="B58" s="170">
        <v>49</v>
      </c>
      <c r="C58" s="215">
        <v>732559708</v>
      </c>
      <c r="D58" s="215" t="s">
        <v>856</v>
      </c>
      <c r="E58" s="215">
        <v>24885651</v>
      </c>
      <c r="F58" s="215">
        <v>34649000</v>
      </c>
      <c r="G58" s="215" t="s">
        <v>856</v>
      </c>
      <c r="H58" s="215">
        <v>792094359</v>
      </c>
      <c r="I58" s="215"/>
      <c r="J58" s="215">
        <v>750873701</v>
      </c>
      <c r="K58" s="215">
        <v>19266320</v>
      </c>
      <c r="L58" s="230">
        <v>5.129999997215244</v>
      </c>
      <c r="M58" s="215">
        <v>25383364</v>
      </c>
      <c r="N58" s="230">
        <v>1.9999999196324019</v>
      </c>
      <c r="O58" s="215">
        <v>40598000</v>
      </c>
      <c r="P58" t="s">
        <v>856</v>
      </c>
      <c r="Q58" s="230">
        <v>17.16932667609455</v>
      </c>
      <c r="R58" s="215">
        <v>836121385</v>
      </c>
      <c r="S58"/>
      <c r="T58" s="231">
        <v>44027026</v>
      </c>
      <c r="U58" s="230">
        <v>5.56</v>
      </c>
      <c r="W58" s="216"/>
    </row>
    <row r="59" spans="1:23" ht="12.75">
      <c r="A59" s="205" t="s">
        <v>495</v>
      </c>
      <c r="B59" s="170">
        <v>50</v>
      </c>
      <c r="C59" s="215">
        <v>85172626</v>
      </c>
      <c r="D59" s="215" t="s">
        <v>856</v>
      </c>
      <c r="E59" s="215">
        <v>2541685</v>
      </c>
      <c r="F59" s="215">
        <v>7190000</v>
      </c>
      <c r="G59" s="215" t="s">
        <v>856</v>
      </c>
      <c r="H59" s="215">
        <v>94904311</v>
      </c>
      <c r="I59" s="215"/>
      <c r="J59" s="215">
        <v>87301942</v>
      </c>
      <c r="K59" s="215">
        <v>1771591</v>
      </c>
      <c r="L59" s="230">
        <v>4.580000856143616</v>
      </c>
      <c r="M59" s="215">
        <v>2598315</v>
      </c>
      <c r="N59" s="230">
        <v>2.228049502593752</v>
      </c>
      <c r="O59" s="215">
        <v>7233915</v>
      </c>
      <c r="P59" t="s">
        <v>856</v>
      </c>
      <c r="Q59" s="230">
        <v>0.610778859527121</v>
      </c>
      <c r="R59" s="215">
        <v>98905763</v>
      </c>
      <c r="S59"/>
      <c r="T59" s="231">
        <v>4001452</v>
      </c>
      <c r="U59" s="230">
        <v>4.22</v>
      </c>
      <c r="W59" s="216"/>
    </row>
    <row r="60" spans="1:23" ht="12.75">
      <c r="A60" s="205" t="s">
        <v>496</v>
      </c>
      <c r="B60" s="170">
        <v>51</v>
      </c>
      <c r="C60" s="215">
        <v>27260559</v>
      </c>
      <c r="D60" s="215" t="s">
        <v>856</v>
      </c>
      <c r="E60" s="215">
        <v>489257</v>
      </c>
      <c r="F60" s="215">
        <v>921500</v>
      </c>
      <c r="G60" s="215" t="s">
        <v>856</v>
      </c>
      <c r="H60" s="215">
        <v>28671316</v>
      </c>
      <c r="I60" s="215"/>
      <c r="J60" s="215">
        <v>27942073</v>
      </c>
      <c r="K60" s="215">
        <v>302592</v>
      </c>
      <c r="L60" s="230">
        <v>3.6099993400722266</v>
      </c>
      <c r="M60" s="215">
        <v>519356</v>
      </c>
      <c r="N60" s="230">
        <v>6.151981473949274</v>
      </c>
      <c r="O60" s="215">
        <v>983500</v>
      </c>
      <c r="P60" t="s">
        <v>856</v>
      </c>
      <c r="Q60" s="230">
        <v>6.7281606077048295</v>
      </c>
      <c r="R60" s="215">
        <v>29747521</v>
      </c>
      <c r="S60"/>
      <c r="T60" s="231">
        <v>1076205</v>
      </c>
      <c r="U60" s="230">
        <v>3.75</v>
      </c>
      <c r="W60" s="216"/>
    </row>
    <row r="61" spans="1:23" ht="12.75">
      <c r="A61" s="205" t="s">
        <v>497</v>
      </c>
      <c r="B61" s="170">
        <v>52</v>
      </c>
      <c r="C61" s="215">
        <v>29048550</v>
      </c>
      <c r="D61" s="215" t="s">
        <v>856</v>
      </c>
      <c r="E61" s="215">
        <v>1951057</v>
      </c>
      <c r="F61" s="215">
        <v>2077941.36</v>
      </c>
      <c r="G61" s="215" t="s">
        <v>856</v>
      </c>
      <c r="H61" s="215">
        <v>33077548.36</v>
      </c>
      <c r="I61" s="215"/>
      <c r="J61" s="215">
        <v>29774764</v>
      </c>
      <c r="K61" s="215">
        <v>371821</v>
      </c>
      <c r="L61" s="230">
        <v>3.779999345922602</v>
      </c>
      <c r="M61" s="215">
        <v>2016126</v>
      </c>
      <c r="N61" s="230">
        <v>3.3350640191444945</v>
      </c>
      <c r="O61" s="215">
        <v>2564690</v>
      </c>
      <c r="P61" t="s">
        <v>856</v>
      </c>
      <c r="Q61" s="230">
        <v>23.42456093178683</v>
      </c>
      <c r="R61" s="215">
        <v>34727401</v>
      </c>
      <c r="S61"/>
      <c r="T61" s="231">
        <v>1649852.6400000006</v>
      </c>
      <c r="U61" s="230">
        <v>4.99</v>
      </c>
      <c r="W61" s="216"/>
    </row>
    <row r="62" spans="1:23" ht="12.75">
      <c r="A62" s="205" t="s">
        <v>498</v>
      </c>
      <c r="B62" s="170">
        <v>53</v>
      </c>
      <c r="C62" s="215">
        <v>3631770</v>
      </c>
      <c r="D62" s="215" t="s">
        <v>856</v>
      </c>
      <c r="E62" s="215">
        <v>228743</v>
      </c>
      <c r="F62" s="215">
        <v>230887</v>
      </c>
      <c r="G62" s="215" t="s">
        <v>856</v>
      </c>
      <c r="H62" s="215">
        <v>4091400</v>
      </c>
      <c r="I62" s="215"/>
      <c r="J62" s="215">
        <v>3722564</v>
      </c>
      <c r="K62" s="215">
        <v>63919</v>
      </c>
      <c r="L62" s="230">
        <v>4.259988931017108</v>
      </c>
      <c r="M62" s="215">
        <v>234115</v>
      </c>
      <c r="N62" s="230">
        <v>2.3484871668204055</v>
      </c>
      <c r="O62" s="215">
        <v>240352</v>
      </c>
      <c r="P62" t="s">
        <v>856</v>
      </c>
      <c r="Q62" s="230">
        <v>4.099407935483591</v>
      </c>
      <c r="R62" s="215">
        <v>4260950</v>
      </c>
      <c r="S62"/>
      <c r="T62" s="231">
        <v>169550</v>
      </c>
      <c r="U62" s="230">
        <v>4.14</v>
      </c>
      <c r="W62" s="216"/>
    </row>
    <row r="63" spans="1:23" ht="12.75">
      <c r="A63" s="205" t="s">
        <v>499</v>
      </c>
      <c r="B63" s="170">
        <v>54</v>
      </c>
      <c r="C63" s="215">
        <v>26896137</v>
      </c>
      <c r="D63" s="215" t="s">
        <v>856</v>
      </c>
      <c r="E63" s="215">
        <v>1686013</v>
      </c>
      <c r="F63" s="215">
        <v>1929826</v>
      </c>
      <c r="G63" s="215" t="s">
        <v>856</v>
      </c>
      <c r="H63" s="215">
        <v>30511976</v>
      </c>
      <c r="I63" s="215"/>
      <c r="J63" s="215">
        <v>27568540</v>
      </c>
      <c r="K63" s="215">
        <v>892952</v>
      </c>
      <c r="L63" s="230">
        <v>5.819999355297751</v>
      </c>
      <c r="M63" s="215">
        <v>1721401</v>
      </c>
      <c r="N63" s="230">
        <v>2.098916200527517</v>
      </c>
      <c r="O63" s="215">
        <v>2384731</v>
      </c>
      <c r="P63" t="s">
        <v>856</v>
      </c>
      <c r="Q63" s="230">
        <v>23.572332427897646</v>
      </c>
      <c r="R63" s="215">
        <v>32567624</v>
      </c>
      <c r="S63"/>
      <c r="T63" s="231">
        <v>2055648</v>
      </c>
      <c r="U63" s="230">
        <v>6.74</v>
      </c>
      <c r="W63" s="216"/>
    </row>
    <row r="64" spans="1:23" ht="12.75">
      <c r="A64" s="205" t="s">
        <v>500</v>
      </c>
      <c r="B64" s="170">
        <v>55</v>
      </c>
      <c r="C64" s="215">
        <v>31819546</v>
      </c>
      <c r="D64" s="215" t="s">
        <v>856</v>
      </c>
      <c r="E64" s="215">
        <v>174335</v>
      </c>
      <c r="F64" s="215">
        <v>2794500</v>
      </c>
      <c r="G64" s="215" t="s">
        <v>856</v>
      </c>
      <c r="H64" s="215">
        <v>34788381</v>
      </c>
      <c r="I64" s="215"/>
      <c r="J64" s="215">
        <v>32615035</v>
      </c>
      <c r="K64" s="215">
        <v>474111</v>
      </c>
      <c r="L64" s="230">
        <v>3.990000360155987</v>
      </c>
      <c r="M64" s="215">
        <v>177822</v>
      </c>
      <c r="N64" s="230">
        <v>2.000172082484871</v>
      </c>
      <c r="O64" s="215">
        <v>4065725</v>
      </c>
      <c r="P64" t="s">
        <v>856</v>
      </c>
      <c r="Q64" s="230">
        <v>45.49024870280909</v>
      </c>
      <c r="R64" s="215">
        <v>37332693</v>
      </c>
      <c r="S64"/>
      <c r="T64" s="231">
        <v>2544312</v>
      </c>
      <c r="U64" s="230">
        <v>7.31</v>
      </c>
      <c r="W64" s="216"/>
    </row>
    <row r="65" spans="1:23" ht="12.75">
      <c r="A65" s="205" t="s">
        <v>501</v>
      </c>
      <c r="B65" s="170">
        <v>56</v>
      </c>
      <c r="C65" s="215">
        <v>114695046</v>
      </c>
      <c r="D65" s="215" t="s">
        <v>856</v>
      </c>
      <c r="E65" s="215">
        <v>5887737</v>
      </c>
      <c r="F65" s="215">
        <v>7670000</v>
      </c>
      <c r="G65" s="215" t="s">
        <v>856</v>
      </c>
      <c r="H65" s="215">
        <v>128252783</v>
      </c>
      <c r="I65" s="215"/>
      <c r="J65" s="215">
        <v>117562422</v>
      </c>
      <c r="K65" s="215">
        <v>1789243</v>
      </c>
      <c r="L65" s="230">
        <v>4.060000115436546</v>
      </c>
      <c r="M65" s="215">
        <v>6006094</v>
      </c>
      <c r="N65" s="230">
        <v>2.0102290574460104</v>
      </c>
      <c r="O65" s="215">
        <v>8015000</v>
      </c>
      <c r="P65" t="s">
        <v>856</v>
      </c>
      <c r="Q65" s="230">
        <v>4.498044328552803</v>
      </c>
      <c r="R65" s="215">
        <v>133372759</v>
      </c>
      <c r="S65"/>
      <c r="T65" s="231">
        <v>5119976</v>
      </c>
      <c r="U65" s="230">
        <v>3.9899999999999998</v>
      </c>
      <c r="W65" s="216"/>
    </row>
    <row r="66" spans="1:23" ht="12.75">
      <c r="A66" s="205" t="s">
        <v>502</v>
      </c>
      <c r="B66" s="170">
        <v>57</v>
      </c>
      <c r="C66" s="215">
        <v>75293926</v>
      </c>
      <c r="D66" s="215" t="s">
        <v>856</v>
      </c>
      <c r="E66" s="215">
        <v>9734093</v>
      </c>
      <c r="F66" s="215">
        <v>14365000</v>
      </c>
      <c r="G66" s="215" t="s">
        <v>856</v>
      </c>
      <c r="H66" s="215">
        <v>99393019</v>
      </c>
      <c r="I66" s="215"/>
      <c r="J66" s="215">
        <v>77176274</v>
      </c>
      <c r="K66" s="215">
        <v>2876228</v>
      </c>
      <c r="L66" s="230">
        <v>6.319999836374584</v>
      </c>
      <c r="M66" s="215">
        <v>9970525</v>
      </c>
      <c r="N66" s="230">
        <v>2.428906319263644</v>
      </c>
      <c r="O66" s="215">
        <v>15829000</v>
      </c>
      <c r="P66" t="s">
        <v>856</v>
      </c>
      <c r="Q66" s="230">
        <v>10.191437521754263</v>
      </c>
      <c r="R66" s="215">
        <v>105852027</v>
      </c>
      <c r="S66"/>
      <c r="T66" s="231">
        <v>6459008</v>
      </c>
      <c r="U66" s="230">
        <v>6.5</v>
      </c>
      <c r="W66" s="216"/>
    </row>
    <row r="67" spans="1:23" ht="12.75">
      <c r="A67" s="205" t="s">
        <v>503</v>
      </c>
      <c r="B67" s="170">
        <v>58</v>
      </c>
      <c r="C67" s="215">
        <v>4056506</v>
      </c>
      <c r="D67" s="215" t="s">
        <v>856</v>
      </c>
      <c r="E67" s="215">
        <v>869204</v>
      </c>
      <c r="F67" s="215">
        <v>575200</v>
      </c>
      <c r="G67" s="215" t="s">
        <v>856</v>
      </c>
      <c r="H67" s="215">
        <v>5500910</v>
      </c>
      <c r="I67" s="215"/>
      <c r="J67" s="215">
        <v>4157919</v>
      </c>
      <c r="K67" s="215">
        <v>54763</v>
      </c>
      <c r="L67" s="230">
        <v>3.85001279426186</v>
      </c>
      <c r="M67" s="215">
        <v>908162</v>
      </c>
      <c r="N67" s="230">
        <v>4.482031836024684</v>
      </c>
      <c r="O67" s="215">
        <v>721500</v>
      </c>
      <c r="P67" t="s">
        <v>856</v>
      </c>
      <c r="Q67" s="230">
        <v>25.434631432545203</v>
      </c>
      <c r="R67" s="215">
        <v>5842344</v>
      </c>
      <c r="S67"/>
      <c r="T67" s="231">
        <v>341434</v>
      </c>
      <c r="U67" s="230">
        <v>6.21</v>
      </c>
      <c r="W67" s="216"/>
    </row>
    <row r="68" spans="1:23" ht="12.75">
      <c r="A68" s="205" t="s">
        <v>504</v>
      </c>
      <c r="B68" s="170">
        <v>59</v>
      </c>
      <c r="C68" s="215">
        <v>2980909</v>
      </c>
      <c r="D68" s="215" t="s">
        <v>856</v>
      </c>
      <c r="E68" s="215">
        <v>233407</v>
      </c>
      <c r="F68" s="215">
        <v>191000</v>
      </c>
      <c r="G68" s="215" t="s">
        <v>856</v>
      </c>
      <c r="H68" s="215">
        <v>3405316</v>
      </c>
      <c r="I68" s="215"/>
      <c r="J68" s="215">
        <v>3055432</v>
      </c>
      <c r="K68" s="215">
        <v>34280</v>
      </c>
      <c r="L68" s="230">
        <v>3.6499940118936873</v>
      </c>
      <c r="M68" s="215">
        <v>241539</v>
      </c>
      <c r="N68" s="230">
        <v>3.484042895028855</v>
      </c>
      <c r="O68" s="215">
        <v>193000</v>
      </c>
      <c r="P68" t="s">
        <v>856</v>
      </c>
      <c r="Q68" s="230">
        <v>1.0471204188481675</v>
      </c>
      <c r="R68" s="215">
        <v>3524251</v>
      </c>
      <c r="S68"/>
      <c r="T68" s="231">
        <v>118935</v>
      </c>
      <c r="U68" s="230">
        <v>3.49</v>
      </c>
      <c r="W68" s="216"/>
    </row>
    <row r="69" spans="1:23" ht="12.75">
      <c r="A69" s="205" t="s">
        <v>505</v>
      </c>
      <c r="B69" s="170">
        <v>60</v>
      </c>
      <c r="C69" s="215">
        <v>3699823</v>
      </c>
      <c r="D69" s="215" t="s">
        <v>856</v>
      </c>
      <c r="E69" s="215">
        <v>259922</v>
      </c>
      <c r="F69" s="215">
        <v>201300</v>
      </c>
      <c r="G69" s="215" t="s">
        <v>856</v>
      </c>
      <c r="H69" s="215">
        <v>4161045</v>
      </c>
      <c r="I69" s="215"/>
      <c r="J69" s="215">
        <v>3792319</v>
      </c>
      <c r="K69" s="215">
        <v>50688</v>
      </c>
      <c r="L69" s="230">
        <v>3.870022971369171</v>
      </c>
      <c r="M69" s="215">
        <v>278071</v>
      </c>
      <c r="N69" s="230">
        <v>6.982479359192373</v>
      </c>
      <c r="O69" s="215">
        <v>193792.77</v>
      </c>
      <c r="P69" t="s">
        <v>856</v>
      </c>
      <c r="Q69" s="230">
        <v>-3.7293740685544017</v>
      </c>
      <c r="R69" s="215">
        <v>4314870.77</v>
      </c>
      <c r="S69"/>
      <c r="T69" s="231">
        <v>153825.76999999955</v>
      </c>
      <c r="U69" s="230">
        <v>3.6999999999999997</v>
      </c>
      <c r="W69" s="216"/>
    </row>
    <row r="70" spans="1:23" ht="12.75">
      <c r="A70" s="205" t="s">
        <v>506</v>
      </c>
      <c r="B70" s="170">
        <v>61</v>
      </c>
      <c r="C70" s="215">
        <v>106042904</v>
      </c>
      <c r="D70" s="215" t="s">
        <v>856</v>
      </c>
      <c r="E70" s="215">
        <v>13339162</v>
      </c>
      <c r="F70" s="215">
        <v>9276000</v>
      </c>
      <c r="G70" s="215" t="s">
        <v>856</v>
      </c>
      <c r="H70" s="215">
        <v>128658066</v>
      </c>
      <c r="I70" s="215"/>
      <c r="J70" s="215">
        <v>108693977</v>
      </c>
      <c r="K70" s="215">
        <v>1293723</v>
      </c>
      <c r="L70" s="230">
        <v>3.7199999728411814</v>
      </c>
      <c r="M70" s="215">
        <v>13605945</v>
      </c>
      <c r="N70" s="230">
        <v>1.9999982007865262</v>
      </c>
      <c r="O70" s="215">
        <v>12102000</v>
      </c>
      <c r="P70" t="s">
        <v>856</v>
      </c>
      <c r="Q70" s="230">
        <v>30.465717981888744</v>
      </c>
      <c r="R70" s="215">
        <v>135695645</v>
      </c>
      <c r="S70"/>
      <c r="T70" s="231">
        <v>7037579</v>
      </c>
      <c r="U70" s="230">
        <v>5.47</v>
      </c>
      <c r="W70" s="216"/>
    </row>
    <row r="71" spans="1:23" ht="12.75">
      <c r="A71" s="205" t="s">
        <v>507</v>
      </c>
      <c r="B71" s="170">
        <v>62</v>
      </c>
      <c r="C71" s="215">
        <v>6757389</v>
      </c>
      <c r="D71" s="215" t="s">
        <v>856</v>
      </c>
      <c r="E71" s="215">
        <v>4345</v>
      </c>
      <c r="F71" s="215">
        <v>684000</v>
      </c>
      <c r="G71" s="215" t="s">
        <v>856</v>
      </c>
      <c r="H71" s="215">
        <v>7445734</v>
      </c>
      <c r="I71" s="215"/>
      <c r="J71" s="215">
        <v>6926324</v>
      </c>
      <c r="K71" s="215">
        <v>70953</v>
      </c>
      <c r="L71" s="230">
        <v>3.55001021844384</v>
      </c>
      <c r="M71" s="215">
        <v>4432</v>
      </c>
      <c r="N71" s="230">
        <v>2.002301495972382</v>
      </c>
      <c r="O71" s="215">
        <v>849195</v>
      </c>
      <c r="P71" t="s">
        <v>856</v>
      </c>
      <c r="Q71" s="230">
        <v>24.151315789473685</v>
      </c>
      <c r="R71" s="215">
        <v>7850904</v>
      </c>
      <c r="S71"/>
      <c r="T71" s="231">
        <v>405170</v>
      </c>
      <c r="U71" s="230">
        <v>5.4399999999999995</v>
      </c>
      <c r="W71" s="216"/>
    </row>
    <row r="72" spans="1:23" ht="12.75">
      <c r="A72" s="205" t="s">
        <v>508</v>
      </c>
      <c r="B72" s="170">
        <v>63</v>
      </c>
      <c r="C72" s="215">
        <v>2191773</v>
      </c>
      <c r="D72" s="215" t="s">
        <v>856</v>
      </c>
      <c r="E72" s="215">
        <v>447685</v>
      </c>
      <c r="F72" s="215">
        <v>284806</v>
      </c>
      <c r="G72" s="215" t="s">
        <v>856</v>
      </c>
      <c r="H72" s="215">
        <v>2924264</v>
      </c>
      <c r="I72" s="215"/>
      <c r="J72" s="215">
        <v>2246567</v>
      </c>
      <c r="K72" s="215">
        <v>6137</v>
      </c>
      <c r="L72" s="230">
        <v>2.7799867960778784</v>
      </c>
      <c r="M72" s="215">
        <v>459148</v>
      </c>
      <c r="N72" s="230">
        <v>2.5605057127221147</v>
      </c>
      <c r="O72" s="215">
        <v>300976</v>
      </c>
      <c r="P72" t="s">
        <v>856</v>
      </c>
      <c r="Q72" s="230">
        <v>5.677548928042246</v>
      </c>
      <c r="R72" s="215">
        <v>3012828</v>
      </c>
      <c r="S72"/>
      <c r="T72" s="231">
        <v>88564</v>
      </c>
      <c r="U72" s="230">
        <v>3.0300000000000002</v>
      </c>
      <c r="W72" s="216"/>
    </row>
    <row r="73" spans="1:23" ht="12.75">
      <c r="A73" s="205" t="s">
        <v>509</v>
      </c>
      <c r="B73" s="170">
        <v>64</v>
      </c>
      <c r="C73" s="215">
        <v>31616577</v>
      </c>
      <c r="D73" s="215" t="s">
        <v>856</v>
      </c>
      <c r="E73" s="215">
        <v>2730741</v>
      </c>
      <c r="F73" s="215">
        <v>2648000</v>
      </c>
      <c r="G73" s="215" t="s">
        <v>856</v>
      </c>
      <c r="H73" s="215">
        <v>36995318</v>
      </c>
      <c r="I73" s="215"/>
      <c r="J73" s="215">
        <v>32406991</v>
      </c>
      <c r="K73" s="215">
        <v>818869</v>
      </c>
      <c r="L73" s="230">
        <v>5.089997566782767</v>
      </c>
      <c r="M73" s="215">
        <v>2785728</v>
      </c>
      <c r="N73" s="230">
        <v>2.0136292676603165</v>
      </c>
      <c r="O73" s="215">
        <v>2649000</v>
      </c>
      <c r="P73" t="s">
        <v>856</v>
      </c>
      <c r="Q73" s="230">
        <v>0.0377643504531722</v>
      </c>
      <c r="R73" s="215">
        <v>38660588</v>
      </c>
      <c r="S73"/>
      <c r="T73" s="231">
        <v>1665270</v>
      </c>
      <c r="U73" s="230">
        <v>4.5</v>
      </c>
      <c r="W73" s="216"/>
    </row>
    <row r="74" spans="1:23" ht="12.75">
      <c r="A74" s="205" t="s">
        <v>510</v>
      </c>
      <c r="B74" s="170">
        <v>65</v>
      </c>
      <c r="C74" s="215">
        <v>40318657</v>
      </c>
      <c r="D74" s="215" t="s">
        <v>856</v>
      </c>
      <c r="E74" s="215">
        <v>595975</v>
      </c>
      <c r="F74" s="215">
        <v>1742658</v>
      </c>
      <c r="G74" s="215" t="s">
        <v>856</v>
      </c>
      <c r="H74" s="215">
        <v>42657290</v>
      </c>
      <c r="I74" s="215"/>
      <c r="J74" s="215">
        <v>41326623</v>
      </c>
      <c r="K74" s="215">
        <v>483824</v>
      </c>
      <c r="L74" s="230">
        <v>3.699999233605425</v>
      </c>
      <c r="M74" s="215">
        <v>607895</v>
      </c>
      <c r="N74" s="230">
        <v>2.0000838961365828</v>
      </c>
      <c r="O74" s="215">
        <v>2010542</v>
      </c>
      <c r="P74" t="s">
        <v>856</v>
      </c>
      <c r="Q74" s="230">
        <v>15.372149899750841</v>
      </c>
      <c r="R74" s="215">
        <v>44428884</v>
      </c>
      <c r="S74"/>
      <c r="T74" s="231">
        <v>1771594</v>
      </c>
      <c r="U74" s="230">
        <v>4.15</v>
      </c>
      <c r="W74" s="216"/>
    </row>
    <row r="75" spans="1:23" ht="12.75">
      <c r="A75" s="205" t="s">
        <v>511</v>
      </c>
      <c r="B75" s="170">
        <v>66</v>
      </c>
      <c r="C75" s="215">
        <v>4140938</v>
      </c>
      <c r="D75" s="215" t="s">
        <v>856</v>
      </c>
      <c r="E75" s="215">
        <v>392862</v>
      </c>
      <c r="F75" s="215">
        <v>155750</v>
      </c>
      <c r="G75" s="215" t="s">
        <v>856</v>
      </c>
      <c r="H75" s="215">
        <v>4689550</v>
      </c>
      <c r="I75" s="215"/>
      <c r="J75" s="215">
        <v>4244461</v>
      </c>
      <c r="K75" s="215">
        <v>45550</v>
      </c>
      <c r="L75" s="230">
        <v>3.599981453477449</v>
      </c>
      <c r="M75" s="215">
        <v>405817</v>
      </c>
      <c r="N75" s="230">
        <v>3.2975955933635728</v>
      </c>
      <c r="O75" s="215">
        <v>185250</v>
      </c>
      <c r="P75" t="s">
        <v>856</v>
      </c>
      <c r="Q75" s="230">
        <v>18.940609951845907</v>
      </c>
      <c r="R75" s="215">
        <v>4881078</v>
      </c>
      <c r="S75"/>
      <c r="T75" s="231">
        <v>191528</v>
      </c>
      <c r="U75" s="230">
        <v>4.08</v>
      </c>
      <c r="W75" s="216"/>
    </row>
    <row r="76" spans="1:23" ht="12.75">
      <c r="A76" s="205" t="s">
        <v>512</v>
      </c>
      <c r="B76" s="170">
        <v>67</v>
      </c>
      <c r="C76" s="215">
        <v>89283256</v>
      </c>
      <c r="D76" s="215" t="s">
        <v>856</v>
      </c>
      <c r="E76" s="215">
        <v>2172664</v>
      </c>
      <c r="F76" s="215">
        <v>4325000</v>
      </c>
      <c r="G76" s="215" t="s">
        <v>856</v>
      </c>
      <c r="H76" s="215">
        <v>95780920</v>
      </c>
      <c r="I76" s="215"/>
      <c r="J76" s="215">
        <v>91515337</v>
      </c>
      <c r="K76" s="215">
        <v>991044</v>
      </c>
      <c r="L76" s="230">
        <v>3.6099993933912984</v>
      </c>
      <c r="M76" s="215">
        <v>2219331</v>
      </c>
      <c r="N76" s="230">
        <v>2.1479161066782533</v>
      </c>
      <c r="O76" s="215">
        <v>5599000</v>
      </c>
      <c r="P76" t="s">
        <v>856</v>
      </c>
      <c r="Q76" s="230">
        <v>29.45664739884393</v>
      </c>
      <c r="R76" s="215">
        <v>100324712</v>
      </c>
      <c r="S76"/>
      <c r="T76" s="231">
        <v>4543792</v>
      </c>
      <c r="U76" s="230">
        <v>4.74</v>
      </c>
      <c r="W76" s="216"/>
    </row>
    <row r="77" spans="1:23" ht="12.75">
      <c r="A77" s="205" t="s">
        <v>513</v>
      </c>
      <c r="B77" s="170">
        <v>68</v>
      </c>
      <c r="C77" s="215">
        <v>5790396</v>
      </c>
      <c r="D77" s="215" t="s">
        <v>856</v>
      </c>
      <c r="E77" s="215">
        <v>268577</v>
      </c>
      <c r="F77" s="215">
        <v>208000</v>
      </c>
      <c r="G77" s="215" t="s">
        <v>856</v>
      </c>
      <c r="H77" s="215">
        <v>6266973</v>
      </c>
      <c r="I77" s="215"/>
      <c r="J77" s="215">
        <v>5935156</v>
      </c>
      <c r="K77" s="215">
        <v>147076</v>
      </c>
      <c r="L77" s="230">
        <v>5.040000718431002</v>
      </c>
      <c r="M77" s="215">
        <v>278252</v>
      </c>
      <c r="N77" s="230">
        <v>3.60231888806562</v>
      </c>
      <c r="O77" s="215">
        <v>208000</v>
      </c>
      <c r="P77" t="s">
        <v>856</v>
      </c>
      <c r="Q77" s="230">
        <v>0</v>
      </c>
      <c r="R77" s="215">
        <v>6568484</v>
      </c>
      <c r="S77"/>
      <c r="T77" s="231">
        <v>301511</v>
      </c>
      <c r="U77" s="230">
        <v>4.81</v>
      </c>
      <c r="W77" s="216"/>
    </row>
    <row r="78" spans="1:23" ht="12.75">
      <c r="A78" s="205" t="s">
        <v>514</v>
      </c>
      <c r="B78" s="170">
        <v>69</v>
      </c>
      <c r="C78" s="215">
        <v>2172638</v>
      </c>
      <c r="D78" s="215" t="s">
        <v>856</v>
      </c>
      <c r="E78" s="215">
        <v>177163</v>
      </c>
      <c r="F78" s="215">
        <v>103000</v>
      </c>
      <c r="G78" s="215" t="s">
        <v>856</v>
      </c>
      <c r="H78" s="215">
        <v>2452801</v>
      </c>
      <c r="I78" s="215"/>
      <c r="J78" s="215">
        <v>2226954</v>
      </c>
      <c r="K78" s="215">
        <v>17164</v>
      </c>
      <c r="L78" s="230">
        <v>3.290009656463709</v>
      </c>
      <c r="M78" s="215">
        <v>188588</v>
      </c>
      <c r="N78" s="230">
        <v>6.44886347600797</v>
      </c>
      <c r="O78" s="215">
        <v>106000</v>
      </c>
      <c r="P78" t="s">
        <v>856</v>
      </c>
      <c r="Q78" s="230">
        <v>2.912621359223301</v>
      </c>
      <c r="R78" s="215">
        <v>2538706</v>
      </c>
      <c r="S78"/>
      <c r="T78" s="231">
        <v>85905</v>
      </c>
      <c r="U78" s="230">
        <v>3.5000000000000004</v>
      </c>
      <c r="W78" s="216"/>
    </row>
    <row r="79" spans="1:23" ht="12.75">
      <c r="A79" s="205" t="s">
        <v>515</v>
      </c>
      <c r="B79" s="170">
        <v>70</v>
      </c>
      <c r="C79" s="215">
        <v>14304237</v>
      </c>
      <c r="D79" s="215" t="s">
        <v>856</v>
      </c>
      <c r="E79" s="215">
        <v>1396953</v>
      </c>
      <c r="F79" s="215">
        <v>865150</v>
      </c>
      <c r="G79" s="215" t="s">
        <v>856</v>
      </c>
      <c r="H79" s="215">
        <v>16566340</v>
      </c>
      <c r="I79" s="215"/>
      <c r="J79" s="215">
        <v>14661843</v>
      </c>
      <c r="K79" s="215">
        <v>111573</v>
      </c>
      <c r="L79" s="230">
        <v>3.2800001845607003</v>
      </c>
      <c r="M79" s="215">
        <v>1431639</v>
      </c>
      <c r="N79" s="230">
        <v>2.482975447277038</v>
      </c>
      <c r="O79" s="215">
        <v>865150</v>
      </c>
      <c r="P79" t="s">
        <v>856</v>
      </c>
      <c r="Q79" s="230">
        <v>0</v>
      </c>
      <c r="R79" s="215">
        <v>17070205</v>
      </c>
      <c r="S79"/>
      <c r="T79" s="231">
        <v>503865</v>
      </c>
      <c r="U79" s="230">
        <v>3.04</v>
      </c>
      <c r="W79" s="216"/>
    </row>
    <row r="80" spans="1:23" ht="12.75">
      <c r="A80" s="205" t="s">
        <v>516</v>
      </c>
      <c r="B80" s="170">
        <v>71</v>
      </c>
      <c r="C80" s="215">
        <v>89789606</v>
      </c>
      <c r="D80" s="215" t="s">
        <v>856</v>
      </c>
      <c r="E80" s="215">
        <v>3715123</v>
      </c>
      <c r="F80" s="215">
        <v>8458708</v>
      </c>
      <c r="G80" s="215" t="s">
        <v>856</v>
      </c>
      <c r="H80" s="215">
        <v>101963437</v>
      </c>
      <c r="I80" s="215"/>
      <c r="J80" s="215">
        <v>92034346</v>
      </c>
      <c r="K80" s="215">
        <v>906875</v>
      </c>
      <c r="L80" s="230">
        <v>3.50999981000028</v>
      </c>
      <c r="M80" s="215">
        <v>3827424</v>
      </c>
      <c r="N80" s="230">
        <v>3.022807051072064</v>
      </c>
      <c r="O80" s="215">
        <v>9047469</v>
      </c>
      <c r="P80" t="s">
        <v>856</v>
      </c>
      <c r="Q80" s="230">
        <v>6.960412866834982</v>
      </c>
      <c r="R80" s="215">
        <v>105816114</v>
      </c>
      <c r="S80"/>
      <c r="T80" s="231">
        <v>3852677</v>
      </c>
      <c r="U80" s="230">
        <v>3.7800000000000002</v>
      </c>
      <c r="W80" s="216"/>
    </row>
    <row r="81" spans="1:23" ht="12.75">
      <c r="A81" s="205" t="s">
        <v>517</v>
      </c>
      <c r="B81" s="170">
        <v>72</v>
      </c>
      <c r="C81" s="215">
        <v>68652903</v>
      </c>
      <c r="D81" s="215" t="s">
        <v>856</v>
      </c>
      <c r="E81" s="215">
        <v>3340829</v>
      </c>
      <c r="F81" s="215">
        <v>6404250</v>
      </c>
      <c r="G81" s="215" t="s">
        <v>856</v>
      </c>
      <c r="H81" s="215">
        <v>78397982</v>
      </c>
      <c r="I81" s="215"/>
      <c r="J81" s="215">
        <v>70369226</v>
      </c>
      <c r="K81" s="215">
        <v>803239</v>
      </c>
      <c r="L81" s="230">
        <v>3.670000669891556</v>
      </c>
      <c r="M81" s="215">
        <v>3437921</v>
      </c>
      <c r="N81" s="230">
        <v>2.9062247723544066</v>
      </c>
      <c r="O81" s="215">
        <v>6842600</v>
      </c>
      <c r="P81" t="s">
        <v>856</v>
      </c>
      <c r="Q81" s="230">
        <v>6.844673459031112</v>
      </c>
      <c r="R81" s="215">
        <v>81452986</v>
      </c>
      <c r="S81"/>
      <c r="T81" s="231">
        <v>3055004</v>
      </c>
      <c r="U81" s="230">
        <v>3.9</v>
      </c>
      <c r="W81" s="216"/>
    </row>
    <row r="82" spans="1:23" ht="12.75">
      <c r="A82" s="205" t="s">
        <v>518</v>
      </c>
      <c r="B82" s="170">
        <v>73</v>
      </c>
      <c r="C82" s="215">
        <v>107928689</v>
      </c>
      <c r="D82" s="215" t="s">
        <v>856</v>
      </c>
      <c r="E82" s="215">
        <v>3788092</v>
      </c>
      <c r="F82" s="215">
        <v>4820499.17</v>
      </c>
      <c r="G82" s="215" t="s">
        <v>856</v>
      </c>
      <c r="H82" s="215">
        <v>116537280.17</v>
      </c>
      <c r="I82" s="215"/>
      <c r="J82" s="215">
        <v>110626906</v>
      </c>
      <c r="K82" s="215">
        <v>1392280</v>
      </c>
      <c r="L82" s="230">
        <v>3.789999709901044</v>
      </c>
      <c r="M82" s="215">
        <v>3863854</v>
      </c>
      <c r="N82" s="230">
        <v>2.000004223762253</v>
      </c>
      <c r="O82" s="215">
        <v>5314091.3100000005</v>
      </c>
      <c r="P82" t="s">
        <v>856</v>
      </c>
      <c r="Q82" s="230">
        <v>10.239440410483477</v>
      </c>
      <c r="R82" s="215">
        <v>121197131.31</v>
      </c>
      <c r="S82"/>
      <c r="T82" s="231">
        <v>4659851.140000001</v>
      </c>
      <c r="U82" s="230">
        <v>4</v>
      </c>
      <c r="W82" s="216"/>
    </row>
    <row r="83" spans="1:23" ht="12.75">
      <c r="A83" s="205" t="s">
        <v>519</v>
      </c>
      <c r="B83" s="170">
        <v>74</v>
      </c>
      <c r="C83" s="215">
        <v>11714464</v>
      </c>
      <c r="D83" s="215" t="s">
        <v>856</v>
      </c>
      <c r="E83" s="215">
        <v>687609</v>
      </c>
      <c r="F83" s="215">
        <v>1049000</v>
      </c>
      <c r="G83" s="215" t="s">
        <v>856</v>
      </c>
      <c r="H83" s="215">
        <v>13451073</v>
      </c>
      <c r="I83" s="215"/>
      <c r="J83" s="215">
        <v>12007326</v>
      </c>
      <c r="K83" s="215">
        <v>215546</v>
      </c>
      <c r="L83" s="230">
        <v>4.340002239965909</v>
      </c>
      <c r="M83" s="215">
        <v>708919</v>
      </c>
      <c r="N83" s="230">
        <v>3.0991450082823233</v>
      </c>
      <c r="O83" s="215">
        <v>1065000</v>
      </c>
      <c r="P83" t="s">
        <v>856</v>
      </c>
      <c r="Q83" s="230">
        <v>1.5252621544327931</v>
      </c>
      <c r="R83" s="215">
        <v>13996791</v>
      </c>
      <c r="S83"/>
      <c r="T83" s="231">
        <v>545718</v>
      </c>
      <c r="U83" s="230">
        <v>4.06</v>
      </c>
      <c r="W83" s="216"/>
    </row>
    <row r="84" spans="1:23" ht="12.75">
      <c r="A84" s="205" t="s">
        <v>520</v>
      </c>
      <c r="B84" s="170">
        <v>75</v>
      </c>
      <c r="C84" s="215">
        <v>41898484</v>
      </c>
      <c r="D84" s="215" t="s">
        <v>856</v>
      </c>
      <c r="E84" s="215">
        <v>642819</v>
      </c>
      <c r="F84" s="215">
        <v>3475000</v>
      </c>
      <c r="G84" s="215" t="s">
        <v>856</v>
      </c>
      <c r="H84" s="215">
        <v>46016303</v>
      </c>
      <c r="I84" s="215"/>
      <c r="J84" s="215">
        <v>42945946</v>
      </c>
      <c r="K84" s="215">
        <v>318428</v>
      </c>
      <c r="L84" s="230">
        <v>3.259998619520458</v>
      </c>
      <c r="M84" s="215">
        <v>656814</v>
      </c>
      <c r="N84" s="230">
        <v>2.177129176331129</v>
      </c>
      <c r="O84" s="215">
        <v>3871123</v>
      </c>
      <c r="P84" t="s">
        <v>856</v>
      </c>
      <c r="Q84" s="230">
        <v>11.399223021582733</v>
      </c>
      <c r="R84" s="215">
        <v>47792311</v>
      </c>
      <c r="S84"/>
      <c r="T84" s="231">
        <v>1776008</v>
      </c>
      <c r="U84" s="230">
        <v>3.8600000000000003</v>
      </c>
      <c r="W84" s="216"/>
    </row>
    <row r="85" spans="1:23" ht="12.75">
      <c r="A85" s="205" t="s">
        <v>521</v>
      </c>
      <c r="B85" s="170">
        <v>76</v>
      </c>
      <c r="C85" s="215">
        <v>20807261</v>
      </c>
      <c r="D85" s="215" t="s">
        <v>856</v>
      </c>
      <c r="E85" s="215">
        <v>902577</v>
      </c>
      <c r="F85" s="215">
        <v>1448494.13</v>
      </c>
      <c r="G85" s="215" t="s">
        <v>856</v>
      </c>
      <c r="H85" s="215">
        <v>23158332.13</v>
      </c>
      <c r="I85" s="215"/>
      <c r="J85" s="215">
        <v>21327443</v>
      </c>
      <c r="K85" s="215">
        <v>278817</v>
      </c>
      <c r="L85" s="230">
        <v>3.8400008535481915</v>
      </c>
      <c r="M85" s="215">
        <v>921354</v>
      </c>
      <c r="N85" s="230">
        <v>2.080376521892315</v>
      </c>
      <c r="O85" s="215">
        <v>1448305.39</v>
      </c>
      <c r="P85" t="s">
        <v>856</v>
      </c>
      <c r="Q85" s="230">
        <v>-0.01303008387061884</v>
      </c>
      <c r="R85" s="215">
        <v>23975919.39</v>
      </c>
      <c r="S85"/>
      <c r="T85" s="231">
        <v>817587.2600000016</v>
      </c>
      <c r="U85" s="230">
        <v>3.53</v>
      </c>
      <c r="W85" s="216"/>
    </row>
    <row r="86" spans="1:23" ht="12.75">
      <c r="A86" s="205" t="s">
        <v>522</v>
      </c>
      <c r="B86" s="170">
        <v>77</v>
      </c>
      <c r="C86" s="215">
        <v>16668942</v>
      </c>
      <c r="D86" s="215" t="s">
        <v>856</v>
      </c>
      <c r="E86" s="215">
        <v>1161479</v>
      </c>
      <c r="F86" s="215">
        <v>1313447</v>
      </c>
      <c r="G86" s="215" t="s">
        <v>856</v>
      </c>
      <c r="H86" s="215">
        <v>19143868</v>
      </c>
      <c r="I86" s="215"/>
      <c r="J86" s="215">
        <v>17085666</v>
      </c>
      <c r="K86" s="215">
        <v>373384</v>
      </c>
      <c r="L86" s="230">
        <v>4.740000895077804</v>
      </c>
      <c r="M86" s="215">
        <v>1217186</v>
      </c>
      <c r="N86" s="230">
        <v>4.7962124153772905</v>
      </c>
      <c r="O86" s="215">
        <v>1371447</v>
      </c>
      <c r="P86" t="s">
        <v>856</v>
      </c>
      <c r="Q86" s="230">
        <v>4.415861469857558</v>
      </c>
      <c r="R86" s="215">
        <v>20047683</v>
      </c>
      <c r="S86"/>
      <c r="T86" s="231">
        <v>903815</v>
      </c>
      <c r="U86" s="230">
        <v>4.72</v>
      </c>
      <c r="W86" s="216"/>
    </row>
    <row r="87" spans="1:23" ht="12.75">
      <c r="A87" s="205" t="s">
        <v>523</v>
      </c>
      <c r="B87" s="170">
        <v>78</v>
      </c>
      <c r="C87" s="215">
        <v>34405889</v>
      </c>
      <c r="D87" s="215" t="s">
        <v>856</v>
      </c>
      <c r="E87" s="215">
        <v>316755</v>
      </c>
      <c r="F87" s="215">
        <v>1337900</v>
      </c>
      <c r="G87" s="215" t="s">
        <v>856</v>
      </c>
      <c r="H87" s="215">
        <v>36060544</v>
      </c>
      <c r="I87" s="215"/>
      <c r="J87" s="215">
        <v>35266036</v>
      </c>
      <c r="K87" s="215">
        <v>251163</v>
      </c>
      <c r="L87" s="230">
        <v>3.2299993759789203</v>
      </c>
      <c r="M87" s="215">
        <v>321568</v>
      </c>
      <c r="N87" s="230">
        <v>1.5194708844374991</v>
      </c>
      <c r="O87" s="215">
        <v>1365229</v>
      </c>
      <c r="P87" t="s">
        <v>856</v>
      </c>
      <c r="Q87" s="230">
        <v>2.042678825024292</v>
      </c>
      <c r="R87" s="215">
        <v>37203996</v>
      </c>
      <c r="S87"/>
      <c r="T87" s="231">
        <v>1143452</v>
      </c>
      <c r="U87" s="230">
        <v>3.17</v>
      </c>
      <c r="W87" s="216"/>
    </row>
    <row r="88" spans="1:23" ht="12.75">
      <c r="A88" s="205" t="s">
        <v>524</v>
      </c>
      <c r="B88" s="170">
        <v>79</v>
      </c>
      <c r="C88" s="215">
        <v>54327962</v>
      </c>
      <c r="D88" s="215" t="s">
        <v>856</v>
      </c>
      <c r="E88" s="215">
        <v>4125769</v>
      </c>
      <c r="F88" s="215">
        <v>6340200</v>
      </c>
      <c r="G88" s="215" t="s">
        <v>856</v>
      </c>
      <c r="H88" s="215">
        <v>64793931</v>
      </c>
      <c r="I88" s="215"/>
      <c r="J88" s="215">
        <v>55686161</v>
      </c>
      <c r="K88" s="215">
        <v>467220</v>
      </c>
      <c r="L88" s="230">
        <v>3.3599990369600095</v>
      </c>
      <c r="M88" s="215">
        <v>4216873</v>
      </c>
      <c r="N88" s="230">
        <v>2.2081701617322733</v>
      </c>
      <c r="O88" s="215">
        <v>6747000</v>
      </c>
      <c r="P88" t="s">
        <v>856</v>
      </c>
      <c r="Q88" s="230">
        <v>6.416201381659884</v>
      </c>
      <c r="R88" s="215">
        <v>67117254</v>
      </c>
      <c r="S88"/>
      <c r="T88" s="231">
        <v>2323323</v>
      </c>
      <c r="U88" s="230">
        <v>3.5900000000000003</v>
      </c>
      <c r="W88" s="216"/>
    </row>
    <row r="89" spans="1:23" ht="12.75">
      <c r="A89" s="205" t="s">
        <v>525</v>
      </c>
      <c r="B89" s="170">
        <v>80</v>
      </c>
      <c r="C89" s="215">
        <v>11340842</v>
      </c>
      <c r="D89" s="215" t="s">
        <v>856</v>
      </c>
      <c r="E89" s="215">
        <v>2069699</v>
      </c>
      <c r="F89" s="215">
        <v>1910802.56</v>
      </c>
      <c r="G89" s="215" t="s">
        <v>856</v>
      </c>
      <c r="H89" s="215">
        <v>15321343.56</v>
      </c>
      <c r="I89" s="215"/>
      <c r="J89" s="215">
        <v>11624363</v>
      </c>
      <c r="K89" s="215">
        <v>121347</v>
      </c>
      <c r="L89" s="230">
        <v>3.5699994762293663</v>
      </c>
      <c r="M89" s="215">
        <v>2111093</v>
      </c>
      <c r="N89" s="230">
        <v>2.0000009663240887</v>
      </c>
      <c r="O89" s="215">
        <v>1701332</v>
      </c>
      <c r="P89" t="s">
        <v>856</v>
      </c>
      <c r="Q89" s="230">
        <v>-10.962438735690204</v>
      </c>
      <c r="R89" s="215">
        <v>15558135</v>
      </c>
      <c r="S89"/>
      <c r="T89" s="231">
        <v>236791.43999999948</v>
      </c>
      <c r="U89" s="230">
        <v>1.55</v>
      </c>
      <c r="W89" s="216"/>
    </row>
    <row r="90" spans="1:23" ht="12.75">
      <c r="A90" s="205" t="s">
        <v>526</v>
      </c>
      <c r="B90" s="170">
        <v>81</v>
      </c>
      <c r="C90" s="215">
        <v>8872935</v>
      </c>
      <c r="D90" s="215" t="s">
        <v>856</v>
      </c>
      <c r="E90" s="215">
        <v>347437</v>
      </c>
      <c r="F90" s="215">
        <v>615000</v>
      </c>
      <c r="G90" s="215" t="s">
        <v>856</v>
      </c>
      <c r="H90" s="215">
        <v>9835372</v>
      </c>
      <c r="I90" s="215"/>
      <c r="J90" s="215">
        <v>9094758</v>
      </c>
      <c r="K90" s="215">
        <v>134869</v>
      </c>
      <c r="L90" s="230">
        <v>4.020000146512963</v>
      </c>
      <c r="M90" s="215">
        <v>363222</v>
      </c>
      <c r="N90" s="230">
        <v>4.543269715085037</v>
      </c>
      <c r="O90" s="215">
        <v>666059</v>
      </c>
      <c r="P90" t="s">
        <v>856</v>
      </c>
      <c r="Q90" s="230">
        <v>8.302276422764228</v>
      </c>
      <c r="R90" s="215">
        <v>10258908</v>
      </c>
      <c r="S90"/>
      <c r="T90" s="231">
        <v>423536</v>
      </c>
      <c r="U90" s="230">
        <v>4.31</v>
      </c>
      <c r="W90" s="216"/>
    </row>
    <row r="91" spans="1:23" ht="12.75">
      <c r="A91" s="205" t="s">
        <v>527</v>
      </c>
      <c r="B91" s="170">
        <v>82</v>
      </c>
      <c r="C91" s="215">
        <v>63414275</v>
      </c>
      <c r="D91" s="215" t="s">
        <v>856</v>
      </c>
      <c r="E91" s="215">
        <v>1173968</v>
      </c>
      <c r="F91" s="215">
        <v>3549180</v>
      </c>
      <c r="G91" s="215" t="s">
        <v>856</v>
      </c>
      <c r="H91" s="215">
        <v>68137423</v>
      </c>
      <c r="I91" s="215"/>
      <c r="J91" s="215">
        <v>64999632</v>
      </c>
      <c r="K91" s="215">
        <v>653167</v>
      </c>
      <c r="L91" s="230">
        <v>3.530000145866211</v>
      </c>
      <c r="M91" s="215">
        <v>1216976</v>
      </c>
      <c r="N91" s="230">
        <v>3.663472939637196</v>
      </c>
      <c r="O91" s="215">
        <v>4111219</v>
      </c>
      <c r="P91" t="s">
        <v>856</v>
      </c>
      <c r="Q91" s="230">
        <v>15.83574234048428</v>
      </c>
      <c r="R91" s="215">
        <v>70980994</v>
      </c>
      <c r="S91"/>
      <c r="T91" s="231">
        <v>2843571</v>
      </c>
      <c r="U91" s="230">
        <v>4.17</v>
      </c>
      <c r="W91" s="216"/>
    </row>
    <row r="92" spans="1:23" ht="12.75">
      <c r="A92" s="205" t="s">
        <v>841</v>
      </c>
      <c r="B92" s="170">
        <v>83</v>
      </c>
      <c r="C92" s="215">
        <v>31679392</v>
      </c>
      <c r="D92" s="215" t="s">
        <v>856</v>
      </c>
      <c r="E92" s="215">
        <v>1738866</v>
      </c>
      <c r="F92" s="215">
        <v>2478856</v>
      </c>
      <c r="G92" s="215" t="s">
        <v>856</v>
      </c>
      <c r="H92" s="215">
        <v>35897114</v>
      </c>
      <c r="I92" s="215"/>
      <c r="J92" s="215">
        <v>32471377</v>
      </c>
      <c r="K92" s="215">
        <v>399160</v>
      </c>
      <c r="L92" s="230">
        <v>3.7599995605976275</v>
      </c>
      <c r="M92" s="215">
        <v>1774248</v>
      </c>
      <c r="N92" s="230">
        <v>2.0347743874456112</v>
      </c>
      <c r="O92" s="215">
        <v>2509424</v>
      </c>
      <c r="P92" t="s">
        <v>856</v>
      </c>
      <c r="Q92" s="230">
        <v>1.2331494850850553</v>
      </c>
      <c r="R92" s="215">
        <v>37154209</v>
      </c>
      <c r="S92"/>
      <c r="T92" s="231">
        <v>1257095</v>
      </c>
      <c r="U92" s="230">
        <v>3.5000000000000004</v>
      </c>
      <c r="W92" s="216"/>
    </row>
    <row r="93" spans="1:23" ht="12.75">
      <c r="A93" s="205" t="s">
        <v>842</v>
      </c>
      <c r="B93" s="170">
        <v>84</v>
      </c>
      <c r="C93" s="215">
        <v>4403830</v>
      </c>
      <c r="D93" s="215" t="s">
        <v>856</v>
      </c>
      <c r="E93" s="215">
        <v>341007</v>
      </c>
      <c r="F93" s="215">
        <v>423450</v>
      </c>
      <c r="G93" s="215" t="s">
        <v>856</v>
      </c>
      <c r="H93" s="215">
        <v>5168287</v>
      </c>
      <c r="I93" s="215"/>
      <c r="J93" s="215">
        <v>4513926</v>
      </c>
      <c r="K93" s="215">
        <v>83673</v>
      </c>
      <c r="L93" s="230">
        <v>4.4000108996033</v>
      </c>
      <c r="M93" s="215">
        <v>348437</v>
      </c>
      <c r="N93" s="230">
        <v>2.1788409035591645</v>
      </c>
      <c r="O93" s="215">
        <v>421456</v>
      </c>
      <c r="P93" t="s">
        <v>856</v>
      </c>
      <c r="Q93" s="230">
        <v>-0.47089384815208407</v>
      </c>
      <c r="R93" s="215">
        <v>5367492</v>
      </c>
      <c r="S93"/>
      <c r="T93" s="231">
        <v>199205</v>
      </c>
      <c r="U93" s="230">
        <v>3.85</v>
      </c>
      <c r="W93" s="216"/>
    </row>
    <row r="94" spans="1:23" ht="12.75">
      <c r="A94" s="205" t="s">
        <v>843</v>
      </c>
      <c r="B94" s="170">
        <v>85</v>
      </c>
      <c r="C94" s="215">
        <v>49637135</v>
      </c>
      <c r="D94" s="215" t="s">
        <v>856</v>
      </c>
      <c r="E94" s="215">
        <v>1676745</v>
      </c>
      <c r="F94" s="215">
        <v>3420045</v>
      </c>
      <c r="G94" s="215" t="s">
        <v>856</v>
      </c>
      <c r="H94" s="215">
        <v>54733925</v>
      </c>
      <c r="I94" s="215"/>
      <c r="J94" s="215">
        <v>50878063</v>
      </c>
      <c r="K94" s="215">
        <v>670101</v>
      </c>
      <c r="L94" s="230">
        <v>3.8499985948020568</v>
      </c>
      <c r="M94" s="215">
        <v>1710280</v>
      </c>
      <c r="N94" s="230">
        <v>2.0000059639360783</v>
      </c>
      <c r="O94" s="215">
        <v>3558400</v>
      </c>
      <c r="P94" t="s">
        <v>856</v>
      </c>
      <c r="Q94" s="230">
        <v>4.045414607117743</v>
      </c>
      <c r="R94" s="215">
        <v>56816844</v>
      </c>
      <c r="S94"/>
      <c r="T94" s="231">
        <v>2082919</v>
      </c>
      <c r="U94" s="230">
        <v>3.81</v>
      </c>
      <c r="W94" s="216"/>
    </row>
    <row r="95" spans="1:23" ht="12.75">
      <c r="A95" s="205" t="s">
        <v>531</v>
      </c>
      <c r="B95" s="170">
        <v>86</v>
      </c>
      <c r="C95" s="215">
        <v>19943210</v>
      </c>
      <c r="D95" s="215" t="s">
        <v>856</v>
      </c>
      <c r="E95" s="215">
        <v>175358</v>
      </c>
      <c r="F95" s="215">
        <v>1216500</v>
      </c>
      <c r="G95" s="215" t="s">
        <v>856</v>
      </c>
      <c r="H95" s="215">
        <v>21335068</v>
      </c>
      <c r="I95" s="215"/>
      <c r="J95" s="215">
        <v>20441790</v>
      </c>
      <c r="K95" s="215">
        <v>181483</v>
      </c>
      <c r="L95" s="230">
        <v>3.409997688436315</v>
      </c>
      <c r="M95" s="215">
        <v>179093</v>
      </c>
      <c r="N95" s="230">
        <v>2.1299284891479147</v>
      </c>
      <c r="O95" s="215">
        <v>1517000</v>
      </c>
      <c r="P95" t="s">
        <v>856</v>
      </c>
      <c r="Q95" s="230">
        <v>24.702013974517058</v>
      </c>
      <c r="R95" s="215">
        <v>22319366</v>
      </c>
      <c r="S95"/>
      <c r="T95" s="231">
        <v>984298</v>
      </c>
      <c r="U95" s="230">
        <v>4.61</v>
      </c>
      <c r="W95" s="216"/>
    </row>
    <row r="96" spans="1:23" ht="12.75">
      <c r="A96" s="205" t="s">
        <v>532</v>
      </c>
      <c r="B96" s="170">
        <v>87</v>
      </c>
      <c r="C96" s="215">
        <v>26304601</v>
      </c>
      <c r="D96" s="215" t="s">
        <v>856</v>
      </c>
      <c r="E96" s="215">
        <v>3261176</v>
      </c>
      <c r="F96" s="215">
        <v>1335026.0899999999</v>
      </c>
      <c r="G96" s="215" t="s">
        <v>856</v>
      </c>
      <c r="H96" s="215">
        <v>30900803.09</v>
      </c>
      <c r="I96" s="215"/>
      <c r="J96" s="215">
        <v>26962216</v>
      </c>
      <c r="K96" s="215">
        <v>260416</v>
      </c>
      <c r="L96" s="230">
        <v>3.49000161606709</v>
      </c>
      <c r="M96" s="215">
        <v>3326693</v>
      </c>
      <c r="N96" s="230">
        <v>2.0089992076477934</v>
      </c>
      <c r="O96" s="215">
        <v>1974879.34</v>
      </c>
      <c r="P96" t="s">
        <v>856</v>
      </c>
      <c r="Q96" s="230">
        <v>47.92814573384107</v>
      </c>
      <c r="R96" s="215">
        <v>32524204.34</v>
      </c>
      <c r="S96"/>
      <c r="T96" s="231">
        <v>1623401.25</v>
      </c>
      <c r="U96" s="230">
        <v>5.25</v>
      </c>
      <c r="W96" s="216"/>
    </row>
    <row r="97" spans="1:23" ht="12.75">
      <c r="A97" s="205" t="s">
        <v>533</v>
      </c>
      <c r="B97" s="170">
        <v>88</v>
      </c>
      <c r="C97" s="215">
        <v>58567507</v>
      </c>
      <c r="D97" s="215" t="s">
        <v>856</v>
      </c>
      <c r="E97" s="215">
        <v>2681987</v>
      </c>
      <c r="F97" s="215">
        <v>4990000</v>
      </c>
      <c r="G97" s="215" t="s">
        <v>856</v>
      </c>
      <c r="H97" s="215">
        <v>66239494</v>
      </c>
      <c r="I97" s="215"/>
      <c r="J97" s="215">
        <v>60031695</v>
      </c>
      <c r="K97" s="215">
        <v>685240</v>
      </c>
      <c r="L97" s="230">
        <v>3.6700008419344194</v>
      </c>
      <c r="M97" s="215">
        <v>2743417</v>
      </c>
      <c r="N97" s="230">
        <v>2.290465986598742</v>
      </c>
      <c r="O97" s="215">
        <v>5332700</v>
      </c>
      <c r="P97" t="s">
        <v>856</v>
      </c>
      <c r="Q97" s="230">
        <v>6.867735470941883</v>
      </c>
      <c r="R97" s="215">
        <v>68793052</v>
      </c>
      <c r="S97"/>
      <c r="T97" s="231">
        <v>2553558</v>
      </c>
      <c r="U97" s="230">
        <v>3.8600000000000003</v>
      </c>
      <c r="W97" s="216"/>
    </row>
    <row r="98" spans="1:23" ht="12.75">
      <c r="A98" s="205" t="s">
        <v>534</v>
      </c>
      <c r="B98" s="170">
        <v>89</v>
      </c>
      <c r="C98" s="215">
        <v>24878502</v>
      </c>
      <c r="D98" s="215" t="s">
        <v>856</v>
      </c>
      <c r="E98" s="215">
        <v>2376761</v>
      </c>
      <c r="F98" s="215">
        <v>2775500</v>
      </c>
      <c r="G98" s="215" t="s">
        <v>856</v>
      </c>
      <c r="H98" s="215">
        <v>30030763</v>
      </c>
      <c r="I98" s="215"/>
      <c r="J98" s="215">
        <v>25500465</v>
      </c>
      <c r="K98" s="215">
        <v>333372</v>
      </c>
      <c r="L98" s="230">
        <v>3.8400021030205114</v>
      </c>
      <c r="M98" s="215">
        <v>2581550</v>
      </c>
      <c r="N98" s="230">
        <v>8.616305972708236</v>
      </c>
      <c r="O98" s="215">
        <v>2775500</v>
      </c>
      <c r="P98" t="s">
        <v>856</v>
      </c>
      <c r="Q98" s="230">
        <v>0</v>
      </c>
      <c r="R98" s="215">
        <v>31190887</v>
      </c>
      <c r="S98"/>
      <c r="T98" s="231">
        <v>1160124</v>
      </c>
      <c r="U98" s="230">
        <v>3.8600000000000003</v>
      </c>
      <c r="W98" s="216"/>
    </row>
    <row r="99" spans="1:23" ht="12.75">
      <c r="A99" s="205" t="s">
        <v>535</v>
      </c>
      <c r="B99" s="170">
        <v>90</v>
      </c>
      <c r="C99" s="215">
        <v>4987095</v>
      </c>
      <c r="D99" s="215" t="s">
        <v>856</v>
      </c>
      <c r="E99" s="215">
        <v>315332</v>
      </c>
      <c r="F99" s="215">
        <v>322000</v>
      </c>
      <c r="G99" s="215" t="s">
        <v>856</v>
      </c>
      <c r="H99" s="215">
        <v>5624427</v>
      </c>
      <c r="I99" s="215"/>
      <c r="J99" s="215">
        <v>5111772</v>
      </c>
      <c r="K99" s="215">
        <v>54858</v>
      </c>
      <c r="L99" s="230">
        <v>3.599991578263498</v>
      </c>
      <c r="M99" s="215">
        <v>396685</v>
      </c>
      <c r="N99" s="230">
        <v>25.799157713140435</v>
      </c>
      <c r="O99" s="215">
        <v>392550</v>
      </c>
      <c r="P99" t="s">
        <v>856</v>
      </c>
      <c r="Q99" s="230">
        <v>21.90993788819876</v>
      </c>
      <c r="R99" s="215">
        <v>5955865</v>
      </c>
      <c r="S99"/>
      <c r="T99" s="231">
        <v>331438</v>
      </c>
      <c r="U99" s="230">
        <v>5.89</v>
      </c>
      <c r="W99" s="216"/>
    </row>
    <row r="100" spans="1:23" ht="12.75">
      <c r="A100" s="205" t="s">
        <v>536</v>
      </c>
      <c r="B100" s="170">
        <v>91</v>
      </c>
      <c r="C100" s="215">
        <v>12077356</v>
      </c>
      <c r="D100" s="215" t="s">
        <v>856</v>
      </c>
      <c r="E100" s="215">
        <v>146077</v>
      </c>
      <c r="F100" s="215">
        <v>239464</v>
      </c>
      <c r="G100" s="215" t="s">
        <v>856</v>
      </c>
      <c r="H100" s="215">
        <v>12462897</v>
      </c>
      <c r="I100" s="215"/>
      <c r="J100" s="215">
        <v>12379290</v>
      </c>
      <c r="K100" s="215">
        <v>115943</v>
      </c>
      <c r="L100" s="230">
        <v>3.460003994251722</v>
      </c>
      <c r="M100" s="215">
        <v>148284</v>
      </c>
      <c r="N100" s="230">
        <v>1.5108470190379046</v>
      </c>
      <c r="O100" s="215">
        <v>318864</v>
      </c>
      <c r="P100" t="s">
        <v>856</v>
      </c>
      <c r="Q100" s="230">
        <v>33.15738482611165</v>
      </c>
      <c r="R100" s="215">
        <v>12962381</v>
      </c>
      <c r="S100"/>
      <c r="T100" s="231">
        <v>499484</v>
      </c>
      <c r="U100" s="230">
        <v>4.01</v>
      </c>
      <c r="W100" s="216"/>
    </row>
    <row r="101" spans="1:23" ht="12.75">
      <c r="A101" s="205" t="s">
        <v>537</v>
      </c>
      <c r="B101" s="170">
        <v>92</v>
      </c>
      <c r="C101" s="215">
        <v>11085050</v>
      </c>
      <c r="D101" s="215" t="s">
        <v>856</v>
      </c>
      <c r="E101" s="215">
        <v>286313</v>
      </c>
      <c r="F101" s="215">
        <v>784507.15</v>
      </c>
      <c r="G101" s="215" t="s">
        <v>856</v>
      </c>
      <c r="H101" s="215">
        <v>12155870.15</v>
      </c>
      <c r="I101" s="215"/>
      <c r="J101" s="215">
        <v>11362176</v>
      </c>
      <c r="K101" s="215">
        <v>105308</v>
      </c>
      <c r="L101" s="230">
        <v>3.449997970239196</v>
      </c>
      <c r="M101" s="215">
        <v>292364</v>
      </c>
      <c r="N101" s="230">
        <v>2.1134213256121797</v>
      </c>
      <c r="O101" s="215">
        <v>856940.91</v>
      </c>
      <c r="P101" t="s">
        <v>856</v>
      </c>
      <c r="Q101" s="230">
        <v>9.233027385410065</v>
      </c>
      <c r="R101" s="215">
        <v>12616788.91</v>
      </c>
      <c r="S101"/>
      <c r="T101" s="231">
        <v>460918.7599999998</v>
      </c>
      <c r="U101" s="230">
        <v>3.7900000000000005</v>
      </c>
      <c r="W101" s="216"/>
    </row>
    <row r="102" spans="1:23" ht="12.75">
      <c r="A102" s="205" t="s">
        <v>538</v>
      </c>
      <c r="B102" s="170">
        <v>93</v>
      </c>
      <c r="C102" s="215">
        <v>162461024</v>
      </c>
      <c r="D102" s="215" t="s">
        <v>856</v>
      </c>
      <c r="E102" s="215">
        <v>8002904</v>
      </c>
      <c r="F102" s="215">
        <v>34269737</v>
      </c>
      <c r="G102" s="215" t="s">
        <v>856</v>
      </c>
      <c r="H102" s="215">
        <v>204733665</v>
      </c>
      <c r="I102" s="215"/>
      <c r="J102" s="215">
        <v>166522550</v>
      </c>
      <c r="K102" s="215">
        <v>2534392</v>
      </c>
      <c r="L102" s="230">
        <v>4.060000261970527</v>
      </c>
      <c r="M102" s="215">
        <v>8162962</v>
      </c>
      <c r="N102" s="230">
        <v>1.9999990003628683</v>
      </c>
      <c r="O102" s="215">
        <v>36816378</v>
      </c>
      <c r="P102" t="s">
        <v>856</v>
      </c>
      <c r="Q102" s="230">
        <v>7.431165870925709</v>
      </c>
      <c r="R102" s="215">
        <v>214036282</v>
      </c>
      <c r="S102"/>
      <c r="T102" s="231">
        <v>9302617</v>
      </c>
      <c r="U102" s="230">
        <v>4.54</v>
      </c>
      <c r="W102" s="216"/>
    </row>
    <row r="103" spans="1:23" ht="12.75">
      <c r="A103" s="205" t="s">
        <v>539</v>
      </c>
      <c r="B103" s="170">
        <v>94</v>
      </c>
      <c r="C103" s="215">
        <v>31985881</v>
      </c>
      <c r="D103" s="215" t="s">
        <v>856</v>
      </c>
      <c r="E103" s="215">
        <v>2867429</v>
      </c>
      <c r="F103" s="215">
        <v>2945556</v>
      </c>
      <c r="G103" s="215" t="s">
        <v>856</v>
      </c>
      <c r="H103" s="215">
        <v>37798866</v>
      </c>
      <c r="I103" s="215"/>
      <c r="J103" s="215">
        <v>32785528</v>
      </c>
      <c r="K103" s="215">
        <v>460597</v>
      </c>
      <c r="L103" s="230">
        <v>3.9400009022730997</v>
      </c>
      <c r="M103" s="215">
        <v>2959437</v>
      </c>
      <c r="N103" s="230">
        <v>3.208728097539643</v>
      </c>
      <c r="O103" s="215">
        <v>3562000</v>
      </c>
      <c r="P103" t="s">
        <v>856</v>
      </c>
      <c r="Q103" s="230">
        <v>20.927933469945913</v>
      </c>
      <c r="R103" s="215">
        <v>39767562</v>
      </c>
      <c r="S103"/>
      <c r="T103" s="231">
        <v>1968696</v>
      </c>
      <c r="U103" s="230">
        <v>5.21</v>
      </c>
      <c r="W103" s="216"/>
    </row>
    <row r="104" spans="1:23" ht="12.75">
      <c r="A104" s="205" t="s">
        <v>540</v>
      </c>
      <c r="B104" s="170">
        <v>95</v>
      </c>
      <c r="C104" s="215">
        <v>124523604</v>
      </c>
      <c r="D104" s="215" t="s">
        <v>856</v>
      </c>
      <c r="E104" s="215">
        <v>28105452</v>
      </c>
      <c r="F104" s="215">
        <v>15492000</v>
      </c>
      <c r="G104" s="215" t="s">
        <v>856</v>
      </c>
      <c r="H104" s="215">
        <v>168121056</v>
      </c>
      <c r="I104" s="215"/>
      <c r="J104" s="215">
        <v>127636694</v>
      </c>
      <c r="K104" s="215">
        <v>3424399</v>
      </c>
      <c r="L104" s="230">
        <v>5.249999831357274</v>
      </c>
      <c r="M104" s="215">
        <v>28782010</v>
      </c>
      <c r="N104" s="230">
        <v>2.407212664645991</v>
      </c>
      <c r="O104" s="215">
        <v>16073188</v>
      </c>
      <c r="P104" t="s">
        <v>856</v>
      </c>
      <c r="Q104" s="230">
        <v>3.75153627678802</v>
      </c>
      <c r="R104" s="215">
        <v>175916291</v>
      </c>
      <c r="S104"/>
      <c r="T104" s="231">
        <v>7795235</v>
      </c>
      <c r="U104" s="230">
        <v>4.64</v>
      </c>
      <c r="W104" s="216"/>
    </row>
    <row r="105" spans="1:23" ht="12.75">
      <c r="A105" s="205" t="s">
        <v>541</v>
      </c>
      <c r="B105" s="170">
        <v>96</v>
      </c>
      <c r="C105" s="215">
        <v>107038873</v>
      </c>
      <c r="D105" s="215" t="s">
        <v>856</v>
      </c>
      <c r="E105" s="215">
        <v>2265351</v>
      </c>
      <c r="F105" s="215">
        <v>6550000</v>
      </c>
      <c r="G105" s="215" t="s">
        <v>856</v>
      </c>
      <c r="H105" s="215">
        <v>115854224</v>
      </c>
      <c r="I105" s="215"/>
      <c r="J105" s="215">
        <v>109714845</v>
      </c>
      <c r="K105" s="215">
        <v>1455729</v>
      </c>
      <c r="L105" s="230">
        <v>3.8600004691753433</v>
      </c>
      <c r="M105" s="215">
        <v>2407150</v>
      </c>
      <c r="N105" s="230">
        <v>6.259471490290026</v>
      </c>
      <c r="O105" s="215">
        <v>6550000</v>
      </c>
      <c r="P105" t="s">
        <v>856</v>
      </c>
      <c r="Q105" s="230">
        <v>0</v>
      </c>
      <c r="R105" s="215">
        <v>120127724</v>
      </c>
      <c r="S105"/>
      <c r="T105" s="231">
        <v>4273500</v>
      </c>
      <c r="U105" s="230">
        <v>3.6900000000000004</v>
      </c>
      <c r="W105" s="216"/>
    </row>
    <row r="106" spans="1:23" ht="12.75">
      <c r="A106" s="205" t="s">
        <v>542</v>
      </c>
      <c r="B106" s="170">
        <v>97</v>
      </c>
      <c r="C106" s="215">
        <v>62863851</v>
      </c>
      <c r="D106" s="215" t="s">
        <v>856</v>
      </c>
      <c r="E106" s="215">
        <v>9961669</v>
      </c>
      <c r="F106" s="215">
        <v>5665293.7</v>
      </c>
      <c r="G106" s="215" t="s">
        <v>856</v>
      </c>
      <c r="H106" s="215">
        <v>78490813.7</v>
      </c>
      <c r="I106" s="215"/>
      <c r="J106" s="215">
        <v>64435447</v>
      </c>
      <c r="K106" s="215">
        <v>1024681</v>
      </c>
      <c r="L106" s="230">
        <v>4.129999926348769</v>
      </c>
      <c r="M106" s="215">
        <v>10175911</v>
      </c>
      <c r="N106" s="230">
        <v>2.15066370906321</v>
      </c>
      <c r="O106" s="215">
        <v>6938898.220000001</v>
      </c>
      <c r="P106" t="s">
        <v>856</v>
      </c>
      <c r="Q106" s="230">
        <v>22.480820720733337</v>
      </c>
      <c r="R106" s="215">
        <v>82574937.22</v>
      </c>
      <c r="S106"/>
      <c r="T106" s="231">
        <v>4084123.519999996</v>
      </c>
      <c r="U106" s="230">
        <v>5.2</v>
      </c>
      <c r="W106" s="216"/>
    </row>
    <row r="107" spans="1:23" ht="12.75">
      <c r="A107" s="205" t="s">
        <v>543</v>
      </c>
      <c r="B107" s="170">
        <v>98</v>
      </c>
      <c r="C107" s="215">
        <v>2638833</v>
      </c>
      <c r="D107" s="215" t="s">
        <v>861</v>
      </c>
      <c r="E107" s="215">
        <v>128433</v>
      </c>
      <c r="F107" s="215">
        <v>267000</v>
      </c>
      <c r="G107" s="215" t="s">
        <v>861</v>
      </c>
      <c r="H107" s="215">
        <v>3034266</v>
      </c>
      <c r="I107" s="215"/>
      <c r="J107" s="215">
        <v>2704804</v>
      </c>
      <c r="K107" s="215">
        <v>17944</v>
      </c>
      <c r="L107" s="230">
        <v>3.180004191246661</v>
      </c>
      <c r="M107" s="215">
        <v>130760</v>
      </c>
      <c r="N107" s="230">
        <v>1.8118396362305638</v>
      </c>
      <c r="O107" s="215">
        <v>267500</v>
      </c>
      <c r="P107" t="s">
        <v>861</v>
      </c>
      <c r="Q107" s="230">
        <v>0.18726591760299627</v>
      </c>
      <c r="R107" s="215">
        <v>3121008</v>
      </c>
      <c r="S107"/>
      <c r="T107" s="231">
        <v>86742</v>
      </c>
      <c r="U107" s="230">
        <v>2.86</v>
      </c>
      <c r="W107" s="216"/>
    </row>
    <row r="108" spans="1:23" ht="12.75">
      <c r="A108" s="205" t="s">
        <v>544</v>
      </c>
      <c r="B108" s="170">
        <v>99</v>
      </c>
      <c r="C108" s="215">
        <v>56146711</v>
      </c>
      <c r="D108" s="215" t="s">
        <v>856</v>
      </c>
      <c r="E108" s="215">
        <v>1905225</v>
      </c>
      <c r="F108" s="215">
        <v>7817283</v>
      </c>
      <c r="G108" s="215" t="s">
        <v>856</v>
      </c>
      <c r="H108" s="215">
        <v>65869219</v>
      </c>
      <c r="I108" s="215"/>
      <c r="J108" s="215">
        <v>57550379</v>
      </c>
      <c r="K108" s="215">
        <v>898347</v>
      </c>
      <c r="L108" s="230">
        <v>4.099999731061718</v>
      </c>
      <c r="M108" s="215">
        <v>1948432</v>
      </c>
      <c r="N108" s="230">
        <v>2.2678161372016428</v>
      </c>
      <c r="O108" s="215">
        <v>8957628</v>
      </c>
      <c r="P108" t="s">
        <v>856</v>
      </c>
      <c r="Q108" s="230">
        <v>14.58748519146614</v>
      </c>
      <c r="R108" s="215">
        <v>69354786</v>
      </c>
      <c r="S108"/>
      <c r="T108" s="231">
        <v>3485567</v>
      </c>
      <c r="U108" s="230">
        <v>5.29</v>
      </c>
      <c r="W108" s="216"/>
    </row>
    <row r="109" spans="1:23" ht="12.75">
      <c r="A109" s="205" t="s">
        <v>545</v>
      </c>
      <c r="B109" s="170">
        <v>100</v>
      </c>
      <c r="C109" s="215">
        <v>234135168</v>
      </c>
      <c r="D109" s="215" t="s">
        <v>856</v>
      </c>
      <c r="E109" s="215">
        <v>12231753</v>
      </c>
      <c r="F109" s="215">
        <v>15881124</v>
      </c>
      <c r="G109" s="215" t="s">
        <v>856</v>
      </c>
      <c r="H109" s="215">
        <v>262248045</v>
      </c>
      <c r="I109" s="215"/>
      <c r="J109" s="215">
        <v>239988547</v>
      </c>
      <c r="K109" s="215">
        <v>3769576</v>
      </c>
      <c r="L109" s="230">
        <v>4.109999827108417</v>
      </c>
      <c r="M109" s="215">
        <v>12556614</v>
      </c>
      <c r="N109" s="230">
        <v>2.6558826032540064</v>
      </c>
      <c r="O109" s="215">
        <v>15873459</v>
      </c>
      <c r="P109" t="s">
        <v>856</v>
      </c>
      <c r="Q109" s="230">
        <v>-0.04826484573761908</v>
      </c>
      <c r="R109" s="215">
        <v>272188196</v>
      </c>
      <c r="S109"/>
      <c r="T109" s="231">
        <v>9940151</v>
      </c>
      <c r="U109" s="230">
        <v>3.7900000000000005</v>
      </c>
      <c r="W109" s="216"/>
    </row>
    <row r="110" spans="1:23" ht="12.75">
      <c r="A110" s="205" t="s">
        <v>546</v>
      </c>
      <c r="B110" s="170">
        <v>101</v>
      </c>
      <c r="C110" s="215">
        <v>83440481</v>
      </c>
      <c r="D110" s="215" t="s">
        <v>856</v>
      </c>
      <c r="E110" s="215">
        <v>3066439</v>
      </c>
      <c r="F110" s="215">
        <v>5586781</v>
      </c>
      <c r="G110" s="215" t="s">
        <v>856</v>
      </c>
      <c r="H110" s="215">
        <v>92093701</v>
      </c>
      <c r="I110" s="215"/>
      <c r="J110" s="215">
        <v>85526493</v>
      </c>
      <c r="K110" s="215">
        <v>1410144</v>
      </c>
      <c r="L110" s="230">
        <v>4.189999815557152</v>
      </c>
      <c r="M110" s="215">
        <v>3147565</v>
      </c>
      <c r="N110" s="230">
        <v>2.6456094512233896</v>
      </c>
      <c r="O110" s="215">
        <v>6364315</v>
      </c>
      <c r="P110" t="s">
        <v>856</v>
      </c>
      <c r="Q110" s="230">
        <v>13.91738820619602</v>
      </c>
      <c r="R110" s="215">
        <v>96448517</v>
      </c>
      <c r="S110"/>
      <c r="T110" s="231">
        <v>4354816</v>
      </c>
      <c r="U110" s="230">
        <v>4.73</v>
      </c>
      <c r="W110" s="216"/>
    </row>
    <row r="111" spans="1:23" ht="12.75">
      <c r="A111" s="205" t="s">
        <v>547</v>
      </c>
      <c r="B111" s="170">
        <v>102</v>
      </c>
      <c r="C111" s="215">
        <v>25359469</v>
      </c>
      <c r="D111" s="215" t="s">
        <v>856</v>
      </c>
      <c r="E111" s="215">
        <v>1440171</v>
      </c>
      <c r="F111" s="215">
        <v>1972850</v>
      </c>
      <c r="G111" s="215" t="s">
        <v>856</v>
      </c>
      <c r="H111" s="215">
        <v>28772490</v>
      </c>
      <c r="I111" s="215"/>
      <c r="J111" s="215">
        <v>25993456</v>
      </c>
      <c r="K111" s="215">
        <v>573124</v>
      </c>
      <c r="L111" s="230">
        <v>4.760001086773544</v>
      </c>
      <c r="M111" s="215">
        <v>1502841</v>
      </c>
      <c r="N111" s="230">
        <v>4.351566584801388</v>
      </c>
      <c r="O111" s="215">
        <v>1889500</v>
      </c>
      <c r="P111" t="s">
        <v>856</v>
      </c>
      <c r="Q111" s="230">
        <v>-4.224852370935449</v>
      </c>
      <c r="R111" s="215">
        <v>29958921</v>
      </c>
      <c r="S111"/>
      <c r="T111" s="231">
        <v>1186431</v>
      </c>
      <c r="U111" s="230">
        <v>4.12</v>
      </c>
      <c r="W111" s="216"/>
    </row>
    <row r="112" spans="1:23" ht="12.75">
      <c r="A112" s="205" t="s">
        <v>548</v>
      </c>
      <c r="B112" s="170">
        <v>103</v>
      </c>
      <c r="C112" s="215">
        <v>31687128</v>
      </c>
      <c r="D112" s="215" t="s">
        <v>856</v>
      </c>
      <c r="E112" s="215">
        <v>4986531</v>
      </c>
      <c r="F112" s="215">
        <v>3435947</v>
      </c>
      <c r="G112" s="215" t="s">
        <v>856</v>
      </c>
      <c r="H112" s="215">
        <v>40109606</v>
      </c>
      <c r="I112" s="215"/>
      <c r="J112" s="215">
        <v>32479306</v>
      </c>
      <c r="K112" s="215">
        <v>446789</v>
      </c>
      <c r="L112" s="230">
        <v>3.91000093160857</v>
      </c>
      <c r="M112" s="215">
        <v>5096901</v>
      </c>
      <c r="N112" s="230">
        <v>2.2133623555132815</v>
      </c>
      <c r="O112" s="215">
        <v>3362865.81</v>
      </c>
      <c r="P112" t="s">
        <v>856</v>
      </c>
      <c r="Q112" s="230">
        <v>-2.1269591760291977</v>
      </c>
      <c r="R112" s="215">
        <v>41385861.81</v>
      </c>
      <c r="S112"/>
      <c r="T112" s="231">
        <v>1276255.8100000024</v>
      </c>
      <c r="U112" s="230">
        <v>3.18</v>
      </c>
      <c r="W112" s="216"/>
    </row>
    <row r="113" spans="1:23" ht="12.75">
      <c r="A113" s="205" t="s">
        <v>844</v>
      </c>
      <c r="B113" s="170">
        <v>104</v>
      </c>
      <c r="C113" s="215">
        <v>2920993</v>
      </c>
      <c r="D113" s="215" t="s">
        <v>856</v>
      </c>
      <c r="E113" s="215">
        <v>5755</v>
      </c>
      <c r="F113" s="215">
        <v>115500</v>
      </c>
      <c r="G113" s="215" t="s">
        <v>856</v>
      </c>
      <c r="H113" s="215">
        <v>3042248</v>
      </c>
      <c r="I113" s="215"/>
      <c r="J113" s="215">
        <v>2994018</v>
      </c>
      <c r="K113" s="215">
        <v>9055</v>
      </c>
      <c r="L113" s="230">
        <v>2.8100033105180326</v>
      </c>
      <c r="M113" s="215">
        <v>5977</v>
      </c>
      <c r="N113" s="230">
        <v>3.8575152041702867</v>
      </c>
      <c r="O113" s="215">
        <v>128300</v>
      </c>
      <c r="P113" t="s">
        <v>856</v>
      </c>
      <c r="Q113" s="230">
        <v>11.082251082251082</v>
      </c>
      <c r="R113" s="215">
        <v>3137350</v>
      </c>
      <c r="S113"/>
      <c r="T113" s="231">
        <v>95102</v>
      </c>
      <c r="U113" s="230">
        <v>3.1300000000000003</v>
      </c>
      <c r="W113" s="216"/>
    </row>
    <row r="114" spans="1:23" ht="12.75">
      <c r="A114" s="205" t="s">
        <v>550</v>
      </c>
      <c r="B114" s="170">
        <v>105</v>
      </c>
      <c r="C114" s="215">
        <v>19676242</v>
      </c>
      <c r="D114" s="215" t="s">
        <v>856</v>
      </c>
      <c r="E114" s="215">
        <v>1039144</v>
      </c>
      <c r="F114" s="215">
        <v>2402245</v>
      </c>
      <c r="G114" s="215" t="s">
        <v>856</v>
      </c>
      <c r="H114" s="215">
        <v>23117631</v>
      </c>
      <c r="I114" s="215"/>
      <c r="J114" s="215">
        <v>20168148</v>
      </c>
      <c r="K114" s="215">
        <v>210536</v>
      </c>
      <c r="L114" s="230">
        <v>3.5700008162127705</v>
      </c>
      <c r="M114" s="215">
        <v>1087303</v>
      </c>
      <c r="N114" s="230">
        <v>4.634487616730694</v>
      </c>
      <c r="O114" s="215">
        <v>2556377</v>
      </c>
      <c r="P114" t="s">
        <v>856</v>
      </c>
      <c r="Q114" s="230">
        <v>6.416164879102673</v>
      </c>
      <c r="R114" s="215">
        <v>24022364</v>
      </c>
      <c r="S114"/>
      <c r="T114" s="231">
        <v>904733</v>
      </c>
      <c r="U114" s="230">
        <v>3.91</v>
      </c>
      <c r="W114" s="216"/>
    </row>
    <row r="115" spans="1:23" ht="12.75">
      <c r="A115" s="205" t="s">
        <v>551</v>
      </c>
      <c r="B115" s="170">
        <v>106</v>
      </c>
      <c r="C115" s="215">
        <v>3041953</v>
      </c>
      <c r="D115" s="215" t="s">
        <v>856</v>
      </c>
      <c r="E115" s="215">
        <v>308327</v>
      </c>
      <c r="F115" s="215">
        <v>180700</v>
      </c>
      <c r="G115" s="215" t="s">
        <v>856</v>
      </c>
      <c r="H115" s="215">
        <v>3530980</v>
      </c>
      <c r="I115" s="215"/>
      <c r="J115" s="215">
        <v>3118002</v>
      </c>
      <c r="K115" s="215">
        <v>28899</v>
      </c>
      <c r="L115" s="230">
        <v>3.450020430953404</v>
      </c>
      <c r="M115" s="215">
        <v>315348</v>
      </c>
      <c r="N115" s="230">
        <v>2.277127854518093</v>
      </c>
      <c r="O115" s="215">
        <v>190700</v>
      </c>
      <c r="P115" t="s">
        <v>856</v>
      </c>
      <c r="Q115" s="230">
        <v>5.534034311012729</v>
      </c>
      <c r="R115" s="215">
        <v>3652949</v>
      </c>
      <c r="S115"/>
      <c r="T115" s="231">
        <v>121969</v>
      </c>
      <c r="U115" s="230">
        <v>3.45</v>
      </c>
      <c r="W115" s="216"/>
    </row>
    <row r="116" spans="1:23" ht="12.75">
      <c r="A116" s="205" t="s">
        <v>552</v>
      </c>
      <c r="B116" s="170">
        <v>107</v>
      </c>
      <c r="C116" s="215">
        <v>92491148</v>
      </c>
      <c r="D116" s="215" t="s">
        <v>856</v>
      </c>
      <c r="E116" s="215">
        <v>4662504</v>
      </c>
      <c r="F116" s="215">
        <v>7325894</v>
      </c>
      <c r="G116" s="215" t="s">
        <v>856</v>
      </c>
      <c r="H116" s="215">
        <v>104479546</v>
      </c>
      <c r="I116" s="215"/>
      <c r="J116" s="215">
        <v>94803427</v>
      </c>
      <c r="K116" s="215">
        <v>1470609</v>
      </c>
      <c r="L116" s="230">
        <v>4.0900000505994365</v>
      </c>
      <c r="M116" s="215">
        <v>4760002</v>
      </c>
      <c r="N116" s="230">
        <v>2.091108125590884</v>
      </c>
      <c r="O116" s="215">
        <v>7980075</v>
      </c>
      <c r="P116" t="s">
        <v>856</v>
      </c>
      <c r="Q116" s="230">
        <v>8.929708783665175</v>
      </c>
      <c r="R116" s="215">
        <v>109014113</v>
      </c>
      <c r="S116"/>
      <c r="T116" s="231">
        <v>4534567</v>
      </c>
      <c r="U116" s="230">
        <v>4.34</v>
      </c>
      <c r="W116" s="216"/>
    </row>
    <row r="117" spans="1:23" ht="12.75">
      <c r="A117" s="205" t="s">
        <v>553</v>
      </c>
      <c r="B117" s="170">
        <v>108</v>
      </c>
      <c r="C117" s="215">
        <v>2724445</v>
      </c>
      <c r="D117" s="215" t="s">
        <v>856</v>
      </c>
      <c r="E117" s="215">
        <v>146806</v>
      </c>
      <c r="F117" s="215">
        <v>158200</v>
      </c>
      <c r="G117" s="215" t="s">
        <v>856</v>
      </c>
      <c r="H117" s="215">
        <v>3029451</v>
      </c>
      <c r="I117" s="215"/>
      <c r="J117" s="215">
        <v>2792556</v>
      </c>
      <c r="K117" s="215">
        <v>30786</v>
      </c>
      <c r="L117" s="230">
        <v>3.629987024880297</v>
      </c>
      <c r="M117" s="215">
        <v>149039</v>
      </c>
      <c r="N117" s="230">
        <v>1.5210549977521355</v>
      </c>
      <c r="O117" s="215">
        <v>171000</v>
      </c>
      <c r="P117" t="s">
        <v>856</v>
      </c>
      <c r="Q117" s="230">
        <v>8.09102402022756</v>
      </c>
      <c r="R117" s="215">
        <v>3143381</v>
      </c>
      <c r="S117"/>
      <c r="T117" s="231">
        <v>113930</v>
      </c>
      <c r="U117" s="230">
        <v>3.7600000000000002</v>
      </c>
      <c r="W117" s="216"/>
    </row>
    <row r="118" spans="1:23" ht="12.75">
      <c r="A118" s="205" t="s">
        <v>554</v>
      </c>
      <c r="B118" s="170">
        <v>109</v>
      </c>
      <c r="C118" s="215">
        <v>563034</v>
      </c>
      <c r="D118" s="215" t="s">
        <v>861</v>
      </c>
      <c r="E118" s="215">
        <v>33704</v>
      </c>
      <c r="F118" s="215">
        <v>92500</v>
      </c>
      <c r="G118" s="215" t="s">
        <v>861</v>
      </c>
      <c r="H118" s="215">
        <v>689238</v>
      </c>
      <c r="I118" s="215"/>
      <c r="J118" s="215">
        <v>577110</v>
      </c>
      <c r="K118" s="215">
        <v>2984</v>
      </c>
      <c r="L118" s="230">
        <v>3.0300123971198896</v>
      </c>
      <c r="M118" s="215">
        <v>34818</v>
      </c>
      <c r="N118" s="230">
        <v>3.3052456681699502</v>
      </c>
      <c r="O118" s="215">
        <v>105562.07</v>
      </c>
      <c r="P118" t="s">
        <v>861</v>
      </c>
      <c r="Q118" s="230">
        <v>14.121156756756765</v>
      </c>
      <c r="R118" s="215">
        <v>720474.0700000001</v>
      </c>
      <c r="S118"/>
      <c r="T118" s="231">
        <v>31236.070000000065</v>
      </c>
      <c r="U118" s="230">
        <v>4.53</v>
      </c>
      <c r="W118" s="216"/>
    </row>
    <row r="119" spans="1:23" ht="12.75">
      <c r="A119" s="205" t="s">
        <v>555</v>
      </c>
      <c r="B119" s="170">
        <v>110</v>
      </c>
      <c r="C119" s="215">
        <v>42675179</v>
      </c>
      <c r="D119" s="215" t="s">
        <v>856</v>
      </c>
      <c r="E119" s="215">
        <v>1818506</v>
      </c>
      <c r="F119" s="215">
        <v>3431529</v>
      </c>
      <c r="G119" s="215" t="s">
        <v>856</v>
      </c>
      <c r="H119" s="215">
        <v>47925214</v>
      </c>
      <c r="I119" s="215"/>
      <c r="J119" s="215">
        <v>43742058</v>
      </c>
      <c r="K119" s="215">
        <v>879109</v>
      </c>
      <c r="L119" s="230">
        <v>4.559999619450923</v>
      </c>
      <c r="M119" s="215">
        <v>1855435</v>
      </c>
      <c r="N119" s="230">
        <v>2.030732920320307</v>
      </c>
      <c r="O119" s="215">
        <v>3418118</v>
      </c>
      <c r="P119" t="s">
        <v>856</v>
      </c>
      <c r="Q119" s="230">
        <v>-0.39081703811915913</v>
      </c>
      <c r="R119" s="215">
        <v>49894720</v>
      </c>
      <c r="S119"/>
      <c r="T119" s="231">
        <v>1969506</v>
      </c>
      <c r="U119" s="230">
        <v>4.109999999999999</v>
      </c>
      <c r="W119" s="216"/>
    </row>
    <row r="120" spans="1:23" ht="12.75">
      <c r="A120" s="205" t="s">
        <v>556</v>
      </c>
      <c r="B120" s="170">
        <v>111</v>
      </c>
      <c r="C120" s="215">
        <v>12731532</v>
      </c>
      <c r="D120" s="215" t="s">
        <v>856</v>
      </c>
      <c r="E120" s="215">
        <v>1120315</v>
      </c>
      <c r="F120" s="215">
        <v>603000</v>
      </c>
      <c r="G120" s="215" t="s">
        <v>856</v>
      </c>
      <c r="H120" s="215">
        <v>14454847</v>
      </c>
      <c r="I120" s="215"/>
      <c r="J120" s="215">
        <v>13049820</v>
      </c>
      <c r="K120" s="215">
        <v>182061</v>
      </c>
      <c r="L120" s="230">
        <v>3.929998369402834</v>
      </c>
      <c r="M120" s="215">
        <v>1149876</v>
      </c>
      <c r="N120" s="230">
        <v>2.638632884501234</v>
      </c>
      <c r="O120" s="215">
        <v>603000</v>
      </c>
      <c r="P120" t="s">
        <v>856</v>
      </c>
      <c r="Q120" s="230">
        <v>0</v>
      </c>
      <c r="R120" s="215">
        <v>14984757</v>
      </c>
      <c r="S120"/>
      <c r="T120" s="231">
        <v>529910</v>
      </c>
      <c r="U120" s="230">
        <v>3.6700000000000004</v>
      </c>
      <c r="W120" s="216"/>
    </row>
    <row r="121" spans="1:23" ht="12.75">
      <c r="A121" s="205" t="s">
        <v>557</v>
      </c>
      <c r="B121" s="170">
        <v>112</v>
      </c>
      <c r="C121" s="215">
        <v>3883249</v>
      </c>
      <c r="D121" s="215" t="s">
        <v>856</v>
      </c>
      <c r="E121" s="215">
        <v>260050</v>
      </c>
      <c r="F121" s="215">
        <v>452500</v>
      </c>
      <c r="G121" s="215" t="s">
        <v>856</v>
      </c>
      <c r="H121" s="215">
        <v>4595799</v>
      </c>
      <c r="I121" s="215"/>
      <c r="J121" s="215">
        <v>3980330</v>
      </c>
      <c r="K121" s="215">
        <v>78053</v>
      </c>
      <c r="L121" s="230">
        <v>4.5099863542100955</v>
      </c>
      <c r="M121" s="215">
        <v>272432</v>
      </c>
      <c r="N121" s="230">
        <v>4.761392039992309</v>
      </c>
      <c r="O121" s="215">
        <v>440400</v>
      </c>
      <c r="P121" t="s">
        <v>856</v>
      </c>
      <c r="Q121" s="230">
        <v>-2.6740331491712706</v>
      </c>
      <c r="R121" s="215">
        <v>4771215</v>
      </c>
      <c r="S121"/>
      <c r="T121" s="231">
        <v>175416</v>
      </c>
      <c r="U121" s="230">
        <v>3.82</v>
      </c>
      <c r="W121" s="216"/>
    </row>
    <row r="122" spans="1:23" ht="12.75">
      <c r="A122" s="205" t="s">
        <v>845</v>
      </c>
      <c r="B122" s="170">
        <v>113</v>
      </c>
      <c r="C122" s="215">
        <v>26787463</v>
      </c>
      <c r="D122" s="215" t="s">
        <v>856</v>
      </c>
      <c r="E122" s="215">
        <v>1239118</v>
      </c>
      <c r="F122" s="215">
        <v>1327350</v>
      </c>
      <c r="G122" s="215" t="s">
        <v>856</v>
      </c>
      <c r="H122" s="215">
        <v>29353931</v>
      </c>
      <c r="I122" s="215"/>
      <c r="J122" s="215">
        <v>27457150</v>
      </c>
      <c r="K122" s="215">
        <v>495568</v>
      </c>
      <c r="L122" s="230">
        <v>4.350001342045718</v>
      </c>
      <c r="M122" s="215">
        <v>1286580</v>
      </c>
      <c r="N122" s="230">
        <v>3.830305104114378</v>
      </c>
      <c r="O122" s="215">
        <v>1325000</v>
      </c>
      <c r="P122" t="s">
        <v>856</v>
      </c>
      <c r="Q122" s="230">
        <v>-0.17704448713602292</v>
      </c>
      <c r="R122" s="215">
        <v>30564298</v>
      </c>
      <c r="S122"/>
      <c r="T122" s="231">
        <v>1210367</v>
      </c>
      <c r="U122" s="230">
        <v>4.12</v>
      </c>
      <c r="W122" s="216"/>
    </row>
    <row r="123" spans="1:23" ht="12.75">
      <c r="A123" s="205" t="s">
        <v>559</v>
      </c>
      <c r="B123" s="170">
        <v>114</v>
      </c>
      <c r="C123" s="215">
        <v>39245059</v>
      </c>
      <c r="D123" s="215" t="s">
        <v>856</v>
      </c>
      <c r="E123" s="215">
        <v>3721759</v>
      </c>
      <c r="F123" s="215">
        <v>3100600</v>
      </c>
      <c r="G123" s="215" t="s">
        <v>856</v>
      </c>
      <c r="H123" s="215">
        <v>46067418</v>
      </c>
      <c r="I123" s="215"/>
      <c r="J123" s="215">
        <v>40226185</v>
      </c>
      <c r="K123" s="215">
        <v>372828</v>
      </c>
      <c r="L123" s="230">
        <v>3.449998635497019</v>
      </c>
      <c r="M123" s="215">
        <v>3798247</v>
      </c>
      <c r="N123" s="230">
        <v>2.0551572522562584</v>
      </c>
      <c r="O123" s="215">
        <v>3182000</v>
      </c>
      <c r="P123" t="s">
        <v>856</v>
      </c>
      <c r="Q123" s="230">
        <v>2.6252983293556085</v>
      </c>
      <c r="R123" s="215">
        <v>47579260</v>
      </c>
      <c r="S123"/>
      <c r="T123" s="231">
        <v>1511842</v>
      </c>
      <c r="U123" s="230">
        <v>3.2800000000000002</v>
      </c>
      <c r="W123" s="216"/>
    </row>
    <row r="124" spans="1:23" ht="12.75">
      <c r="A124" s="205" t="s">
        <v>560</v>
      </c>
      <c r="B124" s="170">
        <v>115</v>
      </c>
      <c r="C124" s="215">
        <v>31947079</v>
      </c>
      <c r="D124" s="215" t="s">
        <v>856</v>
      </c>
      <c r="E124" s="215">
        <v>1016417</v>
      </c>
      <c r="F124" s="215">
        <v>2433627</v>
      </c>
      <c r="G124" s="215" t="s">
        <v>856</v>
      </c>
      <c r="H124" s="215">
        <v>35397123</v>
      </c>
      <c r="I124" s="215"/>
      <c r="J124" s="215">
        <v>32745756</v>
      </c>
      <c r="K124" s="215">
        <v>313081</v>
      </c>
      <c r="L124" s="230">
        <v>3.479998906942322</v>
      </c>
      <c r="M124" s="215">
        <v>1043501</v>
      </c>
      <c r="N124" s="230">
        <v>2.664654369220507</v>
      </c>
      <c r="O124" s="215">
        <v>2598466</v>
      </c>
      <c r="P124" t="s">
        <v>856</v>
      </c>
      <c r="Q124" s="230">
        <v>6.773388033581153</v>
      </c>
      <c r="R124" s="215">
        <v>36700804</v>
      </c>
      <c r="S124"/>
      <c r="T124" s="231">
        <v>1303681</v>
      </c>
      <c r="U124" s="230">
        <v>3.6799999999999997</v>
      </c>
      <c r="W124" s="216"/>
    </row>
    <row r="125" spans="1:23" ht="12.75">
      <c r="A125" s="205" t="s">
        <v>561</v>
      </c>
      <c r="B125" s="170">
        <v>116</v>
      </c>
      <c r="C125" s="215">
        <v>13710045</v>
      </c>
      <c r="D125" s="215" t="s">
        <v>856</v>
      </c>
      <c r="E125" s="215">
        <v>1025636</v>
      </c>
      <c r="F125" s="215">
        <v>1287013</v>
      </c>
      <c r="G125" s="215" t="s">
        <v>856</v>
      </c>
      <c r="H125" s="215">
        <v>16022694</v>
      </c>
      <c r="I125" s="215"/>
      <c r="J125" s="215">
        <v>14052796</v>
      </c>
      <c r="K125" s="215">
        <v>152181</v>
      </c>
      <c r="L125" s="230">
        <v>3.6099954449456586</v>
      </c>
      <c r="M125" s="215">
        <v>1064289</v>
      </c>
      <c r="N125" s="230">
        <v>3.768685966561236</v>
      </c>
      <c r="O125" s="215">
        <v>1345801</v>
      </c>
      <c r="P125" t="s">
        <v>856</v>
      </c>
      <c r="Q125" s="230">
        <v>4.567786028579354</v>
      </c>
      <c r="R125" s="215">
        <v>16615067</v>
      </c>
      <c r="S125"/>
      <c r="T125" s="231">
        <v>592373</v>
      </c>
      <c r="U125" s="230">
        <v>3.6999999999999997</v>
      </c>
      <c r="W125" s="216"/>
    </row>
    <row r="126" spans="1:23" ht="12.75">
      <c r="A126" s="205" t="s">
        <v>562</v>
      </c>
      <c r="B126" s="170">
        <v>117</v>
      </c>
      <c r="C126" s="215">
        <v>12953163</v>
      </c>
      <c r="D126" s="215" t="s">
        <v>856</v>
      </c>
      <c r="E126" s="215">
        <v>843160</v>
      </c>
      <c r="F126" s="215">
        <v>1904520</v>
      </c>
      <c r="G126" s="215" t="s">
        <v>856</v>
      </c>
      <c r="H126" s="215">
        <v>15700843</v>
      </c>
      <c r="I126" s="215"/>
      <c r="J126" s="215">
        <v>13276992</v>
      </c>
      <c r="K126" s="215">
        <v>152847</v>
      </c>
      <c r="L126" s="230">
        <v>3.6799969243033535</v>
      </c>
      <c r="M126" s="215">
        <v>867764</v>
      </c>
      <c r="N126" s="230">
        <v>2.9180701171782344</v>
      </c>
      <c r="O126" s="215">
        <v>2434217</v>
      </c>
      <c r="P126" t="s">
        <v>856</v>
      </c>
      <c r="Q126" s="230">
        <v>27.812624703337324</v>
      </c>
      <c r="R126" s="215">
        <v>16731820</v>
      </c>
      <c r="S126"/>
      <c r="T126" s="231">
        <v>1030977</v>
      </c>
      <c r="U126" s="230">
        <v>6.569999999999999</v>
      </c>
      <c r="W126" s="216"/>
    </row>
    <row r="127" spans="1:23" ht="12.75">
      <c r="A127" s="205" t="s">
        <v>563</v>
      </c>
      <c r="B127" s="170">
        <v>118</v>
      </c>
      <c r="C127" s="215">
        <v>17563479</v>
      </c>
      <c r="D127" s="215" t="s">
        <v>856</v>
      </c>
      <c r="E127" s="215">
        <v>1123353</v>
      </c>
      <c r="F127" s="215">
        <v>1401000</v>
      </c>
      <c r="G127" s="215" t="s">
        <v>856</v>
      </c>
      <c r="H127" s="215">
        <v>20087832</v>
      </c>
      <c r="I127" s="215"/>
      <c r="J127" s="215">
        <v>18002566</v>
      </c>
      <c r="K127" s="215">
        <v>194955</v>
      </c>
      <c r="L127" s="230">
        <v>3.610002323571543</v>
      </c>
      <c r="M127" s="215">
        <v>1154258</v>
      </c>
      <c r="N127" s="230">
        <v>2.7511387782825167</v>
      </c>
      <c r="O127" s="215">
        <v>1687400</v>
      </c>
      <c r="P127" t="s">
        <v>856</v>
      </c>
      <c r="Q127" s="230">
        <v>20.442541042112776</v>
      </c>
      <c r="R127" s="215">
        <v>21039179</v>
      </c>
      <c r="S127"/>
      <c r="T127" s="231">
        <v>951347</v>
      </c>
      <c r="U127" s="230">
        <v>4.74</v>
      </c>
      <c r="W127" s="216"/>
    </row>
    <row r="128" spans="1:23" ht="12.75">
      <c r="A128" s="205" t="s">
        <v>564</v>
      </c>
      <c r="B128" s="170">
        <v>119</v>
      </c>
      <c r="C128" s="215">
        <v>24273714</v>
      </c>
      <c r="D128" s="215" t="s">
        <v>856</v>
      </c>
      <c r="E128" s="215">
        <v>987598</v>
      </c>
      <c r="F128" s="215">
        <v>1111364.42</v>
      </c>
      <c r="G128" s="215" t="s">
        <v>856</v>
      </c>
      <c r="H128" s="215">
        <v>26372676.42</v>
      </c>
      <c r="I128" s="215"/>
      <c r="J128" s="215">
        <v>24880557</v>
      </c>
      <c r="K128" s="215">
        <v>254874</v>
      </c>
      <c r="L128" s="230">
        <v>3.5500006303114553</v>
      </c>
      <c r="M128" s="215">
        <v>1020812</v>
      </c>
      <c r="N128" s="230">
        <v>3.3631092813067665</v>
      </c>
      <c r="O128" s="215">
        <v>1189180</v>
      </c>
      <c r="P128" t="s">
        <v>856</v>
      </c>
      <c r="Q128" s="230">
        <v>7.001805942284897</v>
      </c>
      <c r="R128" s="215">
        <v>27345423</v>
      </c>
      <c r="S128"/>
      <c r="T128" s="231">
        <v>972746.5799999982</v>
      </c>
      <c r="U128" s="230">
        <v>3.6900000000000004</v>
      </c>
      <c r="W128" s="216"/>
    </row>
    <row r="129" spans="1:23" ht="12.75">
      <c r="A129" s="205" t="s">
        <v>565</v>
      </c>
      <c r="B129" s="170">
        <v>120</v>
      </c>
      <c r="C129" s="215">
        <v>14092186</v>
      </c>
      <c r="D129" s="215" t="s">
        <v>856</v>
      </c>
      <c r="E129" s="215">
        <v>796973</v>
      </c>
      <c r="F129" s="215">
        <v>624000</v>
      </c>
      <c r="G129" s="215" t="s">
        <v>856</v>
      </c>
      <c r="H129" s="215">
        <v>15513159</v>
      </c>
      <c r="I129" s="215"/>
      <c r="J129" s="215">
        <v>14444491</v>
      </c>
      <c r="K129" s="215">
        <v>240976</v>
      </c>
      <c r="L129" s="230">
        <v>4.209999782858387</v>
      </c>
      <c r="M129" s="215">
        <v>812912</v>
      </c>
      <c r="N129" s="230">
        <v>1.9999422816080343</v>
      </c>
      <c r="O129" s="215">
        <v>613840</v>
      </c>
      <c r="P129" t="s">
        <v>856</v>
      </c>
      <c r="Q129" s="230">
        <v>-1.6282051282051282</v>
      </c>
      <c r="R129" s="215">
        <v>16112219</v>
      </c>
      <c r="S129"/>
      <c r="T129" s="231">
        <v>599060</v>
      </c>
      <c r="U129" s="230">
        <v>3.8600000000000003</v>
      </c>
      <c r="W129" s="216"/>
    </row>
    <row r="130" spans="1:23" ht="12.75">
      <c r="A130" s="205" t="s">
        <v>566</v>
      </c>
      <c r="B130" s="170">
        <v>121</v>
      </c>
      <c r="C130" s="215">
        <v>2618132</v>
      </c>
      <c r="D130" s="215" t="s">
        <v>856</v>
      </c>
      <c r="E130" s="215">
        <v>132830</v>
      </c>
      <c r="F130" s="215">
        <v>621800</v>
      </c>
      <c r="G130" s="215" t="s">
        <v>856</v>
      </c>
      <c r="H130" s="215">
        <v>3372762</v>
      </c>
      <c r="I130" s="215"/>
      <c r="J130" s="215">
        <v>2683585</v>
      </c>
      <c r="K130" s="215">
        <v>7593</v>
      </c>
      <c r="L130" s="230">
        <v>2.790004476474066</v>
      </c>
      <c r="M130" s="215">
        <v>137150</v>
      </c>
      <c r="N130" s="230">
        <v>3.252277346984868</v>
      </c>
      <c r="O130" s="215">
        <v>712800</v>
      </c>
      <c r="P130" t="s">
        <v>856</v>
      </c>
      <c r="Q130" s="230">
        <v>14.634930845931168</v>
      </c>
      <c r="R130" s="215">
        <v>3541128</v>
      </c>
      <c r="S130"/>
      <c r="T130" s="231">
        <v>168366</v>
      </c>
      <c r="U130" s="230">
        <v>4.99</v>
      </c>
      <c r="W130" s="216"/>
    </row>
    <row r="131" spans="1:23" ht="12.75">
      <c r="A131" s="205" t="s">
        <v>567</v>
      </c>
      <c r="B131" s="170">
        <v>122</v>
      </c>
      <c r="C131" s="215">
        <v>45873102</v>
      </c>
      <c r="D131" s="215" t="s">
        <v>856</v>
      </c>
      <c r="E131" s="215">
        <v>2466179</v>
      </c>
      <c r="F131" s="215">
        <v>3199277</v>
      </c>
      <c r="G131" s="215" t="s">
        <v>856</v>
      </c>
      <c r="H131" s="215">
        <v>51538558</v>
      </c>
      <c r="I131" s="215"/>
      <c r="J131" s="215">
        <v>47019930</v>
      </c>
      <c r="K131" s="215">
        <v>651398</v>
      </c>
      <c r="L131" s="230">
        <v>3.920000875458564</v>
      </c>
      <c r="M131" s="215">
        <v>2516238</v>
      </c>
      <c r="N131" s="230">
        <v>2.0298202198623865</v>
      </c>
      <c r="O131" s="215">
        <v>3242485</v>
      </c>
      <c r="P131" t="s">
        <v>856</v>
      </c>
      <c r="Q131" s="230">
        <v>1.3505551410521814</v>
      </c>
      <c r="R131" s="215">
        <v>53430051</v>
      </c>
      <c r="S131"/>
      <c r="T131" s="231">
        <v>1891493</v>
      </c>
      <c r="U131" s="230">
        <v>3.6700000000000004</v>
      </c>
      <c r="W131" s="216"/>
    </row>
    <row r="132" spans="1:23" ht="12.75">
      <c r="A132" s="205" t="s">
        <v>568</v>
      </c>
      <c r="B132" s="170">
        <v>123</v>
      </c>
      <c r="C132" s="215">
        <v>22566575</v>
      </c>
      <c r="D132" s="215" t="s">
        <v>856</v>
      </c>
      <c r="E132" s="215">
        <v>1547947</v>
      </c>
      <c r="F132" s="215">
        <v>1742309</v>
      </c>
      <c r="G132" s="215" t="s">
        <v>856</v>
      </c>
      <c r="H132" s="215">
        <v>25856831</v>
      </c>
      <c r="I132" s="215"/>
      <c r="J132" s="215">
        <v>23130739</v>
      </c>
      <c r="K132" s="215">
        <v>300135</v>
      </c>
      <c r="L132" s="230">
        <v>3.829996355228917</v>
      </c>
      <c r="M132" s="215">
        <v>1584826</v>
      </c>
      <c r="N132" s="230">
        <v>2.382445910615803</v>
      </c>
      <c r="O132" s="215">
        <v>1822000</v>
      </c>
      <c r="P132" t="s">
        <v>856</v>
      </c>
      <c r="Q132" s="230">
        <v>4.573872946762027</v>
      </c>
      <c r="R132" s="215">
        <v>26837700</v>
      </c>
      <c r="S132"/>
      <c r="T132" s="231">
        <v>980869</v>
      </c>
      <c r="U132" s="230">
        <v>3.7900000000000005</v>
      </c>
      <c r="W132" s="216"/>
    </row>
    <row r="133" spans="1:23" ht="12.75">
      <c r="A133" s="205" t="s">
        <v>569</v>
      </c>
      <c r="B133" s="170">
        <v>124</v>
      </c>
      <c r="C133" s="215">
        <v>4525444</v>
      </c>
      <c r="D133" s="215" t="s">
        <v>856</v>
      </c>
      <c r="E133" s="215">
        <v>628589</v>
      </c>
      <c r="F133" s="215">
        <v>801080.64</v>
      </c>
      <c r="G133" s="215" t="s">
        <v>856</v>
      </c>
      <c r="H133" s="215">
        <v>5955113.64</v>
      </c>
      <c r="I133" s="215"/>
      <c r="J133" s="215">
        <v>4638580</v>
      </c>
      <c r="K133" s="215">
        <v>37561</v>
      </c>
      <c r="L133" s="230">
        <v>3.329993697855945</v>
      </c>
      <c r="M133" s="215">
        <v>645293</v>
      </c>
      <c r="N133" s="230">
        <v>2.6573802595972884</v>
      </c>
      <c r="O133" s="215">
        <v>837847.59</v>
      </c>
      <c r="P133" t="s">
        <v>856</v>
      </c>
      <c r="Q133" s="230">
        <v>4.589669025080915</v>
      </c>
      <c r="R133" s="215">
        <v>6159281.59</v>
      </c>
      <c r="S133"/>
      <c r="T133" s="231">
        <v>204167.9500000002</v>
      </c>
      <c r="U133" s="230">
        <v>3.4299999999999997</v>
      </c>
      <c r="W133" s="216"/>
    </row>
    <row r="134" spans="1:23" ht="12.75">
      <c r="A134" s="205" t="s">
        <v>570</v>
      </c>
      <c r="B134" s="170">
        <v>125</v>
      </c>
      <c r="C134" s="215">
        <v>18523159</v>
      </c>
      <c r="D134" s="215" t="s">
        <v>856</v>
      </c>
      <c r="E134" s="215">
        <v>1722095</v>
      </c>
      <c r="F134" s="215">
        <v>1117137</v>
      </c>
      <c r="G134" s="215" t="s">
        <v>856</v>
      </c>
      <c r="H134" s="215">
        <v>21362391</v>
      </c>
      <c r="I134" s="215"/>
      <c r="J134" s="215">
        <v>18986238</v>
      </c>
      <c r="K134" s="215">
        <v>159299</v>
      </c>
      <c r="L134" s="230">
        <v>3.3599992312326425</v>
      </c>
      <c r="M134" s="215">
        <v>1756943</v>
      </c>
      <c r="N134" s="230">
        <v>2.023581742006103</v>
      </c>
      <c r="O134" s="215">
        <v>1123129</v>
      </c>
      <c r="P134" t="s">
        <v>856</v>
      </c>
      <c r="Q134" s="230">
        <v>0.5363710986208495</v>
      </c>
      <c r="R134" s="215">
        <v>22025609</v>
      </c>
      <c r="S134"/>
      <c r="T134" s="231">
        <v>663218</v>
      </c>
      <c r="U134" s="230">
        <v>3.1</v>
      </c>
      <c r="W134" s="216"/>
    </row>
    <row r="135" spans="1:23" ht="12.75">
      <c r="A135" s="205" t="s">
        <v>571</v>
      </c>
      <c r="B135" s="170">
        <v>126</v>
      </c>
      <c r="C135" s="215">
        <v>46257968</v>
      </c>
      <c r="D135" s="215" t="s">
        <v>856</v>
      </c>
      <c r="E135" s="215">
        <v>622766</v>
      </c>
      <c r="F135" s="215">
        <v>3955376.55</v>
      </c>
      <c r="G135" s="215" t="s">
        <v>856</v>
      </c>
      <c r="H135" s="215">
        <v>50836110.55</v>
      </c>
      <c r="I135" s="215"/>
      <c r="J135" s="215">
        <v>47414417</v>
      </c>
      <c r="K135" s="215">
        <v>499586</v>
      </c>
      <c r="L135" s="230">
        <v>3.5799994500406935</v>
      </c>
      <c r="M135" s="215">
        <v>646570</v>
      </c>
      <c r="N135" s="230">
        <v>3.8223024378337933</v>
      </c>
      <c r="O135" s="215">
        <v>4619900</v>
      </c>
      <c r="P135" t="s">
        <v>856</v>
      </c>
      <c r="Q135" s="230">
        <v>16.800510434335266</v>
      </c>
      <c r="R135" s="215">
        <v>53180473</v>
      </c>
      <c r="S135"/>
      <c r="T135" s="231">
        <v>2344362.450000003</v>
      </c>
      <c r="U135" s="230">
        <v>4.61</v>
      </c>
      <c r="W135" s="216"/>
    </row>
    <row r="136" spans="1:23" ht="12.75">
      <c r="A136" s="205" t="s">
        <v>572</v>
      </c>
      <c r="B136" s="170">
        <v>127</v>
      </c>
      <c r="C136" s="215">
        <v>8414597</v>
      </c>
      <c r="D136" s="215" t="s">
        <v>856</v>
      </c>
      <c r="E136" s="215">
        <v>367923</v>
      </c>
      <c r="F136" s="215">
        <v>616840</v>
      </c>
      <c r="G136" s="215" t="s">
        <v>856</v>
      </c>
      <c r="H136" s="215">
        <v>9399360</v>
      </c>
      <c r="I136" s="215"/>
      <c r="J136" s="215">
        <v>8624962</v>
      </c>
      <c r="K136" s="215">
        <v>70683</v>
      </c>
      <c r="L136" s="230">
        <v>3.3400054690676213</v>
      </c>
      <c r="M136" s="215">
        <v>375691</v>
      </c>
      <c r="N136" s="230">
        <v>2.111311334165029</v>
      </c>
      <c r="O136" s="215">
        <v>854875</v>
      </c>
      <c r="P136" t="s">
        <v>856</v>
      </c>
      <c r="Q136" s="230">
        <v>38.589423513390834</v>
      </c>
      <c r="R136" s="215">
        <v>9926211</v>
      </c>
      <c r="S136"/>
      <c r="T136" s="231">
        <v>526851</v>
      </c>
      <c r="U136" s="230">
        <v>5.609999999999999</v>
      </c>
      <c r="W136" s="216"/>
    </row>
    <row r="137" spans="1:23" ht="12.75">
      <c r="A137" s="205" t="s">
        <v>573</v>
      </c>
      <c r="B137" s="170">
        <v>128</v>
      </c>
      <c r="C137" s="215">
        <v>123479452</v>
      </c>
      <c r="D137" s="215" t="s">
        <v>856</v>
      </c>
      <c r="E137" s="215">
        <v>11386498</v>
      </c>
      <c r="F137" s="215">
        <v>13663204</v>
      </c>
      <c r="G137" s="215" t="s">
        <v>856</v>
      </c>
      <c r="H137" s="215">
        <v>148529154</v>
      </c>
      <c r="I137" s="215"/>
      <c r="J137" s="215">
        <v>126566438</v>
      </c>
      <c r="K137" s="215">
        <v>1679321</v>
      </c>
      <c r="L137" s="230">
        <v>3.860000123745285</v>
      </c>
      <c r="M137" s="215">
        <v>11614419</v>
      </c>
      <c r="N137" s="230">
        <v>2.001677776608752</v>
      </c>
      <c r="O137" s="215">
        <v>14355641.1</v>
      </c>
      <c r="P137" t="s">
        <v>856</v>
      </c>
      <c r="Q137" s="230">
        <v>5.067896958868503</v>
      </c>
      <c r="R137" s="215">
        <v>154215819.1</v>
      </c>
      <c r="S137"/>
      <c r="T137" s="231">
        <v>5686665.099999994</v>
      </c>
      <c r="U137" s="230">
        <v>3.83</v>
      </c>
      <c r="W137" s="216"/>
    </row>
    <row r="138" spans="1:23" ht="12.75">
      <c r="A138" s="205" t="s">
        <v>574</v>
      </c>
      <c r="B138" s="170">
        <v>129</v>
      </c>
      <c r="C138" s="215">
        <v>1053860</v>
      </c>
      <c r="D138" s="215" t="s">
        <v>856</v>
      </c>
      <c r="E138" s="215">
        <v>131706</v>
      </c>
      <c r="F138" s="215">
        <v>51250</v>
      </c>
      <c r="G138" s="215" t="s">
        <v>856</v>
      </c>
      <c r="H138" s="215">
        <v>1236816</v>
      </c>
      <c r="I138" s="215"/>
      <c r="J138" s="215">
        <v>1080207</v>
      </c>
      <c r="K138" s="215">
        <v>10960</v>
      </c>
      <c r="L138" s="230">
        <v>3.5400337805780655</v>
      </c>
      <c r="M138" s="215">
        <v>133423</v>
      </c>
      <c r="N138" s="230">
        <v>1.3036611847599957</v>
      </c>
      <c r="O138" s="215">
        <v>51650</v>
      </c>
      <c r="P138" t="s">
        <v>856</v>
      </c>
      <c r="Q138" s="230">
        <v>0.7804878048780488</v>
      </c>
      <c r="R138" s="215">
        <v>1276240</v>
      </c>
      <c r="S138"/>
      <c r="T138" s="231">
        <v>39424</v>
      </c>
      <c r="U138" s="230">
        <v>3.19</v>
      </c>
      <c r="W138" s="216"/>
    </row>
    <row r="139" spans="1:23" ht="12.75">
      <c r="A139" s="205" t="s">
        <v>575</v>
      </c>
      <c r="B139" s="170">
        <v>130</v>
      </c>
      <c r="C139" s="215">
        <v>2298013</v>
      </c>
      <c r="D139" s="215" t="s">
        <v>856</v>
      </c>
      <c r="E139" s="215">
        <v>103023</v>
      </c>
      <c r="F139" s="215">
        <v>107585</v>
      </c>
      <c r="G139" s="215" t="s">
        <v>856</v>
      </c>
      <c r="H139" s="215">
        <v>2508621</v>
      </c>
      <c r="I139" s="215"/>
      <c r="J139" s="215">
        <v>2355463</v>
      </c>
      <c r="K139" s="215">
        <v>22521</v>
      </c>
      <c r="L139" s="230">
        <v>3.480006422940166</v>
      </c>
      <c r="M139" s="215">
        <v>105489</v>
      </c>
      <c r="N139" s="230">
        <v>2.3936402550886697</v>
      </c>
      <c r="O139" s="215">
        <v>104204.54</v>
      </c>
      <c r="P139" t="s">
        <v>856</v>
      </c>
      <c r="Q139" s="230">
        <v>-3.1421294790165977</v>
      </c>
      <c r="R139" s="215">
        <v>2587677.54</v>
      </c>
      <c r="S139"/>
      <c r="T139" s="231">
        <v>79056.54000000004</v>
      </c>
      <c r="U139" s="230">
        <v>3.15</v>
      </c>
      <c r="W139" s="216"/>
    </row>
    <row r="140" spans="1:23" ht="12.75">
      <c r="A140" s="205" t="s">
        <v>576</v>
      </c>
      <c r="B140" s="170">
        <v>131</v>
      </c>
      <c r="C140" s="215">
        <v>88764689</v>
      </c>
      <c r="D140" s="215" t="s">
        <v>856</v>
      </c>
      <c r="E140" s="215">
        <v>1834393</v>
      </c>
      <c r="F140" s="215">
        <v>6365326</v>
      </c>
      <c r="G140" s="215" t="s">
        <v>856</v>
      </c>
      <c r="H140" s="215">
        <v>96964408</v>
      </c>
      <c r="I140" s="215"/>
      <c r="J140" s="215">
        <v>90983806</v>
      </c>
      <c r="K140" s="215">
        <v>1091806</v>
      </c>
      <c r="L140" s="230">
        <v>3.730000112995383</v>
      </c>
      <c r="M140" s="215">
        <v>1871497</v>
      </c>
      <c r="N140" s="230">
        <v>2.022685433274113</v>
      </c>
      <c r="O140" s="215">
        <v>7212950</v>
      </c>
      <c r="P140" t="s">
        <v>856</v>
      </c>
      <c r="Q140" s="230">
        <v>13.316270054353854</v>
      </c>
      <c r="R140" s="215">
        <v>101160059</v>
      </c>
      <c r="S140"/>
      <c r="T140" s="231">
        <v>4195651</v>
      </c>
      <c r="U140" s="230">
        <v>4.33</v>
      </c>
      <c r="W140" s="216"/>
    </row>
    <row r="141" spans="1:23" ht="12.75">
      <c r="A141" s="205" t="s">
        <v>577</v>
      </c>
      <c r="B141" s="170">
        <v>132</v>
      </c>
      <c r="C141" s="215">
        <v>5621540</v>
      </c>
      <c r="D141" s="215" t="s">
        <v>856</v>
      </c>
      <c r="E141" s="215">
        <v>301370</v>
      </c>
      <c r="F141" s="215">
        <v>292000</v>
      </c>
      <c r="G141" s="215" t="s">
        <v>856</v>
      </c>
      <c r="H141" s="215">
        <v>6214910</v>
      </c>
      <c r="I141" s="215"/>
      <c r="J141" s="215">
        <v>5762079</v>
      </c>
      <c r="K141" s="215">
        <v>89945</v>
      </c>
      <c r="L141" s="230">
        <v>4.100015298299042</v>
      </c>
      <c r="M141" s="215">
        <v>312020</v>
      </c>
      <c r="N141" s="230">
        <v>3.5338620300627137</v>
      </c>
      <c r="O141" s="215">
        <v>367000</v>
      </c>
      <c r="P141" t="s">
        <v>856</v>
      </c>
      <c r="Q141" s="230">
        <v>25.684931506849313</v>
      </c>
      <c r="R141" s="215">
        <v>6531044</v>
      </c>
      <c r="S141"/>
      <c r="T141" s="231">
        <v>316134</v>
      </c>
      <c r="U141" s="230">
        <v>5.09</v>
      </c>
      <c r="W141" s="216"/>
    </row>
    <row r="142" spans="1:23" ht="12.75">
      <c r="A142" s="205" t="s">
        <v>578</v>
      </c>
      <c r="B142" s="170">
        <v>133</v>
      </c>
      <c r="C142" s="215">
        <v>25904122</v>
      </c>
      <c r="D142" s="215" t="s">
        <v>856</v>
      </c>
      <c r="E142" s="215">
        <v>1709210</v>
      </c>
      <c r="F142" s="215">
        <v>1695449</v>
      </c>
      <c r="G142" s="215" t="s">
        <v>856</v>
      </c>
      <c r="H142" s="215">
        <v>29308781</v>
      </c>
      <c r="I142" s="215"/>
      <c r="J142" s="215">
        <v>26551725</v>
      </c>
      <c r="K142" s="215">
        <v>531035</v>
      </c>
      <c r="L142" s="230">
        <v>4.5500017333148755</v>
      </c>
      <c r="M142" s="215">
        <v>1743394</v>
      </c>
      <c r="N142" s="230">
        <v>1.9999882986876978</v>
      </c>
      <c r="O142" s="215">
        <v>2033875</v>
      </c>
      <c r="P142" t="s">
        <v>856</v>
      </c>
      <c r="Q142" s="230">
        <v>19.960848129315597</v>
      </c>
      <c r="R142" s="215">
        <v>30860029</v>
      </c>
      <c r="S142"/>
      <c r="T142" s="231">
        <v>1551248</v>
      </c>
      <c r="U142" s="230">
        <v>5.29</v>
      </c>
      <c r="W142" s="216"/>
    </row>
    <row r="143" spans="1:23" ht="12.75">
      <c r="A143" s="205" t="s">
        <v>579</v>
      </c>
      <c r="B143" s="170">
        <v>134</v>
      </c>
      <c r="C143" s="215">
        <v>44654524</v>
      </c>
      <c r="D143" s="215" t="s">
        <v>856</v>
      </c>
      <c r="E143" s="215">
        <v>2368937</v>
      </c>
      <c r="F143" s="215">
        <v>3846380</v>
      </c>
      <c r="G143" s="215" t="s">
        <v>856</v>
      </c>
      <c r="H143" s="215">
        <v>50869841</v>
      </c>
      <c r="I143" s="215"/>
      <c r="J143" s="215">
        <v>45770887</v>
      </c>
      <c r="K143" s="215">
        <v>593905</v>
      </c>
      <c r="L143" s="230">
        <v>3.8299993971495474</v>
      </c>
      <c r="M143" s="215">
        <v>2429120</v>
      </c>
      <c r="N143" s="230">
        <v>2.5405065647587928</v>
      </c>
      <c r="O143" s="215">
        <v>4006229</v>
      </c>
      <c r="P143" t="s">
        <v>856</v>
      </c>
      <c r="Q143" s="230">
        <v>4.155829637217332</v>
      </c>
      <c r="R143" s="215">
        <v>52800141</v>
      </c>
      <c r="S143"/>
      <c r="T143" s="231">
        <v>1930300</v>
      </c>
      <c r="U143" s="230">
        <v>3.7900000000000005</v>
      </c>
      <c r="W143" s="216"/>
    </row>
    <row r="144" spans="1:23" ht="12.75">
      <c r="A144" s="205" t="s">
        <v>580</v>
      </c>
      <c r="B144" s="170">
        <v>135</v>
      </c>
      <c r="C144" s="215">
        <v>5741627</v>
      </c>
      <c r="D144" s="215" t="s">
        <v>856</v>
      </c>
      <c r="E144" s="215">
        <v>239586</v>
      </c>
      <c r="F144" s="215">
        <v>430500</v>
      </c>
      <c r="G144" s="215" t="s">
        <v>856</v>
      </c>
      <c r="H144" s="215">
        <v>6411713</v>
      </c>
      <c r="I144" s="215"/>
      <c r="J144" s="215">
        <v>5885168</v>
      </c>
      <c r="K144" s="215">
        <v>57990</v>
      </c>
      <c r="L144" s="230">
        <v>3.509998124225067</v>
      </c>
      <c r="M144" s="215">
        <v>244929</v>
      </c>
      <c r="N144" s="230">
        <v>2.230096917182139</v>
      </c>
      <c r="O144" s="215">
        <v>458100</v>
      </c>
      <c r="P144" t="s">
        <v>856</v>
      </c>
      <c r="Q144" s="230">
        <v>6.411149825783972</v>
      </c>
      <c r="R144" s="215">
        <v>6646187</v>
      </c>
      <c r="S144"/>
      <c r="T144" s="231">
        <v>234474</v>
      </c>
      <c r="U144" s="230">
        <v>3.66</v>
      </c>
      <c r="W144" s="216"/>
    </row>
    <row r="145" spans="1:23" ht="12.75">
      <c r="A145" s="205" t="s">
        <v>581</v>
      </c>
      <c r="B145" s="170">
        <v>136</v>
      </c>
      <c r="C145" s="215">
        <v>49689510</v>
      </c>
      <c r="D145" s="215" t="s">
        <v>856</v>
      </c>
      <c r="E145" s="215">
        <v>1797260</v>
      </c>
      <c r="F145" s="215">
        <v>2411332</v>
      </c>
      <c r="G145" s="215" t="s">
        <v>856</v>
      </c>
      <c r="H145" s="215">
        <v>53898102</v>
      </c>
      <c r="I145" s="215"/>
      <c r="J145" s="215">
        <v>50931748</v>
      </c>
      <c r="K145" s="215">
        <v>998759</v>
      </c>
      <c r="L145" s="230">
        <v>4.510000199237223</v>
      </c>
      <c r="M145" s="215">
        <v>1833544</v>
      </c>
      <c r="N145" s="230">
        <v>2.018850917507762</v>
      </c>
      <c r="O145" s="215">
        <v>2502076</v>
      </c>
      <c r="P145" t="s">
        <v>856</v>
      </c>
      <c r="Q145" s="230">
        <v>3.763231276323625</v>
      </c>
      <c r="R145" s="215">
        <v>56266127</v>
      </c>
      <c r="S145"/>
      <c r="T145" s="231">
        <v>2368025</v>
      </c>
      <c r="U145" s="230">
        <v>4.390000000000001</v>
      </c>
      <c r="W145" s="216"/>
    </row>
    <row r="146" spans="1:23" ht="12.75">
      <c r="A146" s="205" t="s">
        <v>582</v>
      </c>
      <c r="B146" s="170">
        <v>137</v>
      </c>
      <c r="C146" s="215">
        <v>61999858</v>
      </c>
      <c r="D146" s="215" t="s">
        <v>856</v>
      </c>
      <c r="E146" s="215">
        <v>11880569</v>
      </c>
      <c r="F146" s="215">
        <v>6310039</v>
      </c>
      <c r="G146" s="215" t="s">
        <v>856</v>
      </c>
      <c r="H146" s="215">
        <v>80190466</v>
      </c>
      <c r="I146" s="215"/>
      <c r="J146" s="215">
        <v>63459900</v>
      </c>
      <c r="K146" s="215">
        <v>0</v>
      </c>
      <c r="L146" s="230">
        <v>2.3549118451206774</v>
      </c>
      <c r="M146" s="215">
        <v>12124703</v>
      </c>
      <c r="N146" s="230">
        <v>2.0549015792088747</v>
      </c>
      <c r="O146" s="215">
        <v>7130000</v>
      </c>
      <c r="P146" t="s">
        <v>856</v>
      </c>
      <c r="Q146" s="230">
        <v>12.994547260325966</v>
      </c>
      <c r="R146" s="215">
        <v>82714603</v>
      </c>
      <c r="S146"/>
      <c r="T146" s="231">
        <v>2524137</v>
      </c>
      <c r="U146" s="230">
        <v>3.15</v>
      </c>
      <c r="W146" s="216"/>
    </row>
    <row r="147" spans="1:23" ht="12.75">
      <c r="A147" s="205" t="s">
        <v>583</v>
      </c>
      <c r="B147" s="170">
        <v>138</v>
      </c>
      <c r="C147" s="215">
        <v>16354444</v>
      </c>
      <c r="D147" s="215" t="s">
        <v>856</v>
      </c>
      <c r="E147" s="215">
        <v>755404</v>
      </c>
      <c r="F147" s="215">
        <v>1212500</v>
      </c>
      <c r="G147" s="215" t="s">
        <v>856</v>
      </c>
      <c r="H147" s="215">
        <v>18322348</v>
      </c>
      <c r="I147" s="215"/>
      <c r="J147" s="215">
        <v>16763305</v>
      </c>
      <c r="K147" s="215">
        <v>250223</v>
      </c>
      <c r="L147" s="230">
        <v>4.029999430124314</v>
      </c>
      <c r="M147" s="215">
        <v>770516</v>
      </c>
      <c r="N147" s="230">
        <v>2.0005189276201873</v>
      </c>
      <c r="O147" s="215">
        <v>1175600</v>
      </c>
      <c r="P147" t="s">
        <v>856</v>
      </c>
      <c r="Q147" s="230">
        <v>-3.043298969072165</v>
      </c>
      <c r="R147" s="215">
        <v>18959644</v>
      </c>
      <c r="S147"/>
      <c r="T147" s="231">
        <v>637296</v>
      </c>
      <c r="U147" s="230">
        <v>3.4799999999999995</v>
      </c>
      <c r="W147" s="216"/>
    </row>
    <row r="148" spans="1:23" ht="12.75">
      <c r="A148" s="205" t="s">
        <v>584</v>
      </c>
      <c r="B148" s="170">
        <v>139</v>
      </c>
      <c r="C148" s="215">
        <v>76943745</v>
      </c>
      <c r="D148" s="215" t="s">
        <v>856</v>
      </c>
      <c r="E148" s="215">
        <v>1443541</v>
      </c>
      <c r="F148" s="215">
        <v>3518307</v>
      </c>
      <c r="G148" s="215" t="s">
        <v>856</v>
      </c>
      <c r="H148" s="215">
        <v>81905593</v>
      </c>
      <c r="I148" s="215"/>
      <c r="J148" s="215">
        <v>78867339</v>
      </c>
      <c r="K148" s="215">
        <v>3208554</v>
      </c>
      <c r="L148" s="230">
        <v>6.670000270977193</v>
      </c>
      <c r="M148" s="215">
        <v>1545076</v>
      </c>
      <c r="N148" s="230">
        <v>7.033745491122178</v>
      </c>
      <c r="O148" s="215">
        <v>4065630.25</v>
      </c>
      <c r="P148" t="s">
        <v>856</v>
      </c>
      <c r="Q148" s="230">
        <v>15.556438082293557</v>
      </c>
      <c r="R148" s="215">
        <v>87686599.25</v>
      </c>
      <c r="S148"/>
      <c r="T148" s="231">
        <v>5781006.25</v>
      </c>
      <c r="U148" s="230">
        <v>7.06</v>
      </c>
      <c r="W148" s="216"/>
    </row>
    <row r="149" spans="1:23" ht="12.75">
      <c r="A149" s="205" t="s">
        <v>585</v>
      </c>
      <c r="B149" s="170">
        <v>140</v>
      </c>
      <c r="C149" s="215">
        <v>8052778</v>
      </c>
      <c r="D149" s="215" t="s">
        <v>856</v>
      </c>
      <c r="E149" s="215">
        <v>623272</v>
      </c>
      <c r="F149" s="215">
        <v>1071100</v>
      </c>
      <c r="G149" s="215" t="s">
        <v>856</v>
      </c>
      <c r="H149" s="215">
        <v>9747150</v>
      </c>
      <c r="I149" s="215"/>
      <c r="J149" s="215">
        <v>8254097</v>
      </c>
      <c r="K149" s="215">
        <v>52343</v>
      </c>
      <c r="L149" s="230">
        <v>3.1499937040360484</v>
      </c>
      <c r="M149" s="215">
        <v>644897</v>
      </c>
      <c r="N149" s="230">
        <v>3.469592729979848</v>
      </c>
      <c r="O149" s="215">
        <v>1066420</v>
      </c>
      <c r="P149" t="s">
        <v>856</v>
      </c>
      <c r="Q149" s="230">
        <v>-0.4369339930912146</v>
      </c>
      <c r="R149" s="215">
        <v>10017757</v>
      </c>
      <c r="S149"/>
      <c r="T149" s="231">
        <v>270607</v>
      </c>
      <c r="U149" s="230">
        <v>2.78</v>
      </c>
      <c r="W149" s="216"/>
    </row>
    <row r="150" spans="1:23" ht="12.75">
      <c r="A150" s="205" t="s">
        <v>586</v>
      </c>
      <c r="B150" s="170">
        <v>141</v>
      </c>
      <c r="C150" s="215">
        <v>58708010</v>
      </c>
      <c r="D150" s="215" t="s">
        <v>856</v>
      </c>
      <c r="E150" s="215">
        <v>2390930</v>
      </c>
      <c r="F150" s="215">
        <v>4303461.33</v>
      </c>
      <c r="G150" s="215" t="s">
        <v>856</v>
      </c>
      <c r="H150" s="215">
        <v>65402401.33</v>
      </c>
      <c r="I150" s="215"/>
      <c r="J150" s="215">
        <v>60175710</v>
      </c>
      <c r="K150" s="215">
        <v>998036</v>
      </c>
      <c r="L150" s="230">
        <v>4.199999284595067</v>
      </c>
      <c r="M150" s="215">
        <v>2445462</v>
      </c>
      <c r="N150" s="230">
        <v>2.280786137611724</v>
      </c>
      <c r="O150" s="215">
        <v>4609937.75</v>
      </c>
      <c r="P150" t="s">
        <v>856</v>
      </c>
      <c r="Q150" s="230">
        <v>7.121625977292096</v>
      </c>
      <c r="R150" s="215">
        <v>68229145.75</v>
      </c>
      <c r="S150"/>
      <c r="T150" s="231">
        <v>2826744.420000002</v>
      </c>
      <c r="U150" s="230">
        <v>4.32</v>
      </c>
      <c r="W150" s="216"/>
    </row>
    <row r="151" spans="1:23" ht="12.75">
      <c r="A151" s="205" t="s">
        <v>587</v>
      </c>
      <c r="B151" s="170">
        <v>142</v>
      </c>
      <c r="C151" s="215">
        <v>33751785</v>
      </c>
      <c r="D151" s="215" t="s">
        <v>856</v>
      </c>
      <c r="E151" s="215">
        <v>2490780</v>
      </c>
      <c r="F151" s="215">
        <v>2645235.4</v>
      </c>
      <c r="G151" s="215" t="s">
        <v>856</v>
      </c>
      <c r="H151" s="215">
        <v>38887800.4</v>
      </c>
      <c r="I151" s="215"/>
      <c r="J151" s="215">
        <v>34595580</v>
      </c>
      <c r="K151" s="215">
        <v>519777</v>
      </c>
      <c r="L151" s="230">
        <v>4.039999662240086</v>
      </c>
      <c r="M151" s="215">
        <v>2543667</v>
      </c>
      <c r="N151" s="230">
        <v>2.123310770120203</v>
      </c>
      <c r="O151" s="215">
        <v>2435088.5</v>
      </c>
      <c r="P151" t="s">
        <v>856</v>
      </c>
      <c r="Q151" s="230">
        <v>-7.944355349244152</v>
      </c>
      <c r="R151" s="215">
        <v>40094112.5</v>
      </c>
      <c r="S151"/>
      <c r="T151" s="231">
        <v>1206312.1000000015</v>
      </c>
      <c r="U151" s="230">
        <v>3.1</v>
      </c>
      <c r="W151" s="216"/>
    </row>
    <row r="152" spans="1:23" ht="12.75">
      <c r="A152" s="205" t="s">
        <v>588</v>
      </c>
      <c r="B152" s="170">
        <v>143</v>
      </c>
      <c r="C152" s="215">
        <v>3941514</v>
      </c>
      <c r="D152" s="215" t="s">
        <v>856</v>
      </c>
      <c r="E152" s="215">
        <v>451646</v>
      </c>
      <c r="F152" s="215">
        <v>308900</v>
      </c>
      <c r="G152" s="215" t="s">
        <v>856</v>
      </c>
      <c r="H152" s="215">
        <v>4702060</v>
      </c>
      <c r="I152" s="215"/>
      <c r="J152" s="215">
        <v>4040052</v>
      </c>
      <c r="K152" s="215">
        <v>34291</v>
      </c>
      <c r="L152" s="230">
        <v>3.369999446913039</v>
      </c>
      <c r="M152" s="215">
        <v>472775</v>
      </c>
      <c r="N152" s="230">
        <v>4.678221438914548</v>
      </c>
      <c r="O152" s="215">
        <v>338200</v>
      </c>
      <c r="P152" t="s">
        <v>856</v>
      </c>
      <c r="Q152" s="230">
        <v>9.485270314017482</v>
      </c>
      <c r="R152" s="215">
        <v>4885318</v>
      </c>
      <c r="S152"/>
      <c r="T152" s="231">
        <v>183258</v>
      </c>
      <c r="U152" s="230">
        <v>3.9</v>
      </c>
      <c r="W152" s="216"/>
    </row>
    <row r="153" spans="1:23" ht="12.75">
      <c r="A153" s="205" t="s">
        <v>589</v>
      </c>
      <c r="B153" s="170">
        <v>144</v>
      </c>
      <c r="C153" s="215">
        <v>39962475</v>
      </c>
      <c r="D153" s="215" t="s">
        <v>856</v>
      </c>
      <c r="E153" s="215">
        <v>2412207</v>
      </c>
      <c r="F153" s="215">
        <v>2457000</v>
      </c>
      <c r="G153" s="215" t="s">
        <v>856</v>
      </c>
      <c r="H153" s="215">
        <v>44831682</v>
      </c>
      <c r="I153" s="215"/>
      <c r="J153" s="215">
        <v>40961537</v>
      </c>
      <c r="K153" s="215">
        <v>511520</v>
      </c>
      <c r="L153" s="230">
        <v>3.780001113544644</v>
      </c>
      <c r="M153" s="215">
        <v>2515471</v>
      </c>
      <c r="N153" s="230">
        <v>4.280892974773724</v>
      </c>
      <c r="O153" s="215">
        <v>2313986</v>
      </c>
      <c r="P153" t="s">
        <v>856</v>
      </c>
      <c r="Q153" s="230">
        <v>-5.820675620675621</v>
      </c>
      <c r="R153" s="215">
        <v>46302514</v>
      </c>
      <c r="S153"/>
      <c r="T153" s="231">
        <v>1470832</v>
      </c>
      <c r="U153" s="230">
        <v>3.2800000000000002</v>
      </c>
      <c r="W153" s="216"/>
    </row>
    <row r="154" spans="1:23" ht="12.75">
      <c r="A154" s="205" t="s">
        <v>590</v>
      </c>
      <c r="B154" s="170">
        <v>145</v>
      </c>
      <c r="C154" s="215">
        <v>36752929</v>
      </c>
      <c r="D154" s="215" t="s">
        <v>856</v>
      </c>
      <c r="E154" s="215">
        <v>1158543</v>
      </c>
      <c r="F154" s="215">
        <v>2487019.71</v>
      </c>
      <c r="G154" s="215" t="s">
        <v>856</v>
      </c>
      <c r="H154" s="215">
        <v>40398491.71</v>
      </c>
      <c r="I154" s="215"/>
      <c r="J154" s="215">
        <v>37671752</v>
      </c>
      <c r="K154" s="215">
        <v>713007</v>
      </c>
      <c r="L154" s="230">
        <v>4.4399998704865125</v>
      </c>
      <c r="M154" s="215">
        <v>1188301</v>
      </c>
      <c r="N154" s="230">
        <v>2.5685710413856024</v>
      </c>
      <c r="O154" s="215">
        <v>3144000</v>
      </c>
      <c r="P154" t="s">
        <v>856</v>
      </c>
      <c r="Q154" s="230">
        <v>26.41636844928744</v>
      </c>
      <c r="R154" s="215">
        <v>42717060</v>
      </c>
      <c r="S154"/>
      <c r="T154" s="231">
        <v>2318568.289999999</v>
      </c>
      <c r="U154" s="230">
        <v>5.74</v>
      </c>
      <c r="W154" s="216"/>
    </row>
    <row r="155" spans="1:23" ht="12.75">
      <c r="A155" s="205" t="s">
        <v>591</v>
      </c>
      <c r="B155" s="170">
        <v>146</v>
      </c>
      <c r="C155" s="215">
        <v>22831098</v>
      </c>
      <c r="D155" s="215" t="s">
        <v>856</v>
      </c>
      <c r="E155" s="215">
        <v>968284</v>
      </c>
      <c r="F155" s="215">
        <v>2227886</v>
      </c>
      <c r="G155" s="215" t="s">
        <v>856</v>
      </c>
      <c r="H155" s="215">
        <v>26027268</v>
      </c>
      <c r="I155" s="215"/>
      <c r="J155" s="215">
        <v>23401875</v>
      </c>
      <c r="K155" s="215">
        <v>500001</v>
      </c>
      <c r="L155" s="230">
        <v>4.689997826648548</v>
      </c>
      <c r="M155" s="215">
        <v>990159</v>
      </c>
      <c r="N155" s="230">
        <v>2.2591512407516805</v>
      </c>
      <c r="O155" s="215">
        <v>2178500</v>
      </c>
      <c r="P155" t="s">
        <v>856</v>
      </c>
      <c r="Q155" s="230">
        <v>-2.216720245111285</v>
      </c>
      <c r="R155" s="215">
        <v>27070535</v>
      </c>
      <c r="S155"/>
      <c r="T155" s="231">
        <v>1043267</v>
      </c>
      <c r="U155" s="230">
        <v>4.01</v>
      </c>
      <c r="W155" s="216"/>
    </row>
    <row r="156" spans="1:23" ht="12.75">
      <c r="A156" s="205" t="s">
        <v>592</v>
      </c>
      <c r="B156" s="170">
        <v>147</v>
      </c>
      <c r="C156" s="215">
        <v>17155441</v>
      </c>
      <c r="D156" s="215" t="s">
        <v>856</v>
      </c>
      <c r="E156" s="215">
        <v>1297991</v>
      </c>
      <c r="F156" s="215">
        <v>1269900</v>
      </c>
      <c r="G156" s="215" t="s">
        <v>856</v>
      </c>
      <c r="H156" s="215">
        <v>19723332</v>
      </c>
      <c r="I156" s="215"/>
      <c r="J156" s="215">
        <v>17584327</v>
      </c>
      <c r="K156" s="215">
        <v>265909</v>
      </c>
      <c r="L156" s="230">
        <v>4.049997898625865</v>
      </c>
      <c r="M156" s="215">
        <v>1335647</v>
      </c>
      <c r="N156" s="230">
        <v>2.9010986979108484</v>
      </c>
      <c r="O156" s="215">
        <v>1322763</v>
      </c>
      <c r="P156" t="s">
        <v>856</v>
      </c>
      <c r="Q156" s="230">
        <v>4.16276872194661</v>
      </c>
      <c r="R156" s="215">
        <v>20508646</v>
      </c>
      <c r="S156"/>
      <c r="T156" s="231">
        <v>785314</v>
      </c>
      <c r="U156" s="230">
        <v>3.9800000000000004</v>
      </c>
      <c r="W156" s="216"/>
    </row>
    <row r="157" spans="1:23" ht="12.75">
      <c r="A157" s="205" t="s">
        <v>593</v>
      </c>
      <c r="B157" s="170">
        <v>148</v>
      </c>
      <c r="C157" s="215">
        <v>10130723</v>
      </c>
      <c r="D157" s="215" t="s">
        <v>856</v>
      </c>
      <c r="E157" s="215">
        <v>554567</v>
      </c>
      <c r="F157" s="215">
        <v>772810</v>
      </c>
      <c r="G157" s="215" t="s">
        <v>856</v>
      </c>
      <c r="H157" s="215">
        <v>11458100</v>
      </c>
      <c r="I157" s="215"/>
      <c r="J157" s="215">
        <v>10383991</v>
      </c>
      <c r="K157" s="215">
        <v>152974</v>
      </c>
      <c r="L157" s="230">
        <v>4.010000076006421</v>
      </c>
      <c r="M157" s="215">
        <v>579604</v>
      </c>
      <c r="N157" s="230">
        <v>4.5146934455169525</v>
      </c>
      <c r="O157" s="215">
        <v>752885.6599999999</v>
      </c>
      <c r="P157" t="s">
        <v>856</v>
      </c>
      <c r="Q157" s="230">
        <v>-2.578167984368743</v>
      </c>
      <c r="R157" s="215">
        <v>11869454.66</v>
      </c>
      <c r="S157"/>
      <c r="T157" s="231">
        <v>411354.66000000015</v>
      </c>
      <c r="U157" s="230">
        <v>3.5900000000000003</v>
      </c>
      <c r="W157" s="216"/>
    </row>
    <row r="158" spans="1:23" ht="12.75">
      <c r="A158" s="205" t="s">
        <v>594</v>
      </c>
      <c r="B158" s="170">
        <v>149</v>
      </c>
      <c r="C158" s="215">
        <v>93760690</v>
      </c>
      <c r="D158" s="215" t="s">
        <v>856</v>
      </c>
      <c r="E158" s="215">
        <v>22755988</v>
      </c>
      <c r="F158" s="215">
        <v>10728000</v>
      </c>
      <c r="G158" s="215" t="s">
        <v>856</v>
      </c>
      <c r="H158" s="215">
        <v>127244678</v>
      </c>
      <c r="I158" s="215"/>
      <c r="J158" s="215">
        <v>96104707</v>
      </c>
      <c r="K158" s="215">
        <v>2634675</v>
      </c>
      <c r="L158" s="230">
        <v>5.309999318477712</v>
      </c>
      <c r="M158" s="215">
        <v>23213353</v>
      </c>
      <c r="N158" s="230">
        <v>2.009866589840002</v>
      </c>
      <c r="O158" s="215">
        <v>9213408</v>
      </c>
      <c r="P158" t="s">
        <v>856</v>
      </c>
      <c r="Q158" s="230">
        <v>-14.118120805369127</v>
      </c>
      <c r="R158" s="215">
        <v>131166143</v>
      </c>
      <c r="S158"/>
      <c r="T158" s="231">
        <v>3921465</v>
      </c>
      <c r="U158" s="230">
        <v>3.08</v>
      </c>
      <c r="W158" s="216"/>
    </row>
    <row r="159" spans="1:23" ht="12.75">
      <c r="A159" s="205" t="s">
        <v>595</v>
      </c>
      <c r="B159" s="170">
        <v>150</v>
      </c>
      <c r="C159" s="215">
        <v>18366413</v>
      </c>
      <c r="D159" s="215" t="s">
        <v>856</v>
      </c>
      <c r="E159" s="215">
        <v>816751</v>
      </c>
      <c r="F159" s="215">
        <v>2091954.65</v>
      </c>
      <c r="G159" s="215" t="s">
        <v>856</v>
      </c>
      <c r="H159" s="215">
        <v>21275118.65</v>
      </c>
      <c r="I159" s="215"/>
      <c r="J159" s="215">
        <v>18825573</v>
      </c>
      <c r="K159" s="215">
        <v>286516</v>
      </c>
      <c r="L159" s="230">
        <v>4.059997997431507</v>
      </c>
      <c r="M159" s="215">
        <v>843222</v>
      </c>
      <c r="N159" s="230">
        <v>3.241012254652887</v>
      </c>
      <c r="O159" s="215">
        <v>2366500</v>
      </c>
      <c r="P159" t="s">
        <v>856</v>
      </c>
      <c r="Q159" s="230">
        <v>13.123867192818931</v>
      </c>
      <c r="R159" s="215">
        <v>22321811</v>
      </c>
      <c r="S159"/>
      <c r="T159" s="231">
        <v>1046692.3500000015</v>
      </c>
      <c r="U159" s="230">
        <v>4.92</v>
      </c>
      <c r="W159" s="216"/>
    </row>
    <row r="160" spans="1:23" ht="12.75">
      <c r="A160" s="205" t="s">
        <v>596</v>
      </c>
      <c r="B160" s="170">
        <v>151</v>
      </c>
      <c r="C160" s="215">
        <v>17183473</v>
      </c>
      <c r="D160" s="215" t="s">
        <v>856</v>
      </c>
      <c r="E160" s="215">
        <v>2026744</v>
      </c>
      <c r="F160" s="215">
        <v>2075000</v>
      </c>
      <c r="G160" s="215" t="s">
        <v>856</v>
      </c>
      <c r="H160" s="215">
        <v>21285217</v>
      </c>
      <c r="I160" s="215"/>
      <c r="J160" s="215">
        <v>17613060</v>
      </c>
      <c r="K160" s="215">
        <v>250879</v>
      </c>
      <c r="L160" s="230">
        <v>3.9600027305306673</v>
      </c>
      <c r="M160" s="215">
        <v>2069099</v>
      </c>
      <c r="N160" s="230">
        <v>2.0898051258570396</v>
      </c>
      <c r="O160" s="215">
        <v>1967000</v>
      </c>
      <c r="P160" t="s">
        <v>856</v>
      </c>
      <c r="Q160" s="230">
        <v>-5.204819277108434</v>
      </c>
      <c r="R160" s="215">
        <v>21900038</v>
      </c>
      <c r="S160"/>
      <c r="T160" s="231">
        <v>614821</v>
      </c>
      <c r="U160" s="230">
        <v>2.8899999999999997</v>
      </c>
      <c r="W160" s="216"/>
    </row>
    <row r="161" spans="1:23" ht="12.75">
      <c r="A161" s="205" t="s">
        <v>597</v>
      </c>
      <c r="B161" s="170">
        <v>152</v>
      </c>
      <c r="C161" s="215">
        <v>21117030</v>
      </c>
      <c r="D161" s="215" t="s">
        <v>856</v>
      </c>
      <c r="E161" s="215">
        <v>675707</v>
      </c>
      <c r="F161" s="215">
        <v>2644734.01</v>
      </c>
      <c r="G161" s="215" t="s">
        <v>856</v>
      </c>
      <c r="H161" s="215">
        <v>24437471.009999998</v>
      </c>
      <c r="I161" s="215"/>
      <c r="J161" s="215">
        <v>21644956</v>
      </c>
      <c r="K161" s="215">
        <v>456128</v>
      </c>
      <c r="L161" s="230">
        <v>4.660001903676796</v>
      </c>
      <c r="M161" s="215">
        <v>694059</v>
      </c>
      <c r="N161" s="230">
        <v>2.7159700876267374</v>
      </c>
      <c r="O161" s="215">
        <v>3240838.8</v>
      </c>
      <c r="P161" t="s">
        <v>856</v>
      </c>
      <c r="Q161" s="230">
        <v>22.53930972816431</v>
      </c>
      <c r="R161" s="215">
        <v>26035981.8</v>
      </c>
      <c r="S161"/>
      <c r="T161" s="231">
        <v>1598510.7900000028</v>
      </c>
      <c r="U161" s="230">
        <v>6.54</v>
      </c>
      <c r="W161" s="216"/>
    </row>
    <row r="162" spans="1:23" ht="12.75">
      <c r="A162" s="205" t="s">
        <v>598</v>
      </c>
      <c r="B162" s="170">
        <v>153</v>
      </c>
      <c r="C162" s="215">
        <v>90158798</v>
      </c>
      <c r="D162" s="215" t="s">
        <v>856</v>
      </c>
      <c r="E162" s="215">
        <v>6852917</v>
      </c>
      <c r="F162" s="215">
        <v>3436000</v>
      </c>
      <c r="G162" s="215" t="s">
        <v>856</v>
      </c>
      <c r="H162" s="215">
        <v>100447715</v>
      </c>
      <c r="I162" s="215"/>
      <c r="J162" s="215">
        <v>92412768</v>
      </c>
      <c r="K162" s="215">
        <v>1298287</v>
      </c>
      <c r="L162" s="230">
        <v>3.9400003979644893</v>
      </c>
      <c r="M162" s="215">
        <v>7017829</v>
      </c>
      <c r="N162" s="230">
        <v>2.406449691423375</v>
      </c>
      <c r="O162" s="215">
        <v>3486000</v>
      </c>
      <c r="P162" t="s">
        <v>856</v>
      </c>
      <c r="Q162" s="230">
        <v>1.4551804423748544</v>
      </c>
      <c r="R162" s="215">
        <v>104214884</v>
      </c>
      <c r="S162"/>
      <c r="T162" s="231">
        <v>3767169</v>
      </c>
      <c r="U162" s="230">
        <v>3.75</v>
      </c>
      <c r="W162" s="216"/>
    </row>
    <row r="163" spans="1:23" ht="12.75">
      <c r="A163" s="205" t="s">
        <v>599</v>
      </c>
      <c r="B163" s="170">
        <v>154</v>
      </c>
      <c r="C163" s="215">
        <v>6177547</v>
      </c>
      <c r="D163" s="215" t="s">
        <v>856</v>
      </c>
      <c r="E163" s="215">
        <v>230326</v>
      </c>
      <c r="F163" s="215">
        <v>239428.59999999998</v>
      </c>
      <c r="G163" s="215" t="s">
        <v>856</v>
      </c>
      <c r="H163" s="215">
        <v>6647301.6</v>
      </c>
      <c r="I163" s="215"/>
      <c r="J163" s="215">
        <v>6331986</v>
      </c>
      <c r="K163" s="215">
        <v>160616</v>
      </c>
      <c r="L163" s="230">
        <v>5.100001667328472</v>
      </c>
      <c r="M163" s="215">
        <v>238108</v>
      </c>
      <c r="N163" s="230">
        <v>3.3786893359846477</v>
      </c>
      <c r="O163" s="215">
        <v>268200</v>
      </c>
      <c r="P163" t="s">
        <v>856</v>
      </c>
      <c r="Q163" s="230">
        <v>12.016693076766947</v>
      </c>
      <c r="R163" s="215">
        <v>6998910</v>
      </c>
      <c r="S163"/>
      <c r="T163" s="231">
        <v>351608.4000000004</v>
      </c>
      <c r="U163" s="230">
        <v>5.29</v>
      </c>
      <c r="W163" s="216"/>
    </row>
    <row r="164" spans="1:23" ht="12.75">
      <c r="A164" s="205" t="s">
        <v>600</v>
      </c>
      <c r="B164" s="170">
        <v>155</v>
      </c>
      <c r="C164" s="215">
        <v>192845196</v>
      </c>
      <c r="D164" s="215" t="s">
        <v>856</v>
      </c>
      <c r="E164" s="215">
        <v>1775314</v>
      </c>
      <c r="F164" s="215">
        <v>7679894.28</v>
      </c>
      <c r="G164" s="215" t="s">
        <v>856</v>
      </c>
      <c r="H164" s="215">
        <v>202300404.28</v>
      </c>
      <c r="I164" s="215"/>
      <c r="J164" s="215">
        <v>197666326</v>
      </c>
      <c r="K164" s="215">
        <v>5496088</v>
      </c>
      <c r="L164" s="230">
        <v>5.350000007259709</v>
      </c>
      <c r="M164" s="215">
        <v>1810820</v>
      </c>
      <c r="N164" s="230">
        <v>1.9999842281421765</v>
      </c>
      <c r="O164" s="215">
        <v>8250800</v>
      </c>
      <c r="P164" t="s">
        <v>856</v>
      </c>
      <c r="Q164" s="230">
        <v>7.433770559664523</v>
      </c>
      <c r="R164" s="215">
        <v>213224034</v>
      </c>
      <c r="S164"/>
      <c r="T164" s="231">
        <v>10923629.719999999</v>
      </c>
      <c r="U164" s="230">
        <v>5.4</v>
      </c>
      <c r="W164" s="216"/>
    </row>
    <row r="165" spans="1:23" ht="12.75">
      <c r="A165" s="205" t="s">
        <v>601</v>
      </c>
      <c r="B165" s="170">
        <v>156</v>
      </c>
      <c r="C165" s="215">
        <v>2152305</v>
      </c>
      <c r="D165" s="215" t="s">
        <v>856</v>
      </c>
      <c r="E165" s="215">
        <v>136187</v>
      </c>
      <c r="F165" s="215">
        <v>95010.28</v>
      </c>
      <c r="G165" s="215" t="s">
        <v>856</v>
      </c>
      <c r="H165" s="215">
        <v>2383502.28</v>
      </c>
      <c r="I165" s="215"/>
      <c r="J165" s="215">
        <v>2206113</v>
      </c>
      <c r="K165" s="215">
        <v>24967</v>
      </c>
      <c r="L165" s="230">
        <v>3.6600295961771216</v>
      </c>
      <c r="M165" s="215">
        <v>141939</v>
      </c>
      <c r="N165" s="230">
        <v>4.223604308781308</v>
      </c>
      <c r="O165" s="215">
        <v>119200</v>
      </c>
      <c r="P165" t="s">
        <v>856</v>
      </c>
      <c r="Q165" s="230">
        <v>25.460108106196508</v>
      </c>
      <c r="R165" s="215">
        <v>2492219</v>
      </c>
      <c r="S165"/>
      <c r="T165" s="231">
        <v>108716.7200000002</v>
      </c>
      <c r="U165" s="230">
        <v>4.5600000000000005</v>
      </c>
      <c r="W165" s="216"/>
    </row>
    <row r="166" spans="1:23" ht="12.75">
      <c r="A166" s="205" t="s">
        <v>602</v>
      </c>
      <c r="B166" s="170">
        <v>157</v>
      </c>
      <c r="C166" s="215">
        <v>28475555</v>
      </c>
      <c r="D166" s="215" t="s">
        <v>856</v>
      </c>
      <c r="E166" s="215">
        <v>1348294</v>
      </c>
      <c r="F166" s="215">
        <v>534194</v>
      </c>
      <c r="G166" s="215" t="s">
        <v>856</v>
      </c>
      <c r="H166" s="215">
        <v>30358043</v>
      </c>
      <c r="I166" s="215"/>
      <c r="J166" s="215">
        <v>29187444</v>
      </c>
      <c r="K166" s="215">
        <v>162311</v>
      </c>
      <c r="L166" s="230">
        <v>3.070001620688341</v>
      </c>
      <c r="M166" s="215">
        <v>1397878</v>
      </c>
      <c r="N166" s="230">
        <v>3.6775362050116667</v>
      </c>
      <c r="O166" s="215">
        <v>256837</v>
      </c>
      <c r="P166" t="s">
        <v>856</v>
      </c>
      <c r="Q166" s="230">
        <v>-51.920650550174656</v>
      </c>
      <c r="R166" s="215">
        <v>31004470</v>
      </c>
      <c r="S166"/>
      <c r="T166" s="231">
        <v>646427</v>
      </c>
      <c r="U166" s="230">
        <v>2.13</v>
      </c>
      <c r="W166" s="216"/>
    </row>
    <row r="167" spans="1:23" ht="12.75">
      <c r="A167" s="205" t="s">
        <v>603</v>
      </c>
      <c r="B167" s="170">
        <v>158</v>
      </c>
      <c r="C167" s="215">
        <v>44622239</v>
      </c>
      <c r="D167" s="215" t="s">
        <v>856</v>
      </c>
      <c r="E167" s="215">
        <v>832050</v>
      </c>
      <c r="F167" s="215">
        <v>2286500</v>
      </c>
      <c r="G167" s="215" t="s">
        <v>856</v>
      </c>
      <c r="H167" s="215">
        <v>47740789</v>
      </c>
      <c r="I167" s="215"/>
      <c r="J167" s="215">
        <v>45737795</v>
      </c>
      <c r="K167" s="215">
        <v>1111094</v>
      </c>
      <c r="L167" s="230">
        <v>4.990000613819491</v>
      </c>
      <c r="M167" s="215">
        <v>849331</v>
      </c>
      <c r="N167" s="230">
        <v>2.0769184544198067</v>
      </c>
      <c r="O167" s="215">
        <v>2811232</v>
      </c>
      <c r="P167" t="s">
        <v>856</v>
      </c>
      <c r="Q167" s="230">
        <v>22.94913623441942</v>
      </c>
      <c r="R167" s="215">
        <v>50509452</v>
      </c>
      <c r="S167"/>
      <c r="T167" s="231">
        <v>2768663</v>
      </c>
      <c r="U167" s="230">
        <v>5.800000000000001</v>
      </c>
      <c r="W167" s="216"/>
    </row>
    <row r="168" spans="1:23" ht="12.75">
      <c r="A168" s="205" t="s">
        <v>604</v>
      </c>
      <c r="B168" s="170">
        <v>159</v>
      </c>
      <c r="C168" s="215">
        <v>48465939</v>
      </c>
      <c r="D168" s="215" t="s">
        <v>856</v>
      </c>
      <c r="E168" s="215">
        <v>1618412</v>
      </c>
      <c r="F168" s="215">
        <v>3415450</v>
      </c>
      <c r="G168" s="215" t="s">
        <v>856</v>
      </c>
      <c r="H168" s="215">
        <v>53499801</v>
      </c>
      <c r="I168" s="215"/>
      <c r="J168" s="215">
        <v>49677587</v>
      </c>
      <c r="K168" s="215">
        <v>310182</v>
      </c>
      <c r="L168" s="230">
        <v>3.1399990001225397</v>
      </c>
      <c r="M168" s="215">
        <v>1650780</v>
      </c>
      <c r="N168" s="230">
        <v>1.9999851706487595</v>
      </c>
      <c r="O168" s="215">
        <v>3571098</v>
      </c>
      <c r="P168" t="s">
        <v>856</v>
      </c>
      <c r="Q168" s="230">
        <v>4.55717401806497</v>
      </c>
      <c r="R168" s="215">
        <v>55209647</v>
      </c>
      <c r="S168"/>
      <c r="T168" s="231">
        <v>1709846</v>
      </c>
      <c r="U168" s="230">
        <v>3.2</v>
      </c>
      <c r="W168" s="216"/>
    </row>
    <row r="169" spans="1:23" ht="12.75">
      <c r="A169" s="205" t="s">
        <v>605</v>
      </c>
      <c r="B169" s="170">
        <v>160</v>
      </c>
      <c r="C169" s="215">
        <v>178233471</v>
      </c>
      <c r="D169" s="215" t="s">
        <v>856</v>
      </c>
      <c r="E169" s="215">
        <v>29514028</v>
      </c>
      <c r="F169" s="215">
        <v>15300096.620000001</v>
      </c>
      <c r="G169" s="215" t="s">
        <v>856</v>
      </c>
      <c r="H169" s="215">
        <v>223047595.62</v>
      </c>
      <c r="I169" s="215"/>
      <c r="J169" s="215">
        <v>182689308</v>
      </c>
      <c r="K169" s="215">
        <v>2495269</v>
      </c>
      <c r="L169" s="230">
        <v>3.900000354030024</v>
      </c>
      <c r="M169" s="215">
        <v>30147994</v>
      </c>
      <c r="N169" s="230">
        <v>2.1480158519874006</v>
      </c>
      <c r="O169" s="215">
        <v>16242933.170000002</v>
      </c>
      <c r="P169" t="s">
        <v>856</v>
      </c>
      <c r="Q169" s="230">
        <v>6.162291477084807</v>
      </c>
      <c r="R169" s="215">
        <v>231575504.17000002</v>
      </c>
      <c r="S169"/>
      <c r="T169" s="231">
        <v>8527908.550000012</v>
      </c>
      <c r="U169" s="230">
        <v>3.82</v>
      </c>
      <c r="W169" s="216"/>
    </row>
    <row r="170" spans="1:23" ht="12.75">
      <c r="A170" s="205" t="s">
        <v>606</v>
      </c>
      <c r="B170" s="170">
        <v>161</v>
      </c>
      <c r="C170" s="215">
        <v>47747316</v>
      </c>
      <c r="D170" s="215" t="s">
        <v>856</v>
      </c>
      <c r="E170" s="215">
        <v>3586801</v>
      </c>
      <c r="F170" s="215">
        <v>5247000</v>
      </c>
      <c r="G170" s="215" t="s">
        <v>856</v>
      </c>
      <c r="H170" s="215">
        <v>56581117</v>
      </c>
      <c r="I170" s="215"/>
      <c r="J170" s="215">
        <v>48940999</v>
      </c>
      <c r="K170" s="215">
        <v>587292</v>
      </c>
      <c r="L170" s="230">
        <v>3.730000237081389</v>
      </c>
      <c r="M170" s="215">
        <v>3660507</v>
      </c>
      <c r="N170" s="230">
        <v>2.0549230358751434</v>
      </c>
      <c r="O170" s="215">
        <v>5254890</v>
      </c>
      <c r="P170" t="s">
        <v>856</v>
      </c>
      <c r="Q170" s="230">
        <v>0.15037164093767869</v>
      </c>
      <c r="R170" s="215">
        <v>58443688</v>
      </c>
      <c r="S170"/>
      <c r="T170" s="231">
        <v>1862571</v>
      </c>
      <c r="U170" s="230">
        <v>3.29</v>
      </c>
      <c r="W170" s="216"/>
    </row>
    <row r="171" spans="1:23" ht="12.75">
      <c r="A171" s="205" t="s">
        <v>607</v>
      </c>
      <c r="B171" s="170">
        <v>162</v>
      </c>
      <c r="C171" s="215">
        <v>26630180</v>
      </c>
      <c r="D171" s="215" t="s">
        <v>856</v>
      </c>
      <c r="E171" s="215">
        <v>1266737</v>
      </c>
      <c r="F171" s="215">
        <v>2062531</v>
      </c>
      <c r="G171" s="215" t="s">
        <v>856</v>
      </c>
      <c r="H171" s="215">
        <v>29959448</v>
      </c>
      <c r="I171" s="215"/>
      <c r="J171" s="215">
        <v>27295935</v>
      </c>
      <c r="K171" s="215">
        <v>332877</v>
      </c>
      <c r="L171" s="230">
        <v>3.750000938784492</v>
      </c>
      <c r="M171" s="215">
        <v>1295605</v>
      </c>
      <c r="N171" s="230">
        <v>2.278926091209146</v>
      </c>
      <c r="O171" s="215">
        <v>2112531</v>
      </c>
      <c r="P171" t="s">
        <v>856</v>
      </c>
      <c r="Q171" s="230">
        <v>2.4242059876918214</v>
      </c>
      <c r="R171" s="215">
        <v>31036948</v>
      </c>
      <c r="S171"/>
      <c r="T171" s="231">
        <v>1077500</v>
      </c>
      <c r="U171" s="230">
        <v>3.5999999999999996</v>
      </c>
      <c r="W171" s="216"/>
    </row>
    <row r="172" spans="1:23" ht="12.75">
      <c r="A172" s="205" t="s">
        <v>608</v>
      </c>
      <c r="B172" s="170">
        <v>163</v>
      </c>
      <c r="C172" s="215">
        <v>154675587</v>
      </c>
      <c r="D172" s="215" t="s">
        <v>856</v>
      </c>
      <c r="E172" s="215">
        <v>25938815</v>
      </c>
      <c r="F172" s="215">
        <v>11353000</v>
      </c>
      <c r="G172" s="215" t="s">
        <v>856</v>
      </c>
      <c r="H172" s="215">
        <v>191967402</v>
      </c>
      <c r="I172" s="215"/>
      <c r="J172" s="215">
        <v>158542477</v>
      </c>
      <c r="K172" s="215">
        <v>2706823</v>
      </c>
      <c r="L172" s="230">
        <v>4.250000357199227</v>
      </c>
      <c r="M172" s="215">
        <v>26458079</v>
      </c>
      <c r="N172" s="230">
        <v>2.0018801938330646</v>
      </c>
      <c r="O172" s="215">
        <v>12391000</v>
      </c>
      <c r="P172" t="s">
        <v>856</v>
      </c>
      <c r="Q172" s="230">
        <v>9.142957808508765</v>
      </c>
      <c r="R172" s="215">
        <v>200098379</v>
      </c>
      <c r="S172"/>
      <c r="T172" s="231">
        <v>8130977</v>
      </c>
      <c r="U172" s="230">
        <v>4.24</v>
      </c>
      <c r="W172" s="216"/>
    </row>
    <row r="173" spans="1:23" ht="12.75">
      <c r="A173" s="205" t="s">
        <v>609</v>
      </c>
      <c r="B173" s="170">
        <v>164</v>
      </c>
      <c r="C173" s="215">
        <v>42464918</v>
      </c>
      <c r="D173" s="215" t="s">
        <v>856</v>
      </c>
      <c r="E173" s="215">
        <v>1265144</v>
      </c>
      <c r="F173" s="215">
        <v>4023259.14</v>
      </c>
      <c r="G173" s="215" t="s">
        <v>856</v>
      </c>
      <c r="H173" s="215">
        <v>47753321.14</v>
      </c>
      <c r="I173" s="215"/>
      <c r="J173" s="215">
        <v>43526541</v>
      </c>
      <c r="K173" s="215">
        <v>335473</v>
      </c>
      <c r="L173" s="230">
        <v>3.2900004657962603</v>
      </c>
      <c r="M173" s="215">
        <v>1299699</v>
      </c>
      <c r="N173" s="230">
        <v>2.731309637480002</v>
      </c>
      <c r="O173" s="215">
        <v>4210618</v>
      </c>
      <c r="P173" t="s">
        <v>856</v>
      </c>
      <c r="Q173" s="230">
        <v>4.6568926703538125</v>
      </c>
      <c r="R173" s="215">
        <v>49372331</v>
      </c>
      <c r="S173"/>
      <c r="T173" s="231">
        <v>1619009.8599999994</v>
      </c>
      <c r="U173" s="230">
        <v>3.39</v>
      </c>
      <c r="W173" s="216"/>
    </row>
    <row r="174" spans="1:23" ht="12.75">
      <c r="A174" s="205" t="s">
        <v>610</v>
      </c>
      <c r="B174" s="170">
        <v>165</v>
      </c>
      <c r="C174" s="215">
        <v>105377504</v>
      </c>
      <c r="D174" s="215" t="s">
        <v>856</v>
      </c>
      <c r="E174" s="215">
        <v>14533160</v>
      </c>
      <c r="F174" s="215">
        <v>10440000</v>
      </c>
      <c r="G174" s="215" t="s">
        <v>856</v>
      </c>
      <c r="H174" s="215">
        <v>130350664</v>
      </c>
      <c r="I174" s="215"/>
      <c r="J174" s="215">
        <v>108011942</v>
      </c>
      <c r="K174" s="215">
        <v>1232917</v>
      </c>
      <c r="L174" s="230">
        <v>3.6700005724181888</v>
      </c>
      <c r="M174" s="215">
        <v>14823823</v>
      </c>
      <c r="N174" s="230">
        <v>1.9999986238367982</v>
      </c>
      <c r="O174" s="215">
        <v>11360000</v>
      </c>
      <c r="P174" t="s">
        <v>856</v>
      </c>
      <c r="Q174" s="230">
        <v>8.812260536398467</v>
      </c>
      <c r="R174" s="215">
        <v>135428682</v>
      </c>
      <c r="S174"/>
      <c r="T174" s="231">
        <v>5078018</v>
      </c>
      <c r="U174" s="230">
        <v>3.9</v>
      </c>
      <c r="W174" s="216"/>
    </row>
    <row r="175" spans="1:23" ht="12.75">
      <c r="A175" s="205" t="s">
        <v>611</v>
      </c>
      <c r="B175" s="170">
        <v>166</v>
      </c>
      <c r="C175" s="215">
        <v>24706180</v>
      </c>
      <c r="D175" s="215" t="s">
        <v>856</v>
      </c>
      <c r="E175" s="215">
        <v>257610</v>
      </c>
      <c r="F175" s="215">
        <v>1202000</v>
      </c>
      <c r="G175" s="215" t="s">
        <v>856</v>
      </c>
      <c r="H175" s="215">
        <v>26165790</v>
      </c>
      <c r="I175" s="215"/>
      <c r="J175" s="215">
        <v>25323835</v>
      </c>
      <c r="K175" s="215">
        <v>187767</v>
      </c>
      <c r="L175" s="230">
        <v>3.2600021533073913</v>
      </c>
      <c r="M175" s="215">
        <v>262762</v>
      </c>
      <c r="N175" s="230">
        <v>1.9999223632622958</v>
      </c>
      <c r="O175" s="215">
        <v>1205000</v>
      </c>
      <c r="P175" t="s">
        <v>856</v>
      </c>
      <c r="Q175" s="230">
        <v>0.24958402662229617</v>
      </c>
      <c r="R175" s="215">
        <v>26979364</v>
      </c>
      <c r="S175"/>
      <c r="T175" s="231">
        <v>813574</v>
      </c>
      <c r="U175" s="230">
        <v>3.11</v>
      </c>
      <c r="W175" s="216"/>
    </row>
    <row r="176" spans="1:23" ht="12.75">
      <c r="A176" s="205" t="s">
        <v>612</v>
      </c>
      <c r="B176" s="170">
        <v>167</v>
      </c>
      <c r="C176" s="215">
        <v>70383241</v>
      </c>
      <c r="D176" s="215" t="s">
        <v>856</v>
      </c>
      <c r="E176" s="215">
        <v>2583903</v>
      </c>
      <c r="F176" s="215">
        <v>5763173</v>
      </c>
      <c r="G176" s="215" t="s">
        <v>856</v>
      </c>
      <c r="H176" s="215">
        <v>78730317</v>
      </c>
      <c r="I176" s="215"/>
      <c r="J176" s="215">
        <v>72142822</v>
      </c>
      <c r="K176" s="215">
        <v>1027595</v>
      </c>
      <c r="L176" s="230">
        <v>3.959999511815604</v>
      </c>
      <c r="M176" s="215">
        <v>2635581</v>
      </c>
      <c r="N176" s="230">
        <v>1.9999976779314084</v>
      </c>
      <c r="O176" s="215">
        <v>5580843</v>
      </c>
      <c r="P176" t="s">
        <v>856</v>
      </c>
      <c r="Q176" s="230">
        <v>-3.163708602882475</v>
      </c>
      <c r="R176" s="215">
        <v>81386841</v>
      </c>
      <c r="S176"/>
      <c r="T176" s="231">
        <v>2656524</v>
      </c>
      <c r="U176" s="230">
        <v>3.37</v>
      </c>
      <c r="W176" s="216"/>
    </row>
    <row r="177" spans="1:23" ht="12.75">
      <c r="A177" s="205" t="s">
        <v>613</v>
      </c>
      <c r="B177" s="170">
        <v>168</v>
      </c>
      <c r="C177" s="215">
        <v>61739705</v>
      </c>
      <c r="D177" s="215" t="s">
        <v>856</v>
      </c>
      <c r="E177" s="215">
        <v>1319109</v>
      </c>
      <c r="F177" s="215">
        <v>1985031.36</v>
      </c>
      <c r="G177" s="215" t="s">
        <v>856</v>
      </c>
      <c r="H177" s="215">
        <v>65043845.36</v>
      </c>
      <c r="I177" s="215"/>
      <c r="J177" s="215">
        <v>63283198</v>
      </c>
      <c r="K177" s="215">
        <v>345742</v>
      </c>
      <c r="L177" s="230">
        <v>3.0600000437319874</v>
      </c>
      <c r="M177" s="215">
        <v>1345491</v>
      </c>
      <c r="N177" s="230">
        <v>1.999986354425601</v>
      </c>
      <c r="O177" s="215">
        <v>3945408.5300000003</v>
      </c>
      <c r="P177" t="s">
        <v>856</v>
      </c>
      <c r="Q177" s="230">
        <v>98.75799493666439</v>
      </c>
      <c r="R177" s="215">
        <v>68919839.53</v>
      </c>
      <c r="S177"/>
      <c r="T177" s="231">
        <v>3875994.170000002</v>
      </c>
      <c r="U177" s="230">
        <v>5.96</v>
      </c>
      <c r="W177" s="216"/>
    </row>
    <row r="178" spans="1:23" ht="12.75">
      <c r="A178" s="205" t="s">
        <v>614</v>
      </c>
      <c r="B178" s="170">
        <v>169</v>
      </c>
      <c r="C178" s="215">
        <v>18562404</v>
      </c>
      <c r="D178" s="215" t="s">
        <v>856</v>
      </c>
      <c r="E178" s="215">
        <v>297588</v>
      </c>
      <c r="F178" s="215">
        <v>713100</v>
      </c>
      <c r="G178" s="215" t="s">
        <v>856</v>
      </c>
      <c r="H178" s="215">
        <v>19573092</v>
      </c>
      <c r="I178" s="215"/>
      <c r="J178" s="215">
        <v>19026464</v>
      </c>
      <c r="K178" s="215">
        <v>152212</v>
      </c>
      <c r="L178" s="230">
        <v>3.320001008490064</v>
      </c>
      <c r="M178" s="215">
        <v>305079</v>
      </c>
      <c r="N178" s="230">
        <v>2.517238598330578</v>
      </c>
      <c r="O178" s="215">
        <v>773100</v>
      </c>
      <c r="P178" t="s">
        <v>856</v>
      </c>
      <c r="Q178" s="230">
        <v>8.413967185527977</v>
      </c>
      <c r="R178" s="215">
        <v>20256855</v>
      </c>
      <c r="S178"/>
      <c r="T178" s="231">
        <v>683763</v>
      </c>
      <c r="U178" s="230">
        <v>3.49</v>
      </c>
      <c r="W178" s="216"/>
    </row>
    <row r="179" spans="1:23" ht="12.75">
      <c r="A179" s="205" t="s">
        <v>615</v>
      </c>
      <c r="B179" s="170">
        <v>170</v>
      </c>
      <c r="C179" s="215">
        <v>162088840</v>
      </c>
      <c r="D179" s="215" t="s">
        <v>856</v>
      </c>
      <c r="E179" s="215">
        <v>6431493</v>
      </c>
      <c r="F179" s="215">
        <v>7933000</v>
      </c>
      <c r="G179" s="215" t="s">
        <v>856</v>
      </c>
      <c r="H179" s="215">
        <v>176453333</v>
      </c>
      <c r="I179" s="215"/>
      <c r="J179" s="215">
        <v>166141061</v>
      </c>
      <c r="K179" s="215">
        <v>2398915</v>
      </c>
      <c r="L179" s="230">
        <v>3.9800001036468644</v>
      </c>
      <c r="M179" s="215">
        <v>6568518</v>
      </c>
      <c r="N179" s="230">
        <v>2.130531744339922</v>
      </c>
      <c r="O179" s="215">
        <v>8092000</v>
      </c>
      <c r="P179" t="s">
        <v>856</v>
      </c>
      <c r="Q179" s="230">
        <v>2.0042858943653097</v>
      </c>
      <c r="R179" s="215">
        <v>183200494</v>
      </c>
      <c r="S179"/>
      <c r="T179" s="231">
        <v>6747161</v>
      </c>
      <c r="U179" s="230">
        <v>3.82</v>
      </c>
      <c r="W179" s="216"/>
    </row>
    <row r="180" spans="1:23" ht="12.75">
      <c r="A180" s="205" t="s">
        <v>616</v>
      </c>
      <c r="B180" s="170">
        <v>171</v>
      </c>
      <c r="C180" s="215">
        <v>69787334</v>
      </c>
      <c r="D180" s="215" t="s">
        <v>856</v>
      </c>
      <c r="E180" s="215">
        <v>2514300</v>
      </c>
      <c r="F180" s="215">
        <v>4659074</v>
      </c>
      <c r="G180" s="215" t="s">
        <v>856</v>
      </c>
      <c r="H180" s="215">
        <v>76960708</v>
      </c>
      <c r="I180" s="215"/>
      <c r="J180" s="215">
        <v>71532017</v>
      </c>
      <c r="K180" s="215">
        <v>858384</v>
      </c>
      <c r="L180" s="230">
        <v>3.7299992001413895</v>
      </c>
      <c r="M180" s="215">
        <v>2565122</v>
      </c>
      <c r="N180" s="230">
        <v>2.021318060692837</v>
      </c>
      <c r="O180" s="215">
        <v>4905000</v>
      </c>
      <c r="P180" t="s">
        <v>856</v>
      </c>
      <c r="Q180" s="230">
        <v>5.278430864158843</v>
      </c>
      <c r="R180" s="215">
        <v>79860523</v>
      </c>
      <c r="S180"/>
      <c r="T180" s="231">
        <v>2899815</v>
      </c>
      <c r="U180" s="230">
        <v>3.7699999999999996</v>
      </c>
      <c r="W180" s="216"/>
    </row>
    <row r="181" spans="1:23" ht="12.75">
      <c r="A181" s="205" t="s">
        <v>617</v>
      </c>
      <c r="B181" s="170">
        <v>172</v>
      </c>
      <c r="C181" s="215">
        <v>56027404</v>
      </c>
      <c r="D181" s="215" t="s">
        <v>856</v>
      </c>
      <c r="E181" s="215">
        <v>1227984</v>
      </c>
      <c r="F181" s="215">
        <v>2448718</v>
      </c>
      <c r="G181" s="215" t="s">
        <v>856</v>
      </c>
      <c r="H181" s="215">
        <v>59704106</v>
      </c>
      <c r="I181" s="215"/>
      <c r="J181" s="215">
        <v>57428089</v>
      </c>
      <c r="K181" s="215">
        <v>778781</v>
      </c>
      <c r="L181" s="230">
        <v>3.8899999721564824</v>
      </c>
      <c r="M181" s="215">
        <v>1344726</v>
      </c>
      <c r="N181" s="230">
        <v>9.506801391549075</v>
      </c>
      <c r="O181" s="215">
        <v>3100182</v>
      </c>
      <c r="P181" t="s">
        <v>856</v>
      </c>
      <c r="Q181" s="230">
        <v>26.604288448077728</v>
      </c>
      <c r="R181" s="215">
        <v>62651778</v>
      </c>
      <c r="S181"/>
      <c r="T181" s="231">
        <v>2947672</v>
      </c>
      <c r="U181" s="230">
        <v>4.9399999999999995</v>
      </c>
      <c r="W181" s="216"/>
    </row>
    <row r="182" spans="1:23" ht="12.75">
      <c r="A182" s="205" t="s">
        <v>618</v>
      </c>
      <c r="B182" s="170">
        <v>173</v>
      </c>
      <c r="C182" s="215">
        <v>23465704</v>
      </c>
      <c r="D182" s="215" t="s">
        <v>856</v>
      </c>
      <c r="E182" s="215">
        <v>720252</v>
      </c>
      <c r="F182" s="215">
        <v>1481730</v>
      </c>
      <c r="G182" s="215" t="s">
        <v>856</v>
      </c>
      <c r="H182" s="215">
        <v>25667686</v>
      </c>
      <c r="I182" s="215"/>
      <c r="J182" s="215">
        <v>24052347</v>
      </c>
      <c r="K182" s="215">
        <v>330866</v>
      </c>
      <c r="L182" s="230">
        <v>3.9099998874953847</v>
      </c>
      <c r="M182" s="215">
        <v>769779</v>
      </c>
      <c r="N182" s="230">
        <v>6.876343279852052</v>
      </c>
      <c r="O182" s="215">
        <v>1337750</v>
      </c>
      <c r="P182" t="s">
        <v>856</v>
      </c>
      <c r="Q182" s="230">
        <v>-9.717019969900049</v>
      </c>
      <c r="R182" s="215">
        <v>26490742</v>
      </c>
      <c r="S182"/>
      <c r="T182" s="231">
        <v>823056</v>
      </c>
      <c r="U182" s="230">
        <v>3.2099999999999995</v>
      </c>
      <c r="W182" s="216"/>
    </row>
    <row r="183" spans="1:23" ht="12.75">
      <c r="A183" s="205" t="s">
        <v>619</v>
      </c>
      <c r="B183" s="170">
        <v>174</v>
      </c>
      <c r="C183" s="215">
        <v>33429900</v>
      </c>
      <c r="D183" s="215" t="s">
        <v>856</v>
      </c>
      <c r="E183" s="215">
        <v>1819879</v>
      </c>
      <c r="F183" s="215">
        <v>1823300</v>
      </c>
      <c r="G183" s="215" t="s">
        <v>856</v>
      </c>
      <c r="H183" s="215">
        <v>37073079</v>
      </c>
      <c r="I183" s="215"/>
      <c r="J183" s="215">
        <v>34265648</v>
      </c>
      <c r="K183" s="215">
        <v>748830</v>
      </c>
      <c r="L183" s="230">
        <v>4.740002213587238</v>
      </c>
      <c r="M183" s="215">
        <v>1856277</v>
      </c>
      <c r="N183" s="230">
        <v>2.000023078457414</v>
      </c>
      <c r="O183" s="215">
        <v>2021000</v>
      </c>
      <c r="P183" t="s">
        <v>856</v>
      </c>
      <c r="Q183" s="230">
        <v>10.842977019689574</v>
      </c>
      <c r="R183" s="215">
        <v>38891755</v>
      </c>
      <c r="S183"/>
      <c r="T183" s="231">
        <v>1818676</v>
      </c>
      <c r="U183" s="230">
        <v>4.91</v>
      </c>
      <c r="W183" s="216"/>
    </row>
    <row r="184" spans="1:23" ht="12.75">
      <c r="A184" s="205" t="s">
        <v>620</v>
      </c>
      <c r="B184" s="170">
        <v>175</v>
      </c>
      <c r="C184" s="215">
        <v>39060944</v>
      </c>
      <c r="D184" s="215" t="s">
        <v>856</v>
      </c>
      <c r="E184" s="215">
        <v>1747347</v>
      </c>
      <c r="F184" s="215">
        <v>2264892</v>
      </c>
      <c r="G184" s="215" t="s">
        <v>856</v>
      </c>
      <c r="H184" s="215">
        <v>43073183</v>
      </c>
      <c r="I184" s="215"/>
      <c r="J184" s="215">
        <v>40037468</v>
      </c>
      <c r="K184" s="215">
        <v>453107</v>
      </c>
      <c r="L184" s="230">
        <v>3.6600011510218495</v>
      </c>
      <c r="M184" s="215">
        <v>1786499</v>
      </c>
      <c r="N184" s="230">
        <v>2.2406539742821545</v>
      </c>
      <c r="O184" s="215">
        <v>2706374</v>
      </c>
      <c r="P184" t="s">
        <v>856</v>
      </c>
      <c r="Q184" s="230">
        <v>19.49240846804174</v>
      </c>
      <c r="R184" s="215">
        <v>44983448</v>
      </c>
      <c r="S184"/>
      <c r="T184" s="231">
        <v>1910265</v>
      </c>
      <c r="U184" s="230">
        <v>4.43</v>
      </c>
      <c r="W184" s="216"/>
    </row>
    <row r="185" spans="1:23" ht="12.75">
      <c r="A185" s="205" t="s">
        <v>621</v>
      </c>
      <c r="B185" s="170">
        <v>176</v>
      </c>
      <c r="C185" s="215">
        <v>133790410</v>
      </c>
      <c r="D185" s="215" t="s">
        <v>856</v>
      </c>
      <c r="E185" s="215">
        <v>14135288</v>
      </c>
      <c r="F185" s="215">
        <v>10255091</v>
      </c>
      <c r="G185" s="215" t="s">
        <v>856</v>
      </c>
      <c r="H185" s="215">
        <v>158180789</v>
      </c>
      <c r="I185" s="215"/>
      <c r="J185" s="215">
        <v>137135170</v>
      </c>
      <c r="K185" s="215">
        <v>2394848</v>
      </c>
      <c r="L185" s="230">
        <v>4.2899995597591785</v>
      </c>
      <c r="M185" s="215">
        <v>14425220</v>
      </c>
      <c r="N185" s="230">
        <v>2.051121986336607</v>
      </c>
      <c r="O185" s="215">
        <v>13402000</v>
      </c>
      <c r="P185" t="s">
        <v>856</v>
      </c>
      <c r="Q185" s="230">
        <v>30.686309853320658</v>
      </c>
      <c r="R185" s="215">
        <v>167357238</v>
      </c>
      <c r="S185"/>
      <c r="T185" s="231">
        <v>9176449</v>
      </c>
      <c r="U185" s="230">
        <v>5.800000000000001</v>
      </c>
      <c r="W185" s="216"/>
    </row>
    <row r="186" spans="1:23" ht="12.75">
      <c r="A186" s="205" t="s">
        <v>622</v>
      </c>
      <c r="B186" s="170">
        <v>177</v>
      </c>
      <c r="C186" s="215">
        <v>44125091</v>
      </c>
      <c r="D186" s="215" t="s">
        <v>856</v>
      </c>
      <c r="E186" s="215">
        <v>1413257</v>
      </c>
      <c r="F186" s="215">
        <v>2794100</v>
      </c>
      <c r="G186" s="215" t="s">
        <v>856</v>
      </c>
      <c r="H186" s="215">
        <v>48332448</v>
      </c>
      <c r="I186" s="215"/>
      <c r="J186" s="215">
        <v>45228218</v>
      </c>
      <c r="K186" s="215">
        <v>864852</v>
      </c>
      <c r="L186" s="230">
        <v>4.459999867195742</v>
      </c>
      <c r="M186" s="215">
        <v>1441522</v>
      </c>
      <c r="N186" s="230">
        <v>1.9999900938045947</v>
      </c>
      <c r="O186" s="215">
        <v>2805100</v>
      </c>
      <c r="P186" t="s">
        <v>856</v>
      </c>
      <c r="Q186" s="230">
        <v>0.3936866969686124</v>
      </c>
      <c r="R186" s="215">
        <v>50339692</v>
      </c>
      <c r="S186"/>
      <c r="T186" s="231">
        <v>2007244</v>
      </c>
      <c r="U186" s="230">
        <v>4.15</v>
      </c>
      <c r="W186" s="216"/>
    </row>
    <row r="187" spans="1:23" ht="12.75">
      <c r="A187" s="205" t="s">
        <v>623</v>
      </c>
      <c r="B187" s="170">
        <v>178</v>
      </c>
      <c r="C187" s="215">
        <v>60807273</v>
      </c>
      <c r="D187" s="215" t="s">
        <v>856</v>
      </c>
      <c r="E187" s="215">
        <v>5942654</v>
      </c>
      <c r="F187" s="215">
        <v>3853878.36</v>
      </c>
      <c r="G187" s="215" t="s">
        <v>856</v>
      </c>
      <c r="H187" s="215">
        <v>70603805.36</v>
      </c>
      <c r="I187" s="215"/>
      <c r="J187" s="215">
        <v>62327455</v>
      </c>
      <c r="K187" s="215">
        <v>699284</v>
      </c>
      <c r="L187" s="230">
        <v>3.650000880651234</v>
      </c>
      <c r="M187" s="215">
        <v>6061648</v>
      </c>
      <c r="N187" s="230">
        <v>2.00237133105848</v>
      </c>
      <c r="O187" s="215">
        <v>3680330.54</v>
      </c>
      <c r="P187" t="s">
        <v>856</v>
      </c>
      <c r="Q187" s="230">
        <v>-4.503199213583893</v>
      </c>
      <c r="R187" s="215">
        <v>72768717.54</v>
      </c>
      <c r="S187"/>
      <c r="T187" s="231">
        <v>2164912.180000007</v>
      </c>
      <c r="U187" s="230">
        <v>3.0700000000000003</v>
      </c>
      <c r="W187" s="216"/>
    </row>
    <row r="188" spans="1:23" ht="12.75">
      <c r="A188" s="205" t="s">
        <v>624</v>
      </c>
      <c r="B188" s="170">
        <v>179</v>
      </c>
      <c r="C188" s="215">
        <v>15069673</v>
      </c>
      <c r="D188" s="215" t="s">
        <v>856</v>
      </c>
      <c r="E188" s="215">
        <v>480063</v>
      </c>
      <c r="F188" s="215">
        <v>1238104</v>
      </c>
      <c r="G188" s="215" t="s">
        <v>856</v>
      </c>
      <c r="H188" s="215">
        <v>16787840</v>
      </c>
      <c r="I188" s="215"/>
      <c r="J188" s="215">
        <v>15446415</v>
      </c>
      <c r="K188" s="215">
        <v>284817</v>
      </c>
      <c r="L188" s="230">
        <v>4.390002357715393</v>
      </c>
      <c r="M188" s="215">
        <v>490418</v>
      </c>
      <c r="N188" s="230">
        <v>2.1570085592932595</v>
      </c>
      <c r="O188" s="215">
        <v>1372553</v>
      </c>
      <c r="P188" t="s">
        <v>856</v>
      </c>
      <c r="Q188" s="230">
        <v>10.859265457505993</v>
      </c>
      <c r="R188" s="215">
        <v>17594203</v>
      </c>
      <c r="S188"/>
      <c r="T188" s="231">
        <v>806363</v>
      </c>
      <c r="U188" s="230">
        <v>4.8</v>
      </c>
      <c r="W188" s="216"/>
    </row>
    <row r="189" spans="1:23" ht="12.75">
      <c r="A189" s="205" t="s">
        <v>625</v>
      </c>
      <c r="B189" s="170">
        <v>180</v>
      </c>
      <c r="C189" s="215">
        <v>12795395</v>
      </c>
      <c r="D189" s="215" t="s">
        <v>856</v>
      </c>
      <c r="E189" s="215">
        <v>979361</v>
      </c>
      <c r="F189" s="215">
        <v>1200605</v>
      </c>
      <c r="G189" s="215" t="s">
        <v>856</v>
      </c>
      <c r="H189" s="215">
        <v>14975361</v>
      </c>
      <c r="I189" s="215"/>
      <c r="J189" s="215">
        <v>13115280</v>
      </c>
      <c r="K189" s="215">
        <v>207285</v>
      </c>
      <c r="L189" s="230">
        <v>4.1199978586045995</v>
      </c>
      <c r="M189" s="215">
        <v>999302</v>
      </c>
      <c r="N189" s="230">
        <v>2.0361235540316596</v>
      </c>
      <c r="O189" s="215">
        <v>1172300</v>
      </c>
      <c r="P189" t="s">
        <v>856</v>
      </c>
      <c r="Q189" s="230">
        <v>-2.3575613961294515</v>
      </c>
      <c r="R189" s="215">
        <v>15494167</v>
      </c>
      <c r="S189"/>
      <c r="T189" s="231">
        <v>518806</v>
      </c>
      <c r="U189" s="230">
        <v>3.46</v>
      </c>
      <c r="W189" s="216"/>
    </row>
    <row r="190" spans="1:23" ht="12.75">
      <c r="A190" s="205" t="s">
        <v>626</v>
      </c>
      <c r="B190" s="170">
        <v>181</v>
      </c>
      <c r="C190" s="215">
        <v>104950524</v>
      </c>
      <c r="D190" s="215" t="s">
        <v>856</v>
      </c>
      <c r="E190" s="215">
        <v>6298368</v>
      </c>
      <c r="F190" s="215">
        <v>7767884</v>
      </c>
      <c r="G190" s="215" t="s">
        <v>856</v>
      </c>
      <c r="H190" s="215">
        <v>119016776</v>
      </c>
      <c r="I190" s="215"/>
      <c r="J190" s="215">
        <v>107574287</v>
      </c>
      <c r="K190" s="215">
        <v>1553268</v>
      </c>
      <c r="L190" s="230">
        <v>3.9800001379697734</v>
      </c>
      <c r="M190" s="215">
        <v>6424335</v>
      </c>
      <c r="N190" s="230">
        <v>1.99999428423363</v>
      </c>
      <c r="O190" s="215">
        <v>9034655</v>
      </c>
      <c r="P190" t="s">
        <v>856</v>
      </c>
      <c r="Q190" s="230">
        <v>16.30780016797367</v>
      </c>
      <c r="R190" s="215">
        <v>124586545</v>
      </c>
      <c r="S190"/>
      <c r="T190" s="231">
        <v>5569769</v>
      </c>
      <c r="U190" s="230">
        <v>4.68</v>
      </c>
      <c r="W190" s="216"/>
    </row>
    <row r="191" spans="1:23" ht="12.75">
      <c r="A191" s="205" t="s">
        <v>627</v>
      </c>
      <c r="B191" s="170">
        <v>182</v>
      </c>
      <c r="C191" s="215">
        <v>50914925</v>
      </c>
      <c r="D191" s="215" t="s">
        <v>856</v>
      </c>
      <c r="E191" s="215">
        <v>3137867</v>
      </c>
      <c r="F191" s="215">
        <v>5353623</v>
      </c>
      <c r="G191" s="215" t="s">
        <v>856</v>
      </c>
      <c r="H191" s="215">
        <v>59406415</v>
      </c>
      <c r="I191" s="215"/>
      <c r="J191" s="215">
        <v>52187798</v>
      </c>
      <c r="K191" s="215">
        <v>1089579</v>
      </c>
      <c r="L191" s="230">
        <v>4.639998978688469</v>
      </c>
      <c r="M191" s="215">
        <v>3233651</v>
      </c>
      <c r="N191" s="230">
        <v>3.052519434380106</v>
      </c>
      <c r="O191" s="215">
        <v>5538608</v>
      </c>
      <c r="P191" t="s">
        <v>856</v>
      </c>
      <c r="Q191" s="230">
        <v>3.455323619164069</v>
      </c>
      <c r="R191" s="215">
        <v>62049636</v>
      </c>
      <c r="S191"/>
      <c r="T191" s="231">
        <v>2643221</v>
      </c>
      <c r="U191" s="230">
        <v>4.45</v>
      </c>
      <c r="W191" s="216"/>
    </row>
    <row r="192" spans="1:23" ht="12.75">
      <c r="A192" s="205" t="s">
        <v>628</v>
      </c>
      <c r="B192" s="170">
        <v>183</v>
      </c>
      <c r="C192" s="221">
        <v>1606648</v>
      </c>
      <c r="D192" s="215" t="s">
        <v>856</v>
      </c>
      <c r="E192" s="221">
        <v>137334</v>
      </c>
      <c r="F192" s="221">
        <v>61950</v>
      </c>
      <c r="G192" s="215" t="s">
        <v>856</v>
      </c>
      <c r="H192" s="221">
        <v>1805932</v>
      </c>
      <c r="I192" s="221"/>
      <c r="J192" s="215">
        <v>1646814</v>
      </c>
      <c r="K192" s="215">
        <v>10443</v>
      </c>
      <c r="L192" s="230">
        <v>3.1499743565485407</v>
      </c>
      <c r="M192" s="221">
        <v>139478</v>
      </c>
      <c r="N192" s="230">
        <v>1.5611574701093685</v>
      </c>
      <c r="O192" s="221">
        <v>70218</v>
      </c>
      <c r="P192" s="222" t="s">
        <v>856</v>
      </c>
      <c r="Q192" s="230">
        <v>13.346246973365618</v>
      </c>
      <c r="R192" s="221">
        <v>1866953</v>
      </c>
      <c r="S192" s="222"/>
      <c r="T192" s="232">
        <v>61021</v>
      </c>
      <c r="U192" s="230">
        <v>3.38</v>
      </c>
      <c r="W192" s="216"/>
    </row>
    <row r="193" spans="1:23" ht="12.75">
      <c r="A193" s="205" t="s">
        <v>629</v>
      </c>
      <c r="B193" s="170">
        <v>184</v>
      </c>
      <c r="C193" s="215">
        <v>31318740</v>
      </c>
      <c r="D193" s="215" t="s">
        <v>856</v>
      </c>
      <c r="E193" s="215">
        <v>666713</v>
      </c>
      <c r="F193" s="215">
        <v>2560844</v>
      </c>
      <c r="G193" s="215" t="s">
        <v>856</v>
      </c>
      <c r="H193" s="215">
        <v>34546297</v>
      </c>
      <c r="I193" s="215"/>
      <c r="J193" s="215">
        <v>32101709</v>
      </c>
      <c r="K193" s="215">
        <v>497968</v>
      </c>
      <c r="L193" s="230">
        <v>4.090001705049437</v>
      </c>
      <c r="M193" s="215">
        <v>682479</v>
      </c>
      <c r="N193" s="230">
        <v>2.3647356508722646</v>
      </c>
      <c r="O193" s="215">
        <v>2740844</v>
      </c>
      <c r="P193" t="s">
        <v>856</v>
      </c>
      <c r="Q193" s="230">
        <v>7.028932648767359</v>
      </c>
      <c r="R193" s="215">
        <v>36023000</v>
      </c>
      <c r="S193"/>
      <c r="T193" s="231">
        <v>1476703</v>
      </c>
      <c r="U193" s="230">
        <v>4.2700000000000005</v>
      </c>
      <c r="W193" s="216"/>
    </row>
    <row r="194" spans="1:23" ht="12.75">
      <c r="A194" s="205" t="s">
        <v>630</v>
      </c>
      <c r="B194" s="170">
        <v>185</v>
      </c>
      <c r="C194" s="215">
        <v>83214032</v>
      </c>
      <c r="D194" s="215" t="s">
        <v>856</v>
      </c>
      <c r="E194" s="215">
        <v>3538191</v>
      </c>
      <c r="F194" s="215">
        <v>6089344</v>
      </c>
      <c r="G194" s="215" t="s">
        <v>856</v>
      </c>
      <c r="H194" s="215">
        <v>92841567</v>
      </c>
      <c r="I194" s="215"/>
      <c r="J194" s="215">
        <v>85294383</v>
      </c>
      <c r="K194" s="215">
        <v>1364710</v>
      </c>
      <c r="L194" s="230">
        <v>4.140000090369374</v>
      </c>
      <c r="M194" s="215">
        <v>3608955</v>
      </c>
      <c r="N194" s="230">
        <v>2.0000050873454827</v>
      </c>
      <c r="O194" s="215">
        <v>6540134</v>
      </c>
      <c r="P194" t="s">
        <v>856</v>
      </c>
      <c r="Q194" s="230">
        <v>7.402932072814411</v>
      </c>
      <c r="R194" s="215">
        <v>96808182</v>
      </c>
      <c r="S194"/>
      <c r="T194" s="231">
        <v>3966615</v>
      </c>
      <c r="U194" s="230">
        <v>4.2700000000000005</v>
      </c>
      <c r="W194" s="216"/>
    </row>
    <row r="195" spans="1:23" ht="12.75">
      <c r="A195" s="205" t="s">
        <v>631</v>
      </c>
      <c r="B195" s="170">
        <v>186</v>
      </c>
      <c r="C195" s="215">
        <v>30647455</v>
      </c>
      <c r="D195" s="215" t="s">
        <v>856</v>
      </c>
      <c r="E195" s="215">
        <v>2072369</v>
      </c>
      <c r="F195" s="215">
        <v>5090425</v>
      </c>
      <c r="G195" s="215" t="s">
        <v>856</v>
      </c>
      <c r="H195" s="215">
        <v>37810249</v>
      </c>
      <c r="I195" s="215"/>
      <c r="J195" s="215">
        <v>31413641</v>
      </c>
      <c r="K195" s="215">
        <v>640532</v>
      </c>
      <c r="L195" s="230">
        <v>4.589999397992427</v>
      </c>
      <c r="M195" s="215">
        <v>2115453</v>
      </c>
      <c r="N195" s="230">
        <v>2.078973387461403</v>
      </c>
      <c r="O195" s="215">
        <v>4899275</v>
      </c>
      <c r="P195" t="s">
        <v>856</v>
      </c>
      <c r="Q195" s="230">
        <v>-3.7550892116080683</v>
      </c>
      <c r="R195" s="215">
        <v>39068901</v>
      </c>
      <c r="S195"/>
      <c r="T195" s="231">
        <v>1258652</v>
      </c>
      <c r="U195" s="230">
        <v>3.3300000000000005</v>
      </c>
      <c r="W195" s="216"/>
    </row>
    <row r="196" spans="1:23" ht="12.75">
      <c r="A196" s="205" t="s">
        <v>632</v>
      </c>
      <c r="B196" s="170">
        <v>187</v>
      </c>
      <c r="C196" s="215">
        <v>24881327</v>
      </c>
      <c r="D196" s="215" t="s">
        <v>856</v>
      </c>
      <c r="E196" s="215">
        <v>1212805</v>
      </c>
      <c r="F196" s="215">
        <v>1148497.25</v>
      </c>
      <c r="G196" s="215" t="s">
        <v>856</v>
      </c>
      <c r="H196" s="215">
        <v>27242629.25</v>
      </c>
      <c r="I196" s="215"/>
      <c r="J196" s="215">
        <v>25503360</v>
      </c>
      <c r="K196" s="215">
        <v>1480439</v>
      </c>
      <c r="L196" s="230">
        <v>8.44999947149121</v>
      </c>
      <c r="M196" s="215">
        <v>1237061</v>
      </c>
      <c r="N196" s="230">
        <v>1.9999917546514072</v>
      </c>
      <c r="O196" s="215">
        <v>993683.73</v>
      </c>
      <c r="P196" t="s">
        <v>856</v>
      </c>
      <c r="Q196" s="230">
        <v>-13.479659616076574</v>
      </c>
      <c r="R196" s="215">
        <v>29214543.73</v>
      </c>
      <c r="S196"/>
      <c r="T196" s="231">
        <v>1971914.4800000004</v>
      </c>
      <c r="U196" s="230">
        <v>7.24</v>
      </c>
      <c r="W196" s="216"/>
    </row>
    <row r="197" spans="1:23" ht="12.75">
      <c r="A197" s="205" t="s">
        <v>633</v>
      </c>
      <c r="B197" s="170">
        <v>188</v>
      </c>
      <c r="C197" s="215">
        <v>5488924</v>
      </c>
      <c r="D197" s="215" t="s">
        <v>856</v>
      </c>
      <c r="E197" s="215">
        <v>475627</v>
      </c>
      <c r="F197" s="215">
        <v>492000</v>
      </c>
      <c r="G197" s="215" t="s">
        <v>856</v>
      </c>
      <c r="H197" s="215">
        <v>6456551</v>
      </c>
      <c r="I197" s="215"/>
      <c r="J197" s="215">
        <v>5626147</v>
      </c>
      <c r="K197" s="215">
        <v>30738</v>
      </c>
      <c r="L197" s="230">
        <v>3.0599986445430836</v>
      </c>
      <c r="M197" s="215">
        <v>485604</v>
      </c>
      <c r="N197" s="230">
        <v>2.0976521517912143</v>
      </c>
      <c r="O197" s="215">
        <v>537000</v>
      </c>
      <c r="P197" t="s">
        <v>856</v>
      </c>
      <c r="Q197" s="230">
        <v>9.146341463414634</v>
      </c>
      <c r="R197" s="215">
        <v>6679489</v>
      </c>
      <c r="S197"/>
      <c r="T197" s="231">
        <v>222938</v>
      </c>
      <c r="U197" s="230">
        <v>3.45</v>
      </c>
      <c r="W197" s="216"/>
    </row>
    <row r="198" spans="1:23" ht="12.75">
      <c r="A198" s="205" t="s">
        <v>634</v>
      </c>
      <c r="B198" s="170">
        <v>189</v>
      </c>
      <c r="C198" s="215">
        <v>77691200</v>
      </c>
      <c r="D198" s="215" t="s">
        <v>856</v>
      </c>
      <c r="E198" s="215">
        <v>5070975</v>
      </c>
      <c r="F198" s="215">
        <v>5319060</v>
      </c>
      <c r="G198" s="215" t="s">
        <v>856</v>
      </c>
      <c r="H198" s="215">
        <v>88081235</v>
      </c>
      <c r="I198" s="215"/>
      <c r="J198" s="215">
        <v>79633480</v>
      </c>
      <c r="K198" s="215">
        <v>955602</v>
      </c>
      <c r="L198" s="230">
        <v>3.7300003089152955</v>
      </c>
      <c r="M198" s="215">
        <v>5294176</v>
      </c>
      <c r="N198" s="230">
        <v>4.401540137744714</v>
      </c>
      <c r="O198" s="215">
        <v>5603997</v>
      </c>
      <c r="P198" t="s">
        <v>856</v>
      </c>
      <c r="Q198" s="230">
        <v>5.3569051674544</v>
      </c>
      <c r="R198" s="215">
        <v>91487255</v>
      </c>
      <c r="S198"/>
      <c r="T198" s="231">
        <v>3406020</v>
      </c>
      <c r="U198" s="230">
        <v>3.8699999999999997</v>
      </c>
      <c r="W198" s="216"/>
    </row>
    <row r="199" spans="1:23" ht="12.75">
      <c r="A199" s="205" t="s">
        <v>635</v>
      </c>
      <c r="B199" s="170">
        <v>190</v>
      </c>
      <c r="C199" s="215">
        <v>704227</v>
      </c>
      <c r="D199" s="215" t="s">
        <v>861</v>
      </c>
      <c r="E199" s="215">
        <v>32851</v>
      </c>
      <c r="F199" s="215">
        <v>181500</v>
      </c>
      <c r="G199" s="215" t="s">
        <v>861</v>
      </c>
      <c r="H199" s="215">
        <v>918578</v>
      </c>
      <c r="I199" s="215"/>
      <c r="J199" s="215">
        <v>721833</v>
      </c>
      <c r="K199" s="215">
        <v>5563</v>
      </c>
      <c r="L199" s="230">
        <v>3.2899903014226948</v>
      </c>
      <c r="M199" s="215">
        <v>34575</v>
      </c>
      <c r="N199" s="230">
        <v>5.247937657909957</v>
      </c>
      <c r="O199" s="215">
        <v>187200</v>
      </c>
      <c r="P199" t="s">
        <v>861</v>
      </c>
      <c r="Q199" s="230">
        <v>3.1404958677685952</v>
      </c>
      <c r="R199" s="215">
        <v>949171</v>
      </c>
      <c r="S199"/>
      <c r="T199" s="231">
        <v>30593</v>
      </c>
      <c r="U199" s="230">
        <v>3.3300000000000005</v>
      </c>
      <c r="W199" s="216"/>
    </row>
    <row r="200" spans="1:23" ht="12.75">
      <c r="A200" s="205" t="s">
        <v>636</v>
      </c>
      <c r="B200" s="170">
        <v>191</v>
      </c>
      <c r="C200" s="215">
        <v>15998385</v>
      </c>
      <c r="D200" s="215" t="s">
        <v>856</v>
      </c>
      <c r="E200" s="215">
        <v>1635943</v>
      </c>
      <c r="F200" s="215">
        <v>1345000</v>
      </c>
      <c r="G200" s="215" t="s">
        <v>856</v>
      </c>
      <c r="H200" s="215">
        <v>18979328</v>
      </c>
      <c r="I200" s="215"/>
      <c r="J200" s="215">
        <v>16398345</v>
      </c>
      <c r="K200" s="215">
        <v>286371</v>
      </c>
      <c r="L200" s="230">
        <v>4.290001772053866</v>
      </c>
      <c r="M200" s="215">
        <v>1676007</v>
      </c>
      <c r="N200" s="230">
        <v>2.448985080776042</v>
      </c>
      <c r="O200" s="215">
        <v>1216000</v>
      </c>
      <c r="P200" t="s">
        <v>856</v>
      </c>
      <c r="Q200" s="230">
        <v>-9.591078066914498</v>
      </c>
      <c r="R200" s="215">
        <v>19576723</v>
      </c>
      <c r="S200"/>
      <c r="T200" s="231">
        <v>597395</v>
      </c>
      <c r="U200" s="230">
        <v>3.15</v>
      </c>
      <c r="W200" s="216"/>
    </row>
    <row r="201" spans="1:23" ht="12.75">
      <c r="A201" s="205" t="s">
        <v>637</v>
      </c>
      <c r="B201" s="170">
        <v>192</v>
      </c>
      <c r="C201" s="215">
        <v>20889207</v>
      </c>
      <c r="D201" s="215" t="s">
        <v>856</v>
      </c>
      <c r="E201" s="215">
        <v>1990208</v>
      </c>
      <c r="F201" s="215">
        <v>1032260</v>
      </c>
      <c r="G201" s="215" t="s">
        <v>856</v>
      </c>
      <c r="H201" s="215">
        <v>23911675</v>
      </c>
      <c r="I201" s="215"/>
      <c r="J201" s="215">
        <v>21411437</v>
      </c>
      <c r="K201" s="215">
        <v>447029</v>
      </c>
      <c r="L201" s="230">
        <v>4.639999019589398</v>
      </c>
      <c r="M201" s="215">
        <v>2049594</v>
      </c>
      <c r="N201" s="230">
        <v>2.9839092195388623</v>
      </c>
      <c r="O201" s="215">
        <v>1311582.2</v>
      </c>
      <c r="P201" t="s">
        <v>856</v>
      </c>
      <c r="Q201" s="230">
        <v>27.059287388836143</v>
      </c>
      <c r="R201" s="215">
        <v>25219642.2</v>
      </c>
      <c r="S201"/>
      <c r="T201" s="231">
        <v>1307967.1999999993</v>
      </c>
      <c r="U201" s="230">
        <v>5.47</v>
      </c>
      <c r="W201" s="216"/>
    </row>
    <row r="202" spans="1:23" ht="12.75">
      <c r="A202" s="205" t="s">
        <v>638</v>
      </c>
      <c r="B202" s="170">
        <v>193</v>
      </c>
      <c r="C202" s="215">
        <v>3579750</v>
      </c>
      <c r="D202" s="215" t="s">
        <v>856</v>
      </c>
      <c r="E202" s="215">
        <v>378391</v>
      </c>
      <c r="F202" s="215">
        <v>180000</v>
      </c>
      <c r="G202" s="215" t="s">
        <v>856</v>
      </c>
      <c r="H202" s="215">
        <v>4138141</v>
      </c>
      <c r="I202" s="215"/>
      <c r="J202" s="215">
        <v>3669244</v>
      </c>
      <c r="K202" s="215">
        <v>37229</v>
      </c>
      <c r="L202" s="230">
        <v>3.539995809763252</v>
      </c>
      <c r="M202" s="215">
        <v>386310</v>
      </c>
      <c r="N202" s="230">
        <v>2.0928087613077477</v>
      </c>
      <c r="O202" s="215">
        <v>170676.29</v>
      </c>
      <c r="P202" t="s">
        <v>856</v>
      </c>
      <c r="Q202" s="230">
        <v>-5.179838888888884</v>
      </c>
      <c r="R202" s="215">
        <v>4263459.29</v>
      </c>
      <c r="S202"/>
      <c r="T202" s="231">
        <v>125318.29000000004</v>
      </c>
      <c r="U202" s="230">
        <v>3.0300000000000002</v>
      </c>
      <c r="W202" s="216"/>
    </row>
    <row r="203" spans="1:23" ht="12.75">
      <c r="A203" s="205" t="s">
        <v>639</v>
      </c>
      <c r="B203" s="170">
        <v>194</v>
      </c>
      <c r="C203" s="215">
        <v>1985411</v>
      </c>
      <c r="D203" s="215" t="s">
        <v>861</v>
      </c>
      <c r="E203" s="215">
        <v>108337</v>
      </c>
      <c r="F203" s="215">
        <v>166161.73</v>
      </c>
      <c r="G203" s="215" t="s">
        <v>861</v>
      </c>
      <c r="H203" s="215">
        <v>2259909.73</v>
      </c>
      <c r="I203" s="215"/>
      <c r="J203" s="215">
        <v>2035046</v>
      </c>
      <c r="K203" s="215">
        <v>17670</v>
      </c>
      <c r="L203" s="230">
        <v>3.38997819595036</v>
      </c>
      <c r="M203" s="215">
        <v>111420</v>
      </c>
      <c r="N203" s="230">
        <v>2.8457498361593916</v>
      </c>
      <c r="O203" s="215">
        <v>180000</v>
      </c>
      <c r="P203" t="s">
        <v>861</v>
      </c>
      <c r="Q203" s="230">
        <v>8.328193260866982</v>
      </c>
      <c r="R203" s="215">
        <v>2344136</v>
      </c>
      <c r="S203"/>
      <c r="T203" s="231">
        <v>84226.27000000002</v>
      </c>
      <c r="U203" s="230">
        <v>3.73</v>
      </c>
      <c r="W203" s="216"/>
    </row>
    <row r="204" spans="1:23" ht="12.75">
      <c r="A204" s="205" t="s">
        <v>846</v>
      </c>
      <c r="B204" s="170">
        <v>195</v>
      </c>
      <c r="C204" s="221">
        <v>546718</v>
      </c>
      <c r="D204" s="215" t="s">
        <v>856</v>
      </c>
      <c r="E204" s="221">
        <v>381971</v>
      </c>
      <c r="F204" s="221">
        <v>25000</v>
      </c>
      <c r="G204" s="215" t="s">
        <v>856</v>
      </c>
      <c r="H204" s="221">
        <v>953689</v>
      </c>
      <c r="I204" s="221"/>
      <c r="J204" s="215">
        <v>560386</v>
      </c>
      <c r="K204" s="215">
        <v>8255</v>
      </c>
      <c r="L204" s="230">
        <v>4.009928335997717</v>
      </c>
      <c r="M204" s="221">
        <v>375919</v>
      </c>
      <c r="N204" s="230">
        <v>-1.584413476415749</v>
      </c>
      <c r="O204" s="221">
        <v>25000</v>
      </c>
      <c r="P204" s="222" t="s">
        <v>856</v>
      </c>
      <c r="Q204" s="230">
        <v>0</v>
      </c>
      <c r="R204" s="221">
        <v>969560</v>
      </c>
      <c r="S204" s="222"/>
      <c r="T204" s="232">
        <v>15871</v>
      </c>
      <c r="U204" s="230">
        <v>1.66</v>
      </c>
      <c r="W204" s="216"/>
    </row>
    <row r="205" spans="1:23" ht="12.75">
      <c r="A205" s="205" t="s">
        <v>641</v>
      </c>
      <c r="B205" s="170">
        <v>196</v>
      </c>
      <c r="C205" s="215">
        <v>8509244</v>
      </c>
      <c r="D205" s="215" t="s">
        <v>856</v>
      </c>
      <c r="E205" s="215">
        <v>439538</v>
      </c>
      <c r="F205" s="215">
        <v>639635</v>
      </c>
      <c r="G205" s="215" t="s">
        <v>856</v>
      </c>
      <c r="H205" s="215">
        <v>9588417</v>
      </c>
      <c r="I205" s="215"/>
      <c r="J205" s="215">
        <v>8721975</v>
      </c>
      <c r="K205" s="215">
        <v>67223</v>
      </c>
      <c r="L205" s="230">
        <v>3.2899985004543293</v>
      </c>
      <c r="M205" s="215">
        <v>448547</v>
      </c>
      <c r="N205" s="230">
        <v>2.0496521347414784</v>
      </c>
      <c r="O205" s="215">
        <v>681000.22</v>
      </c>
      <c r="P205" t="s">
        <v>856</v>
      </c>
      <c r="Q205" s="230">
        <v>6.467003838126427</v>
      </c>
      <c r="R205" s="215">
        <v>9918745.22</v>
      </c>
      <c r="S205"/>
      <c r="T205" s="231">
        <v>330328.22000000067</v>
      </c>
      <c r="U205" s="230">
        <v>3.45</v>
      </c>
      <c r="W205" s="216"/>
    </row>
    <row r="206" spans="1:23" ht="12.75">
      <c r="A206" s="205" t="s">
        <v>642</v>
      </c>
      <c r="B206" s="170">
        <v>197</v>
      </c>
      <c r="C206" s="215">
        <v>79911758</v>
      </c>
      <c r="D206" s="215" t="s">
        <v>856</v>
      </c>
      <c r="E206" s="215">
        <v>363298</v>
      </c>
      <c r="F206" s="215">
        <v>11133524</v>
      </c>
      <c r="G206" s="215" t="s">
        <v>856</v>
      </c>
      <c r="H206" s="215">
        <v>91408580</v>
      </c>
      <c r="I206" s="215"/>
      <c r="J206" s="215">
        <v>81909552</v>
      </c>
      <c r="K206" s="215">
        <v>1286579</v>
      </c>
      <c r="L206" s="230">
        <v>4.109999682399679</v>
      </c>
      <c r="M206" s="215">
        <v>370668</v>
      </c>
      <c r="N206" s="230">
        <v>2.028637647330841</v>
      </c>
      <c r="O206" s="215">
        <v>14893695</v>
      </c>
      <c r="P206" t="s">
        <v>856</v>
      </c>
      <c r="Q206" s="230">
        <v>33.773412622993405</v>
      </c>
      <c r="R206" s="215">
        <v>98460494</v>
      </c>
      <c r="S206"/>
      <c r="T206" s="231">
        <v>7051914</v>
      </c>
      <c r="U206" s="230">
        <v>7.71</v>
      </c>
      <c r="W206" s="216"/>
    </row>
    <row r="207" spans="1:23" ht="12.75">
      <c r="A207" s="205" t="s">
        <v>643</v>
      </c>
      <c r="B207" s="170">
        <v>198</v>
      </c>
      <c r="C207" s="215">
        <v>120479472</v>
      </c>
      <c r="D207" s="215" t="s">
        <v>856</v>
      </c>
      <c r="E207" s="215">
        <v>4585941</v>
      </c>
      <c r="F207" s="215">
        <v>6494515</v>
      </c>
      <c r="G207" s="215" t="s">
        <v>856</v>
      </c>
      <c r="H207" s="215">
        <v>131559928</v>
      </c>
      <c r="I207" s="215"/>
      <c r="J207" s="215">
        <v>123491459</v>
      </c>
      <c r="K207" s="215">
        <v>2060199</v>
      </c>
      <c r="L207" s="230">
        <v>4.210000189907871</v>
      </c>
      <c r="M207" s="215">
        <v>4691747</v>
      </c>
      <c r="N207" s="230">
        <v>2.307181884808374</v>
      </c>
      <c r="O207" s="215">
        <v>7608902</v>
      </c>
      <c r="P207" t="s">
        <v>856</v>
      </c>
      <c r="Q207" s="230">
        <v>17.15889485204053</v>
      </c>
      <c r="R207" s="215">
        <v>137852307</v>
      </c>
      <c r="S207"/>
      <c r="T207" s="231">
        <v>6292379</v>
      </c>
      <c r="U207" s="230">
        <v>4.78</v>
      </c>
      <c r="W207" s="216"/>
    </row>
    <row r="208" spans="1:23" ht="12.75">
      <c r="A208" s="205" t="s">
        <v>644</v>
      </c>
      <c r="B208" s="170">
        <v>199</v>
      </c>
      <c r="C208" s="215">
        <v>155245426</v>
      </c>
      <c r="D208" s="215" t="s">
        <v>856</v>
      </c>
      <c r="E208" s="215">
        <v>2022207</v>
      </c>
      <c r="F208" s="215">
        <v>5030000</v>
      </c>
      <c r="G208" s="215" t="s">
        <v>856</v>
      </c>
      <c r="H208" s="215">
        <v>162297633</v>
      </c>
      <c r="I208" s="215"/>
      <c r="J208" s="215">
        <v>159126562</v>
      </c>
      <c r="K208" s="215">
        <v>4579740</v>
      </c>
      <c r="L208" s="230">
        <v>5.450000182292005</v>
      </c>
      <c r="M208" s="215">
        <v>2062651</v>
      </c>
      <c r="N208" s="230">
        <v>1.9999930768709633</v>
      </c>
      <c r="O208" s="215">
        <v>6230000</v>
      </c>
      <c r="P208" t="s">
        <v>856</v>
      </c>
      <c r="Q208" s="230">
        <v>23.856858846918488</v>
      </c>
      <c r="R208" s="215">
        <v>171998953</v>
      </c>
      <c r="S208"/>
      <c r="T208" s="231">
        <v>9701320</v>
      </c>
      <c r="U208" s="230">
        <v>5.9799999999999995</v>
      </c>
      <c r="W208" s="216"/>
    </row>
    <row r="209" spans="1:23" ht="12.75">
      <c r="A209" s="205" t="s">
        <v>645</v>
      </c>
      <c r="B209" s="170">
        <v>200</v>
      </c>
      <c r="C209" s="215">
        <v>531174</v>
      </c>
      <c r="D209" s="215" t="s">
        <v>856</v>
      </c>
      <c r="E209" s="215">
        <v>65325</v>
      </c>
      <c r="F209" s="215">
        <v>54100</v>
      </c>
      <c r="G209" s="215" t="s">
        <v>856</v>
      </c>
      <c r="H209" s="215">
        <v>650599</v>
      </c>
      <c r="I209" s="215"/>
      <c r="J209" s="215">
        <v>544453</v>
      </c>
      <c r="K209" s="215">
        <v>7171</v>
      </c>
      <c r="L209" s="230">
        <v>3.8499625358168887</v>
      </c>
      <c r="M209" s="215">
        <v>68200</v>
      </c>
      <c r="N209" s="230">
        <v>4.401071565250669</v>
      </c>
      <c r="O209" s="215">
        <v>56250</v>
      </c>
      <c r="P209" t="s">
        <v>856</v>
      </c>
      <c r="Q209" s="230">
        <v>3.9741219963031424</v>
      </c>
      <c r="R209" s="215">
        <v>676074</v>
      </c>
      <c r="S209"/>
      <c r="T209" s="231">
        <v>25475</v>
      </c>
      <c r="U209" s="230">
        <v>3.92</v>
      </c>
      <c r="W209" s="216"/>
    </row>
    <row r="210" spans="1:23" ht="12.75">
      <c r="A210" s="205" t="s">
        <v>646</v>
      </c>
      <c r="B210" s="170">
        <v>201</v>
      </c>
      <c r="C210" s="215">
        <v>150317691</v>
      </c>
      <c r="D210" s="215" t="s">
        <v>856</v>
      </c>
      <c r="E210" s="215">
        <v>26679325</v>
      </c>
      <c r="F210" s="215">
        <v>14293924</v>
      </c>
      <c r="G210" s="215" t="s">
        <v>856</v>
      </c>
      <c r="H210" s="215">
        <v>191290940</v>
      </c>
      <c r="I210" s="215"/>
      <c r="J210" s="215">
        <v>154075633</v>
      </c>
      <c r="K210" s="215">
        <v>2044321</v>
      </c>
      <c r="L210" s="230">
        <v>3.8600000847538296</v>
      </c>
      <c r="M210" s="215">
        <v>27217246</v>
      </c>
      <c r="N210" s="230">
        <v>2.0162466629121987</v>
      </c>
      <c r="O210" s="215">
        <v>13591450</v>
      </c>
      <c r="P210" t="s">
        <v>856</v>
      </c>
      <c r="Q210" s="230">
        <v>-4.914493738738222</v>
      </c>
      <c r="R210" s="215">
        <v>196928650</v>
      </c>
      <c r="S210"/>
      <c r="T210" s="231">
        <v>5637710</v>
      </c>
      <c r="U210" s="230">
        <v>2.9499999999999997</v>
      </c>
      <c r="W210" s="216"/>
    </row>
    <row r="211" spans="1:23" ht="12.75">
      <c r="A211" s="205" t="s">
        <v>647</v>
      </c>
      <c r="B211" s="170">
        <v>202</v>
      </c>
      <c r="C211" s="215">
        <v>2365642</v>
      </c>
      <c r="D211" s="215" t="s">
        <v>856</v>
      </c>
      <c r="E211" s="215">
        <v>230793</v>
      </c>
      <c r="F211" s="215">
        <v>182500</v>
      </c>
      <c r="G211" s="215" t="s">
        <v>856</v>
      </c>
      <c r="H211" s="215">
        <v>2778935</v>
      </c>
      <c r="I211" s="215"/>
      <c r="J211" s="215">
        <v>2424783</v>
      </c>
      <c r="K211" s="215">
        <v>31936</v>
      </c>
      <c r="L211" s="230">
        <v>3.8499908270144005</v>
      </c>
      <c r="M211" s="215">
        <v>238993</v>
      </c>
      <c r="N211" s="230">
        <v>3.552967377693431</v>
      </c>
      <c r="O211" s="215">
        <v>201786</v>
      </c>
      <c r="P211" t="s">
        <v>856</v>
      </c>
      <c r="Q211" s="230">
        <v>10.567671232876712</v>
      </c>
      <c r="R211" s="215">
        <v>2897498</v>
      </c>
      <c r="S211"/>
      <c r="T211" s="231">
        <v>118563</v>
      </c>
      <c r="U211" s="230">
        <v>4.2700000000000005</v>
      </c>
      <c r="W211" s="216"/>
    </row>
    <row r="212" spans="1:23" ht="12.75">
      <c r="A212" s="205" t="s">
        <v>847</v>
      </c>
      <c r="B212" s="170">
        <v>203</v>
      </c>
      <c r="C212" s="215">
        <v>5211509</v>
      </c>
      <c r="D212" s="215" t="s">
        <v>856</v>
      </c>
      <c r="E212" s="215">
        <v>135953</v>
      </c>
      <c r="F212" s="215">
        <v>346500</v>
      </c>
      <c r="G212" s="215" t="s">
        <v>856</v>
      </c>
      <c r="H212" s="215">
        <v>5693962</v>
      </c>
      <c r="I212" s="215"/>
      <c r="J212" s="215">
        <v>5341797</v>
      </c>
      <c r="K212" s="215">
        <v>55763</v>
      </c>
      <c r="L212" s="230">
        <v>3.5700024695342556</v>
      </c>
      <c r="M212" s="215">
        <v>141553</v>
      </c>
      <c r="N212" s="230">
        <v>4.119070561149809</v>
      </c>
      <c r="O212" s="215">
        <v>392500</v>
      </c>
      <c r="P212" t="s">
        <v>856</v>
      </c>
      <c r="Q212" s="230">
        <v>13.275613275613276</v>
      </c>
      <c r="R212" s="215">
        <v>5931613</v>
      </c>
      <c r="S212"/>
      <c r="T212" s="231">
        <v>237651</v>
      </c>
      <c r="U212" s="230">
        <v>4.17</v>
      </c>
      <c r="W212" s="216"/>
    </row>
    <row r="213" spans="1:23" ht="12.75">
      <c r="A213" s="205" t="s">
        <v>649</v>
      </c>
      <c r="B213" s="170">
        <v>204</v>
      </c>
      <c r="C213" s="215">
        <v>1858445</v>
      </c>
      <c r="D213" s="215" t="s">
        <v>856</v>
      </c>
      <c r="E213" s="215">
        <v>136152</v>
      </c>
      <c r="F213" s="215">
        <v>871098</v>
      </c>
      <c r="G213" s="215" t="s">
        <v>856</v>
      </c>
      <c r="H213" s="215">
        <v>2865695</v>
      </c>
      <c r="I213" s="215"/>
      <c r="J213" s="215">
        <v>1904906</v>
      </c>
      <c r="K213" s="215">
        <v>22487</v>
      </c>
      <c r="L213" s="230">
        <v>3.709983346292196</v>
      </c>
      <c r="M213" s="215">
        <v>139919</v>
      </c>
      <c r="N213" s="230">
        <v>2.7667606792408486</v>
      </c>
      <c r="O213" s="215">
        <v>956662</v>
      </c>
      <c r="P213" t="s">
        <v>856</v>
      </c>
      <c r="Q213" s="230">
        <v>9.822545798520947</v>
      </c>
      <c r="R213" s="215">
        <v>3023974</v>
      </c>
      <c r="S213"/>
      <c r="T213" s="231">
        <v>158279</v>
      </c>
      <c r="U213" s="230">
        <v>5.52</v>
      </c>
      <c r="W213" s="216"/>
    </row>
    <row r="214" spans="1:23" ht="12.75">
      <c r="A214" s="205" t="s">
        <v>650</v>
      </c>
      <c r="B214" s="170">
        <v>205</v>
      </c>
      <c r="C214" s="215">
        <v>16962930</v>
      </c>
      <c r="D214" s="215" t="s">
        <v>856</v>
      </c>
      <c r="E214" s="215">
        <v>1064865</v>
      </c>
      <c r="F214" s="215">
        <v>1341000</v>
      </c>
      <c r="G214" s="215" t="s">
        <v>856</v>
      </c>
      <c r="H214" s="215">
        <v>19368795</v>
      </c>
      <c r="I214" s="215"/>
      <c r="J214" s="215">
        <v>17387003</v>
      </c>
      <c r="K214" s="215">
        <v>210340</v>
      </c>
      <c r="L214" s="230">
        <v>3.739996568988966</v>
      </c>
      <c r="M214" s="215">
        <v>1148784</v>
      </c>
      <c r="N214" s="230">
        <v>7.88071727402065</v>
      </c>
      <c r="O214" s="215">
        <v>1413000</v>
      </c>
      <c r="P214" t="s">
        <v>856</v>
      </c>
      <c r="Q214" s="230">
        <v>5.369127516778524</v>
      </c>
      <c r="R214" s="215">
        <v>20159127</v>
      </c>
      <c r="S214"/>
      <c r="T214" s="231">
        <v>790332</v>
      </c>
      <c r="U214" s="230">
        <v>4.08</v>
      </c>
      <c r="W214" s="216"/>
    </row>
    <row r="215" spans="1:23" ht="12.75">
      <c r="A215" s="205" t="s">
        <v>651</v>
      </c>
      <c r="B215" s="170">
        <v>206</v>
      </c>
      <c r="C215" s="215">
        <v>63454590</v>
      </c>
      <c r="D215" s="215" t="s">
        <v>856</v>
      </c>
      <c r="E215" s="215">
        <v>3159435</v>
      </c>
      <c r="F215" s="215">
        <v>4357700</v>
      </c>
      <c r="G215" s="215" t="s">
        <v>856</v>
      </c>
      <c r="H215" s="215">
        <v>70971725</v>
      </c>
      <c r="I215" s="215"/>
      <c r="J215" s="215">
        <v>65040955</v>
      </c>
      <c r="K215" s="215">
        <v>958164</v>
      </c>
      <c r="L215" s="230">
        <v>4.009999907020123</v>
      </c>
      <c r="M215" s="215">
        <v>3246075</v>
      </c>
      <c r="N215" s="230">
        <v>2.742262461484411</v>
      </c>
      <c r="O215" s="215">
        <v>4572000</v>
      </c>
      <c r="P215" t="s">
        <v>856</v>
      </c>
      <c r="Q215" s="230">
        <v>4.917731831011772</v>
      </c>
      <c r="R215" s="215">
        <v>73817194</v>
      </c>
      <c r="S215"/>
      <c r="T215" s="231">
        <v>2845469</v>
      </c>
      <c r="U215" s="230">
        <v>4.01</v>
      </c>
      <c r="W215" s="216"/>
    </row>
    <row r="216" spans="1:23" ht="12.75">
      <c r="A216" s="205" t="s">
        <v>652</v>
      </c>
      <c r="B216" s="170">
        <v>207</v>
      </c>
      <c r="C216" s="215">
        <v>375625328</v>
      </c>
      <c r="D216" s="215" t="s">
        <v>856</v>
      </c>
      <c r="E216" s="215">
        <v>6807518</v>
      </c>
      <c r="F216" s="215">
        <v>24225850</v>
      </c>
      <c r="G216" s="215" t="s">
        <v>856</v>
      </c>
      <c r="H216" s="215">
        <v>406658696</v>
      </c>
      <c r="I216" s="215"/>
      <c r="J216" s="215">
        <v>385015961</v>
      </c>
      <c r="K216" s="215">
        <v>6122693</v>
      </c>
      <c r="L216" s="230">
        <v>4.129999987647265</v>
      </c>
      <c r="M216" s="215">
        <v>6943668</v>
      </c>
      <c r="N216" s="230">
        <v>1.9999947117290031</v>
      </c>
      <c r="O216" s="215">
        <v>26144305</v>
      </c>
      <c r="P216" t="s">
        <v>856</v>
      </c>
      <c r="Q216" s="230">
        <v>7.919041024360342</v>
      </c>
      <c r="R216" s="215">
        <v>424226627</v>
      </c>
      <c r="S216"/>
      <c r="T216" s="231">
        <v>17567931</v>
      </c>
      <c r="U216" s="230">
        <v>4.32</v>
      </c>
      <c r="W216" s="216"/>
    </row>
    <row r="217" spans="1:23" ht="12.75">
      <c r="A217" s="205" t="s">
        <v>653</v>
      </c>
      <c r="B217" s="170">
        <v>208</v>
      </c>
      <c r="C217" s="215">
        <v>33076636</v>
      </c>
      <c r="D217" s="215" t="s">
        <v>856</v>
      </c>
      <c r="E217" s="215">
        <v>1444393</v>
      </c>
      <c r="F217" s="215">
        <v>2087500</v>
      </c>
      <c r="G217" s="215" t="s">
        <v>856</v>
      </c>
      <c r="H217" s="215">
        <v>36608529</v>
      </c>
      <c r="I217" s="215"/>
      <c r="J217" s="215">
        <v>33903552</v>
      </c>
      <c r="K217" s="215">
        <v>807070</v>
      </c>
      <c r="L217" s="230">
        <v>4.940000549028021</v>
      </c>
      <c r="M217" s="215">
        <v>1499208</v>
      </c>
      <c r="N217" s="230">
        <v>3.7950197764735774</v>
      </c>
      <c r="O217" s="215">
        <v>2034000</v>
      </c>
      <c r="P217" t="s">
        <v>856</v>
      </c>
      <c r="Q217" s="230">
        <v>-2.562874251497006</v>
      </c>
      <c r="R217" s="215">
        <v>38243830</v>
      </c>
      <c r="S217"/>
      <c r="T217" s="231">
        <v>1635301</v>
      </c>
      <c r="U217" s="230">
        <v>4.47</v>
      </c>
      <c r="W217" s="216"/>
    </row>
    <row r="218" spans="1:23" ht="12.75">
      <c r="A218" s="205" t="s">
        <v>654</v>
      </c>
      <c r="B218" s="170">
        <v>209</v>
      </c>
      <c r="C218" s="215">
        <v>20724963</v>
      </c>
      <c r="D218" s="215" t="s">
        <v>856</v>
      </c>
      <c r="E218" s="215">
        <v>5259244</v>
      </c>
      <c r="F218" s="215">
        <v>2081480</v>
      </c>
      <c r="G218" s="215" t="s">
        <v>856</v>
      </c>
      <c r="H218" s="215">
        <v>28065687</v>
      </c>
      <c r="I218" s="215"/>
      <c r="J218" s="215">
        <v>21243087</v>
      </c>
      <c r="K218" s="215">
        <v>159582</v>
      </c>
      <c r="L218" s="230">
        <v>3.2699986002387558</v>
      </c>
      <c r="M218" s="215">
        <v>5373835</v>
      </c>
      <c r="N218" s="230">
        <v>2.1788492794781913</v>
      </c>
      <c r="O218" s="215">
        <v>2285934</v>
      </c>
      <c r="P218" t="s">
        <v>856</v>
      </c>
      <c r="Q218" s="230">
        <v>9.822530122797241</v>
      </c>
      <c r="R218" s="215">
        <v>29062438</v>
      </c>
      <c r="S218"/>
      <c r="T218" s="231">
        <v>996751</v>
      </c>
      <c r="U218" s="230">
        <v>3.55</v>
      </c>
      <c r="W218" s="216"/>
    </row>
    <row r="219" spans="1:23" ht="12.75">
      <c r="A219" s="205" t="s">
        <v>655</v>
      </c>
      <c r="B219" s="170">
        <v>210</v>
      </c>
      <c r="C219" s="215">
        <v>83325216</v>
      </c>
      <c r="D219" s="215" t="s">
        <v>856</v>
      </c>
      <c r="E219" s="215">
        <v>2775420</v>
      </c>
      <c r="F219" s="215">
        <v>6640422.4</v>
      </c>
      <c r="G219" s="215" t="s">
        <v>856</v>
      </c>
      <c r="H219" s="215">
        <v>92741058.4</v>
      </c>
      <c r="I219" s="215"/>
      <c r="J219" s="215">
        <v>85408346</v>
      </c>
      <c r="K219" s="215">
        <v>1208216</v>
      </c>
      <c r="L219" s="230">
        <v>3.949999961596259</v>
      </c>
      <c r="M219" s="215">
        <v>2864535</v>
      </c>
      <c r="N219" s="230">
        <v>3.210865382536697</v>
      </c>
      <c r="O219" s="215">
        <v>6601190.0200000005</v>
      </c>
      <c r="P219" t="s">
        <v>856</v>
      </c>
      <c r="Q219" s="230">
        <v>-0.5908115122315093</v>
      </c>
      <c r="R219" s="215">
        <v>96082287.02</v>
      </c>
      <c r="S219"/>
      <c r="T219" s="231">
        <v>3341228.61999999</v>
      </c>
      <c r="U219" s="230">
        <v>3.5999999999999996</v>
      </c>
      <c r="W219" s="216"/>
    </row>
    <row r="220" spans="1:23" ht="12.75">
      <c r="A220" s="205" t="s">
        <v>848</v>
      </c>
      <c r="B220" s="170">
        <v>211</v>
      </c>
      <c r="C220" s="215">
        <v>60282177</v>
      </c>
      <c r="D220" s="215" t="s">
        <v>856</v>
      </c>
      <c r="E220" s="215">
        <v>3332701</v>
      </c>
      <c r="F220" s="215">
        <v>5621384</v>
      </c>
      <c r="G220" s="215" t="s">
        <v>856</v>
      </c>
      <c r="H220" s="215">
        <v>69236262</v>
      </c>
      <c r="I220" s="215"/>
      <c r="J220" s="215">
        <v>61789231</v>
      </c>
      <c r="K220" s="215">
        <v>819838</v>
      </c>
      <c r="L220" s="230">
        <v>3.8599999465845434</v>
      </c>
      <c r="M220" s="215">
        <v>3399355</v>
      </c>
      <c r="N220" s="230">
        <v>1.9999993998861585</v>
      </c>
      <c r="O220" s="215">
        <v>5728657</v>
      </c>
      <c r="P220" t="s">
        <v>856</v>
      </c>
      <c r="Q220" s="230">
        <v>1.9083022970855577</v>
      </c>
      <c r="R220" s="215">
        <v>71737081</v>
      </c>
      <c r="S220"/>
      <c r="T220" s="231">
        <v>2500819</v>
      </c>
      <c r="U220" s="230">
        <v>3.61</v>
      </c>
      <c r="W220" s="216"/>
    </row>
    <row r="221" spans="1:23" ht="12.75">
      <c r="A221" s="205" t="s">
        <v>849</v>
      </c>
      <c r="B221" s="170">
        <v>212</v>
      </c>
      <c r="C221" s="215">
        <v>7136052</v>
      </c>
      <c r="D221" s="215" t="s">
        <v>856</v>
      </c>
      <c r="E221" s="215">
        <v>962690</v>
      </c>
      <c r="F221" s="215">
        <v>688700</v>
      </c>
      <c r="G221" s="215" t="s">
        <v>856</v>
      </c>
      <c r="H221" s="215">
        <v>8787442</v>
      </c>
      <c r="I221" s="215"/>
      <c r="J221" s="215">
        <v>7314453</v>
      </c>
      <c r="K221" s="215">
        <v>98478</v>
      </c>
      <c r="L221" s="230">
        <v>3.8800025560351856</v>
      </c>
      <c r="M221" s="215">
        <v>987286</v>
      </c>
      <c r="N221" s="230">
        <v>2.5549242227508335</v>
      </c>
      <c r="O221" s="215">
        <v>703235</v>
      </c>
      <c r="P221" t="s">
        <v>856</v>
      </c>
      <c r="Q221" s="230">
        <v>2.1104980397851025</v>
      </c>
      <c r="R221" s="215">
        <v>9103452</v>
      </c>
      <c r="S221"/>
      <c r="T221" s="231">
        <v>316010</v>
      </c>
      <c r="U221" s="230">
        <v>3.5999999999999996</v>
      </c>
      <c r="W221" s="216"/>
    </row>
    <row r="222" spans="1:23" ht="12.75">
      <c r="A222" s="205" t="s">
        <v>658</v>
      </c>
      <c r="B222" s="170">
        <v>213</v>
      </c>
      <c r="C222" s="215">
        <v>51492752</v>
      </c>
      <c r="D222" s="215" t="s">
        <v>856</v>
      </c>
      <c r="E222" s="215">
        <v>2130000</v>
      </c>
      <c r="F222" s="215">
        <v>3200000</v>
      </c>
      <c r="G222" s="215" t="s">
        <v>856</v>
      </c>
      <c r="H222" s="215">
        <v>56822752</v>
      </c>
      <c r="I222" s="215"/>
      <c r="J222" s="215">
        <v>52780071</v>
      </c>
      <c r="K222" s="215">
        <v>1076199</v>
      </c>
      <c r="L222" s="230">
        <v>4.590001326788671</v>
      </c>
      <c r="M222" s="215">
        <v>2179697</v>
      </c>
      <c r="N222" s="230">
        <v>2.333192488262911</v>
      </c>
      <c r="O222" s="215">
        <v>3619636.06</v>
      </c>
      <c r="P222" t="s">
        <v>856</v>
      </c>
      <c r="Q222" s="230">
        <v>13.113626875000003</v>
      </c>
      <c r="R222" s="215">
        <v>59655603.06</v>
      </c>
      <c r="S222"/>
      <c r="T222" s="231">
        <v>2832851.0600000024</v>
      </c>
      <c r="U222" s="230">
        <v>4.99</v>
      </c>
      <c r="W222" s="216"/>
    </row>
    <row r="223" spans="1:23" ht="12.75">
      <c r="A223" s="205" t="s">
        <v>659</v>
      </c>
      <c r="B223" s="170">
        <v>214</v>
      </c>
      <c r="C223" s="215">
        <v>63822440</v>
      </c>
      <c r="D223" s="215" t="s">
        <v>856</v>
      </c>
      <c r="E223" s="215">
        <v>5237452</v>
      </c>
      <c r="F223" s="215">
        <v>5843161</v>
      </c>
      <c r="G223" s="215" t="s">
        <v>856</v>
      </c>
      <c r="H223" s="215">
        <v>74903053</v>
      </c>
      <c r="I223" s="215"/>
      <c r="J223" s="215">
        <v>65418001</v>
      </c>
      <c r="K223" s="215">
        <v>1021159</v>
      </c>
      <c r="L223" s="230">
        <v>4.099999937326119</v>
      </c>
      <c r="M223" s="215">
        <v>5350422</v>
      </c>
      <c r="N223" s="230">
        <v>2.1569648752866852</v>
      </c>
      <c r="O223" s="215">
        <v>6511404</v>
      </c>
      <c r="P223" t="s">
        <v>856</v>
      </c>
      <c r="Q223" s="230">
        <v>11.436327015463034</v>
      </c>
      <c r="R223" s="215">
        <v>78300986</v>
      </c>
      <c r="S223"/>
      <c r="T223" s="231">
        <v>3397933</v>
      </c>
      <c r="U223" s="230">
        <v>4.54</v>
      </c>
      <c r="W223" s="216"/>
    </row>
    <row r="224" spans="1:23" ht="12.75">
      <c r="A224" s="205" t="s">
        <v>660</v>
      </c>
      <c r="B224" s="170">
        <v>215</v>
      </c>
      <c r="C224" s="215">
        <v>58492043</v>
      </c>
      <c r="D224" s="215" t="s">
        <v>856</v>
      </c>
      <c r="E224" s="215">
        <v>1494499</v>
      </c>
      <c r="F224" s="215">
        <v>3449000</v>
      </c>
      <c r="G224" s="215" t="s">
        <v>856</v>
      </c>
      <c r="H224" s="215">
        <v>63435542</v>
      </c>
      <c r="I224" s="215"/>
      <c r="J224" s="215">
        <v>59954344</v>
      </c>
      <c r="K224" s="215">
        <v>1087952</v>
      </c>
      <c r="L224" s="230">
        <v>4.359999872119358</v>
      </c>
      <c r="M224" s="215">
        <v>1540103</v>
      </c>
      <c r="N224" s="230">
        <v>3.0514573780243412</v>
      </c>
      <c r="O224" s="215">
        <v>3449000</v>
      </c>
      <c r="P224" t="s">
        <v>856</v>
      </c>
      <c r="Q224" s="230">
        <v>0</v>
      </c>
      <c r="R224" s="215">
        <v>66031399</v>
      </c>
      <c r="S224"/>
      <c r="T224" s="231">
        <v>2595857</v>
      </c>
      <c r="U224" s="230">
        <v>4.09</v>
      </c>
      <c r="W224" s="216"/>
    </row>
    <row r="225" spans="1:23" ht="12.75">
      <c r="A225" s="205" t="s">
        <v>661</v>
      </c>
      <c r="B225" s="170">
        <v>216</v>
      </c>
      <c r="C225" s="215">
        <v>25477573</v>
      </c>
      <c r="D225" s="215" t="s">
        <v>856</v>
      </c>
      <c r="E225" s="215">
        <v>2572151</v>
      </c>
      <c r="F225" s="215">
        <v>2496846</v>
      </c>
      <c r="G225" s="215" t="s">
        <v>856</v>
      </c>
      <c r="H225" s="215">
        <v>30546570</v>
      </c>
      <c r="I225" s="215"/>
      <c r="J225" s="215">
        <v>26114512</v>
      </c>
      <c r="K225" s="215">
        <v>519742</v>
      </c>
      <c r="L225" s="230">
        <v>4.539996804248191</v>
      </c>
      <c r="M225" s="215">
        <v>2637406</v>
      </c>
      <c r="N225" s="230">
        <v>2.5369816935319895</v>
      </c>
      <c r="O225" s="215">
        <v>2317000</v>
      </c>
      <c r="P225" t="s">
        <v>856</v>
      </c>
      <c r="Q225" s="230">
        <v>-7.202927212971885</v>
      </c>
      <c r="R225" s="215">
        <v>31588660</v>
      </c>
      <c r="S225"/>
      <c r="T225" s="231">
        <v>1042090</v>
      </c>
      <c r="U225" s="230">
        <v>3.4099999999999997</v>
      </c>
      <c r="W225" s="216"/>
    </row>
    <row r="226" spans="1:23" ht="12.75">
      <c r="A226" s="205" t="s">
        <v>662</v>
      </c>
      <c r="B226" s="170">
        <v>217</v>
      </c>
      <c r="C226" s="215">
        <v>8797023</v>
      </c>
      <c r="D226" s="215" t="s">
        <v>856</v>
      </c>
      <c r="E226" s="215">
        <v>517608</v>
      </c>
      <c r="F226" s="215">
        <v>341500</v>
      </c>
      <c r="G226" s="215" t="s">
        <v>856</v>
      </c>
      <c r="H226" s="215">
        <v>9656131</v>
      </c>
      <c r="I226" s="215"/>
      <c r="J226" s="215">
        <v>9016949</v>
      </c>
      <c r="K226" s="215">
        <v>69496</v>
      </c>
      <c r="L226" s="230">
        <v>3.2899993554637743</v>
      </c>
      <c r="M226" s="215">
        <v>543683</v>
      </c>
      <c r="N226" s="230">
        <v>5.037596018608677</v>
      </c>
      <c r="O226" s="215">
        <v>435500</v>
      </c>
      <c r="P226" t="s">
        <v>856</v>
      </c>
      <c r="Q226" s="230">
        <v>27.525622254758417</v>
      </c>
      <c r="R226" s="215">
        <v>10065628</v>
      </c>
      <c r="S226"/>
      <c r="T226" s="231">
        <v>409497</v>
      </c>
      <c r="U226" s="230">
        <v>4.24</v>
      </c>
      <c r="W226" s="216"/>
    </row>
    <row r="227" spans="1:23" ht="12.75">
      <c r="A227" s="205" t="s">
        <v>663</v>
      </c>
      <c r="B227" s="170">
        <v>218</v>
      </c>
      <c r="C227" s="215">
        <v>43827742</v>
      </c>
      <c r="D227" s="215" t="s">
        <v>856</v>
      </c>
      <c r="E227" s="215">
        <v>2440914</v>
      </c>
      <c r="F227" s="215">
        <v>3190512.68</v>
      </c>
      <c r="G227" s="215" t="s">
        <v>856</v>
      </c>
      <c r="H227" s="215">
        <v>49459168.68</v>
      </c>
      <c r="I227" s="215"/>
      <c r="J227" s="215">
        <v>44923436</v>
      </c>
      <c r="K227" s="215">
        <v>880938</v>
      </c>
      <c r="L227" s="230">
        <v>4.5100019070113175</v>
      </c>
      <c r="M227" s="215">
        <v>2491936</v>
      </c>
      <c r="N227" s="230">
        <v>2.0902825744782487</v>
      </c>
      <c r="O227" s="215">
        <v>3188798</v>
      </c>
      <c r="P227" t="s">
        <v>856</v>
      </c>
      <c r="Q227" s="230">
        <v>-0.05374308683205633</v>
      </c>
      <c r="R227" s="215">
        <v>51485108</v>
      </c>
      <c r="S227"/>
      <c r="T227" s="231">
        <v>2025939.3200000003</v>
      </c>
      <c r="U227" s="230">
        <v>4.1000000000000005</v>
      </c>
      <c r="W227" s="216"/>
    </row>
    <row r="228" spans="1:23" ht="12.75">
      <c r="A228" s="205" t="s">
        <v>664</v>
      </c>
      <c r="B228" s="170">
        <v>219</v>
      </c>
      <c r="C228" s="215">
        <v>48937065</v>
      </c>
      <c r="D228" s="215" t="s">
        <v>856</v>
      </c>
      <c r="E228" s="215">
        <v>1245096</v>
      </c>
      <c r="F228" s="215">
        <v>1946000</v>
      </c>
      <c r="G228" s="215" t="s">
        <v>856</v>
      </c>
      <c r="H228" s="215">
        <v>52128161</v>
      </c>
      <c r="I228" s="215"/>
      <c r="J228" s="215">
        <v>50160492</v>
      </c>
      <c r="K228" s="215">
        <v>675331</v>
      </c>
      <c r="L228" s="230">
        <v>3.8799997507002106</v>
      </c>
      <c r="M228" s="215">
        <v>1270174</v>
      </c>
      <c r="N228" s="230">
        <v>2.0141418814292233</v>
      </c>
      <c r="O228" s="215">
        <v>2019000</v>
      </c>
      <c r="P228" t="s">
        <v>856</v>
      </c>
      <c r="Q228" s="230">
        <v>3.751284686536485</v>
      </c>
      <c r="R228" s="215">
        <v>54124997</v>
      </c>
      <c r="S228"/>
      <c r="T228" s="231">
        <v>1996836</v>
      </c>
      <c r="U228" s="230">
        <v>3.83</v>
      </c>
      <c r="W228" s="216"/>
    </row>
    <row r="229" spans="1:23" ht="12.75">
      <c r="A229" s="205" t="s">
        <v>665</v>
      </c>
      <c r="B229" s="170">
        <v>220</v>
      </c>
      <c r="C229" s="215">
        <v>80022120</v>
      </c>
      <c r="D229" s="215" t="s">
        <v>856</v>
      </c>
      <c r="E229" s="215">
        <v>5388181</v>
      </c>
      <c r="F229" s="215">
        <v>17242952</v>
      </c>
      <c r="G229" s="215" t="s">
        <v>856</v>
      </c>
      <c r="H229" s="215">
        <v>102653253</v>
      </c>
      <c r="I229" s="215"/>
      <c r="J229" s="215">
        <v>82022673</v>
      </c>
      <c r="K229" s="215">
        <v>984272</v>
      </c>
      <c r="L229" s="230">
        <v>3.7299999050262604</v>
      </c>
      <c r="M229" s="215">
        <v>5495945</v>
      </c>
      <c r="N229" s="230">
        <v>2.00000705247281</v>
      </c>
      <c r="O229" s="215">
        <v>15155909</v>
      </c>
      <c r="P229" t="s">
        <v>856</v>
      </c>
      <c r="Q229" s="230">
        <v>-12.103745344764633</v>
      </c>
      <c r="R229" s="215">
        <v>103658799</v>
      </c>
      <c r="S229"/>
      <c r="T229" s="231">
        <v>1005546</v>
      </c>
      <c r="U229" s="230">
        <v>0.98</v>
      </c>
      <c r="W229" s="216"/>
    </row>
    <row r="230" spans="1:23" ht="12.75">
      <c r="A230" s="205" t="s">
        <v>666</v>
      </c>
      <c r="B230" s="170">
        <v>221</v>
      </c>
      <c r="C230" s="215">
        <v>22463099</v>
      </c>
      <c r="D230" s="215" t="s">
        <v>856</v>
      </c>
      <c r="E230" s="215">
        <v>250822</v>
      </c>
      <c r="F230" s="215">
        <v>3600000</v>
      </c>
      <c r="G230" s="215" t="s">
        <v>856</v>
      </c>
      <c r="H230" s="215">
        <v>26313921</v>
      </c>
      <c r="I230" s="215"/>
      <c r="J230" s="215">
        <v>23024676</v>
      </c>
      <c r="K230" s="215">
        <v>253833</v>
      </c>
      <c r="L230" s="230">
        <v>3.629997802173244</v>
      </c>
      <c r="M230" s="215">
        <v>284326</v>
      </c>
      <c r="N230" s="230">
        <v>13.357679948329892</v>
      </c>
      <c r="O230" s="215">
        <v>4000000</v>
      </c>
      <c r="P230" t="s">
        <v>856</v>
      </c>
      <c r="Q230" s="230">
        <v>11.11111111111111</v>
      </c>
      <c r="R230" s="215">
        <v>27562835</v>
      </c>
      <c r="S230"/>
      <c r="T230" s="231">
        <v>1248914</v>
      </c>
      <c r="U230" s="230">
        <v>4.75</v>
      </c>
      <c r="W230" s="216"/>
    </row>
    <row r="231" spans="1:23" ht="12.75">
      <c r="A231" s="205" t="s">
        <v>667</v>
      </c>
      <c r="B231" s="170">
        <v>222</v>
      </c>
      <c r="C231" s="215">
        <v>3350380</v>
      </c>
      <c r="D231" s="215" t="s">
        <v>856</v>
      </c>
      <c r="E231" s="215">
        <v>358087</v>
      </c>
      <c r="F231" s="215">
        <v>444500</v>
      </c>
      <c r="G231" s="215" t="s">
        <v>856</v>
      </c>
      <c r="H231" s="215">
        <v>4152967</v>
      </c>
      <c r="I231" s="215"/>
      <c r="J231" s="215">
        <v>3434140</v>
      </c>
      <c r="K231" s="215">
        <v>61982</v>
      </c>
      <c r="L231" s="230">
        <v>4.350014028259481</v>
      </c>
      <c r="M231" s="215">
        <v>379056</v>
      </c>
      <c r="N231" s="230">
        <v>5.855839502690687</v>
      </c>
      <c r="O231" s="215">
        <v>450568</v>
      </c>
      <c r="P231" t="s">
        <v>856</v>
      </c>
      <c r="Q231" s="230">
        <v>1.3651293588301463</v>
      </c>
      <c r="R231" s="215">
        <v>4325746</v>
      </c>
      <c r="S231"/>
      <c r="T231" s="231">
        <v>172779</v>
      </c>
      <c r="U231" s="230">
        <v>4.16</v>
      </c>
      <c r="W231" s="216"/>
    </row>
    <row r="232" spans="1:23" ht="12.75">
      <c r="A232" s="205" t="s">
        <v>668</v>
      </c>
      <c r="B232" s="170">
        <v>223</v>
      </c>
      <c r="C232" s="215">
        <v>12220771</v>
      </c>
      <c r="D232" s="215" t="s">
        <v>856</v>
      </c>
      <c r="E232" s="215">
        <v>1971103</v>
      </c>
      <c r="F232" s="215">
        <v>1251000</v>
      </c>
      <c r="G232" s="215" t="s">
        <v>856</v>
      </c>
      <c r="H232" s="215">
        <v>15442874</v>
      </c>
      <c r="I232" s="215"/>
      <c r="J232" s="215">
        <v>12526290</v>
      </c>
      <c r="K232" s="215">
        <v>179645</v>
      </c>
      <c r="L232" s="230">
        <v>3.969995019135863</v>
      </c>
      <c r="M232" s="215">
        <v>2021318</v>
      </c>
      <c r="N232" s="230">
        <v>2.547558397506371</v>
      </c>
      <c r="O232" s="215">
        <v>1353526</v>
      </c>
      <c r="P232" t="s">
        <v>856</v>
      </c>
      <c r="Q232" s="230">
        <v>8.195523581135092</v>
      </c>
      <c r="R232" s="215">
        <v>16080779</v>
      </c>
      <c r="S232"/>
      <c r="T232" s="231">
        <v>637905</v>
      </c>
      <c r="U232" s="230">
        <v>4.130000000000001</v>
      </c>
      <c r="W232" s="216"/>
    </row>
    <row r="233" spans="1:23" ht="12.75">
      <c r="A233" s="205" t="s">
        <v>669</v>
      </c>
      <c r="B233" s="170">
        <v>224</v>
      </c>
      <c r="C233" s="215">
        <v>25319675</v>
      </c>
      <c r="D233" s="215" t="s">
        <v>856</v>
      </c>
      <c r="E233" s="215">
        <v>228475</v>
      </c>
      <c r="F233" s="215">
        <v>1826012</v>
      </c>
      <c r="G233" s="215" t="s">
        <v>856</v>
      </c>
      <c r="H233" s="215">
        <v>27374162</v>
      </c>
      <c r="I233" s="215"/>
      <c r="J233" s="215">
        <v>25952667</v>
      </c>
      <c r="K233" s="215">
        <v>311432</v>
      </c>
      <c r="L233" s="230">
        <v>3.7300004838134773</v>
      </c>
      <c r="M233" s="215">
        <v>234597</v>
      </c>
      <c r="N233" s="230">
        <v>2.6795054163475216</v>
      </c>
      <c r="O233" s="215">
        <v>1720386</v>
      </c>
      <c r="P233" t="s">
        <v>856</v>
      </c>
      <c r="Q233" s="230">
        <v>-5.784518393088326</v>
      </c>
      <c r="R233" s="215">
        <v>28219082</v>
      </c>
      <c r="S233"/>
      <c r="T233" s="231">
        <v>844920</v>
      </c>
      <c r="U233" s="230">
        <v>3.09</v>
      </c>
      <c r="W233" s="216"/>
    </row>
    <row r="234" spans="1:23" ht="12.75">
      <c r="A234" s="205" t="s">
        <v>670</v>
      </c>
      <c r="B234" s="170">
        <v>225</v>
      </c>
      <c r="C234" s="215">
        <v>5366171</v>
      </c>
      <c r="D234" s="215" t="s">
        <v>856</v>
      </c>
      <c r="E234" s="215">
        <v>220824</v>
      </c>
      <c r="F234" s="215">
        <v>228500</v>
      </c>
      <c r="G234" s="215" t="s">
        <v>856</v>
      </c>
      <c r="H234" s="215">
        <v>5815495</v>
      </c>
      <c r="I234" s="215"/>
      <c r="J234" s="215">
        <v>5500325</v>
      </c>
      <c r="K234" s="215">
        <v>45612</v>
      </c>
      <c r="L234" s="230">
        <v>3.3499864242119752</v>
      </c>
      <c r="M234" s="215">
        <v>246907</v>
      </c>
      <c r="N234" s="230">
        <v>11.811669021483173</v>
      </c>
      <c r="O234" s="215">
        <v>351360.73</v>
      </c>
      <c r="P234" t="s">
        <v>856</v>
      </c>
      <c r="Q234" s="230">
        <v>53.76837199124726</v>
      </c>
      <c r="R234" s="215">
        <v>6144204.73</v>
      </c>
      <c r="S234"/>
      <c r="T234" s="231">
        <v>328709.73000000045</v>
      </c>
      <c r="U234" s="230">
        <v>5.65</v>
      </c>
      <c r="W234" s="216"/>
    </row>
    <row r="235" spans="1:23" ht="12.75">
      <c r="A235" s="205" t="s">
        <v>671</v>
      </c>
      <c r="B235" s="170">
        <v>226</v>
      </c>
      <c r="C235" s="215">
        <v>27177972</v>
      </c>
      <c r="D235" s="215" t="s">
        <v>856</v>
      </c>
      <c r="E235" s="215">
        <v>2396422</v>
      </c>
      <c r="F235" s="215">
        <v>2487500</v>
      </c>
      <c r="G235" s="215" t="s">
        <v>856</v>
      </c>
      <c r="H235" s="215">
        <v>32061894</v>
      </c>
      <c r="I235" s="215"/>
      <c r="J235" s="215">
        <v>27857421</v>
      </c>
      <c r="K235" s="215">
        <v>421259</v>
      </c>
      <c r="L235" s="230">
        <v>4.050000493046354</v>
      </c>
      <c r="M235" s="215">
        <v>2445467</v>
      </c>
      <c r="N235" s="230">
        <v>2.0465927954258474</v>
      </c>
      <c r="O235" s="215">
        <v>2641000</v>
      </c>
      <c r="P235" t="s">
        <v>856</v>
      </c>
      <c r="Q235" s="230">
        <v>6.1708542713567835</v>
      </c>
      <c r="R235" s="215">
        <v>33365147</v>
      </c>
      <c r="S235"/>
      <c r="T235" s="231">
        <v>1303253</v>
      </c>
      <c r="U235" s="230">
        <v>4.06</v>
      </c>
      <c r="W235" s="216"/>
    </row>
    <row r="236" spans="1:23" ht="12.75">
      <c r="A236" s="205" t="s">
        <v>672</v>
      </c>
      <c r="B236" s="170">
        <v>227</v>
      </c>
      <c r="C236" s="215">
        <v>21834733</v>
      </c>
      <c r="D236" s="215" t="s">
        <v>856</v>
      </c>
      <c r="E236" s="215">
        <v>2438979</v>
      </c>
      <c r="F236" s="215">
        <v>2231744</v>
      </c>
      <c r="G236" s="215" t="s">
        <v>856</v>
      </c>
      <c r="H236" s="215">
        <v>26505456</v>
      </c>
      <c r="I236" s="215"/>
      <c r="J236" s="215">
        <v>22380601</v>
      </c>
      <c r="K236" s="215">
        <v>117908</v>
      </c>
      <c r="L236" s="230">
        <v>3.0400005349275396</v>
      </c>
      <c r="M236" s="215">
        <v>2497838</v>
      </c>
      <c r="N236" s="230">
        <v>2.4132639108413807</v>
      </c>
      <c r="O236" s="215">
        <v>2096638</v>
      </c>
      <c r="P236" t="s">
        <v>856</v>
      </c>
      <c r="Q236" s="230">
        <v>-6.05383054687276</v>
      </c>
      <c r="R236" s="215">
        <v>27092985</v>
      </c>
      <c r="S236"/>
      <c r="T236" s="231">
        <v>587529</v>
      </c>
      <c r="U236" s="230">
        <v>2.22</v>
      </c>
      <c r="W236" s="216"/>
    </row>
    <row r="237" spans="1:23" ht="12.75">
      <c r="A237" s="205" t="s">
        <v>673</v>
      </c>
      <c r="B237" s="170">
        <v>228</v>
      </c>
      <c r="C237" s="215">
        <v>10549488</v>
      </c>
      <c r="D237" s="215" t="s">
        <v>856</v>
      </c>
      <c r="E237" s="215">
        <v>752952</v>
      </c>
      <c r="F237" s="215">
        <v>807810</v>
      </c>
      <c r="G237" s="215" t="s">
        <v>856</v>
      </c>
      <c r="H237" s="215">
        <v>12110250</v>
      </c>
      <c r="I237" s="215"/>
      <c r="J237" s="215">
        <v>10813225</v>
      </c>
      <c r="K237" s="215">
        <v>90726</v>
      </c>
      <c r="L237" s="230">
        <v>3.360001926159829</v>
      </c>
      <c r="M237" s="215">
        <v>775416</v>
      </c>
      <c r="N237" s="230">
        <v>2.9834571128040035</v>
      </c>
      <c r="O237" s="215">
        <v>785243</v>
      </c>
      <c r="P237" t="s">
        <v>856</v>
      </c>
      <c r="Q237" s="230">
        <v>-2.7936024560230748</v>
      </c>
      <c r="R237" s="215">
        <v>12464610</v>
      </c>
      <c r="S237"/>
      <c r="T237" s="231">
        <v>354360</v>
      </c>
      <c r="U237" s="230">
        <v>2.93</v>
      </c>
      <c r="W237" s="216"/>
    </row>
    <row r="238" spans="1:23" ht="12.75">
      <c r="A238" s="205" t="s">
        <v>674</v>
      </c>
      <c r="B238" s="170">
        <v>229</v>
      </c>
      <c r="C238" s="215">
        <v>136192796</v>
      </c>
      <c r="D238" s="215" t="s">
        <v>856</v>
      </c>
      <c r="E238" s="215">
        <v>8378444</v>
      </c>
      <c r="F238" s="215">
        <v>12987000</v>
      </c>
      <c r="G238" s="215" t="s">
        <v>856</v>
      </c>
      <c r="H238" s="215">
        <v>157558240</v>
      </c>
      <c r="I238" s="215"/>
      <c r="J238" s="215">
        <v>139597616</v>
      </c>
      <c r="K238" s="215">
        <v>1348309</v>
      </c>
      <c r="L238" s="230">
        <v>3.4900003080926543</v>
      </c>
      <c r="M238" s="215">
        <v>8547102</v>
      </c>
      <c r="N238" s="230">
        <v>2.012999072381459</v>
      </c>
      <c r="O238" s="215">
        <v>14387000</v>
      </c>
      <c r="P238" t="s">
        <v>856</v>
      </c>
      <c r="Q238" s="230">
        <v>10.78001078001078</v>
      </c>
      <c r="R238" s="215">
        <v>163880027</v>
      </c>
      <c r="S238"/>
      <c r="T238" s="231">
        <v>6321787</v>
      </c>
      <c r="U238" s="230">
        <v>4.01</v>
      </c>
      <c r="W238" s="216"/>
    </row>
    <row r="239" spans="1:23" ht="12.75">
      <c r="A239" s="205" t="s">
        <v>675</v>
      </c>
      <c r="B239" s="170">
        <v>230</v>
      </c>
      <c r="C239" s="215">
        <v>4305636</v>
      </c>
      <c r="D239" s="215" t="s">
        <v>856</v>
      </c>
      <c r="E239" s="215">
        <v>237736</v>
      </c>
      <c r="F239" s="215">
        <v>606400</v>
      </c>
      <c r="G239" s="215" t="s">
        <v>856</v>
      </c>
      <c r="H239" s="215">
        <v>5149772</v>
      </c>
      <c r="I239" s="215"/>
      <c r="J239" s="215">
        <v>4413277</v>
      </c>
      <c r="K239" s="215">
        <v>40904</v>
      </c>
      <c r="L239" s="230">
        <v>3.4500129597578617</v>
      </c>
      <c r="M239" s="215">
        <v>244826</v>
      </c>
      <c r="N239" s="230">
        <v>2.982299693777972</v>
      </c>
      <c r="O239" s="215">
        <v>622900</v>
      </c>
      <c r="P239" t="s">
        <v>856</v>
      </c>
      <c r="Q239" s="230">
        <v>2.720976253298153</v>
      </c>
      <c r="R239" s="215">
        <v>5321907</v>
      </c>
      <c r="S239"/>
      <c r="T239" s="231">
        <v>172135</v>
      </c>
      <c r="U239" s="230">
        <v>3.34</v>
      </c>
      <c r="W239" s="216"/>
    </row>
    <row r="240" spans="1:23" ht="12.75">
      <c r="A240" s="205" t="s">
        <v>676</v>
      </c>
      <c r="B240" s="170">
        <v>231</v>
      </c>
      <c r="C240" s="215">
        <v>43987884</v>
      </c>
      <c r="D240" s="215" t="s">
        <v>856</v>
      </c>
      <c r="E240" s="215">
        <v>1947245</v>
      </c>
      <c r="F240" s="215">
        <v>3469100.96</v>
      </c>
      <c r="G240" s="215" t="s">
        <v>856</v>
      </c>
      <c r="H240" s="215">
        <v>49404229.96</v>
      </c>
      <c r="I240" s="215"/>
      <c r="J240" s="215">
        <v>45087581</v>
      </c>
      <c r="K240" s="215">
        <v>488266</v>
      </c>
      <c r="L240" s="230">
        <v>3.610000881151728</v>
      </c>
      <c r="M240" s="215">
        <v>1986190</v>
      </c>
      <c r="N240" s="230">
        <v>2.0000051354606123</v>
      </c>
      <c r="O240" s="215">
        <v>3899207.33</v>
      </c>
      <c r="P240" t="s">
        <v>856</v>
      </c>
      <c r="Q240" s="230">
        <v>12.398208497224022</v>
      </c>
      <c r="R240" s="215">
        <v>51461244.33</v>
      </c>
      <c r="S240"/>
      <c r="T240" s="231">
        <v>2057014.3699999973</v>
      </c>
      <c r="U240" s="230">
        <v>4.16</v>
      </c>
      <c r="W240" s="216"/>
    </row>
    <row r="241" spans="1:23" ht="12.75">
      <c r="A241" s="205" t="s">
        <v>677</v>
      </c>
      <c r="B241" s="170">
        <v>232</v>
      </c>
      <c r="C241" s="215">
        <v>20769892</v>
      </c>
      <c r="D241" s="215" t="s">
        <v>856</v>
      </c>
      <c r="E241" s="215">
        <v>1792583</v>
      </c>
      <c r="F241" s="215">
        <v>1864109</v>
      </c>
      <c r="G241" s="215" t="s">
        <v>856</v>
      </c>
      <c r="H241" s="215">
        <v>24426584</v>
      </c>
      <c r="I241" s="215"/>
      <c r="J241" s="215">
        <v>21289139</v>
      </c>
      <c r="K241" s="215">
        <v>299086</v>
      </c>
      <c r="L241" s="230">
        <v>3.9399964140400923</v>
      </c>
      <c r="M241" s="215">
        <v>1836745</v>
      </c>
      <c r="N241" s="230">
        <v>2.463595827919823</v>
      </c>
      <c r="O241" s="215">
        <v>1988238</v>
      </c>
      <c r="P241" t="s">
        <v>856</v>
      </c>
      <c r="Q241" s="230">
        <v>6.658891727897886</v>
      </c>
      <c r="R241" s="215">
        <v>25413208</v>
      </c>
      <c r="S241"/>
      <c r="T241" s="231">
        <v>986624</v>
      </c>
      <c r="U241" s="230">
        <v>4.04</v>
      </c>
      <c r="W241" s="216"/>
    </row>
    <row r="242" spans="1:23" ht="12.75">
      <c r="A242" s="205" t="s">
        <v>678</v>
      </c>
      <c r="B242" s="170">
        <v>233</v>
      </c>
      <c r="C242" s="215">
        <v>2438430</v>
      </c>
      <c r="D242" s="215" t="s">
        <v>856</v>
      </c>
      <c r="E242" s="215">
        <v>203377</v>
      </c>
      <c r="F242" s="215">
        <v>111100</v>
      </c>
      <c r="G242" s="215" t="s">
        <v>856</v>
      </c>
      <c r="H242" s="215">
        <v>2752907</v>
      </c>
      <c r="I242" s="215"/>
      <c r="J242" s="215">
        <v>2499391</v>
      </c>
      <c r="K242" s="215">
        <v>36089</v>
      </c>
      <c r="L242" s="230">
        <v>3.98001993085715</v>
      </c>
      <c r="M242" s="215">
        <v>215321</v>
      </c>
      <c r="N242" s="230">
        <v>5.8728371448098855</v>
      </c>
      <c r="O242" s="215">
        <v>127775</v>
      </c>
      <c r="P242" t="s">
        <v>856</v>
      </c>
      <c r="Q242" s="230">
        <v>15.009000900090008</v>
      </c>
      <c r="R242" s="215">
        <v>2878576</v>
      </c>
      <c r="S242"/>
      <c r="T242" s="231">
        <v>125669</v>
      </c>
      <c r="U242" s="230">
        <v>4.5600000000000005</v>
      </c>
      <c r="W242" s="216"/>
    </row>
    <row r="243" spans="1:23" ht="12.75">
      <c r="A243" s="205" t="s">
        <v>679</v>
      </c>
      <c r="B243" s="170">
        <v>234</v>
      </c>
      <c r="C243" s="215">
        <v>3070990</v>
      </c>
      <c r="D243" s="215" t="s">
        <v>856</v>
      </c>
      <c r="E243" s="215">
        <v>219840</v>
      </c>
      <c r="F243" s="215">
        <v>738750</v>
      </c>
      <c r="G243" s="215" t="s">
        <v>856</v>
      </c>
      <c r="H243" s="215">
        <v>4029580</v>
      </c>
      <c r="I243" s="215"/>
      <c r="J243" s="215">
        <v>3147765</v>
      </c>
      <c r="K243" s="215">
        <v>35931</v>
      </c>
      <c r="L243" s="230">
        <v>3.6700217193803955</v>
      </c>
      <c r="M243" s="215">
        <v>233637</v>
      </c>
      <c r="N243" s="230">
        <v>6.2759279475982535</v>
      </c>
      <c r="O243" s="215">
        <v>738900</v>
      </c>
      <c r="P243" t="s">
        <v>856</v>
      </c>
      <c r="Q243" s="230">
        <v>0.02030456852791878</v>
      </c>
      <c r="R243" s="215">
        <v>4156233</v>
      </c>
      <c r="S243"/>
      <c r="T243" s="231">
        <v>126653</v>
      </c>
      <c r="U243" s="230">
        <v>3.1399999999999997</v>
      </c>
      <c r="W243" s="216"/>
    </row>
    <row r="244" spans="1:23" ht="12.75">
      <c r="A244" s="205" t="s">
        <v>680</v>
      </c>
      <c r="B244" s="170">
        <v>235</v>
      </c>
      <c r="C244" s="215">
        <v>2743519</v>
      </c>
      <c r="D244" s="215" t="s">
        <v>856</v>
      </c>
      <c r="E244" s="215">
        <v>276068</v>
      </c>
      <c r="F244" s="215">
        <v>224003.65</v>
      </c>
      <c r="G244" s="215" t="s">
        <v>856</v>
      </c>
      <c r="H244" s="215">
        <v>3243590.65</v>
      </c>
      <c r="I244" s="215"/>
      <c r="J244" s="215">
        <v>2812107</v>
      </c>
      <c r="K244" s="215">
        <v>42799</v>
      </c>
      <c r="L244" s="230">
        <v>4.060004687410585</v>
      </c>
      <c r="M244" s="215">
        <v>291259</v>
      </c>
      <c r="N244" s="230">
        <v>5.502629786864106</v>
      </c>
      <c r="O244" s="215">
        <v>387150</v>
      </c>
      <c r="P244" t="s">
        <v>856</v>
      </c>
      <c r="Q244" s="230">
        <v>72.83200519277253</v>
      </c>
      <c r="R244" s="215">
        <v>3533315</v>
      </c>
      <c r="S244"/>
      <c r="T244" s="231">
        <v>289724.3500000001</v>
      </c>
      <c r="U244" s="230">
        <v>8.93</v>
      </c>
      <c r="W244" s="216"/>
    </row>
    <row r="245" spans="1:23" ht="12.75">
      <c r="A245" s="205" t="s">
        <v>681</v>
      </c>
      <c r="B245" s="170">
        <v>236</v>
      </c>
      <c r="C245" s="215">
        <v>104649832</v>
      </c>
      <c r="D245" s="215" t="s">
        <v>856</v>
      </c>
      <c r="E245" s="215">
        <v>10136442</v>
      </c>
      <c r="F245" s="215">
        <v>9942740</v>
      </c>
      <c r="G245" s="215" t="s">
        <v>856</v>
      </c>
      <c r="H245" s="215">
        <v>124729014</v>
      </c>
      <c r="I245" s="215"/>
      <c r="J245" s="215">
        <v>107266078</v>
      </c>
      <c r="K245" s="215">
        <v>2187181</v>
      </c>
      <c r="L245" s="230">
        <v>4.5899997240320465</v>
      </c>
      <c r="M245" s="215">
        <v>10350306</v>
      </c>
      <c r="N245" s="230">
        <v>2.109852747147372</v>
      </c>
      <c r="O245" s="215">
        <v>10195815</v>
      </c>
      <c r="P245" t="s">
        <v>856</v>
      </c>
      <c r="Q245" s="230">
        <v>2.545324528248752</v>
      </c>
      <c r="R245" s="215">
        <v>129999380</v>
      </c>
      <c r="S245"/>
      <c r="T245" s="231">
        <v>5270366</v>
      </c>
      <c r="U245" s="230">
        <v>4.2299999999999995</v>
      </c>
      <c r="W245" s="216"/>
    </row>
    <row r="246" spans="1:23" ht="12.75">
      <c r="A246" s="205" t="s">
        <v>682</v>
      </c>
      <c r="B246" s="170">
        <v>237</v>
      </c>
      <c r="C246" s="215">
        <v>2351414</v>
      </c>
      <c r="D246" s="215" t="s">
        <v>856</v>
      </c>
      <c r="E246" s="215">
        <v>121724</v>
      </c>
      <c r="F246" s="215">
        <v>79300</v>
      </c>
      <c r="G246" s="215" t="s">
        <v>856</v>
      </c>
      <c r="H246" s="215">
        <v>2552438</v>
      </c>
      <c r="I246" s="215"/>
      <c r="J246" s="215">
        <v>2410199</v>
      </c>
      <c r="K246" s="215">
        <v>77832</v>
      </c>
      <c r="L246" s="230">
        <v>5.80999347626577</v>
      </c>
      <c r="M246" s="215">
        <v>136773</v>
      </c>
      <c r="N246" s="230">
        <v>12.36321514245342</v>
      </c>
      <c r="O246" s="215">
        <v>93493</v>
      </c>
      <c r="P246" t="s">
        <v>856</v>
      </c>
      <c r="Q246" s="230">
        <v>17.897856242118536</v>
      </c>
      <c r="R246" s="215">
        <v>2718297</v>
      </c>
      <c r="S246"/>
      <c r="T246" s="231">
        <v>165859</v>
      </c>
      <c r="U246" s="230">
        <v>6.5</v>
      </c>
      <c r="W246" s="216"/>
    </row>
    <row r="247" spans="1:23" ht="12.75">
      <c r="A247" s="205" t="s">
        <v>683</v>
      </c>
      <c r="B247" s="170">
        <v>238</v>
      </c>
      <c r="C247" s="215">
        <v>26326700</v>
      </c>
      <c r="D247" s="215" t="s">
        <v>856</v>
      </c>
      <c r="E247" s="215">
        <v>922215</v>
      </c>
      <c r="F247" s="215">
        <v>1637691</v>
      </c>
      <c r="G247" s="215" t="s">
        <v>856</v>
      </c>
      <c r="H247" s="215">
        <v>28886606</v>
      </c>
      <c r="I247" s="215"/>
      <c r="J247" s="215">
        <v>26984868</v>
      </c>
      <c r="K247" s="215">
        <v>710821</v>
      </c>
      <c r="L247" s="230">
        <v>5.200002279055104</v>
      </c>
      <c r="M247" s="215">
        <v>944012</v>
      </c>
      <c r="N247" s="230">
        <v>2.363548630200116</v>
      </c>
      <c r="O247" s="215">
        <v>1857113.02</v>
      </c>
      <c r="P247" t="s">
        <v>856</v>
      </c>
      <c r="Q247" s="230">
        <v>13.398255226413285</v>
      </c>
      <c r="R247" s="215">
        <v>30496814.02</v>
      </c>
      <c r="S247"/>
      <c r="T247" s="231">
        <v>1610208.0199999996</v>
      </c>
      <c r="U247" s="230">
        <v>5.57</v>
      </c>
      <c r="W247" s="216"/>
    </row>
    <row r="248" spans="1:23" ht="12.75">
      <c r="A248" s="205" t="s">
        <v>684</v>
      </c>
      <c r="B248" s="170">
        <v>239</v>
      </c>
      <c r="C248" s="215">
        <v>207233556</v>
      </c>
      <c r="D248" s="215" t="s">
        <v>856</v>
      </c>
      <c r="E248" s="215">
        <v>5593156</v>
      </c>
      <c r="F248" s="215">
        <v>13604782</v>
      </c>
      <c r="G248" s="215" t="s">
        <v>856</v>
      </c>
      <c r="H248" s="215">
        <v>226431494</v>
      </c>
      <c r="I248" s="215"/>
      <c r="J248" s="215">
        <v>212414395</v>
      </c>
      <c r="K248" s="215">
        <v>5056499</v>
      </c>
      <c r="L248" s="230">
        <v>4.940000160977791</v>
      </c>
      <c r="M248" s="215">
        <v>5807217</v>
      </c>
      <c r="N248" s="230">
        <v>3.827195236463993</v>
      </c>
      <c r="O248" s="215">
        <v>14062460</v>
      </c>
      <c r="P248" t="s">
        <v>856</v>
      </c>
      <c r="Q248" s="230">
        <v>3.364096536056219</v>
      </c>
      <c r="R248" s="215">
        <v>237340571</v>
      </c>
      <c r="S248"/>
      <c r="T248" s="231">
        <v>10909077</v>
      </c>
      <c r="U248" s="230">
        <v>4.82</v>
      </c>
      <c r="W248" s="216"/>
    </row>
    <row r="249" spans="1:23" ht="12.75">
      <c r="A249" s="205" t="s">
        <v>685</v>
      </c>
      <c r="B249" s="170">
        <v>240</v>
      </c>
      <c r="C249" s="215">
        <v>11196772</v>
      </c>
      <c r="D249" s="215" t="s">
        <v>856</v>
      </c>
      <c r="E249" s="215">
        <v>274818</v>
      </c>
      <c r="F249" s="215">
        <v>579500</v>
      </c>
      <c r="G249" s="215" t="s">
        <v>856</v>
      </c>
      <c r="H249" s="215">
        <v>12051090</v>
      </c>
      <c r="I249" s="215"/>
      <c r="J249" s="215">
        <v>11476691</v>
      </c>
      <c r="K249" s="215">
        <v>129883</v>
      </c>
      <c r="L249" s="230">
        <v>3.66000129322987</v>
      </c>
      <c r="M249" s="215">
        <v>280314</v>
      </c>
      <c r="N249" s="230">
        <v>1.9998690042136977</v>
      </c>
      <c r="O249" s="215">
        <v>737895.08</v>
      </c>
      <c r="P249" t="s">
        <v>856</v>
      </c>
      <c r="Q249" s="230">
        <v>27.333059534081098</v>
      </c>
      <c r="R249" s="215">
        <v>12624783.08</v>
      </c>
      <c r="S249"/>
      <c r="T249" s="231">
        <v>573693.0800000001</v>
      </c>
      <c r="U249" s="230">
        <v>4.760000000000001</v>
      </c>
      <c r="W249" s="216"/>
    </row>
    <row r="250" spans="1:23" ht="12.75">
      <c r="A250" s="205" t="s">
        <v>686</v>
      </c>
      <c r="B250" s="170">
        <v>241</v>
      </c>
      <c r="C250" s="215">
        <v>10513309</v>
      </c>
      <c r="D250" s="215" t="s">
        <v>856</v>
      </c>
      <c r="E250" s="215">
        <v>640613</v>
      </c>
      <c r="F250" s="215">
        <v>899500</v>
      </c>
      <c r="G250" s="215" t="s">
        <v>856</v>
      </c>
      <c r="H250" s="215">
        <v>12053422</v>
      </c>
      <c r="I250" s="215"/>
      <c r="J250" s="215">
        <v>10776142</v>
      </c>
      <c r="K250" s="215">
        <v>79901</v>
      </c>
      <c r="L250" s="230">
        <v>3.2600012041879487</v>
      </c>
      <c r="M250" s="215">
        <v>670519</v>
      </c>
      <c r="N250" s="230">
        <v>4.668341104535812</v>
      </c>
      <c r="O250" s="215">
        <v>949500</v>
      </c>
      <c r="P250" t="s">
        <v>856</v>
      </c>
      <c r="Q250" s="230">
        <v>5.558643690939411</v>
      </c>
      <c r="R250" s="215">
        <v>12476062</v>
      </c>
      <c r="S250"/>
      <c r="T250" s="231">
        <v>422640</v>
      </c>
      <c r="U250" s="230">
        <v>3.51</v>
      </c>
      <c r="W250" s="216"/>
    </row>
    <row r="251" spans="1:23" ht="12.75">
      <c r="A251" s="205" t="s">
        <v>687</v>
      </c>
      <c r="B251" s="170">
        <v>242</v>
      </c>
      <c r="C251" s="215">
        <v>22452786</v>
      </c>
      <c r="D251" s="215" t="s">
        <v>856</v>
      </c>
      <c r="E251" s="215">
        <v>280880</v>
      </c>
      <c r="F251" s="215">
        <v>2480100</v>
      </c>
      <c r="G251" s="215" t="s">
        <v>856</v>
      </c>
      <c r="H251" s="215">
        <v>25213766</v>
      </c>
      <c r="I251" s="215"/>
      <c r="J251" s="215">
        <v>23014106</v>
      </c>
      <c r="K251" s="215">
        <v>291886</v>
      </c>
      <c r="L251" s="230">
        <v>3.8000005879003167</v>
      </c>
      <c r="M251" s="215">
        <v>297521</v>
      </c>
      <c r="N251" s="230">
        <v>5.924594132725719</v>
      </c>
      <c r="O251" s="215">
        <v>2575100</v>
      </c>
      <c r="P251" t="s">
        <v>856</v>
      </c>
      <c r="Q251" s="230">
        <v>3.8304907060199187</v>
      </c>
      <c r="R251" s="215">
        <v>26178613</v>
      </c>
      <c r="S251"/>
      <c r="T251" s="231">
        <v>964847</v>
      </c>
      <c r="U251" s="230">
        <v>3.83</v>
      </c>
      <c r="W251" s="216"/>
    </row>
    <row r="252" spans="1:23" ht="12.75">
      <c r="A252" s="205" t="s">
        <v>688</v>
      </c>
      <c r="B252" s="170">
        <v>243</v>
      </c>
      <c r="C252" s="215">
        <v>313460657</v>
      </c>
      <c r="D252" s="215" t="s">
        <v>856</v>
      </c>
      <c r="E252" s="215">
        <v>22717352</v>
      </c>
      <c r="F252" s="215">
        <v>19296767.64</v>
      </c>
      <c r="G252" s="215" t="s">
        <v>856</v>
      </c>
      <c r="H252" s="215">
        <v>355474776.64</v>
      </c>
      <c r="I252" s="215"/>
      <c r="J252" s="215">
        <v>321297173</v>
      </c>
      <c r="K252" s="215">
        <v>7021519</v>
      </c>
      <c r="L252" s="230">
        <v>4.739999954763063</v>
      </c>
      <c r="M252" s="215">
        <v>23226643</v>
      </c>
      <c r="N252" s="230">
        <v>2.24185899835509</v>
      </c>
      <c r="O252" s="215">
        <v>21018500</v>
      </c>
      <c r="P252" t="s">
        <v>856</v>
      </c>
      <c r="Q252" s="230">
        <v>8.922387376583446</v>
      </c>
      <c r="R252" s="215">
        <v>372563835</v>
      </c>
      <c r="S252"/>
      <c r="T252" s="231">
        <v>17089058.360000014</v>
      </c>
      <c r="U252" s="230">
        <v>4.81</v>
      </c>
      <c r="W252" s="216"/>
    </row>
    <row r="253" spans="1:23" ht="12.75">
      <c r="A253" s="205" t="s">
        <v>689</v>
      </c>
      <c r="B253" s="170">
        <v>244</v>
      </c>
      <c r="C253" s="215">
        <v>62945694</v>
      </c>
      <c r="D253" s="215" t="s">
        <v>856</v>
      </c>
      <c r="E253" s="215">
        <v>6152852</v>
      </c>
      <c r="F253" s="215">
        <v>5684697</v>
      </c>
      <c r="G253" s="215" t="s">
        <v>856</v>
      </c>
      <c r="H253" s="215">
        <v>74783243</v>
      </c>
      <c r="I253" s="215"/>
      <c r="J253" s="215">
        <v>64519336</v>
      </c>
      <c r="K253" s="215">
        <v>459504</v>
      </c>
      <c r="L253" s="230">
        <v>3.230000133130632</v>
      </c>
      <c r="M253" s="215">
        <v>6292346</v>
      </c>
      <c r="N253" s="230">
        <v>2.2671437570739554</v>
      </c>
      <c r="O253" s="215">
        <v>5914087</v>
      </c>
      <c r="P253" t="s">
        <v>856</v>
      </c>
      <c r="Q253" s="230">
        <v>4.035219467282073</v>
      </c>
      <c r="R253" s="215">
        <v>77185273</v>
      </c>
      <c r="S253"/>
      <c r="T253" s="231">
        <v>2402030</v>
      </c>
      <c r="U253" s="230">
        <v>3.2099999999999995</v>
      </c>
      <c r="W253" s="216"/>
    </row>
    <row r="254" spans="1:23" ht="12.75">
      <c r="A254" s="205" t="s">
        <v>690</v>
      </c>
      <c r="B254" s="170">
        <v>245</v>
      </c>
      <c r="C254" s="215">
        <v>36853854</v>
      </c>
      <c r="D254" s="215" t="s">
        <v>856</v>
      </c>
      <c r="E254" s="215">
        <v>1342595</v>
      </c>
      <c r="F254" s="215">
        <v>3477813</v>
      </c>
      <c r="G254" s="215" t="s">
        <v>856</v>
      </c>
      <c r="H254" s="215">
        <v>41674262</v>
      </c>
      <c r="I254" s="215"/>
      <c r="J254" s="215">
        <v>37775200</v>
      </c>
      <c r="K254" s="215">
        <v>497527</v>
      </c>
      <c r="L254" s="230">
        <v>3.849998971613661</v>
      </c>
      <c r="M254" s="215">
        <v>1370882</v>
      </c>
      <c r="N254" s="230">
        <v>2.1068900152316967</v>
      </c>
      <c r="O254" s="215">
        <v>4099696</v>
      </c>
      <c r="P254" t="s">
        <v>856</v>
      </c>
      <c r="Q254" s="230">
        <v>17.881438708751734</v>
      </c>
      <c r="R254" s="215">
        <v>43743305</v>
      </c>
      <c r="S254"/>
      <c r="T254" s="231">
        <v>2069043</v>
      </c>
      <c r="U254" s="230">
        <v>4.96</v>
      </c>
      <c r="W254" s="216"/>
    </row>
    <row r="255" spans="1:23" ht="12.75">
      <c r="A255" s="205" t="s">
        <v>691</v>
      </c>
      <c r="B255" s="170">
        <v>246</v>
      </c>
      <c r="C255" s="215">
        <v>65984567</v>
      </c>
      <c r="D255" s="215" t="s">
        <v>856</v>
      </c>
      <c r="E255" s="215">
        <v>3810469</v>
      </c>
      <c r="F255" s="215">
        <v>7452577</v>
      </c>
      <c r="G255" s="215" t="s">
        <v>856</v>
      </c>
      <c r="H255" s="215">
        <v>77247613</v>
      </c>
      <c r="I255" s="215"/>
      <c r="J255" s="215">
        <v>67634181</v>
      </c>
      <c r="K255" s="215">
        <v>1009564</v>
      </c>
      <c r="L255" s="230">
        <v>4.029999924073155</v>
      </c>
      <c r="M255" s="215">
        <v>3892174</v>
      </c>
      <c r="N255" s="230">
        <v>2.1442242411629646</v>
      </c>
      <c r="O255" s="215">
        <v>8201897</v>
      </c>
      <c r="P255" t="s">
        <v>856</v>
      </c>
      <c r="Q255" s="230">
        <v>10.054508661903125</v>
      </c>
      <c r="R255" s="215">
        <v>80737816</v>
      </c>
      <c r="S255"/>
      <c r="T255" s="231">
        <v>3490203</v>
      </c>
      <c r="U255" s="230">
        <v>4.52</v>
      </c>
      <c r="W255" s="216"/>
    </row>
    <row r="256" spans="1:23" ht="12.75">
      <c r="A256" s="205" t="s">
        <v>692</v>
      </c>
      <c r="B256" s="170">
        <v>247</v>
      </c>
      <c r="C256" s="215">
        <v>27030563</v>
      </c>
      <c r="D256" s="215" t="s">
        <v>856</v>
      </c>
      <c r="E256" s="215">
        <v>1249617</v>
      </c>
      <c r="F256" s="215">
        <v>2301100</v>
      </c>
      <c r="G256" s="215" t="s">
        <v>856</v>
      </c>
      <c r="H256" s="215">
        <v>30581280</v>
      </c>
      <c r="I256" s="215"/>
      <c r="J256" s="215">
        <v>27706327</v>
      </c>
      <c r="K256" s="215">
        <v>646030</v>
      </c>
      <c r="L256" s="230">
        <v>4.8899980366668645</v>
      </c>
      <c r="M256" s="215">
        <v>1278529</v>
      </c>
      <c r="N256" s="230">
        <v>2.313668908153458</v>
      </c>
      <c r="O256" s="215">
        <v>2486600</v>
      </c>
      <c r="P256" t="s">
        <v>856</v>
      </c>
      <c r="Q256" s="230">
        <v>8.061361957324758</v>
      </c>
      <c r="R256" s="215">
        <v>32117486</v>
      </c>
      <c r="S256"/>
      <c r="T256" s="231">
        <v>1536206</v>
      </c>
      <c r="U256" s="230">
        <v>5.0200000000000005</v>
      </c>
      <c r="W256" s="216"/>
    </row>
    <row r="257" spans="1:23" ht="12.75">
      <c r="A257" s="205" t="s">
        <v>693</v>
      </c>
      <c r="B257" s="170">
        <v>248</v>
      </c>
      <c r="C257" s="215">
        <v>107656370</v>
      </c>
      <c r="D257" s="215" t="s">
        <v>856</v>
      </c>
      <c r="E257" s="215">
        <v>11916938</v>
      </c>
      <c r="F257" s="215">
        <v>11570000</v>
      </c>
      <c r="G257" s="215" t="s">
        <v>856</v>
      </c>
      <c r="H257" s="215">
        <v>131143308</v>
      </c>
      <c r="I257" s="215"/>
      <c r="J257" s="215">
        <v>110347779</v>
      </c>
      <c r="K257" s="215">
        <v>3703379</v>
      </c>
      <c r="L257" s="230">
        <v>5.9399996488828295</v>
      </c>
      <c r="M257" s="215">
        <v>12155416</v>
      </c>
      <c r="N257" s="230">
        <v>2.0011684209484013</v>
      </c>
      <c r="O257" s="215">
        <v>13360097.06</v>
      </c>
      <c r="P257" t="s">
        <v>856</v>
      </c>
      <c r="Q257" s="230">
        <v>15.471884701815044</v>
      </c>
      <c r="R257" s="215">
        <v>139566671.06</v>
      </c>
      <c r="S257"/>
      <c r="T257" s="231">
        <v>8423363.060000002</v>
      </c>
      <c r="U257" s="230">
        <v>6.419999999999999</v>
      </c>
      <c r="W257" s="216"/>
    </row>
    <row r="258" spans="1:23" ht="12.75">
      <c r="A258" s="205" t="s">
        <v>694</v>
      </c>
      <c r="B258" s="170">
        <v>249</v>
      </c>
      <c r="C258" s="215">
        <v>5793360</v>
      </c>
      <c r="D258" s="215" t="s">
        <v>856</v>
      </c>
      <c r="E258" s="215">
        <v>145915</v>
      </c>
      <c r="F258" s="215">
        <v>299500</v>
      </c>
      <c r="G258" s="215" t="s">
        <v>856</v>
      </c>
      <c r="H258" s="215">
        <v>6238775</v>
      </c>
      <c r="I258" s="215"/>
      <c r="J258" s="215">
        <v>5938194</v>
      </c>
      <c r="K258" s="215">
        <v>22594</v>
      </c>
      <c r="L258" s="230">
        <v>2.8899982048414046</v>
      </c>
      <c r="M258" s="215">
        <v>151399</v>
      </c>
      <c r="N258" s="230">
        <v>3.758352465476476</v>
      </c>
      <c r="O258" s="215">
        <v>299600</v>
      </c>
      <c r="P258" t="s">
        <v>856</v>
      </c>
      <c r="Q258" s="230">
        <v>0.0333889816360601</v>
      </c>
      <c r="R258" s="215">
        <v>6411787</v>
      </c>
      <c r="S258"/>
      <c r="T258" s="231">
        <v>173012</v>
      </c>
      <c r="U258" s="230">
        <v>2.77</v>
      </c>
      <c r="W258" s="216"/>
    </row>
    <row r="259" spans="1:23" ht="12.75">
      <c r="A259" s="205" t="s">
        <v>695</v>
      </c>
      <c r="B259" s="170">
        <v>250</v>
      </c>
      <c r="C259" s="215">
        <v>14218843</v>
      </c>
      <c r="D259" s="215" t="s">
        <v>856</v>
      </c>
      <c r="E259" s="215">
        <v>607677</v>
      </c>
      <c r="F259" s="215">
        <v>4484900</v>
      </c>
      <c r="G259" s="215" t="s">
        <v>856</v>
      </c>
      <c r="H259" s="215">
        <v>19311420</v>
      </c>
      <c r="I259" s="215"/>
      <c r="J259" s="215">
        <v>14574314</v>
      </c>
      <c r="K259" s="215">
        <v>328455</v>
      </c>
      <c r="L259" s="230">
        <v>4.8099975504336046</v>
      </c>
      <c r="M259" s="215">
        <v>632690</v>
      </c>
      <c r="N259" s="230">
        <v>4.116166976864354</v>
      </c>
      <c r="O259" s="215">
        <v>4654900</v>
      </c>
      <c r="P259" t="s">
        <v>856</v>
      </c>
      <c r="Q259" s="230">
        <v>3.790497001047961</v>
      </c>
      <c r="R259" s="215">
        <v>20190359</v>
      </c>
      <c r="S259"/>
      <c r="T259" s="231">
        <v>878939</v>
      </c>
      <c r="U259" s="230">
        <v>4.55</v>
      </c>
      <c r="W259" s="216"/>
    </row>
    <row r="260" spans="1:23" ht="12.75">
      <c r="A260" s="205" t="s">
        <v>696</v>
      </c>
      <c r="B260" s="170">
        <v>251</v>
      </c>
      <c r="C260" s="215">
        <v>34352843</v>
      </c>
      <c r="D260" s="215" t="s">
        <v>856</v>
      </c>
      <c r="E260" s="215">
        <v>3062325</v>
      </c>
      <c r="F260" s="215">
        <v>4533500</v>
      </c>
      <c r="G260" s="215" t="s">
        <v>856</v>
      </c>
      <c r="H260" s="215">
        <v>41948668</v>
      </c>
      <c r="I260" s="215"/>
      <c r="J260" s="215">
        <v>35211664</v>
      </c>
      <c r="K260" s="215">
        <v>316046</v>
      </c>
      <c r="L260" s="230">
        <v>3.4199993287309582</v>
      </c>
      <c r="M260" s="215">
        <v>3123572</v>
      </c>
      <c r="N260" s="230">
        <v>2.00001632746361</v>
      </c>
      <c r="O260" s="215">
        <v>5031000</v>
      </c>
      <c r="P260" t="s">
        <v>856</v>
      </c>
      <c r="Q260" s="230">
        <v>10.973861255100916</v>
      </c>
      <c r="R260" s="215">
        <v>43682282</v>
      </c>
      <c r="S260"/>
      <c r="T260" s="231">
        <v>1733614</v>
      </c>
      <c r="U260" s="230">
        <v>4.130000000000001</v>
      </c>
      <c r="W260" s="216"/>
    </row>
    <row r="261" spans="1:23" ht="12.75">
      <c r="A261" s="205" t="s">
        <v>697</v>
      </c>
      <c r="B261" s="170">
        <v>252</v>
      </c>
      <c r="C261" s="215">
        <v>21761022</v>
      </c>
      <c r="D261" s="215" t="s">
        <v>856</v>
      </c>
      <c r="E261" s="215">
        <v>537964</v>
      </c>
      <c r="F261" s="215">
        <v>1576556</v>
      </c>
      <c r="G261" s="215" t="s">
        <v>856</v>
      </c>
      <c r="H261" s="215">
        <v>23875542</v>
      </c>
      <c r="I261" s="215"/>
      <c r="J261" s="215">
        <v>22305048</v>
      </c>
      <c r="K261" s="215">
        <v>171912</v>
      </c>
      <c r="L261" s="230">
        <v>3.2900017287790986</v>
      </c>
      <c r="M261" s="215">
        <v>550910</v>
      </c>
      <c r="N261" s="230">
        <v>2.4064807310526355</v>
      </c>
      <c r="O261" s="215">
        <v>1760156</v>
      </c>
      <c r="P261" t="s">
        <v>856</v>
      </c>
      <c r="Q261" s="230">
        <v>11.645637706494409</v>
      </c>
      <c r="R261" s="215">
        <v>24788026</v>
      </c>
      <c r="S261"/>
      <c r="T261" s="231">
        <v>912484</v>
      </c>
      <c r="U261" s="230">
        <v>3.82</v>
      </c>
      <c r="W261" s="216"/>
    </row>
    <row r="262" spans="1:23" ht="12.75">
      <c r="A262" s="205" t="s">
        <v>698</v>
      </c>
      <c r="B262" s="170">
        <v>253</v>
      </c>
      <c r="C262" s="215">
        <v>5191192</v>
      </c>
      <c r="D262" s="215" t="s">
        <v>856</v>
      </c>
      <c r="E262" s="215">
        <v>28990</v>
      </c>
      <c r="F262" s="215">
        <v>60215</v>
      </c>
      <c r="G262" s="215" t="s">
        <v>856</v>
      </c>
      <c r="H262" s="215">
        <v>5280397</v>
      </c>
      <c r="I262" s="215"/>
      <c r="J262" s="215">
        <v>5320972</v>
      </c>
      <c r="K262" s="215">
        <v>177020</v>
      </c>
      <c r="L262" s="230">
        <v>5.910010648806671</v>
      </c>
      <c r="M262" s="215">
        <v>29885</v>
      </c>
      <c r="N262" s="230">
        <v>3.0872714729216972</v>
      </c>
      <c r="O262" s="215">
        <v>57588.21</v>
      </c>
      <c r="P262" t="s">
        <v>856</v>
      </c>
      <c r="Q262" s="230">
        <v>-4.362351573528192</v>
      </c>
      <c r="R262" s="215">
        <v>5585465.21</v>
      </c>
      <c r="S262"/>
      <c r="T262" s="231">
        <v>305068.20999999996</v>
      </c>
      <c r="U262" s="230">
        <v>5.779999999999999</v>
      </c>
      <c r="W262" s="216"/>
    </row>
    <row r="263" spans="1:23" ht="12.75">
      <c r="A263" s="205" t="s">
        <v>699</v>
      </c>
      <c r="B263" s="170">
        <v>254</v>
      </c>
      <c r="C263" s="215">
        <v>15937221</v>
      </c>
      <c r="D263" s="215" t="s">
        <v>856</v>
      </c>
      <c r="E263" s="215">
        <v>757508</v>
      </c>
      <c r="F263" s="215">
        <v>1251827.4</v>
      </c>
      <c r="G263" s="215" t="s">
        <v>856</v>
      </c>
      <c r="H263" s="215">
        <v>17946556.4</v>
      </c>
      <c r="I263" s="215"/>
      <c r="J263" s="215">
        <v>16335652</v>
      </c>
      <c r="K263" s="215">
        <v>331494</v>
      </c>
      <c r="L263" s="230">
        <v>4.580001745599185</v>
      </c>
      <c r="M263" s="215">
        <v>787084</v>
      </c>
      <c r="N263" s="230">
        <v>3.9043812078552307</v>
      </c>
      <c r="O263" s="215">
        <v>1352726.27</v>
      </c>
      <c r="P263" t="s">
        <v>856</v>
      </c>
      <c r="Q263" s="230">
        <v>8.06012634010089</v>
      </c>
      <c r="R263" s="215">
        <v>18806956.27</v>
      </c>
      <c r="S263"/>
      <c r="T263" s="231">
        <v>860399.870000001</v>
      </c>
      <c r="U263" s="230">
        <v>4.79</v>
      </c>
      <c r="W263" s="216"/>
    </row>
    <row r="264" spans="1:23" ht="12.75">
      <c r="A264" s="205" t="s">
        <v>700</v>
      </c>
      <c r="B264" s="170">
        <v>255</v>
      </c>
      <c r="C264" s="215">
        <v>1734932</v>
      </c>
      <c r="D264" s="215" t="s">
        <v>856</v>
      </c>
      <c r="E264" s="215">
        <v>323477</v>
      </c>
      <c r="F264" s="215">
        <v>232500</v>
      </c>
      <c r="G264" s="215" t="s">
        <v>856</v>
      </c>
      <c r="H264" s="215">
        <v>2290909</v>
      </c>
      <c r="I264" s="215"/>
      <c r="J264" s="215">
        <v>1778305</v>
      </c>
      <c r="K264" s="215">
        <v>22034</v>
      </c>
      <c r="L264" s="230">
        <v>3.770003665849728</v>
      </c>
      <c r="M264" s="215">
        <v>347314</v>
      </c>
      <c r="N264" s="230">
        <v>7.368993776991872</v>
      </c>
      <c r="O264" s="215">
        <v>232300</v>
      </c>
      <c r="P264" t="s">
        <v>856</v>
      </c>
      <c r="Q264" s="230">
        <v>-0.08602150537634409</v>
      </c>
      <c r="R264" s="215">
        <v>2379953</v>
      </c>
      <c r="S264"/>
      <c r="T264" s="231">
        <v>89044</v>
      </c>
      <c r="U264" s="230">
        <v>3.8899999999999997</v>
      </c>
      <c r="W264" s="216"/>
    </row>
    <row r="265" spans="1:23" ht="12.75">
      <c r="A265" s="205" t="s">
        <v>701</v>
      </c>
      <c r="B265" s="170">
        <v>256</v>
      </c>
      <c r="C265" s="215">
        <v>4139201</v>
      </c>
      <c r="D265" s="215" t="s">
        <v>856</v>
      </c>
      <c r="E265" s="215">
        <v>291423</v>
      </c>
      <c r="F265" s="215">
        <v>200830</v>
      </c>
      <c r="G265" s="215" t="s">
        <v>856</v>
      </c>
      <c r="H265" s="215">
        <v>4631454</v>
      </c>
      <c r="I265" s="215"/>
      <c r="J265" s="215">
        <v>4242681</v>
      </c>
      <c r="K265" s="215">
        <v>68711</v>
      </c>
      <c r="L265" s="230">
        <v>4.160005759565674</v>
      </c>
      <c r="M265" s="215">
        <v>298111</v>
      </c>
      <c r="N265" s="230">
        <v>2.2949458347488014</v>
      </c>
      <c r="O265" s="215">
        <v>290830</v>
      </c>
      <c r="P265" t="s">
        <v>856</v>
      </c>
      <c r="Q265" s="230">
        <v>44.81402180949061</v>
      </c>
      <c r="R265" s="215">
        <v>4900333</v>
      </c>
      <c r="S265"/>
      <c r="T265" s="231">
        <v>268879</v>
      </c>
      <c r="U265" s="230">
        <v>5.81</v>
      </c>
      <c r="W265" s="216"/>
    </row>
    <row r="266" spans="1:23" ht="12.75">
      <c r="A266" s="205" t="s">
        <v>702</v>
      </c>
      <c r="B266" s="170">
        <v>257</v>
      </c>
      <c r="C266" s="215">
        <v>17565216</v>
      </c>
      <c r="D266" s="215" t="s">
        <v>856</v>
      </c>
      <c r="E266" s="215">
        <v>1161524</v>
      </c>
      <c r="F266" s="215">
        <v>2106578</v>
      </c>
      <c r="G266" s="215" t="s">
        <v>856</v>
      </c>
      <c r="H266" s="215">
        <v>20833318</v>
      </c>
      <c r="I266" s="215"/>
      <c r="J266" s="215">
        <v>18004346</v>
      </c>
      <c r="K266" s="215">
        <v>500609</v>
      </c>
      <c r="L266" s="230">
        <v>5.349999681188094</v>
      </c>
      <c r="M266" s="215">
        <v>1200778</v>
      </c>
      <c r="N266" s="230">
        <v>3.3795255199203806</v>
      </c>
      <c r="O266" s="215">
        <v>2167327.58</v>
      </c>
      <c r="P266" t="s">
        <v>856</v>
      </c>
      <c r="Q266" s="230">
        <v>2.8838039702303964</v>
      </c>
      <c r="R266" s="215">
        <v>21873060.58</v>
      </c>
      <c r="S266"/>
      <c r="T266" s="231">
        <v>1039742.5799999982</v>
      </c>
      <c r="U266" s="230">
        <v>4.99</v>
      </c>
      <c r="W266" s="216"/>
    </row>
    <row r="267" spans="1:23" ht="12.75">
      <c r="A267" s="205" t="s">
        <v>703</v>
      </c>
      <c r="B267" s="170">
        <v>258</v>
      </c>
      <c r="C267" s="215">
        <v>121530005</v>
      </c>
      <c r="D267" s="215" t="s">
        <v>856</v>
      </c>
      <c r="E267" s="215">
        <v>8092259</v>
      </c>
      <c r="F267" s="215">
        <v>10030000</v>
      </c>
      <c r="G267" s="215" t="s">
        <v>856</v>
      </c>
      <c r="H267" s="215">
        <v>139652264</v>
      </c>
      <c r="I267" s="215"/>
      <c r="J267" s="215">
        <v>124568255</v>
      </c>
      <c r="K267" s="215">
        <v>1798644</v>
      </c>
      <c r="L267" s="230">
        <v>3.9799998362544295</v>
      </c>
      <c r="M267" s="215">
        <v>8268962</v>
      </c>
      <c r="N267" s="230">
        <v>2.1836053443173284</v>
      </c>
      <c r="O267" s="215">
        <v>11263500</v>
      </c>
      <c r="P267" t="s">
        <v>856</v>
      </c>
      <c r="Q267" s="230">
        <v>12.298105682951146</v>
      </c>
      <c r="R267" s="215">
        <v>145899361</v>
      </c>
      <c r="S267"/>
      <c r="T267" s="231">
        <v>6247097</v>
      </c>
      <c r="U267" s="230">
        <v>4.47</v>
      </c>
      <c r="W267" s="216"/>
    </row>
    <row r="268" spans="1:23" ht="12.75">
      <c r="A268" s="205" t="s">
        <v>704</v>
      </c>
      <c r="B268" s="170">
        <v>259</v>
      </c>
      <c r="C268" s="215">
        <v>23713608</v>
      </c>
      <c r="D268" s="215" t="s">
        <v>856</v>
      </c>
      <c r="E268" s="215">
        <v>1291288</v>
      </c>
      <c r="F268" s="215">
        <v>3003177</v>
      </c>
      <c r="G268" s="215" t="s">
        <v>856</v>
      </c>
      <c r="H268" s="215">
        <v>28008073</v>
      </c>
      <c r="I268" s="215"/>
      <c r="J268" s="215">
        <v>24306448</v>
      </c>
      <c r="K268" s="215">
        <v>521699</v>
      </c>
      <c r="L268" s="230">
        <v>4.699997571014921</v>
      </c>
      <c r="M268" s="215">
        <v>1374188</v>
      </c>
      <c r="N268" s="230">
        <v>6.419946595956905</v>
      </c>
      <c r="O268" s="215">
        <v>2883265</v>
      </c>
      <c r="P268" t="s">
        <v>856</v>
      </c>
      <c r="Q268" s="230">
        <v>-3.992838250958901</v>
      </c>
      <c r="R268" s="215">
        <v>29085600</v>
      </c>
      <c r="S268"/>
      <c r="T268" s="231">
        <v>1077527</v>
      </c>
      <c r="U268" s="230">
        <v>3.85</v>
      </c>
      <c r="W268" s="216"/>
    </row>
    <row r="269" spans="1:23" ht="12.75">
      <c r="A269" s="205" t="s">
        <v>705</v>
      </c>
      <c r="B269" s="170">
        <v>260</v>
      </c>
      <c r="C269" s="215">
        <v>3563000</v>
      </c>
      <c r="D269" s="215" t="s">
        <v>856</v>
      </c>
      <c r="E269" s="215">
        <v>155661</v>
      </c>
      <c r="F269" s="215">
        <v>99500</v>
      </c>
      <c r="G269" s="215" t="s">
        <v>856</v>
      </c>
      <c r="H269" s="215">
        <v>3818161</v>
      </c>
      <c r="I269" s="215"/>
      <c r="J269" s="215">
        <v>3652075</v>
      </c>
      <c r="K269" s="215">
        <v>29929</v>
      </c>
      <c r="L269" s="230">
        <v>3.3399943867527364</v>
      </c>
      <c r="M269" s="215">
        <v>166570</v>
      </c>
      <c r="N269" s="230">
        <v>7.008178027893949</v>
      </c>
      <c r="O269" s="215">
        <v>97250</v>
      </c>
      <c r="P269" t="s">
        <v>856</v>
      </c>
      <c r="Q269" s="230">
        <v>-2.2613065326633164</v>
      </c>
      <c r="R269" s="215">
        <v>3945824</v>
      </c>
      <c r="S269"/>
      <c r="T269" s="231">
        <v>127663</v>
      </c>
      <c r="U269" s="230">
        <v>3.34</v>
      </c>
      <c r="W269" s="216"/>
    </row>
    <row r="270" spans="1:23" ht="12.75">
      <c r="A270" s="205" t="s">
        <v>706</v>
      </c>
      <c r="B270" s="170">
        <v>261</v>
      </c>
      <c r="C270" s="215">
        <v>64842666</v>
      </c>
      <c r="D270" s="215" t="s">
        <v>856</v>
      </c>
      <c r="E270" s="215">
        <v>2204355</v>
      </c>
      <c r="F270" s="215">
        <v>4244000</v>
      </c>
      <c r="G270" s="215" t="s">
        <v>856</v>
      </c>
      <c r="H270" s="215">
        <v>71291021</v>
      </c>
      <c r="I270" s="215"/>
      <c r="J270" s="215">
        <v>66463733</v>
      </c>
      <c r="K270" s="215">
        <v>752175</v>
      </c>
      <c r="L270" s="230">
        <v>3.660000654507327</v>
      </c>
      <c r="M270" s="215">
        <v>2308555</v>
      </c>
      <c r="N270" s="230">
        <v>4.727006312504111</v>
      </c>
      <c r="O270" s="215">
        <v>4714000</v>
      </c>
      <c r="P270" t="s">
        <v>856</v>
      </c>
      <c r="Q270" s="230">
        <v>11.074458058435438</v>
      </c>
      <c r="R270" s="215">
        <v>74238463</v>
      </c>
      <c r="S270"/>
      <c r="T270" s="231">
        <v>2947442</v>
      </c>
      <c r="U270" s="230">
        <v>4.130000000000001</v>
      </c>
      <c r="W270" s="216"/>
    </row>
    <row r="271" spans="1:23" ht="12.75">
      <c r="A271" s="205" t="s">
        <v>707</v>
      </c>
      <c r="B271" s="170">
        <v>262</v>
      </c>
      <c r="C271" s="215">
        <v>76874803</v>
      </c>
      <c r="D271" s="215" t="s">
        <v>856</v>
      </c>
      <c r="E271" s="215">
        <v>4262027</v>
      </c>
      <c r="F271" s="215">
        <v>6588450</v>
      </c>
      <c r="G271" s="215" t="s">
        <v>856</v>
      </c>
      <c r="H271" s="215">
        <v>87725280</v>
      </c>
      <c r="I271" s="215"/>
      <c r="J271" s="215">
        <v>78796673</v>
      </c>
      <c r="K271" s="215">
        <v>1268434</v>
      </c>
      <c r="L271" s="230">
        <v>4.149999577885097</v>
      </c>
      <c r="M271" s="215">
        <v>4348290</v>
      </c>
      <c r="N271" s="230">
        <v>2.0239899934937062</v>
      </c>
      <c r="O271" s="215">
        <v>6946500</v>
      </c>
      <c r="P271" t="s">
        <v>856</v>
      </c>
      <c r="Q271" s="230">
        <v>5.434510393188079</v>
      </c>
      <c r="R271" s="215">
        <v>91359897</v>
      </c>
      <c r="S271"/>
      <c r="T271" s="231">
        <v>3634617</v>
      </c>
      <c r="U271" s="230">
        <v>4.14</v>
      </c>
      <c r="W271" s="216"/>
    </row>
    <row r="272" spans="1:23" ht="12.75">
      <c r="A272" s="205" t="s">
        <v>708</v>
      </c>
      <c r="B272" s="170">
        <v>263</v>
      </c>
      <c r="C272" s="215">
        <v>1417794</v>
      </c>
      <c r="D272" s="215" t="s">
        <v>856</v>
      </c>
      <c r="E272" s="215">
        <v>252881</v>
      </c>
      <c r="F272" s="215">
        <v>122400</v>
      </c>
      <c r="G272" s="215" t="s">
        <v>856</v>
      </c>
      <c r="H272" s="215">
        <v>1793075</v>
      </c>
      <c r="I272" s="215"/>
      <c r="J272" s="215">
        <v>1453239</v>
      </c>
      <c r="K272" s="215">
        <v>12335</v>
      </c>
      <c r="L272" s="230">
        <v>3.370024136087471</v>
      </c>
      <c r="M272" s="215">
        <v>265320</v>
      </c>
      <c r="N272" s="230">
        <v>4.918914430107442</v>
      </c>
      <c r="O272" s="215">
        <v>129245.8</v>
      </c>
      <c r="P272" t="s">
        <v>856</v>
      </c>
      <c r="Q272" s="230">
        <v>5.592973856209152</v>
      </c>
      <c r="R272" s="215">
        <v>1860139.8</v>
      </c>
      <c r="S272"/>
      <c r="T272" s="231">
        <v>67064.80000000005</v>
      </c>
      <c r="U272" s="230">
        <v>3.74</v>
      </c>
      <c r="W272" s="216"/>
    </row>
    <row r="273" spans="1:23" ht="12.75">
      <c r="A273" s="205" t="s">
        <v>709</v>
      </c>
      <c r="B273" s="170">
        <v>264</v>
      </c>
      <c r="C273" s="215">
        <v>62062774</v>
      </c>
      <c r="D273" s="215" t="s">
        <v>856</v>
      </c>
      <c r="E273" s="215">
        <v>2330446</v>
      </c>
      <c r="F273" s="215">
        <v>3569117</v>
      </c>
      <c r="G273" s="215" t="s">
        <v>856</v>
      </c>
      <c r="H273" s="215">
        <v>67962337</v>
      </c>
      <c r="I273" s="215"/>
      <c r="J273" s="215">
        <v>63614343</v>
      </c>
      <c r="K273" s="215">
        <v>1706726</v>
      </c>
      <c r="L273" s="230">
        <v>5.249998976842382</v>
      </c>
      <c r="M273" s="215">
        <v>2377069</v>
      </c>
      <c r="N273" s="230">
        <v>2.0006041761963163</v>
      </c>
      <c r="O273" s="215">
        <v>3662134</v>
      </c>
      <c r="P273" t="s">
        <v>856</v>
      </c>
      <c r="Q273" s="230">
        <v>2.606162812818969</v>
      </c>
      <c r="R273" s="215">
        <v>71360272</v>
      </c>
      <c r="S273"/>
      <c r="T273" s="231">
        <v>3397935</v>
      </c>
      <c r="U273" s="230">
        <v>5</v>
      </c>
      <c r="W273" s="216"/>
    </row>
    <row r="274" spans="1:23" ht="12.75">
      <c r="A274" s="205" t="s">
        <v>710</v>
      </c>
      <c r="B274" s="170">
        <v>265</v>
      </c>
      <c r="C274" s="215">
        <v>47853248</v>
      </c>
      <c r="D274" s="215" t="s">
        <v>856</v>
      </c>
      <c r="E274" s="215">
        <v>1425473</v>
      </c>
      <c r="F274" s="215">
        <v>4311900</v>
      </c>
      <c r="G274" s="215" t="s">
        <v>856</v>
      </c>
      <c r="H274" s="215">
        <v>53590621</v>
      </c>
      <c r="I274" s="215"/>
      <c r="J274" s="215">
        <v>49049579</v>
      </c>
      <c r="K274" s="215">
        <v>626878</v>
      </c>
      <c r="L274" s="230">
        <v>3.8100005249382445</v>
      </c>
      <c r="M274" s="215">
        <v>1453982</v>
      </c>
      <c r="N274" s="230">
        <v>1.999967730009618</v>
      </c>
      <c r="O274" s="215">
        <v>4420000</v>
      </c>
      <c r="P274" t="s">
        <v>856</v>
      </c>
      <c r="Q274" s="230">
        <v>2.50701546881885</v>
      </c>
      <c r="R274" s="215">
        <v>55550439</v>
      </c>
      <c r="S274"/>
      <c r="T274" s="231">
        <v>1959818</v>
      </c>
      <c r="U274" s="230">
        <v>3.66</v>
      </c>
      <c r="W274" s="216"/>
    </row>
    <row r="275" spans="1:23" ht="12.75">
      <c r="A275" s="205" t="s">
        <v>711</v>
      </c>
      <c r="B275" s="170">
        <v>266</v>
      </c>
      <c r="C275" s="215">
        <v>62613343</v>
      </c>
      <c r="D275" s="215" t="s">
        <v>856</v>
      </c>
      <c r="E275" s="215">
        <v>1857539</v>
      </c>
      <c r="F275" s="215">
        <v>4069700</v>
      </c>
      <c r="G275" s="215" t="s">
        <v>856</v>
      </c>
      <c r="H275" s="215">
        <v>68540582</v>
      </c>
      <c r="I275" s="215"/>
      <c r="J275" s="215">
        <v>64178677</v>
      </c>
      <c r="K275" s="215">
        <v>732576</v>
      </c>
      <c r="L275" s="230">
        <v>3.670000498136635</v>
      </c>
      <c r="M275" s="215">
        <v>1908497</v>
      </c>
      <c r="N275" s="230">
        <v>2.7433071391771584</v>
      </c>
      <c r="O275" s="215">
        <v>3916700</v>
      </c>
      <c r="P275" t="s">
        <v>856</v>
      </c>
      <c r="Q275" s="230">
        <v>-3.7594908715630146</v>
      </c>
      <c r="R275" s="215">
        <v>70736450</v>
      </c>
      <c r="S275"/>
      <c r="T275" s="231">
        <v>2195868</v>
      </c>
      <c r="U275" s="230">
        <v>3.2</v>
      </c>
      <c r="W275" s="216"/>
    </row>
    <row r="276" spans="1:23" ht="12.75">
      <c r="A276" s="205" t="s">
        <v>712</v>
      </c>
      <c r="B276" s="170">
        <v>267</v>
      </c>
      <c r="C276" s="215">
        <v>11784964</v>
      </c>
      <c r="D276" s="215" t="s">
        <v>856</v>
      </c>
      <c r="E276" s="215">
        <v>444212</v>
      </c>
      <c r="F276" s="215">
        <v>936000</v>
      </c>
      <c r="G276" s="215" t="s">
        <v>856</v>
      </c>
      <c r="H276" s="215">
        <v>13165176</v>
      </c>
      <c r="I276" s="215"/>
      <c r="J276" s="215">
        <v>12079588</v>
      </c>
      <c r="K276" s="215">
        <v>135527</v>
      </c>
      <c r="L276" s="230">
        <v>3.6499984217177075</v>
      </c>
      <c r="M276" s="215">
        <v>464996</v>
      </c>
      <c r="N276" s="230">
        <v>4.678847037000351</v>
      </c>
      <c r="O276" s="215">
        <v>1163500</v>
      </c>
      <c r="P276" t="s">
        <v>856</v>
      </c>
      <c r="Q276" s="230">
        <v>24.305555555555557</v>
      </c>
      <c r="R276" s="215">
        <v>13843611</v>
      </c>
      <c r="S276"/>
      <c r="T276" s="231">
        <v>678435</v>
      </c>
      <c r="U276" s="230">
        <v>5.1499999999999995</v>
      </c>
      <c r="W276" s="216"/>
    </row>
    <row r="277" spans="1:23" ht="12.75">
      <c r="A277" s="205" t="s">
        <v>713</v>
      </c>
      <c r="B277" s="170">
        <v>268</v>
      </c>
      <c r="C277" s="215">
        <v>4548796</v>
      </c>
      <c r="D277" s="215" t="s">
        <v>856</v>
      </c>
      <c r="E277" s="215">
        <v>306781</v>
      </c>
      <c r="F277" s="215">
        <v>218000</v>
      </c>
      <c r="G277" s="215" t="s">
        <v>856</v>
      </c>
      <c r="H277" s="215">
        <v>5073577</v>
      </c>
      <c r="I277" s="215"/>
      <c r="J277" s="215">
        <v>4662516</v>
      </c>
      <c r="K277" s="215">
        <v>69142</v>
      </c>
      <c r="L277" s="230">
        <v>4.020008811122768</v>
      </c>
      <c r="M277" s="215">
        <v>312917</v>
      </c>
      <c r="N277" s="230">
        <v>2.0001238668626806</v>
      </c>
      <c r="O277" s="215">
        <v>247500</v>
      </c>
      <c r="P277" t="s">
        <v>856</v>
      </c>
      <c r="Q277" s="230">
        <v>13.53211009174312</v>
      </c>
      <c r="R277" s="215">
        <v>5292075</v>
      </c>
      <c r="S277"/>
      <c r="T277" s="231">
        <v>218498</v>
      </c>
      <c r="U277" s="230">
        <v>4.31</v>
      </c>
      <c r="W277" s="216"/>
    </row>
    <row r="278" spans="1:23" ht="12.75">
      <c r="A278" s="205" t="s">
        <v>714</v>
      </c>
      <c r="B278" s="170">
        <v>269</v>
      </c>
      <c r="C278" s="215">
        <v>23158999</v>
      </c>
      <c r="D278" s="215" t="s">
        <v>856</v>
      </c>
      <c r="E278" s="215">
        <v>271060</v>
      </c>
      <c r="F278" s="215">
        <v>984100</v>
      </c>
      <c r="G278" s="215" t="s">
        <v>856</v>
      </c>
      <c r="H278" s="215">
        <v>24414159</v>
      </c>
      <c r="I278" s="215"/>
      <c r="J278" s="215">
        <v>23737974</v>
      </c>
      <c r="K278" s="215">
        <v>335805</v>
      </c>
      <c r="L278" s="230">
        <v>3.949998011572089</v>
      </c>
      <c r="M278" s="215">
        <v>277276</v>
      </c>
      <c r="N278" s="230">
        <v>2.2932192134582747</v>
      </c>
      <c r="O278" s="215">
        <v>1028800</v>
      </c>
      <c r="P278" t="s">
        <v>856</v>
      </c>
      <c r="Q278" s="230">
        <v>4.54222131897165</v>
      </c>
      <c r="R278" s="215">
        <v>25379855</v>
      </c>
      <c r="S278"/>
      <c r="T278" s="231">
        <v>965696</v>
      </c>
      <c r="U278" s="230">
        <v>3.9600000000000004</v>
      </c>
      <c r="W278" s="216"/>
    </row>
    <row r="279" spans="1:23" ht="12.75">
      <c r="A279" s="205" t="s">
        <v>715</v>
      </c>
      <c r="B279" s="170">
        <v>270</v>
      </c>
      <c r="C279" s="215">
        <v>11391876</v>
      </c>
      <c r="D279" s="215" t="s">
        <v>856</v>
      </c>
      <c r="E279" s="215">
        <v>1656253</v>
      </c>
      <c r="F279" s="215">
        <v>1359625</v>
      </c>
      <c r="G279" s="215" t="s">
        <v>856</v>
      </c>
      <c r="H279" s="215">
        <v>14407754</v>
      </c>
      <c r="I279" s="215"/>
      <c r="J279" s="215">
        <v>11676673</v>
      </c>
      <c r="K279" s="215">
        <v>141259</v>
      </c>
      <c r="L279" s="230">
        <v>3.739998574422685</v>
      </c>
      <c r="M279" s="215">
        <v>1703108</v>
      </c>
      <c r="N279" s="230">
        <v>2.828976007892514</v>
      </c>
      <c r="O279" s="215">
        <v>1215728.29</v>
      </c>
      <c r="P279" t="s">
        <v>856</v>
      </c>
      <c r="Q279" s="230">
        <v>-10.583558701847933</v>
      </c>
      <c r="R279" s="215">
        <v>14736768.29</v>
      </c>
      <c r="S279"/>
      <c r="T279" s="231">
        <v>329014.2899999991</v>
      </c>
      <c r="U279" s="230">
        <v>2.2800000000000002</v>
      </c>
      <c r="W279" s="216"/>
    </row>
    <row r="280" spans="1:23" ht="12.75">
      <c r="A280" s="205" t="s">
        <v>716</v>
      </c>
      <c r="B280" s="170">
        <v>271</v>
      </c>
      <c r="C280" s="215">
        <v>77667517</v>
      </c>
      <c r="D280" s="215" t="s">
        <v>856</v>
      </c>
      <c r="E280" s="215">
        <v>3271088</v>
      </c>
      <c r="F280" s="215">
        <v>8252296</v>
      </c>
      <c r="G280" s="215" t="s">
        <v>856</v>
      </c>
      <c r="H280" s="215">
        <v>89190901</v>
      </c>
      <c r="I280" s="215"/>
      <c r="J280" s="215">
        <v>79609205</v>
      </c>
      <c r="K280" s="215">
        <v>1032978</v>
      </c>
      <c r="L280" s="230">
        <v>3.830000127337662</v>
      </c>
      <c r="M280" s="215">
        <v>3337986</v>
      </c>
      <c r="N280" s="230">
        <v>2.045129938418043</v>
      </c>
      <c r="O280" s="215">
        <v>8807000</v>
      </c>
      <c r="P280" t="s">
        <v>856</v>
      </c>
      <c r="Q280" s="230">
        <v>6.721814147238538</v>
      </c>
      <c r="R280" s="215">
        <v>92787169</v>
      </c>
      <c r="S280"/>
      <c r="T280" s="231">
        <v>3596268</v>
      </c>
      <c r="U280" s="230">
        <v>4.03</v>
      </c>
      <c r="W280" s="216"/>
    </row>
    <row r="281" spans="1:23" ht="12.75">
      <c r="A281" s="205" t="s">
        <v>717</v>
      </c>
      <c r="B281" s="170">
        <v>272</v>
      </c>
      <c r="C281" s="215">
        <v>5206979</v>
      </c>
      <c r="D281" s="215" t="s">
        <v>856</v>
      </c>
      <c r="E281" s="215">
        <v>224554</v>
      </c>
      <c r="F281" s="215">
        <v>572111</v>
      </c>
      <c r="G281" s="215" t="s">
        <v>856</v>
      </c>
      <c r="H281" s="215">
        <v>6003644</v>
      </c>
      <c r="I281" s="215"/>
      <c r="J281" s="215">
        <v>5337153</v>
      </c>
      <c r="K281" s="215">
        <v>52070</v>
      </c>
      <c r="L281" s="230">
        <v>3.4999949106766133</v>
      </c>
      <c r="M281" s="215">
        <v>229976</v>
      </c>
      <c r="N281" s="230">
        <v>2.414563980156221</v>
      </c>
      <c r="O281" s="215">
        <v>560200</v>
      </c>
      <c r="P281" t="s">
        <v>856</v>
      </c>
      <c r="Q281" s="230">
        <v>-2.081938644773479</v>
      </c>
      <c r="R281" s="215">
        <v>6179399</v>
      </c>
      <c r="S281"/>
      <c r="T281" s="231">
        <v>175755</v>
      </c>
      <c r="U281" s="230">
        <v>2.93</v>
      </c>
      <c r="W281" s="216"/>
    </row>
    <row r="282" spans="1:23" ht="12.75">
      <c r="A282" s="205" t="s">
        <v>718</v>
      </c>
      <c r="B282" s="170">
        <v>273</v>
      </c>
      <c r="C282" s="215">
        <v>64761736</v>
      </c>
      <c r="D282" s="215" t="s">
        <v>856</v>
      </c>
      <c r="E282" s="215">
        <v>1776849</v>
      </c>
      <c r="F282" s="215">
        <v>2998000</v>
      </c>
      <c r="G282" s="215" t="s">
        <v>856</v>
      </c>
      <c r="H282" s="215">
        <v>69536585</v>
      </c>
      <c r="I282" s="215"/>
      <c r="J282" s="215">
        <v>66380779</v>
      </c>
      <c r="K282" s="215">
        <v>803046</v>
      </c>
      <c r="L282" s="230">
        <v>3.740000113647355</v>
      </c>
      <c r="M282" s="215">
        <v>1812412</v>
      </c>
      <c r="N282" s="230">
        <v>2.001464390052278</v>
      </c>
      <c r="O282" s="215">
        <v>3601730.24</v>
      </c>
      <c r="P282" t="s">
        <v>856</v>
      </c>
      <c r="Q282" s="230">
        <v>20.137766511007346</v>
      </c>
      <c r="R282" s="215">
        <v>72597967.24</v>
      </c>
      <c r="S282"/>
      <c r="T282" s="231">
        <v>3061382.2399999946</v>
      </c>
      <c r="U282" s="230">
        <v>4.3999999999999995</v>
      </c>
      <c r="W282" s="216"/>
    </row>
    <row r="283" spans="1:23" ht="12.75">
      <c r="A283" s="205" t="s">
        <v>719</v>
      </c>
      <c r="B283" s="170">
        <v>274</v>
      </c>
      <c r="C283" s="215">
        <v>215317042</v>
      </c>
      <c r="D283" s="215" t="s">
        <v>856</v>
      </c>
      <c r="E283" s="215">
        <v>29187187</v>
      </c>
      <c r="F283" s="215">
        <v>16439184</v>
      </c>
      <c r="G283" s="215" t="s">
        <v>856</v>
      </c>
      <c r="H283" s="215">
        <v>260943413</v>
      </c>
      <c r="I283" s="215"/>
      <c r="J283" s="215">
        <v>220699968</v>
      </c>
      <c r="K283" s="215">
        <v>13069744</v>
      </c>
      <c r="L283" s="230">
        <v>8.569999768062948</v>
      </c>
      <c r="M283" s="215">
        <v>29770931</v>
      </c>
      <c r="N283" s="230">
        <v>2.000000890801844</v>
      </c>
      <c r="O283" s="215">
        <v>20206628</v>
      </c>
      <c r="P283" t="s">
        <v>856</v>
      </c>
      <c r="Q283" s="230">
        <v>22.91746354320263</v>
      </c>
      <c r="R283" s="215">
        <v>283747271</v>
      </c>
      <c r="S283"/>
      <c r="T283" s="231">
        <v>22803858</v>
      </c>
      <c r="U283" s="230">
        <v>8.74</v>
      </c>
      <c r="W283" s="216"/>
    </row>
    <row r="284" spans="1:23" ht="12.75">
      <c r="A284" s="205" t="s">
        <v>720</v>
      </c>
      <c r="B284" s="170">
        <v>275</v>
      </c>
      <c r="C284" s="215">
        <v>30927233</v>
      </c>
      <c r="D284" s="215" t="s">
        <v>856</v>
      </c>
      <c r="E284" s="215">
        <v>3068017</v>
      </c>
      <c r="F284" s="215">
        <v>2345770</v>
      </c>
      <c r="G284" s="215" t="s">
        <v>856</v>
      </c>
      <c r="H284" s="215">
        <v>36341020</v>
      </c>
      <c r="I284" s="215"/>
      <c r="J284" s="215">
        <v>31700414</v>
      </c>
      <c r="K284" s="215">
        <v>275252</v>
      </c>
      <c r="L284" s="230">
        <v>3.38999935752416</v>
      </c>
      <c r="M284" s="215">
        <v>3132513</v>
      </c>
      <c r="N284" s="230">
        <v>2.1022047791782117</v>
      </c>
      <c r="O284" s="215">
        <v>2295770</v>
      </c>
      <c r="P284" t="s">
        <v>856</v>
      </c>
      <c r="Q284" s="230">
        <v>-2.1314962677500353</v>
      </c>
      <c r="R284" s="215">
        <v>37403949</v>
      </c>
      <c r="S284"/>
      <c r="T284" s="231">
        <v>1062929</v>
      </c>
      <c r="U284" s="230">
        <v>2.92</v>
      </c>
      <c r="W284" s="216"/>
    </row>
    <row r="285" spans="1:23" ht="12.75">
      <c r="A285" s="205" t="s">
        <v>721</v>
      </c>
      <c r="B285" s="170">
        <v>276</v>
      </c>
      <c r="C285" s="215">
        <v>13261258</v>
      </c>
      <c r="D285" s="215" t="s">
        <v>856</v>
      </c>
      <c r="E285" s="215">
        <v>753063</v>
      </c>
      <c r="F285" s="215">
        <v>1166000</v>
      </c>
      <c r="G285" s="215" t="s">
        <v>856</v>
      </c>
      <c r="H285" s="215">
        <v>15180321</v>
      </c>
      <c r="I285" s="215"/>
      <c r="J285" s="215">
        <v>13592789</v>
      </c>
      <c r="K285" s="215">
        <v>186984</v>
      </c>
      <c r="L285" s="230">
        <v>3.9099985838447604</v>
      </c>
      <c r="M285" s="215">
        <v>769520</v>
      </c>
      <c r="N285" s="230">
        <v>2.185341731037111</v>
      </c>
      <c r="O285" s="215">
        <v>1349336.12</v>
      </c>
      <c r="P285" t="s">
        <v>856</v>
      </c>
      <c r="Q285" s="230">
        <v>15.723509433962274</v>
      </c>
      <c r="R285" s="215">
        <v>15898629.120000001</v>
      </c>
      <c r="S285"/>
      <c r="T285" s="231">
        <v>718308.120000001</v>
      </c>
      <c r="U285" s="230">
        <v>4.73</v>
      </c>
      <c r="W285" s="216"/>
    </row>
    <row r="286" spans="1:23" ht="12.75">
      <c r="A286" s="205" t="s">
        <v>722</v>
      </c>
      <c r="B286" s="170">
        <v>277</v>
      </c>
      <c r="C286" s="215">
        <v>47411601</v>
      </c>
      <c r="D286" s="215" t="s">
        <v>856</v>
      </c>
      <c r="E286" s="215">
        <v>511878</v>
      </c>
      <c r="F286" s="215">
        <v>2800500</v>
      </c>
      <c r="G286" s="215" t="s">
        <v>856</v>
      </c>
      <c r="H286" s="215">
        <v>50723979</v>
      </c>
      <c r="I286" s="215"/>
      <c r="J286" s="215">
        <v>48596891</v>
      </c>
      <c r="K286" s="215">
        <v>711174</v>
      </c>
      <c r="L286" s="230">
        <v>3.999999915632463</v>
      </c>
      <c r="M286" s="215">
        <v>522460</v>
      </c>
      <c r="N286" s="230">
        <v>2.067289471319338</v>
      </c>
      <c r="O286" s="215">
        <v>2930500</v>
      </c>
      <c r="P286" t="s">
        <v>856</v>
      </c>
      <c r="Q286" s="230">
        <v>4.642028209248348</v>
      </c>
      <c r="R286" s="215">
        <v>52761025</v>
      </c>
      <c r="S286"/>
      <c r="T286" s="231">
        <v>2037046</v>
      </c>
      <c r="U286" s="230">
        <v>4.02</v>
      </c>
      <c r="W286" s="216"/>
    </row>
    <row r="287" spans="1:23" ht="12.75">
      <c r="A287" s="205" t="s">
        <v>723</v>
      </c>
      <c r="B287" s="170">
        <v>278</v>
      </c>
      <c r="C287" s="215">
        <v>25787036</v>
      </c>
      <c r="D287" s="215" t="s">
        <v>856</v>
      </c>
      <c r="E287" s="215">
        <v>4081061</v>
      </c>
      <c r="F287" s="215">
        <v>2698499.63</v>
      </c>
      <c r="G287" s="215" t="s">
        <v>856</v>
      </c>
      <c r="H287" s="215">
        <v>32566596.63</v>
      </c>
      <c r="I287" s="215"/>
      <c r="J287" s="215">
        <v>26431712</v>
      </c>
      <c r="K287" s="215">
        <v>590523</v>
      </c>
      <c r="L287" s="230">
        <v>4.789999905378811</v>
      </c>
      <c r="M287" s="215">
        <v>4163595</v>
      </c>
      <c r="N287" s="230">
        <v>2.022366242504094</v>
      </c>
      <c r="O287" s="215">
        <v>2892174.12</v>
      </c>
      <c r="P287" t="s">
        <v>856</v>
      </c>
      <c r="Q287" s="230">
        <v>7.177117530307026</v>
      </c>
      <c r="R287" s="215">
        <v>34078004.12</v>
      </c>
      <c r="S287"/>
      <c r="T287" s="231">
        <v>1511407.4899999984</v>
      </c>
      <c r="U287" s="230">
        <v>4.64</v>
      </c>
      <c r="W287" s="216"/>
    </row>
    <row r="288" spans="1:23" ht="12.75">
      <c r="A288" s="205" t="s">
        <v>724</v>
      </c>
      <c r="B288" s="170">
        <v>279</v>
      </c>
      <c r="C288" s="215">
        <v>22351407</v>
      </c>
      <c r="D288" s="215" t="s">
        <v>856</v>
      </c>
      <c r="E288" s="215">
        <v>1509406</v>
      </c>
      <c r="F288" s="215">
        <v>1144000</v>
      </c>
      <c r="G288" s="215" t="s">
        <v>856</v>
      </c>
      <c r="H288" s="215">
        <v>25004813</v>
      </c>
      <c r="I288" s="215"/>
      <c r="J288" s="215">
        <v>22910192</v>
      </c>
      <c r="K288" s="215">
        <v>243630</v>
      </c>
      <c r="L288" s="230">
        <v>3.589997712448259</v>
      </c>
      <c r="M288" s="215">
        <v>1542044</v>
      </c>
      <c r="N288" s="230">
        <v>2.1623075567474888</v>
      </c>
      <c r="O288" s="215">
        <v>1159000</v>
      </c>
      <c r="P288" t="s">
        <v>856</v>
      </c>
      <c r="Q288" s="230">
        <v>1.3111888111888113</v>
      </c>
      <c r="R288" s="215">
        <v>25854866</v>
      </c>
      <c r="S288"/>
      <c r="T288" s="231">
        <v>850053</v>
      </c>
      <c r="U288" s="230">
        <v>3.4000000000000004</v>
      </c>
      <c r="W288" s="216"/>
    </row>
    <row r="289" spans="1:23" ht="12.75">
      <c r="A289" s="205" t="s">
        <v>725</v>
      </c>
      <c r="B289" s="170">
        <v>280</v>
      </c>
      <c r="C289" s="215">
        <v>15030316</v>
      </c>
      <c r="D289" s="215" t="s">
        <v>856</v>
      </c>
      <c r="E289" s="215">
        <v>2727903</v>
      </c>
      <c r="F289" s="215">
        <v>1698683</v>
      </c>
      <c r="G289" s="215" t="s">
        <v>856</v>
      </c>
      <c r="H289" s="215">
        <v>19456902</v>
      </c>
      <c r="I289" s="215"/>
      <c r="J289" s="215">
        <v>15406074</v>
      </c>
      <c r="K289" s="215">
        <v>240485</v>
      </c>
      <c r="L289" s="230">
        <v>4.100000292741683</v>
      </c>
      <c r="M289" s="215">
        <v>2795134</v>
      </c>
      <c r="N289" s="230">
        <v>2.464567105208653</v>
      </c>
      <c r="O289" s="215">
        <v>1962338.23</v>
      </c>
      <c r="P289" t="s">
        <v>856</v>
      </c>
      <c r="Q289" s="230">
        <v>15.521155506942732</v>
      </c>
      <c r="R289" s="215">
        <v>20404031.23</v>
      </c>
      <c r="S289"/>
      <c r="T289" s="231">
        <v>947129.2300000004</v>
      </c>
      <c r="U289" s="230">
        <v>4.87</v>
      </c>
      <c r="W289" s="216"/>
    </row>
    <row r="290" spans="1:23" ht="12.75">
      <c r="A290" s="205" t="s">
        <v>726</v>
      </c>
      <c r="B290" s="170">
        <v>281</v>
      </c>
      <c r="C290" s="215">
        <v>252591907</v>
      </c>
      <c r="D290" s="215" t="s">
        <v>856</v>
      </c>
      <c r="E290" s="215">
        <v>43887465</v>
      </c>
      <c r="F290" s="215">
        <v>43972806</v>
      </c>
      <c r="G290" s="215" t="s">
        <v>856</v>
      </c>
      <c r="H290" s="215">
        <v>340452178</v>
      </c>
      <c r="I290" s="215"/>
      <c r="J290" s="215">
        <v>258906705</v>
      </c>
      <c r="K290" s="215">
        <v>6870500</v>
      </c>
      <c r="L290" s="230">
        <v>5.220000179974096</v>
      </c>
      <c r="M290" s="215">
        <v>44771438</v>
      </c>
      <c r="N290" s="230">
        <v>2.0141810423545765</v>
      </c>
      <c r="O290" s="215">
        <v>51676559</v>
      </c>
      <c r="P290" t="s">
        <v>856</v>
      </c>
      <c r="Q290" s="230">
        <v>17.519357304603215</v>
      </c>
      <c r="R290" s="215">
        <v>362225202</v>
      </c>
      <c r="S290"/>
      <c r="T290" s="231">
        <v>21773024</v>
      </c>
      <c r="U290" s="230">
        <v>6.4</v>
      </c>
      <c r="W290" s="216"/>
    </row>
    <row r="291" spans="1:23" ht="12.75">
      <c r="A291" s="205" t="s">
        <v>727</v>
      </c>
      <c r="B291" s="170">
        <v>282</v>
      </c>
      <c r="C291" s="215">
        <v>20935717</v>
      </c>
      <c r="D291" s="215" t="s">
        <v>856</v>
      </c>
      <c r="E291" s="215">
        <v>845437</v>
      </c>
      <c r="F291" s="215">
        <v>2382000</v>
      </c>
      <c r="G291" s="215" t="s">
        <v>856</v>
      </c>
      <c r="H291" s="215">
        <v>24163154</v>
      </c>
      <c r="I291" s="215"/>
      <c r="J291" s="215">
        <v>21459110</v>
      </c>
      <c r="K291" s="215">
        <v>263790</v>
      </c>
      <c r="L291" s="230">
        <v>3.7600001948822674</v>
      </c>
      <c r="M291" s="215">
        <v>860293</v>
      </c>
      <c r="N291" s="230">
        <v>1.7571977568996862</v>
      </c>
      <c r="O291" s="215">
        <v>2331890</v>
      </c>
      <c r="P291" t="s">
        <v>856</v>
      </c>
      <c r="Q291" s="230">
        <v>-2.1036943744752308</v>
      </c>
      <c r="R291" s="215">
        <v>24915083</v>
      </c>
      <c r="S291"/>
      <c r="T291" s="231">
        <v>751929</v>
      </c>
      <c r="U291" s="230">
        <v>3.11</v>
      </c>
      <c r="W291" s="216"/>
    </row>
    <row r="292" spans="1:23" ht="12.75">
      <c r="A292" s="205" t="s">
        <v>728</v>
      </c>
      <c r="B292" s="170">
        <v>283</v>
      </c>
      <c r="C292" s="215">
        <v>9683782</v>
      </c>
      <c r="D292" s="215" t="s">
        <v>856</v>
      </c>
      <c r="E292" s="215">
        <v>174668</v>
      </c>
      <c r="F292" s="215">
        <v>563000</v>
      </c>
      <c r="G292" s="215" t="s">
        <v>856</v>
      </c>
      <c r="H292" s="215">
        <v>10421450</v>
      </c>
      <c r="I292" s="215"/>
      <c r="J292" s="215">
        <v>9925877</v>
      </c>
      <c r="K292" s="215">
        <v>76502</v>
      </c>
      <c r="L292" s="230">
        <v>3.290005908848423</v>
      </c>
      <c r="M292" s="215">
        <v>182024</v>
      </c>
      <c r="N292" s="230">
        <v>4.211418233448599</v>
      </c>
      <c r="O292" s="215">
        <v>1071735.94</v>
      </c>
      <c r="P292" t="s">
        <v>856</v>
      </c>
      <c r="Q292" s="230">
        <v>90.36162344582591</v>
      </c>
      <c r="R292" s="215">
        <v>11256138.94</v>
      </c>
      <c r="S292"/>
      <c r="T292" s="231">
        <v>834688.9399999995</v>
      </c>
      <c r="U292" s="230">
        <v>8.01</v>
      </c>
      <c r="W292" s="216"/>
    </row>
    <row r="293" spans="1:23" ht="12.75">
      <c r="A293" s="205" t="s">
        <v>729</v>
      </c>
      <c r="B293" s="170">
        <v>284</v>
      </c>
      <c r="C293" s="215">
        <v>56091763</v>
      </c>
      <c r="D293" s="215" t="s">
        <v>856</v>
      </c>
      <c r="E293" s="215">
        <v>4309177</v>
      </c>
      <c r="F293" s="215">
        <v>3948500</v>
      </c>
      <c r="G293" s="215" t="s">
        <v>856</v>
      </c>
      <c r="H293" s="215">
        <v>64349440</v>
      </c>
      <c r="I293" s="215"/>
      <c r="J293" s="215">
        <v>57494057</v>
      </c>
      <c r="K293" s="215">
        <v>594573</v>
      </c>
      <c r="L293" s="230">
        <v>3.560000422878489</v>
      </c>
      <c r="M293" s="215">
        <v>4395687</v>
      </c>
      <c r="N293" s="230">
        <v>2.007575924590705</v>
      </c>
      <c r="O293" s="215">
        <v>4173530.7</v>
      </c>
      <c r="P293" t="s">
        <v>856</v>
      </c>
      <c r="Q293" s="230">
        <v>5.699143978726103</v>
      </c>
      <c r="R293" s="215">
        <v>66657847.7</v>
      </c>
      <c r="S293"/>
      <c r="T293" s="231">
        <v>2308407.700000003</v>
      </c>
      <c r="U293" s="230">
        <v>3.5900000000000003</v>
      </c>
      <c r="W293" s="216"/>
    </row>
    <row r="294" spans="1:23" ht="12.75">
      <c r="A294" s="205" t="s">
        <v>730</v>
      </c>
      <c r="B294" s="170">
        <v>285</v>
      </c>
      <c r="C294" s="215">
        <v>76460235</v>
      </c>
      <c r="D294" s="215" t="s">
        <v>856</v>
      </c>
      <c r="E294" s="215">
        <v>3709525</v>
      </c>
      <c r="F294" s="215">
        <v>5485968</v>
      </c>
      <c r="G294" s="215" t="s">
        <v>856</v>
      </c>
      <c r="H294" s="215">
        <v>85655728</v>
      </c>
      <c r="I294" s="215"/>
      <c r="J294" s="215">
        <v>78371741</v>
      </c>
      <c r="K294" s="215">
        <v>864001</v>
      </c>
      <c r="L294" s="230">
        <v>3.6300006140446732</v>
      </c>
      <c r="M294" s="215">
        <v>3783716</v>
      </c>
      <c r="N294" s="230">
        <v>2.000013478814673</v>
      </c>
      <c r="O294" s="215">
        <v>6181043</v>
      </c>
      <c r="P294" t="s">
        <v>856</v>
      </c>
      <c r="Q294" s="230">
        <v>12.670052030926904</v>
      </c>
      <c r="R294" s="215">
        <v>89200501</v>
      </c>
      <c r="S294"/>
      <c r="T294" s="231">
        <v>3544773</v>
      </c>
      <c r="U294" s="230">
        <v>4.14</v>
      </c>
      <c r="W294" s="216"/>
    </row>
    <row r="295" spans="1:23" ht="12.75">
      <c r="A295" s="205" t="s">
        <v>731</v>
      </c>
      <c r="B295" s="170">
        <v>286</v>
      </c>
      <c r="C295" s="215">
        <v>29464736</v>
      </c>
      <c r="D295" s="215" t="s">
        <v>856</v>
      </c>
      <c r="E295" s="215">
        <v>487654</v>
      </c>
      <c r="F295" s="215">
        <v>1192800</v>
      </c>
      <c r="G295" s="215" t="s">
        <v>856</v>
      </c>
      <c r="H295" s="215">
        <v>31145190</v>
      </c>
      <c r="I295" s="215"/>
      <c r="J295" s="215">
        <v>30201354</v>
      </c>
      <c r="K295" s="215">
        <v>309380</v>
      </c>
      <c r="L295" s="230">
        <v>3.5499995655823966</v>
      </c>
      <c r="M295" s="215">
        <v>497407</v>
      </c>
      <c r="N295" s="230">
        <v>1.9999835949259106</v>
      </c>
      <c r="O295" s="215">
        <v>1193269</v>
      </c>
      <c r="P295" t="s">
        <v>856</v>
      </c>
      <c r="Q295" s="230">
        <v>0.03931924882629108</v>
      </c>
      <c r="R295" s="215">
        <v>32201410</v>
      </c>
      <c r="S295"/>
      <c r="T295" s="231">
        <v>1056220</v>
      </c>
      <c r="U295" s="230">
        <v>3.39</v>
      </c>
      <c r="W295" s="216"/>
    </row>
    <row r="296" spans="1:23" ht="12.75">
      <c r="A296" s="205" t="s">
        <v>732</v>
      </c>
      <c r="B296" s="170">
        <v>287</v>
      </c>
      <c r="C296" s="215">
        <v>28158774</v>
      </c>
      <c r="D296" s="215" t="s">
        <v>856</v>
      </c>
      <c r="E296" s="215">
        <v>1111931</v>
      </c>
      <c r="F296" s="215">
        <v>2626434</v>
      </c>
      <c r="G296" s="215" t="s">
        <v>856</v>
      </c>
      <c r="H296" s="215">
        <v>31897139</v>
      </c>
      <c r="I296" s="215"/>
      <c r="J296" s="215">
        <v>28862743</v>
      </c>
      <c r="K296" s="215">
        <v>428013</v>
      </c>
      <c r="L296" s="230">
        <v>4.01999746153721</v>
      </c>
      <c r="M296" s="215">
        <v>1140979</v>
      </c>
      <c r="N296" s="230">
        <v>2.6123923157102373</v>
      </c>
      <c r="O296" s="215">
        <v>3472384</v>
      </c>
      <c r="P296" t="s">
        <v>856</v>
      </c>
      <c r="Q296" s="230">
        <v>32.209071311138985</v>
      </c>
      <c r="R296" s="215">
        <v>33904119</v>
      </c>
      <c r="S296"/>
      <c r="T296" s="231">
        <v>2006980</v>
      </c>
      <c r="U296" s="230">
        <v>6.29</v>
      </c>
      <c r="W296" s="216"/>
    </row>
    <row r="297" spans="1:23" ht="12.75">
      <c r="A297" s="205" t="s">
        <v>733</v>
      </c>
      <c r="B297" s="170">
        <v>288</v>
      </c>
      <c r="C297" s="215">
        <v>78450139</v>
      </c>
      <c r="D297" s="215" t="s">
        <v>856</v>
      </c>
      <c r="E297" s="215">
        <v>1675643</v>
      </c>
      <c r="F297" s="215">
        <v>3726429</v>
      </c>
      <c r="G297" s="215" t="s">
        <v>856</v>
      </c>
      <c r="H297" s="215">
        <v>83852211</v>
      </c>
      <c r="I297" s="215"/>
      <c r="J297" s="215">
        <v>80411392</v>
      </c>
      <c r="K297" s="215">
        <v>682516</v>
      </c>
      <c r="L297" s="230">
        <v>3.369999127726211</v>
      </c>
      <c r="M297" s="215">
        <v>1711832</v>
      </c>
      <c r="N297" s="230">
        <v>2.1597082433430033</v>
      </c>
      <c r="O297" s="215">
        <v>4383167.16</v>
      </c>
      <c r="P297" t="s">
        <v>856</v>
      </c>
      <c r="Q297" s="230">
        <v>17.623793717792562</v>
      </c>
      <c r="R297" s="215">
        <v>87188907.16</v>
      </c>
      <c r="S297"/>
      <c r="T297" s="231">
        <v>3336696.1599999964</v>
      </c>
      <c r="U297" s="230">
        <v>3.9800000000000004</v>
      </c>
      <c r="W297" s="216"/>
    </row>
    <row r="298" spans="1:23" ht="12.75">
      <c r="A298" s="205" t="s">
        <v>734</v>
      </c>
      <c r="B298" s="170">
        <v>289</v>
      </c>
      <c r="C298" s="215">
        <v>5383709</v>
      </c>
      <c r="D298" s="215" t="s">
        <v>856</v>
      </c>
      <c r="E298" s="215">
        <v>776637</v>
      </c>
      <c r="F298" s="215">
        <v>583903</v>
      </c>
      <c r="G298" s="215" t="s">
        <v>856</v>
      </c>
      <c r="H298" s="215">
        <v>6744249</v>
      </c>
      <c r="I298" s="215"/>
      <c r="J298" s="215">
        <v>5518302</v>
      </c>
      <c r="K298" s="215">
        <v>148590</v>
      </c>
      <c r="L298" s="230">
        <v>5.259998265136544</v>
      </c>
      <c r="M298" s="215">
        <v>821869</v>
      </c>
      <c r="N298" s="230">
        <v>5.8240851259983755</v>
      </c>
      <c r="O298" s="215">
        <v>599220.0800000001</v>
      </c>
      <c r="P298" t="s">
        <v>856</v>
      </c>
      <c r="Q298" s="230">
        <v>2.6232233778555814</v>
      </c>
      <c r="R298" s="215">
        <v>7087981.08</v>
      </c>
      <c r="S298"/>
      <c r="T298" s="231">
        <v>343732.0800000001</v>
      </c>
      <c r="U298" s="230">
        <v>5.1</v>
      </c>
      <c r="W298" s="216"/>
    </row>
    <row r="299" spans="1:23" ht="12.75">
      <c r="A299" s="205" t="s">
        <v>735</v>
      </c>
      <c r="B299" s="170">
        <v>290</v>
      </c>
      <c r="C299" s="215">
        <v>23083036</v>
      </c>
      <c r="D299" s="215" t="s">
        <v>856</v>
      </c>
      <c r="E299" s="215">
        <v>1122289</v>
      </c>
      <c r="F299" s="215">
        <v>1633391.54</v>
      </c>
      <c r="G299" s="215" t="s">
        <v>856</v>
      </c>
      <c r="H299" s="215">
        <v>25838716.54</v>
      </c>
      <c r="I299" s="215"/>
      <c r="J299" s="215">
        <v>23660112</v>
      </c>
      <c r="K299" s="215">
        <v>422420</v>
      </c>
      <c r="L299" s="230">
        <v>4.330002344578936</v>
      </c>
      <c r="M299" s="215">
        <v>1161814</v>
      </c>
      <c r="N299" s="230">
        <v>3.5218201372373783</v>
      </c>
      <c r="O299" s="215">
        <v>2275108.77</v>
      </c>
      <c r="P299" t="s">
        <v>856</v>
      </c>
      <c r="Q299" s="230">
        <v>39.28740992499569</v>
      </c>
      <c r="R299" s="215">
        <v>27519454.77</v>
      </c>
      <c r="S299"/>
      <c r="T299" s="231">
        <v>1680738.2300000004</v>
      </c>
      <c r="U299" s="230">
        <v>6.5</v>
      </c>
      <c r="W299" s="216"/>
    </row>
    <row r="300" spans="1:23" ht="12.75">
      <c r="A300" s="205" t="s">
        <v>736</v>
      </c>
      <c r="B300" s="170">
        <v>291</v>
      </c>
      <c r="C300" s="215">
        <v>50283552</v>
      </c>
      <c r="D300" s="215" t="s">
        <v>856</v>
      </c>
      <c r="E300" s="215">
        <v>1501830</v>
      </c>
      <c r="F300" s="215">
        <v>3340285</v>
      </c>
      <c r="G300" s="215" t="s">
        <v>856</v>
      </c>
      <c r="H300" s="215">
        <v>55125667</v>
      </c>
      <c r="I300" s="215"/>
      <c r="J300" s="215">
        <v>51540641</v>
      </c>
      <c r="K300" s="215">
        <v>558147</v>
      </c>
      <c r="L300" s="230">
        <v>3.609999548162389</v>
      </c>
      <c r="M300" s="215">
        <v>1532209</v>
      </c>
      <c r="N300" s="230">
        <v>2.0227988520671447</v>
      </c>
      <c r="O300" s="215">
        <v>3386404.86</v>
      </c>
      <c r="P300" t="s">
        <v>856</v>
      </c>
      <c r="Q300" s="230">
        <v>1.380716316122722</v>
      </c>
      <c r="R300" s="215">
        <v>57017401.86</v>
      </c>
      <c r="S300"/>
      <c r="T300" s="231">
        <v>1891734.8599999994</v>
      </c>
      <c r="U300" s="230">
        <v>3.4299999999999997</v>
      </c>
      <c r="W300" s="216"/>
    </row>
    <row r="301" spans="1:23" ht="12.75">
      <c r="A301" s="205" t="s">
        <v>737</v>
      </c>
      <c r="B301" s="170">
        <v>292</v>
      </c>
      <c r="C301" s="215">
        <v>40048810</v>
      </c>
      <c r="D301" s="215" t="s">
        <v>856</v>
      </c>
      <c r="E301" s="215">
        <v>2175709</v>
      </c>
      <c r="F301" s="215">
        <v>1784000</v>
      </c>
      <c r="G301" s="215" t="s">
        <v>856</v>
      </c>
      <c r="H301" s="215">
        <v>44008519</v>
      </c>
      <c r="I301" s="215"/>
      <c r="J301" s="215">
        <v>41050030</v>
      </c>
      <c r="K301" s="215">
        <v>792966</v>
      </c>
      <c r="L301" s="230">
        <v>4.479998282096272</v>
      </c>
      <c r="M301" s="215">
        <v>2219223</v>
      </c>
      <c r="N301" s="230">
        <v>1.9999917268347926</v>
      </c>
      <c r="O301" s="215">
        <v>1894750</v>
      </c>
      <c r="P301" t="s">
        <v>856</v>
      </c>
      <c r="Q301" s="230">
        <v>6.207959641255606</v>
      </c>
      <c r="R301" s="215">
        <v>45956969</v>
      </c>
      <c r="S301"/>
      <c r="T301" s="231">
        <v>1948450</v>
      </c>
      <c r="U301" s="230">
        <v>4.43</v>
      </c>
      <c r="W301" s="216"/>
    </row>
    <row r="302" spans="1:23" ht="12.75">
      <c r="A302" s="205" t="s">
        <v>738</v>
      </c>
      <c r="B302" s="170">
        <v>293</v>
      </c>
      <c r="C302" s="215">
        <v>121147754</v>
      </c>
      <c r="D302" s="215" t="s">
        <v>856</v>
      </c>
      <c r="E302" s="215">
        <v>9976390</v>
      </c>
      <c r="F302" s="215">
        <v>10568600</v>
      </c>
      <c r="G302" s="215" t="s">
        <v>856</v>
      </c>
      <c r="H302" s="215">
        <v>141692744</v>
      </c>
      <c r="I302" s="215"/>
      <c r="J302" s="215">
        <v>124176448</v>
      </c>
      <c r="K302" s="215">
        <v>2362381</v>
      </c>
      <c r="L302" s="230">
        <v>4.4499999562517685</v>
      </c>
      <c r="M302" s="215">
        <v>10217710</v>
      </c>
      <c r="N302" s="230">
        <v>2.4189110489866574</v>
      </c>
      <c r="O302" s="215">
        <v>10638600</v>
      </c>
      <c r="P302" t="s">
        <v>856</v>
      </c>
      <c r="Q302" s="230">
        <v>0.6623393826996953</v>
      </c>
      <c r="R302" s="215">
        <v>147395139</v>
      </c>
      <c r="S302"/>
      <c r="T302" s="231">
        <v>5702395</v>
      </c>
      <c r="U302" s="230">
        <v>4.02</v>
      </c>
      <c r="W302" s="216"/>
    </row>
    <row r="303" spans="1:23" ht="12.75">
      <c r="A303" s="205" t="s">
        <v>739</v>
      </c>
      <c r="B303" s="170">
        <v>294</v>
      </c>
      <c r="C303" s="215">
        <v>8295771</v>
      </c>
      <c r="D303" s="215" t="s">
        <v>856</v>
      </c>
      <c r="E303" s="215">
        <v>1738877</v>
      </c>
      <c r="F303" s="215">
        <v>2563315.16</v>
      </c>
      <c r="G303" s="215" t="s">
        <v>856</v>
      </c>
      <c r="H303" s="215">
        <v>12597963.16</v>
      </c>
      <c r="I303" s="215"/>
      <c r="J303" s="215">
        <v>8503165</v>
      </c>
      <c r="K303" s="215">
        <v>144346</v>
      </c>
      <c r="L303" s="230">
        <v>4.2399916776873425</v>
      </c>
      <c r="M303" s="215">
        <v>1797809</v>
      </c>
      <c r="N303" s="230">
        <v>3.3890838742475746</v>
      </c>
      <c r="O303" s="215">
        <v>2656107</v>
      </c>
      <c r="P303" t="s">
        <v>856</v>
      </c>
      <c r="Q303" s="230">
        <v>3.6199934150898496</v>
      </c>
      <c r="R303" s="215">
        <v>13101427</v>
      </c>
      <c r="S303"/>
      <c r="T303" s="231">
        <v>503463.83999999985</v>
      </c>
      <c r="U303" s="230">
        <v>4</v>
      </c>
      <c r="W303" s="216"/>
    </row>
    <row r="304" spans="1:23" ht="12.75">
      <c r="A304" s="205" t="s">
        <v>740</v>
      </c>
      <c r="B304" s="170">
        <v>295</v>
      </c>
      <c r="C304" s="215">
        <v>94111985</v>
      </c>
      <c r="D304" s="215" t="s">
        <v>856</v>
      </c>
      <c r="E304" s="215">
        <v>3561096</v>
      </c>
      <c r="F304" s="215">
        <v>5760509</v>
      </c>
      <c r="G304" s="215" t="s">
        <v>856</v>
      </c>
      <c r="H304" s="215">
        <v>103433590</v>
      </c>
      <c r="I304" s="215"/>
      <c r="J304" s="215">
        <v>96464785</v>
      </c>
      <c r="K304" s="215">
        <v>1957529</v>
      </c>
      <c r="L304" s="230">
        <v>4.580000092443061</v>
      </c>
      <c r="M304" s="215">
        <v>3660460</v>
      </c>
      <c r="N304" s="230">
        <v>2.790264570233434</v>
      </c>
      <c r="O304" s="215">
        <v>5430959</v>
      </c>
      <c r="P304" t="s">
        <v>856</v>
      </c>
      <c r="Q304" s="230">
        <v>-5.720848626397424</v>
      </c>
      <c r="R304" s="215">
        <v>107513733</v>
      </c>
      <c r="S304"/>
      <c r="T304" s="231">
        <v>4080143</v>
      </c>
      <c r="U304" s="230">
        <v>3.94</v>
      </c>
      <c r="W304" s="216"/>
    </row>
    <row r="305" spans="1:23" ht="12.75">
      <c r="A305" s="205" t="s">
        <v>741</v>
      </c>
      <c r="B305" s="170">
        <v>296</v>
      </c>
      <c r="C305" s="215">
        <v>26314037</v>
      </c>
      <c r="D305" s="215" t="s">
        <v>856</v>
      </c>
      <c r="E305" s="215">
        <v>132215</v>
      </c>
      <c r="F305" s="215">
        <v>1973000</v>
      </c>
      <c r="G305" s="215" t="s">
        <v>856</v>
      </c>
      <c r="H305" s="215">
        <v>28419252</v>
      </c>
      <c r="I305" s="215"/>
      <c r="J305" s="215">
        <v>26971888</v>
      </c>
      <c r="K305" s="215">
        <v>294717</v>
      </c>
      <c r="L305" s="230">
        <v>3.6199994702447214</v>
      </c>
      <c r="M305" s="215">
        <v>136951</v>
      </c>
      <c r="N305" s="230">
        <v>3.5820443973830502</v>
      </c>
      <c r="O305" s="215">
        <v>2260000</v>
      </c>
      <c r="P305" t="s">
        <v>856</v>
      </c>
      <c r="Q305" s="230">
        <v>14.54637607704004</v>
      </c>
      <c r="R305" s="215">
        <v>29663556</v>
      </c>
      <c r="S305"/>
      <c r="T305" s="231">
        <v>1244304</v>
      </c>
      <c r="U305" s="230">
        <v>4.38</v>
      </c>
      <c r="W305" s="216"/>
    </row>
    <row r="306" spans="1:23" ht="12.75">
      <c r="A306" s="205" t="s">
        <v>742</v>
      </c>
      <c r="B306" s="170">
        <v>297</v>
      </c>
      <c r="C306" s="221">
        <v>1219749</v>
      </c>
      <c r="D306" s="215" t="s">
        <v>856</v>
      </c>
      <c r="E306" s="221">
        <v>112495</v>
      </c>
      <c r="F306" s="221">
        <v>109000</v>
      </c>
      <c r="G306" s="215" t="s">
        <v>856</v>
      </c>
      <c r="H306" s="221">
        <v>1441244</v>
      </c>
      <c r="I306" s="221"/>
      <c r="J306" s="215">
        <v>1250243</v>
      </c>
      <c r="K306" s="215">
        <v>10612</v>
      </c>
      <c r="L306" s="230">
        <v>3.370037606097648</v>
      </c>
      <c r="M306" s="221">
        <v>125704</v>
      </c>
      <c r="N306" s="230">
        <v>11.741855193564158</v>
      </c>
      <c r="O306" s="221">
        <v>115000</v>
      </c>
      <c r="P306" s="222" t="s">
        <v>856</v>
      </c>
      <c r="Q306" s="230">
        <v>5.504587155963303</v>
      </c>
      <c r="R306" s="221">
        <v>1501559</v>
      </c>
      <c r="S306" s="222"/>
      <c r="T306" s="232">
        <v>60315</v>
      </c>
      <c r="U306" s="230">
        <v>4.18</v>
      </c>
      <c r="W306" s="216"/>
    </row>
    <row r="307" spans="1:23" ht="12.75">
      <c r="A307" s="205" t="s">
        <v>743</v>
      </c>
      <c r="B307" s="170">
        <v>298</v>
      </c>
      <c r="C307" s="215">
        <v>20640930</v>
      </c>
      <c r="D307" s="215" t="s">
        <v>856</v>
      </c>
      <c r="E307" s="215">
        <v>909476</v>
      </c>
      <c r="F307" s="215">
        <v>1227000</v>
      </c>
      <c r="G307" s="215" t="s">
        <v>856</v>
      </c>
      <c r="H307" s="215">
        <v>22777406</v>
      </c>
      <c r="I307" s="215"/>
      <c r="J307" s="215">
        <v>21156953</v>
      </c>
      <c r="K307" s="215">
        <v>146551</v>
      </c>
      <c r="L307" s="230">
        <v>3.210000712177213</v>
      </c>
      <c r="M307" s="215">
        <v>945568</v>
      </c>
      <c r="N307" s="230">
        <v>3.9684389692526247</v>
      </c>
      <c r="O307" s="215">
        <v>1193500</v>
      </c>
      <c r="P307" t="s">
        <v>856</v>
      </c>
      <c r="Q307" s="230">
        <v>-2.7302363488182557</v>
      </c>
      <c r="R307" s="215">
        <v>23442572</v>
      </c>
      <c r="S307"/>
      <c r="T307" s="231">
        <v>665166</v>
      </c>
      <c r="U307" s="230">
        <v>2.92</v>
      </c>
      <c r="W307" s="216"/>
    </row>
    <row r="308" spans="1:23" ht="12.75">
      <c r="A308" s="205" t="s">
        <v>744</v>
      </c>
      <c r="B308" s="170">
        <v>299</v>
      </c>
      <c r="C308" s="215">
        <v>16945940</v>
      </c>
      <c r="D308" s="215" t="s">
        <v>856</v>
      </c>
      <c r="E308" s="215">
        <v>1834168</v>
      </c>
      <c r="F308" s="215">
        <v>1499285</v>
      </c>
      <c r="G308" s="215" t="s">
        <v>856</v>
      </c>
      <c r="H308" s="215">
        <v>20279393</v>
      </c>
      <c r="I308" s="215"/>
      <c r="J308" s="215">
        <v>17369589</v>
      </c>
      <c r="K308" s="215">
        <v>150819</v>
      </c>
      <c r="L308" s="230">
        <v>3.3900037413091275</v>
      </c>
      <c r="M308" s="215">
        <v>1907935</v>
      </c>
      <c r="N308" s="230">
        <v>4.021823518892489</v>
      </c>
      <c r="O308" s="215">
        <v>1207000</v>
      </c>
      <c r="P308" t="s">
        <v>856</v>
      </c>
      <c r="Q308" s="230">
        <v>-19.4949592639158</v>
      </c>
      <c r="R308" s="215">
        <v>20635343</v>
      </c>
      <c r="S308"/>
      <c r="T308" s="231">
        <v>355950</v>
      </c>
      <c r="U308" s="230">
        <v>1.76</v>
      </c>
      <c r="W308" s="216"/>
    </row>
    <row r="309" spans="1:23" ht="12.75">
      <c r="A309" s="205" t="s">
        <v>745</v>
      </c>
      <c r="B309" s="170">
        <v>300</v>
      </c>
      <c r="C309" s="215">
        <v>12591260</v>
      </c>
      <c r="D309" s="215" t="s">
        <v>856</v>
      </c>
      <c r="E309" s="215">
        <v>35229</v>
      </c>
      <c r="F309" s="215">
        <v>1528388</v>
      </c>
      <c r="G309" s="215" t="s">
        <v>856</v>
      </c>
      <c r="H309" s="215">
        <v>14154877</v>
      </c>
      <c r="I309" s="215"/>
      <c r="J309" s="215">
        <v>12906042</v>
      </c>
      <c r="K309" s="215">
        <v>146059</v>
      </c>
      <c r="L309" s="230">
        <v>3.6600070207429596</v>
      </c>
      <c r="M309" s="215">
        <v>35948</v>
      </c>
      <c r="N309" s="230">
        <v>2.040932186550853</v>
      </c>
      <c r="O309" s="215">
        <v>1700852</v>
      </c>
      <c r="P309" t="s">
        <v>856</v>
      </c>
      <c r="Q309" s="230">
        <v>11.28404567426596</v>
      </c>
      <c r="R309" s="215">
        <v>14788901</v>
      </c>
      <c r="S309"/>
      <c r="T309" s="231">
        <v>634024</v>
      </c>
      <c r="U309" s="230">
        <v>4.4799999999999995</v>
      </c>
      <c r="W309" s="216"/>
    </row>
    <row r="310" spans="1:23" ht="12.75">
      <c r="A310" s="205" t="s">
        <v>746</v>
      </c>
      <c r="B310" s="170">
        <v>301</v>
      </c>
      <c r="C310" s="215">
        <v>31647925</v>
      </c>
      <c r="D310" s="215" t="s">
        <v>856</v>
      </c>
      <c r="E310" s="215">
        <v>1160257</v>
      </c>
      <c r="F310" s="215">
        <v>3178091</v>
      </c>
      <c r="G310" s="215" t="s">
        <v>856</v>
      </c>
      <c r="H310" s="215">
        <v>35986273</v>
      </c>
      <c r="I310" s="215"/>
      <c r="J310" s="215">
        <v>32439123</v>
      </c>
      <c r="K310" s="215">
        <v>474719</v>
      </c>
      <c r="L310" s="230">
        <v>4</v>
      </c>
      <c r="M310" s="215">
        <v>1188896</v>
      </c>
      <c r="N310" s="230">
        <v>2.4683324470354413</v>
      </c>
      <c r="O310" s="215">
        <v>3050000</v>
      </c>
      <c r="P310" t="s">
        <v>856</v>
      </c>
      <c r="Q310" s="230">
        <v>-4.030438398397025</v>
      </c>
      <c r="R310" s="215">
        <v>37152738</v>
      </c>
      <c r="S310"/>
      <c r="T310" s="231">
        <v>1166465</v>
      </c>
      <c r="U310" s="230">
        <v>3.2399999999999998</v>
      </c>
      <c r="W310" s="216"/>
    </row>
    <row r="311" spans="1:23" ht="12.75">
      <c r="A311" s="205" t="s">
        <v>747</v>
      </c>
      <c r="B311" s="170">
        <v>302</v>
      </c>
      <c r="C311" s="215">
        <v>1711216</v>
      </c>
      <c r="D311" s="215" t="s">
        <v>856</v>
      </c>
      <c r="E311" s="215">
        <v>32249</v>
      </c>
      <c r="F311" s="215">
        <v>60617</v>
      </c>
      <c r="G311" s="215" t="s">
        <v>856</v>
      </c>
      <c r="H311" s="215">
        <v>1804082</v>
      </c>
      <c r="I311" s="215"/>
      <c r="J311" s="215">
        <v>1753996</v>
      </c>
      <c r="K311" s="215">
        <v>20877</v>
      </c>
      <c r="L311" s="230">
        <v>3.7199862553879814</v>
      </c>
      <c r="M311" s="215">
        <v>33552</v>
      </c>
      <c r="N311" s="230">
        <v>4.040435362336817</v>
      </c>
      <c r="O311" s="215">
        <v>68100</v>
      </c>
      <c r="P311" t="s">
        <v>856</v>
      </c>
      <c r="Q311" s="230">
        <v>12.344721777719121</v>
      </c>
      <c r="R311" s="215">
        <v>1876525</v>
      </c>
      <c r="S311"/>
      <c r="T311" s="231">
        <v>72443</v>
      </c>
      <c r="U311" s="230">
        <v>4.02</v>
      </c>
      <c r="W311" s="216"/>
    </row>
    <row r="312" spans="1:23" ht="12.75">
      <c r="A312" s="205" t="s">
        <v>748</v>
      </c>
      <c r="B312" s="170">
        <v>303</v>
      </c>
      <c r="C312" s="215">
        <v>16708681</v>
      </c>
      <c r="D312" s="215" t="s">
        <v>856</v>
      </c>
      <c r="E312" s="215">
        <v>912781</v>
      </c>
      <c r="F312" s="215">
        <v>1023791</v>
      </c>
      <c r="G312" s="215" t="s">
        <v>856</v>
      </c>
      <c r="H312" s="215">
        <v>18645253</v>
      </c>
      <c r="I312" s="215"/>
      <c r="J312" s="215">
        <v>17126398</v>
      </c>
      <c r="K312" s="215">
        <v>319136</v>
      </c>
      <c r="L312" s="230">
        <v>4.410001004866872</v>
      </c>
      <c r="M312" s="215">
        <v>964599</v>
      </c>
      <c r="N312" s="230">
        <v>5.676936746054092</v>
      </c>
      <c r="O312" s="215">
        <v>1233709</v>
      </c>
      <c r="P312" t="s">
        <v>856</v>
      </c>
      <c r="Q312" s="230">
        <v>20.50398958381154</v>
      </c>
      <c r="R312" s="215">
        <v>19643842</v>
      </c>
      <c r="S312"/>
      <c r="T312" s="231">
        <v>998589</v>
      </c>
      <c r="U312" s="230">
        <v>5.36</v>
      </c>
      <c r="W312" s="216"/>
    </row>
    <row r="313" spans="1:23" ht="12.75">
      <c r="A313" s="205" t="s">
        <v>749</v>
      </c>
      <c r="B313" s="170">
        <v>304</v>
      </c>
      <c r="C313" s="215">
        <v>35984467</v>
      </c>
      <c r="D313" s="215" t="s">
        <v>856</v>
      </c>
      <c r="E313" s="215">
        <v>1635164</v>
      </c>
      <c r="F313" s="215">
        <v>3013000</v>
      </c>
      <c r="G313" s="215" t="s">
        <v>856</v>
      </c>
      <c r="H313" s="215">
        <v>40632631</v>
      </c>
      <c r="I313" s="215"/>
      <c r="J313" s="215">
        <v>36884079</v>
      </c>
      <c r="K313" s="215">
        <v>1335024</v>
      </c>
      <c r="L313" s="230">
        <v>6.210001665440814</v>
      </c>
      <c r="M313" s="215">
        <v>1672575</v>
      </c>
      <c r="N313" s="230">
        <v>2.2879050664031255</v>
      </c>
      <c r="O313" s="215">
        <v>2803839.6</v>
      </c>
      <c r="P313" t="s">
        <v>856</v>
      </c>
      <c r="Q313" s="230">
        <v>-6.941931629605042</v>
      </c>
      <c r="R313" s="215">
        <v>42695517.6</v>
      </c>
      <c r="S313"/>
      <c r="T313" s="231">
        <v>2062886.6000000015</v>
      </c>
      <c r="U313" s="230">
        <v>5.08</v>
      </c>
      <c r="W313" s="216"/>
    </row>
    <row r="314" spans="1:23" ht="12.75">
      <c r="A314" s="205" t="s">
        <v>750</v>
      </c>
      <c r="B314" s="170">
        <v>305</v>
      </c>
      <c r="C314" s="215">
        <v>84184611</v>
      </c>
      <c r="D314" s="215" t="s">
        <v>856</v>
      </c>
      <c r="E314" s="215">
        <v>3951437</v>
      </c>
      <c r="F314" s="215">
        <v>7525475</v>
      </c>
      <c r="G314" s="215" t="s">
        <v>856</v>
      </c>
      <c r="H314" s="215">
        <v>95661523</v>
      </c>
      <c r="I314" s="215"/>
      <c r="J314" s="215">
        <v>86289226</v>
      </c>
      <c r="K314" s="215">
        <v>1464812</v>
      </c>
      <c r="L314" s="230">
        <v>4.239999398464881</v>
      </c>
      <c r="M314" s="215">
        <v>4035757</v>
      </c>
      <c r="N314" s="230">
        <v>2.1339072342542726</v>
      </c>
      <c r="O314" s="215">
        <v>7725370</v>
      </c>
      <c r="P314" t="s">
        <v>856</v>
      </c>
      <c r="Q314" s="230">
        <v>2.656244290227527</v>
      </c>
      <c r="R314" s="215">
        <v>99515165</v>
      </c>
      <c r="S314"/>
      <c r="T314" s="231">
        <v>3853642</v>
      </c>
      <c r="U314" s="230">
        <v>4.03</v>
      </c>
      <c r="W314" s="216"/>
    </row>
    <row r="315" spans="1:23" ht="12.75">
      <c r="A315" s="205" t="s">
        <v>751</v>
      </c>
      <c r="B315" s="170">
        <v>306</v>
      </c>
      <c r="C315" s="215">
        <v>3783724</v>
      </c>
      <c r="D315" s="215" t="s">
        <v>856</v>
      </c>
      <c r="E315" s="215">
        <v>335604</v>
      </c>
      <c r="F315" s="215">
        <v>250639.44</v>
      </c>
      <c r="G315" s="215" t="s">
        <v>856</v>
      </c>
      <c r="H315" s="215">
        <v>4369967.44</v>
      </c>
      <c r="I315" s="215"/>
      <c r="J315" s="215">
        <v>3878317</v>
      </c>
      <c r="K315" s="215">
        <v>35567</v>
      </c>
      <c r="L315" s="230">
        <v>3.439997209098761</v>
      </c>
      <c r="M315" s="215">
        <v>348364</v>
      </c>
      <c r="N315" s="230">
        <v>3.802100094158592</v>
      </c>
      <c r="O315" s="215">
        <v>246540.02</v>
      </c>
      <c r="P315" t="s">
        <v>856</v>
      </c>
      <c r="Q315" s="230">
        <v>-1.6355845672173592</v>
      </c>
      <c r="R315" s="215">
        <v>4508788.02</v>
      </c>
      <c r="S315"/>
      <c r="T315" s="231">
        <v>138820.57999999914</v>
      </c>
      <c r="U315" s="230">
        <v>3.18</v>
      </c>
      <c r="W315" s="216"/>
    </row>
    <row r="316" spans="1:23" ht="12.75">
      <c r="A316" s="205" t="s">
        <v>752</v>
      </c>
      <c r="B316" s="170">
        <v>307</v>
      </c>
      <c r="C316" s="215">
        <v>78818297</v>
      </c>
      <c r="D316" s="215" t="s">
        <v>856</v>
      </c>
      <c r="E316" s="215">
        <v>3061763</v>
      </c>
      <c r="F316" s="215">
        <v>4974000</v>
      </c>
      <c r="G316" s="215" t="s">
        <v>856</v>
      </c>
      <c r="H316" s="215">
        <v>86854060</v>
      </c>
      <c r="I316" s="215"/>
      <c r="J316" s="215">
        <v>80788754</v>
      </c>
      <c r="K316" s="215">
        <v>1536957</v>
      </c>
      <c r="L316" s="230">
        <v>4.449999725317587</v>
      </c>
      <c r="M316" s="215">
        <v>3134284</v>
      </c>
      <c r="N316" s="230">
        <v>2.368602664543271</v>
      </c>
      <c r="O316" s="215">
        <v>6417000</v>
      </c>
      <c r="P316" t="s">
        <v>856</v>
      </c>
      <c r="Q316" s="230">
        <v>29.010856453558503</v>
      </c>
      <c r="R316" s="215">
        <v>91876995</v>
      </c>
      <c r="S316"/>
      <c r="T316" s="231">
        <v>5022935</v>
      </c>
      <c r="U316" s="230">
        <v>5.779999999999999</v>
      </c>
      <c r="W316" s="216"/>
    </row>
    <row r="317" spans="1:23" ht="12.75">
      <c r="A317" s="205" t="s">
        <v>753</v>
      </c>
      <c r="B317" s="170">
        <v>308</v>
      </c>
      <c r="C317" s="215">
        <v>267311819</v>
      </c>
      <c r="D317" s="215" t="s">
        <v>856</v>
      </c>
      <c r="E317" s="215">
        <v>11136732</v>
      </c>
      <c r="F317" s="215">
        <v>12898300</v>
      </c>
      <c r="G317" s="215" t="s">
        <v>856</v>
      </c>
      <c r="H317" s="215">
        <v>291346851</v>
      </c>
      <c r="I317" s="215"/>
      <c r="J317" s="215">
        <v>273994614</v>
      </c>
      <c r="K317" s="215">
        <v>6255097</v>
      </c>
      <c r="L317" s="230">
        <v>4.83999998518584</v>
      </c>
      <c r="M317" s="215">
        <v>11360758</v>
      </c>
      <c r="N317" s="230">
        <v>2.0115955021634715</v>
      </c>
      <c r="O317" s="215">
        <v>16825900</v>
      </c>
      <c r="P317" t="s">
        <v>856</v>
      </c>
      <c r="Q317" s="230">
        <v>30.45052448772319</v>
      </c>
      <c r="R317" s="215">
        <v>308436369</v>
      </c>
      <c r="S317"/>
      <c r="T317" s="231">
        <v>17089518</v>
      </c>
      <c r="U317" s="230">
        <v>5.87</v>
      </c>
      <c r="W317" s="216"/>
    </row>
    <row r="318" spans="1:23" ht="12.75">
      <c r="A318" s="205" t="s">
        <v>754</v>
      </c>
      <c r="B318" s="170">
        <v>309</v>
      </c>
      <c r="C318" s="215">
        <v>17339384</v>
      </c>
      <c r="D318" s="215" t="s">
        <v>856</v>
      </c>
      <c r="E318" s="215">
        <v>2039634</v>
      </c>
      <c r="F318" s="215">
        <v>1699800</v>
      </c>
      <c r="G318" s="215" t="s">
        <v>856</v>
      </c>
      <c r="H318" s="215">
        <v>21078818</v>
      </c>
      <c r="I318" s="215"/>
      <c r="J318" s="215">
        <v>17772869</v>
      </c>
      <c r="K318" s="215">
        <v>227146</v>
      </c>
      <c r="L318" s="230">
        <v>3.8100027082853694</v>
      </c>
      <c r="M318" s="215">
        <v>2084850</v>
      </c>
      <c r="N318" s="230">
        <v>2.2168683204927944</v>
      </c>
      <c r="O318" s="215">
        <v>1631982.95</v>
      </c>
      <c r="P318" t="s">
        <v>856</v>
      </c>
      <c r="Q318" s="230">
        <v>-3.989707612660316</v>
      </c>
      <c r="R318" s="215">
        <v>21716847.95</v>
      </c>
      <c r="S318"/>
      <c r="T318" s="231">
        <v>638029.9499999993</v>
      </c>
      <c r="U318" s="230">
        <v>3.0300000000000002</v>
      </c>
      <c r="W318" s="216"/>
    </row>
    <row r="319" spans="1:23" ht="12.75">
      <c r="A319" s="205" t="s">
        <v>755</v>
      </c>
      <c r="B319" s="170">
        <v>310</v>
      </c>
      <c r="C319" s="215">
        <v>46864292</v>
      </c>
      <c r="D319" s="215" t="s">
        <v>856</v>
      </c>
      <c r="E319" s="215">
        <v>2450784</v>
      </c>
      <c r="F319" s="215">
        <v>4519000</v>
      </c>
      <c r="G319" s="215" t="s">
        <v>856</v>
      </c>
      <c r="H319" s="215">
        <v>53834076</v>
      </c>
      <c r="I319" s="215"/>
      <c r="J319" s="215">
        <v>48035899</v>
      </c>
      <c r="K319" s="215">
        <v>571744</v>
      </c>
      <c r="L319" s="230">
        <v>3.719998586557117</v>
      </c>
      <c r="M319" s="215">
        <v>2517728</v>
      </c>
      <c r="N319" s="230">
        <v>2.7315340723621504</v>
      </c>
      <c r="O319" s="215">
        <v>4605000</v>
      </c>
      <c r="P319" t="s">
        <v>856</v>
      </c>
      <c r="Q319" s="230">
        <v>1.9030759017481744</v>
      </c>
      <c r="R319" s="215">
        <v>55730371</v>
      </c>
      <c r="S319"/>
      <c r="T319" s="231">
        <v>1896295</v>
      </c>
      <c r="U319" s="230">
        <v>3.52</v>
      </c>
      <c r="W319" s="216"/>
    </row>
    <row r="320" spans="1:23" ht="12.75">
      <c r="A320" s="205" t="s">
        <v>756</v>
      </c>
      <c r="B320" s="170">
        <v>311</v>
      </c>
      <c r="C320" s="215">
        <v>9257368</v>
      </c>
      <c r="D320" s="215" t="s">
        <v>856</v>
      </c>
      <c r="E320" s="215">
        <v>1055633</v>
      </c>
      <c r="F320" s="215">
        <v>717173</v>
      </c>
      <c r="G320" s="215" t="s">
        <v>856</v>
      </c>
      <c r="H320" s="215">
        <v>11030174</v>
      </c>
      <c r="I320" s="215"/>
      <c r="J320" s="215">
        <v>9488802</v>
      </c>
      <c r="K320" s="215">
        <v>99054</v>
      </c>
      <c r="L320" s="230">
        <v>3.569999593837039</v>
      </c>
      <c r="M320" s="215">
        <v>1077560</v>
      </c>
      <c r="N320" s="230">
        <v>2.077142340188304</v>
      </c>
      <c r="O320" s="215">
        <v>765594</v>
      </c>
      <c r="P320" t="s">
        <v>856</v>
      </c>
      <c r="Q320" s="230">
        <v>6.751648486487919</v>
      </c>
      <c r="R320" s="215">
        <v>11431010</v>
      </c>
      <c r="S320"/>
      <c r="T320" s="231">
        <v>400836</v>
      </c>
      <c r="U320" s="230">
        <v>3.63</v>
      </c>
      <c r="W320" s="216"/>
    </row>
    <row r="321" spans="1:23" ht="12.75">
      <c r="A321" s="205" t="s">
        <v>757</v>
      </c>
      <c r="B321" s="170">
        <v>312</v>
      </c>
      <c r="C321" s="215">
        <v>1911505</v>
      </c>
      <c r="D321" s="215" t="s">
        <v>861</v>
      </c>
      <c r="E321" s="215">
        <v>286866</v>
      </c>
      <c r="F321" s="215">
        <v>127000</v>
      </c>
      <c r="G321" s="215" t="s">
        <v>861</v>
      </c>
      <c r="H321" s="215">
        <v>2325371</v>
      </c>
      <c r="I321" s="215"/>
      <c r="J321" s="215">
        <v>1959293</v>
      </c>
      <c r="K321" s="215">
        <v>11087</v>
      </c>
      <c r="L321" s="230">
        <v>3.0800337953602006</v>
      </c>
      <c r="M321" s="215">
        <v>305218</v>
      </c>
      <c r="N321" s="230">
        <v>6.39741203209861</v>
      </c>
      <c r="O321" s="215">
        <v>93000</v>
      </c>
      <c r="P321" t="s">
        <v>861</v>
      </c>
      <c r="Q321" s="230">
        <v>-26.771653543307085</v>
      </c>
      <c r="R321" s="215">
        <v>2368598</v>
      </c>
      <c r="S321"/>
      <c r="T321" s="231">
        <v>43227</v>
      </c>
      <c r="U321" s="230">
        <v>1.8599999999999999</v>
      </c>
      <c r="W321" s="216"/>
    </row>
    <row r="322" spans="1:23" ht="12.75">
      <c r="A322" s="205" t="s">
        <v>758</v>
      </c>
      <c r="B322" s="170">
        <v>313</v>
      </c>
      <c r="C322" s="215">
        <v>1260653</v>
      </c>
      <c r="D322" s="215" t="s">
        <v>856</v>
      </c>
      <c r="E322" s="215">
        <v>208328</v>
      </c>
      <c r="F322" s="215">
        <v>225350</v>
      </c>
      <c r="G322" s="215" t="s">
        <v>856</v>
      </c>
      <c r="H322" s="215">
        <v>1694331</v>
      </c>
      <c r="I322" s="215"/>
      <c r="J322" s="215">
        <v>1292169</v>
      </c>
      <c r="K322" s="215">
        <v>15254</v>
      </c>
      <c r="L322" s="230">
        <v>3.709982048985724</v>
      </c>
      <c r="M322" s="215">
        <v>222767</v>
      </c>
      <c r="N322" s="230">
        <v>6.930897430974233</v>
      </c>
      <c r="O322" s="215">
        <v>240600</v>
      </c>
      <c r="P322" t="s">
        <v>856</v>
      </c>
      <c r="Q322" s="230">
        <v>6.76725094297759</v>
      </c>
      <c r="R322" s="215">
        <v>1770790</v>
      </c>
      <c r="S322"/>
      <c r="T322" s="231">
        <v>76459</v>
      </c>
      <c r="U322" s="230">
        <v>4.51</v>
      </c>
      <c r="W322" s="216"/>
    </row>
    <row r="323" spans="1:23" ht="12.75">
      <c r="A323" s="205" t="s">
        <v>759</v>
      </c>
      <c r="B323" s="170">
        <v>314</v>
      </c>
      <c r="C323" s="215">
        <v>144133270</v>
      </c>
      <c r="D323" s="215" t="s">
        <v>856</v>
      </c>
      <c r="E323" s="215">
        <v>7726836</v>
      </c>
      <c r="F323" s="215">
        <v>6373075</v>
      </c>
      <c r="G323" s="215" t="s">
        <v>856</v>
      </c>
      <c r="H323" s="215">
        <v>158233181</v>
      </c>
      <c r="I323" s="215"/>
      <c r="J323" s="215">
        <v>147736602</v>
      </c>
      <c r="K323" s="215">
        <v>5822984</v>
      </c>
      <c r="L323" s="230">
        <v>6.540000098519933</v>
      </c>
      <c r="M323" s="215">
        <v>7881373</v>
      </c>
      <c r="N323" s="230">
        <v>2.0000036237342167</v>
      </c>
      <c r="O323" s="215">
        <v>7792945</v>
      </c>
      <c r="P323" t="s">
        <v>856</v>
      </c>
      <c r="Q323" s="230">
        <v>22.279198032347022</v>
      </c>
      <c r="R323" s="215">
        <v>169233904</v>
      </c>
      <c r="S323"/>
      <c r="T323" s="231">
        <v>11000723</v>
      </c>
      <c r="U323" s="230">
        <v>6.950000000000001</v>
      </c>
      <c r="W323" s="216"/>
    </row>
    <row r="324" spans="1:23" ht="12.75">
      <c r="A324" s="205" t="s">
        <v>760</v>
      </c>
      <c r="B324" s="170">
        <v>315</v>
      </c>
      <c r="C324" s="215">
        <v>64486133</v>
      </c>
      <c r="D324" s="215" t="s">
        <v>856</v>
      </c>
      <c r="E324" s="215">
        <v>1193633</v>
      </c>
      <c r="F324" s="215">
        <v>3645904</v>
      </c>
      <c r="G324" s="215" t="s">
        <v>856</v>
      </c>
      <c r="H324" s="215">
        <v>69325670</v>
      </c>
      <c r="I324" s="215"/>
      <c r="J324" s="215">
        <v>66098286</v>
      </c>
      <c r="K324" s="215">
        <v>425608</v>
      </c>
      <c r="L324" s="230">
        <v>3.1599987550811894</v>
      </c>
      <c r="M324" s="215">
        <v>1219505</v>
      </c>
      <c r="N324" s="230">
        <v>2.1675003958503156</v>
      </c>
      <c r="O324" s="215">
        <v>3603404</v>
      </c>
      <c r="P324" t="s">
        <v>856</v>
      </c>
      <c r="Q324" s="230">
        <v>-1.165691691278761</v>
      </c>
      <c r="R324" s="215">
        <v>71346803</v>
      </c>
      <c r="S324"/>
      <c r="T324" s="231">
        <v>2021133</v>
      </c>
      <c r="U324" s="230">
        <v>2.92</v>
      </c>
      <c r="W324" s="216"/>
    </row>
    <row r="325" spans="1:23" ht="12.75">
      <c r="A325" s="205" t="s">
        <v>761</v>
      </c>
      <c r="B325" s="170">
        <v>316</v>
      </c>
      <c r="C325" s="215">
        <v>26262168</v>
      </c>
      <c r="D325" s="215" t="s">
        <v>856</v>
      </c>
      <c r="E325" s="215">
        <v>2911739</v>
      </c>
      <c r="F325" s="215">
        <v>3034550</v>
      </c>
      <c r="G325" s="215" t="s">
        <v>856</v>
      </c>
      <c r="H325" s="215">
        <v>32208457</v>
      </c>
      <c r="I325" s="215"/>
      <c r="J325" s="215">
        <v>26918722</v>
      </c>
      <c r="K325" s="215">
        <v>438578</v>
      </c>
      <c r="L325" s="230">
        <v>4.169998455573051</v>
      </c>
      <c r="M325" s="215">
        <v>2973789</v>
      </c>
      <c r="N325" s="230">
        <v>2.131028914336072</v>
      </c>
      <c r="O325" s="215">
        <v>3221000</v>
      </c>
      <c r="P325" t="s">
        <v>856</v>
      </c>
      <c r="Q325" s="230">
        <v>6.144238849252773</v>
      </c>
      <c r="R325" s="215">
        <v>33552089</v>
      </c>
      <c r="S325"/>
      <c r="T325" s="231">
        <v>1343632</v>
      </c>
      <c r="U325" s="230">
        <v>4.17</v>
      </c>
      <c r="W325" s="216"/>
    </row>
    <row r="326" spans="1:23" ht="12.75">
      <c r="A326" s="205" t="s">
        <v>762</v>
      </c>
      <c r="B326" s="170">
        <v>317</v>
      </c>
      <c r="C326" s="215">
        <v>125446641</v>
      </c>
      <c r="D326" s="215" t="s">
        <v>856</v>
      </c>
      <c r="E326" s="215">
        <v>1500637</v>
      </c>
      <c r="F326" s="215">
        <v>6116688</v>
      </c>
      <c r="G326" s="215" t="s">
        <v>856</v>
      </c>
      <c r="H326" s="215">
        <v>133063966</v>
      </c>
      <c r="I326" s="215"/>
      <c r="J326" s="215">
        <v>128582807</v>
      </c>
      <c r="K326" s="215">
        <v>1944423</v>
      </c>
      <c r="L326" s="230">
        <v>4.0500000314874915</v>
      </c>
      <c r="M326" s="215">
        <v>1530650</v>
      </c>
      <c r="N326" s="230">
        <v>2.000017325975569</v>
      </c>
      <c r="O326" s="215">
        <v>6627800</v>
      </c>
      <c r="P326" t="s">
        <v>856</v>
      </c>
      <c r="Q326" s="230">
        <v>8.35602535228215</v>
      </c>
      <c r="R326" s="215">
        <v>138685680</v>
      </c>
      <c r="S326"/>
      <c r="T326" s="231">
        <v>5621714</v>
      </c>
      <c r="U326" s="230">
        <v>4.22</v>
      </c>
      <c r="W326" s="216"/>
    </row>
    <row r="327" spans="1:23" ht="12.75">
      <c r="A327" s="205" t="s">
        <v>763</v>
      </c>
      <c r="B327" s="170">
        <v>318</v>
      </c>
      <c r="C327" s="215">
        <v>14456650</v>
      </c>
      <c r="D327" s="215" t="s">
        <v>856</v>
      </c>
      <c r="E327" s="215">
        <v>83783</v>
      </c>
      <c r="F327" s="215">
        <v>2298510</v>
      </c>
      <c r="G327" s="215" t="s">
        <v>856</v>
      </c>
      <c r="H327" s="215">
        <v>16838943</v>
      </c>
      <c r="I327" s="215"/>
      <c r="J327" s="215">
        <v>14818066</v>
      </c>
      <c r="K327" s="215">
        <v>147458</v>
      </c>
      <c r="L327" s="230">
        <v>3.519999446621451</v>
      </c>
      <c r="M327" s="215">
        <v>86873</v>
      </c>
      <c r="N327" s="230">
        <v>3.688099017700488</v>
      </c>
      <c r="O327" s="215">
        <v>2213972</v>
      </c>
      <c r="P327" t="s">
        <v>856</v>
      </c>
      <c r="Q327" s="230">
        <v>-3.677947887979604</v>
      </c>
      <c r="R327" s="215">
        <v>17266369</v>
      </c>
      <c r="S327"/>
      <c r="T327" s="231">
        <v>427426</v>
      </c>
      <c r="U327" s="230">
        <v>2.54</v>
      </c>
      <c r="W327" s="216"/>
    </row>
    <row r="328" spans="1:23" ht="12.75">
      <c r="A328" s="205" t="s">
        <v>764</v>
      </c>
      <c r="B328" s="170">
        <v>319</v>
      </c>
      <c r="C328" s="215">
        <v>2685273</v>
      </c>
      <c r="D328" s="215" t="s">
        <v>861</v>
      </c>
      <c r="E328" s="215">
        <v>358159</v>
      </c>
      <c r="F328" s="215">
        <v>122500</v>
      </c>
      <c r="G328" s="215" t="s">
        <v>861</v>
      </c>
      <c r="H328" s="215">
        <v>3165932</v>
      </c>
      <c r="I328" s="215"/>
      <c r="J328" s="215">
        <v>2752405</v>
      </c>
      <c r="K328" s="215">
        <v>59483</v>
      </c>
      <c r="L328" s="230">
        <v>4.7151630392887425</v>
      </c>
      <c r="M328" s="215">
        <v>388331</v>
      </c>
      <c r="N328" s="230">
        <v>8.424191490371594</v>
      </c>
      <c r="O328" s="215">
        <v>126000</v>
      </c>
      <c r="P328" t="s">
        <v>861</v>
      </c>
      <c r="Q328" s="230">
        <v>2.857142857142857</v>
      </c>
      <c r="R328" s="215">
        <v>3326219</v>
      </c>
      <c r="S328"/>
      <c r="T328" s="231">
        <v>160287</v>
      </c>
      <c r="U328" s="230">
        <v>5.06</v>
      </c>
      <c r="W328" s="216"/>
    </row>
    <row r="329" spans="1:23" ht="12.75">
      <c r="A329" s="205" t="s">
        <v>765</v>
      </c>
      <c r="B329" s="170">
        <v>320</v>
      </c>
      <c r="C329" s="215">
        <v>13408560</v>
      </c>
      <c r="D329" s="215" t="s">
        <v>856</v>
      </c>
      <c r="E329" s="215">
        <v>500906</v>
      </c>
      <c r="F329" s="215">
        <v>787200</v>
      </c>
      <c r="G329" s="215" t="s">
        <v>856</v>
      </c>
      <c r="H329" s="215">
        <v>14696666</v>
      </c>
      <c r="I329" s="215"/>
      <c r="J329" s="215">
        <v>13743774</v>
      </c>
      <c r="K329" s="215">
        <v>172970</v>
      </c>
      <c r="L329" s="230">
        <v>3.7899968378409015</v>
      </c>
      <c r="M329" s="215">
        <v>511128</v>
      </c>
      <c r="N329" s="230">
        <v>2.0407022475274803</v>
      </c>
      <c r="O329" s="215">
        <v>465791</v>
      </c>
      <c r="P329" t="s">
        <v>856</v>
      </c>
      <c r="Q329" s="230">
        <v>-40.82939532520325</v>
      </c>
      <c r="R329" s="215">
        <v>14893663</v>
      </c>
      <c r="S329"/>
      <c r="T329" s="231">
        <v>196997</v>
      </c>
      <c r="U329" s="230">
        <v>1.34</v>
      </c>
      <c r="W329" s="216"/>
    </row>
    <row r="330" spans="1:23" ht="12.75">
      <c r="A330" s="205" t="s">
        <v>766</v>
      </c>
      <c r="B330" s="170">
        <v>321</v>
      </c>
      <c r="C330" s="215">
        <v>19991869</v>
      </c>
      <c r="D330" s="215" t="s">
        <v>856</v>
      </c>
      <c r="E330" s="215">
        <v>922967</v>
      </c>
      <c r="F330" s="215">
        <v>2222730</v>
      </c>
      <c r="G330" s="215" t="s">
        <v>856</v>
      </c>
      <c r="H330" s="215">
        <v>23137566</v>
      </c>
      <c r="I330" s="215"/>
      <c r="J330" s="215">
        <v>20491666</v>
      </c>
      <c r="K330" s="215">
        <v>223909</v>
      </c>
      <c r="L330" s="230">
        <v>3.62000171169589</v>
      </c>
      <c r="M330" s="215">
        <v>941426</v>
      </c>
      <c r="N330" s="230">
        <v>1.9999631622799081</v>
      </c>
      <c r="O330" s="215">
        <v>2328580</v>
      </c>
      <c r="P330" t="s">
        <v>856</v>
      </c>
      <c r="Q330" s="230">
        <v>4.762161846018185</v>
      </c>
      <c r="R330" s="215">
        <v>23985581</v>
      </c>
      <c r="S330"/>
      <c r="T330" s="231">
        <v>848015</v>
      </c>
      <c r="U330" s="230">
        <v>3.6700000000000004</v>
      </c>
      <c r="W330" s="216"/>
    </row>
    <row r="331" spans="1:23" ht="12.75">
      <c r="A331" s="205" t="s">
        <v>850</v>
      </c>
      <c r="B331" s="170">
        <v>322</v>
      </c>
      <c r="C331" s="215">
        <v>28465962</v>
      </c>
      <c r="D331" s="215" t="s">
        <v>856</v>
      </c>
      <c r="E331" s="215">
        <v>816614</v>
      </c>
      <c r="F331" s="215">
        <v>1958000</v>
      </c>
      <c r="G331" s="215" t="s">
        <v>856</v>
      </c>
      <c r="H331" s="215">
        <v>31240576</v>
      </c>
      <c r="I331" s="215"/>
      <c r="J331" s="215">
        <v>29177611</v>
      </c>
      <c r="K331" s="215">
        <v>449762</v>
      </c>
      <c r="L331" s="230">
        <v>4.079999123163306</v>
      </c>
      <c r="M331" s="215">
        <v>834581</v>
      </c>
      <c r="N331" s="230">
        <v>2.2001827056602017</v>
      </c>
      <c r="O331" s="215">
        <v>2120700.77</v>
      </c>
      <c r="P331" t="s">
        <v>856</v>
      </c>
      <c r="Q331" s="230">
        <v>8.309538815117469</v>
      </c>
      <c r="R331" s="215">
        <v>32582654.77</v>
      </c>
      <c r="S331"/>
      <c r="T331" s="231">
        <v>1342078.7699999996</v>
      </c>
      <c r="U331" s="230">
        <v>4.3</v>
      </c>
      <c r="W331" s="216"/>
    </row>
    <row r="332" spans="1:23" ht="12.75">
      <c r="A332" s="205" t="s">
        <v>851</v>
      </c>
      <c r="B332" s="170">
        <v>323</v>
      </c>
      <c r="C332" s="215">
        <v>6853779</v>
      </c>
      <c r="D332" s="215" t="s">
        <v>856</v>
      </c>
      <c r="E332" s="215">
        <v>645129</v>
      </c>
      <c r="F332" s="215">
        <v>639100</v>
      </c>
      <c r="G332" s="215" t="s">
        <v>856</v>
      </c>
      <c r="H332" s="215">
        <v>8138008</v>
      </c>
      <c r="I332" s="215"/>
      <c r="J332" s="215">
        <v>7025123</v>
      </c>
      <c r="K332" s="215">
        <v>54145</v>
      </c>
      <c r="L332" s="230">
        <v>3.289995198269451</v>
      </c>
      <c r="M332" s="215">
        <v>669328</v>
      </c>
      <c r="N332" s="230">
        <v>3.7510327391885965</v>
      </c>
      <c r="O332" s="215">
        <v>629300</v>
      </c>
      <c r="P332" t="s">
        <v>856</v>
      </c>
      <c r="Q332" s="230">
        <v>-1.5334063526834611</v>
      </c>
      <c r="R332" s="215">
        <v>8377896</v>
      </c>
      <c r="S332"/>
      <c r="T332" s="231">
        <v>239888</v>
      </c>
      <c r="U332" s="230">
        <v>2.9499999999999997</v>
      </c>
      <c r="W332" s="216"/>
    </row>
    <row r="333" spans="1:23" ht="12.75">
      <c r="A333" s="205" t="s">
        <v>769</v>
      </c>
      <c r="B333" s="170">
        <v>324</v>
      </c>
      <c r="C333" s="215">
        <v>13298902</v>
      </c>
      <c r="D333" s="215" t="s">
        <v>856</v>
      </c>
      <c r="E333" s="215">
        <v>406986</v>
      </c>
      <c r="F333" s="215">
        <v>924793</v>
      </c>
      <c r="G333" s="215" t="s">
        <v>856</v>
      </c>
      <c r="H333" s="215">
        <v>14630681</v>
      </c>
      <c r="I333" s="215"/>
      <c r="J333" s="215">
        <v>13631375</v>
      </c>
      <c r="K333" s="215">
        <v>195494</v>
      </c>
      <c r="L333" s="230">
        <v>3.970004440968134</v>
      </c>
      <c r="M333" s="215">
        <v>423594</v>
      </c>
      <c r="N333" s="230">
        <v>4.080730049682298</v>
      </c>
      <c r="O333" s="215">
        <v>1004318</v>
      </c>
      <c r="P333" t="s">
        <v>856</v>
      </c>
      <c r="Q333" s="230">
        <v>8.599221663658787</v>
      </c>
      <c r="R333" s="215">
        <v>15254781</v>
      </c>
      <c r="S333"/>
      <c r="T333" s="231">
        <v>624100</v>
      </c>
      <c r="U333" s="230">
        <v>4.2700000000000005</v>
      </c>
      <c r="W333" s="216"/>
    </row>
    <row r="334" spans="1:23" ht="12.75">
      <c r="A334" s="205" t="s">
        <v>852</v>
      </c>
      <c r="B334" s="170">
        <v>325</v>
      </c>
      <c r="C334" s="215">
        <v>78332974</v>
      </c>
      <c r="D334" s="215" t="s">
        <v>856</v>
      </c>
      <c r="E334" s="215">
        <v>4152373</v>
      </c>
      <c r="F334" s="215">
        <v>5685000</v>
      </c>
      <c r="G334" s="215" t="s">
        <v>856</v>
      </c>
      <c r="H334" s="215">
        <v>88170347</v>
      </c>
      <c r="I334" s="215"/>
      <c r="J334" s="215">
        <v>80291298</v>
      </c>
      <c r="K334" s="215">
        <v>1237661</v>
      </c>
      <c r="L334" s="230">
        <v>4.079999566976737</v>
      </c>
      <c r="M334" s="215">
        <v>4235483</v>
      </c>
      <c r="N334" s="230">
        <v>2.001506126737651</v>
      </c>
      <c r="O334" s="215">
        <v>5868000</v>
      </c>
      <c r="P334" t="s">
        <v>856</v>
      </c>
      <c r="Q334" s="230">
        <v>3.2189973614775726</v>
      </c>
      <c r="R334" s="215">
        <v>91632442</v>
      </c>
      <c r="S334"/>
      <c r="T334" s="231">
        <v>3462095</v>
      </c>
      <c r="U334" s="230">
        <v>3.93</v>
      </c>
      <c r="W334" s="216"/>
    </row>
    <row r="335" spans="1:23" ht="12.75">
      <c r="A335" s="205" t="s">
        <v>853</v>
      </c>
      <c r="B335" s="170">
        <v>326</v>
      </c>
      <c r="C335" s="215">
        <v>6759937</v>
      </c>
      <c r="D335" s="215" t="s">
        <v>856</v>
      </c>
      <c r="E335" s="215">
        <v>231608</v>
      </c>
      <c r="F335" s="215">
        <v>297742</v>
      </c>
      <c r="G335" s="215" t="s">
        <v>856</v>
      </c>
      <c r="H335" s="215">
        <v>7289287</v>
      </c>
      <c r="I335" s="215"/>
      <c r="J335" s="215">
        <v>6928935</v>
      </c>
      <c r="K335" s="215">
        <v>58135</v>
      </c>
      <c r="L335" s="230">
        <v>3.359986934789481</v>
      </c>
      <c r="M335" s="215">
        <v>245786</v>
      </c>
      <c r="N335" s="230">
        <v>6.1215502055196716</v>
      </c>
      <c r="O335" s="215">
        <v>360014</v>
      </c>
      <c r="P335" t="s">
        <v>856</v>
      </c>
      <c r="Q335" s="230">
        <v>20.914751697778613</v>
      </c>
      <c r="R335" s="215">
        <v>7592870</v>
      </c>
      <c r="S335"/>
      <c r="T335" s="231">
        <v>303583</v>
      </c>
      <c r="U335" s="230">
        <v>4.16</v>
      </c>
      <c r="W335" s="216"/>
    </row>
    <row r="336" spans="1:23" ht="12.75">
      <c r="A336" s="205" t="s">
        <v>772</v>
      </c>
      <c r="B336" s="170">
        <v>327</v>
      </c>
      <c r="C336" s="215">
        <v>12699517</v>
      </c>
      <c r="D336" s="215" t="s">
        <v>861</v>
      </c>
      <c r="E336" s="215">
        <v>1474820</v>
      </c>
      <c r="F336" s="215">
        <v>1102016</v>
      </c>
      <c r="G336" s="215" t="s">
        <v>861</v>
      </c>
      <c r="H336" s="215">
        <v>15276353</v>
      </c>
      <c r="I336" s="215"/>
      <c r="J336" s="215">
        <v>13017005</v>
      </c>
      <c r="K336" s="215">
        <v>149854</v>
      </c>
      <c r="L336" s="230">
        <v>3.6799982235544864</v>
      </c>
      <c r="M336" s="215">
        <v>1593965</v>
      </c>
      <c r="N336" s="230">
        <v>8.078612983279315</v>
      </c>
      <c r="O336" s="215">
        <v>1168300</v>
      </c>
      <c r="P336" t="s">
        <v>861</v>
      </c>
      <c r="Q336" s="230">
        <v>6.014794703525176</v>
      </c>
      <c r="R336" s="215">
        <v>15929124</v>
      </c>
      <c r="S336"/>
      <c r="T336" s="231">
        <v>652771</v>
      </c>
      <c r="U336" s="230">
        <v>4.2700000000000005</v>
      </c>
      <c r="W336" s="216"/>
    </row>
    <row r="337" spans="1:23" ht="12.75">
      <c r="A337" s="205" t="s">
        <v>773</v>
      </c>
      <c r="B337" s="170">
        <v>328</v>
      </c>
      <c r="C337" s="215">
        <v>102860906</v>
      </c>
      <c r="D337" s="215" t="s">
        <v>856</v>
      </c>
      <c r="E337" s="215">
        <v>1502245</v>
      </c>
      <c r="F337" s="215">
        <v>4891391.9399999995</v>
      </c>
      <c r="G337" s="215" t="s">
        <v>856</v>
      </c>
      <c r="H337" s="215">
        <v>109254542.94</v>
      </c>
      <c r="I337" s="215"/>
      <c r="J337" s="215">
        <v>105432429</v>
      </c>
      <c r="K337" s="215">
        <v>2993252</v>
      </c>
      <c r="L337" s="230">
        <v>5.409999985806075</v>
      </c>
      <c r="M337" s="215">
        <v>1544636</v>
      </c>
      <c r="N337" s="230">
        <v>2.821843307849252</v>
      </c>
      <c r="O337" s="215">
        <v>5547943.67</v>
      </c>
      <c r="P337" t="s">
        <v>856</v>
      </c>
      <c r="Q337" s="230">
        <v>13.422595000636987</v>
      </c>
      <c r="R337" s="215">
        <v>115518260.67</v>
      </c>
      <c r="S337"/>
      <c r="T337" s="231">
        <v>6263717.730000004</v>
      </c>
      <c r="U337" s="230">
        <v>5.7299999999999995</v>
      </c>
      <c r="W337" s="216"/>
    </row>
    <row r="338" spans="1:23" ht="12.75">
      <c r="A338" s="205" t="s">
        <v>774</v>
      </c>
      <c r="B338" s="170">
        <v>329</v>
      </c>
      <c r="C338" s="215">
        <v>93703768</v>
      </c>
      <c r="D338" s="215" t="s">
        <v>856</v>
      </c>
      <c r="E338" s="215">
        <v>7464197</v>
      </c>
      <c r="F338" s="215">
        <v>11474000</v>
      </c>
      <c r="G338" s="215" t="s">
        <v>856</v>
      </c>
      <c r="H338" s="215">
        <v>112641965</v>
      </c>
      <c r="I338" s="215"/>
      <c r="J338" s="215">
        <v>96046362</v>
      </c>
      <c r="K338" s="215">
        <v>2248890</v>
      </c>
      <c r="L338" s="230">
        <v>4.8999993255340595</v>
      </c>
      <c r="M338" s="215">
        <v>7626911</v>
      </c>
      <c r="N338" s="230">
        <v>2.1799263872590715</v>
      </c>
      <c r="O338" s="215">
        <v>12377799</v>
      </c>
      <c r="P338" t="s">
        <v>856</v>
      </c>
      <c r="Q338" s="230">
        <v>7.876930451455465</v>
      </c>
      <c r="R338" s="215">
        <v>118299962</v>
      </c>
      <c r="S338"/>
      <c r="T338" s="231">
        <v>5657997</v>
      </c>
      <c r="U338" s="230">
        <v>5.0200000000000005</v>
      </c>
      <c r="W338" s="216"/>
    </row>
    <row r="339" spans="1:23" ht="12.75">
      <c r="A339" s="205" t="s">
        <v>775</v>
      </c>
      <c r="B339" s="170">
        <v>330</v>
      </c>
      <c r="C339" s="215">
        <v>82735134</v>
      </c>
      <c r="D339" s="215" t="s">
        <v>856</v>
      </c>
      <c r="E339" s="215">
        <v>2462171</v>
      </c>
      <c r="F339" s="215">
        <v>6506699.76</v>
      </c>
      <c r="G339" s="215" t="s">
        <v>856</v>
      </c>
      <c r="H339" s="215">
        <v>91704004.76</v>
      </c>
      <c r="I339" s="215"/>
      <c r="J339" s="215">
        <v>84803512</v>
      </c>
      <c r="K339" s="215">
        <v>1050736</v>
      </c>
      <c r="L339" s="230">
        <v>3.7699993330523887</v>
      </c>
      <c r="M339" s="215">
        <v>2511440</v>
      </c>
      <c r="N339" s="230">
        <v>2.00103892052989</v>
      </c>
      <c r="O339" s="215">
        <v>7008788.98</v>
      </c>
      <c r="P339" t="s">
        <v>856</v>
      </c>
      <c r="Q339" s="230">
        <v>7.716495896838502</v>
      </c>
      <c r="R339" s="215">
        <v>95374476.98</v>
      </c>
      <c r="S339"/>
      <c r="T339" s="231">
        <v>3670472.219999999</v>
      </c>
      <c r="U339" s="230">
        <v>4</v>
      </c>
      <c r="W339" s="216"/>
    </row>
    <row r="340" spans="1:23" ht="12.75">
      <c r="A340" s="205" t="s">
        <v>776</v>
      </c>
      <c r="B340" s="170">
        <v>331</v>
      </c>
      <c r="C340" s="215">
        <v>4557905</v>
      </c>
      <c r="D340" s="215" t="s">
        <v>856</v>
      </c>
      <c r="E340" s="215">
        <v>171587</v>
      </c>
      <c r="F340" s="215">
        <v>336193</v>
      </c>
      <c r="G340" s="215" t="s">
        <v>856</v>
      </c>
      <c r="H340" s="215">
        <v>5065685</v>
      </c>
      <c r="I340" s="215"/>
      <c r="J340" s="215">
        <v>4671853</v>
      </c>
      <c r="K340" s="215">
        <v>61988</v>
      </c>
      <c r="L340" s="230">
        <v>3.8600190218971218</v>
      </c>
      <c r="M340" s="215">
        <v>175178</v>
      </c>
      <c r="N340" s="230">
        <v>2.092815889315624</v>
      </c>
      <c r="O340" s="215">
        <v>336195</v>
      </c>
      <c r="P340" t="s">
        <v>856</v>
      </c>
      <c r="Q340" s="230">
        <v>0.0005948963839223304</v>
      </c>
      <c r="R340" s="215">
        <v>5245214</v>
      </c>
      <c r="S340"/>
      <c r="T340" s="231">
        <v>179529</v>
      </c>
      <c r="U340" s="230">
        <v>3.54</v>
      </c>
      <c r="W340" s="216"/>
    </row>
    <row r="341" spans="1:23" ht="12.75">
      <c r="A341" s="205" t="s">
        <v>777</v>
      </c>
      <c r="B341" s="170">
        <v>332</v>
      </c>
      <c r="C341" s="215">
        <v>19857052</v>
      </c>
      <c r="D341" s="215" t="s">
        <v>856</v>
      </c>
      <c r="E341" s="215">
        <v>978151</v>
      </c>
      <c r="F341" s="215">
        <v>1565000</v>
      </c>
      <c r="G341" s="215" t="s">
        <v>856</v>
      </c>
      <c r="H341" s="215">
        <v>22400203</v>
      </c>
      <c r="I341" s="215"/>
      <c r="J341" s="215">
        <v>20353478</v>
      </c>
      <c r="K341" s="215">
        <v>341541</v>
      </c>
      <c r="L341" s="230">
        <v>4.219997006605008</v>
      </c>
      <c r="M341" s="215">
        <v>1033953</v>
      </c>
      <c r="N341" s="230">
        <v>5.704845161943299</v>
      </c>
      <c r="O341" s="215">
        <v>1582000</v>
      </c>
      <c r="P341" t="s">
        <v>856</v>
      </c>
      <c r="Q341" s="230">
        <v>1.0862619808306708</v>
      </c>
      <c r="R341" s="215">
        <v>23310972</v>
      </c>
      <c r="S341"/>
      <c r="T341" s="231">
        <v>910769</v>
      </c>
      <c r="U341" s="230">
        <v>4.07</v>
      </c>
      <c r="W341" s="216"/>
    </row>
    <row r="342" spans="1:23" ht="12.75">
      <c r="A342" s="205" t="s">
        <v>778</v>
      </c>
      <c r="B342" s="170">
        <v>333</v>
      </c>
      <c r="C342" s="215">
        <v>85161332</v>
      </c>
      <c r="D342" s="215" t="s">
        <v>856</v>
      </c>
      <c r="E342" s="215">
        <v>433314</v>
      </c>
      <c r="F342" s="215">
        <v>3511532</v>
      </c>
      <c r="G342" s="215" t="s">
        <v>856</v>
      </c>
      <c r="H342" s="215">
        <v>89106178</v>
      </c>
      <c r="I342" s="215"/>
      <c r="J342" s="215">
        <v>87290365</v>
      </c>
      <c r="K342" s="215">
        <v>1396646</v>
      </c>
      <c r="L342" s="230">
        <v>4.13999982996978</v>
      </c>
      <c r="M342" s="215">
        <v>441980</v>
      </c>
      <c r="N342" s="230">
        <v>1.9999353817324157</v>
      </c>
      <c r="O342" s="215">
        <v>3652000</v>
      </c>
      <c r="P342" t="s">
        <v>856</v>
      </c>
      <c r="Q342" s="230">
        <v>4.000191369464951</v>
      </c>
      <c r="R342" s="215">
        <v>92780991</v>
      </c>
      <c r="S342"/>
      <c r="T342" s="231">
        <v>3674813</v>
      </c>
      <c r="U342" s="230">
        <v>4.12</v>
      </c>
      <c r="W342" s="216"/>
    </row>
    <row r="343" spans="1:23" ht="12.75">
      <c r="A343" s="205" t="s">
        <v>779</v>
      </c>
      <c r="B343" s="170">
        <v>334</v>
      </c>
      <c r="C343" s="215">
        <v>31881305</v>
      </c>
      <c r="D343" s="215" t="s">
        <v>856</v>
      </c>
      <c r="E343" s="215">
        <v>2399782</v>
      </c>
      <c r="F343" s="215">
        <v>3639627</v>
      </c>
      <c r="G343" s="215" t="s">
        <v>856</v>
      </c>
      <c r="H343" s="215">
        <v>37920714</v>
      </c>
      <c r="I343" s="215"/>
      <c r="J343" s="215">
        <v>32678338</v>
      </c>
      <c r="K343" s="215">
        <v>730082</v>
      </c>
      <c r="L343" s="230">
        <v>4.7900015385192045</v>
      </c>
      <c r="M343" s="215">
        <v>2577128</v>
      </c>
      <c r="N343" s="230">
        <v>7.390087932987246</v>
      </c>
      <c r="O343" s="215">
        <v>3817100</v>
      </c>
      <c r="P343" t="s">
        <v>856</v>
      </c>
      <c r="Q343" s="230">
        <v>4.87613153765482</v>
      </c>
      <c r="R343" s="215">
        <v>39802648</v>
      </c>
      <c r="S343"/>
      <c r="T343" s="231">
        <v>1881934</v>
      </c>
      <c r="U343" s="230">
        <v>4.96</v>
      </c>
      <c r="W343" s="216"/>
    </row>
    <row r="344" spans="1:23" ht="12.75">
      <c r="A344" s="205" t="s">
        <v>780</v>
      </c>
      <c r="B344" s="170">
        <v>335</v>
      </c>
      <c r="C344" s="215">
        <v>80718824</v>
      </c>
      <c r="D344" s="215" t="s">
        <v>856</v>
      </c>
      <c r="E344" s="215">
        <v>845121</v>
      </c>
      <c r="F344" s="215">
        <v>2915100</v>
      </c>
      <c r="G344" s="215" t="s">
        <v>856</v>
      </c>
      <c r="H344" s="215">
        <v>84479045</v>
      </c>
      <c r="I344" s="215"/>
      <c r="J344" s="215">
        <v>82736795</v>
      </c>
      <c r="K344" s="215">
        <v>1323789</v>
      </c>
      <c r="L344" s="230">
        <v>4.140000850359267</v>
      </c>
      <c r="M344" s="215">
        <v>862023</v>
      </c>
      <c r="N344" s="230">
        <v>1.999950302974367</v>
      </c>
      <c r="O344" s="215">
        <v>2915100</v>
      </c>
      <c r="P344" t="s">
        <v>856</v>
      </c>
      <c r="Q344" s="230">
        <v>0</v>
      </c>
      <c r="R344" s="215">
        <v>87837707</v>
      </c>
      <c r="S344"/>
      <c r="T344" s="231">
        <v>3358662</v>
      </c>
      <c r="U344" s="230">
        <v>3.9800000000000004</v>
      </c>
      <c r="W344" s="216"/>
    </row>
    <row r="345" spans="1:23" ht="12.75">
      <c r="A345" s="205" t="s">
        <v>781</v>
      </c>
      <c r="B345" s="170">
        <v>336</v>
      </c>
      <c r="C345" s="215">
        <v>126135128</v>
      </c>
      <c r="D345" s="215" t="s">
        <v>856</v>
      </c>
      <c r="E345" s="215">
        <v>10131903</v>
      </c>
      <c r="F345" s="215">
        <v>10755400</v>
      </c>
      <c r="G345" s="215" t="s">
        <v>856</v>
      </c>
      <c r="H345" s="215">
        <v>147022431</v>
      </c>
      <c r="I345" s="215"/>
      <c r="J345" s="215">
        <v>129288506</v>
      </c>
      <c r="K345" s="215">
        <v>2043389</v>
      </c>
      <c r="L345" s="230">
        <v>4.119999783089767</v>
      </c>
      <c r="M345" s="215">
        <v>10337891</v>
      </c>
      <c r="N345" s="230">
        <v>2.033063285347284</v>
      </c>
      <c r="O345" s="215">
        <v>10413000</v>
      </c>
      <c r="P345" t="s">
        <v>856</v>
      </c>
      <c r="Q345" s="230">
        <v>-3.1835171169830967</v>
      </c>
      <c r="R345" s="215">
        <v>152082786</v>
      </c>
      <c r="S345"/>
      <c r="T345" s="231">
        <v>5060355</v>
      </c>
      <c r="U345" s="230">
        <v>3.44</v>
      </c>
      <c r="W345" s="216"/>
    </row>
    <row r="346" spans="1:23" ht="12.75">
      <c r="A346" s="205" t="s">
        <v>782</v>
      </c>
      <c r="B346" s="170">
        <v>337</v>
      </c>
      <c r="C346" s="215">
        <v>5535245</v>
      </c>
      <c r="D346" s="215" t="s">
        <v>856</v>
      </c>
      <c r="E346" s="215">
        <v>200595</v>
      </c>
      <c r="F346" s="215">
        <v>325000</v>
      </c>
      <c r="G346" s="215" t="s">
        <v>856</v>
      </c>
      <c r="H346" s="215">
        <v>6060840</v>
      </c>
      <c r="I346" s="215"/>
      <c r="J346" s="215">
        <v>5673626</v>
      </c>
      <c r="K346" s="215">
        <v>68084</v>
      </c>
      <c r="L346" s="230">
        <v>3.7300065308762305</v>
      </c>
      <c r="M346" s="215">
        <v>210499</v>
      </c>
      <c r="N346" s="230">
        <v>4.93731149829258</v>
      </c>
      <c r="O346" s="215">
        <v>331000</v>
      </c>
      <c r="P346" t="s">
        <v>856</v>
      </c>
      <c r="Q346" s="230">
        <v>1.8461538461538463</v>
      </c>
      <c r="R346" s="215">
        <v>6283209</v>
      </c>
      <c r="S346"/>
      <c r="T346" s="231">
        <v>222369</v>
      </c>
      <c r="U346" s="230">
        <v>3.6700000000000004</v>
      </c>
      <c r="W346" s="216"/>
    </row>
    <row r="347" spans="1:23" ht="12.75">
      <c r="A347" s="205" t="s">
        <v>783</v>
      </c>
      <c r="B347" s="170">
        <v>338</v>
      </c>
      <c r="C347" s="215">
        <v>29598935</v>
      </c>
      <c r="D347" s="215" t="s">
        <v>856</v>
      </c>
      <c r="E347" s="215">
        <v>2805053</v>
      </c>
      <c r="F347" s="215">
        <v>2337623</v>
      </c>
      <c r="G347" s="215" t="s">
        <v>856</v>
      </c>
      <c r="H347" s="215">
        <v>34741611</v>
      </c>
      <c r="I347" s="215"/>
      <c r="J347" s="215">
        <v>30338908</v>
      </c>
      <c r="K347" s="215">
        <v>523901</v>
      </c>
      <c r="L347" s="230">
        <v>4.269998227976783</v>
      </c>
      <c r="M347" s="215">
        <v>2861154</v>
      </c>
      <c r="N347" s="230">
        <v>1.999997861002983</v>
      </c>
      <c r="O347" s="215">
        <v>2408243</v>
      </c>
      <c r="P347" t="s">
        <v>856</v>
      </c>
      <c r="Q347" s="230">
        <v>3.0210175036778812</v>
      </c>
      <c r="R347" s="215">
        <v>36132206</v>
      </c>
      <c r="S347"/>
      <c r="T347" s="231">
        <v>1390595</v>
      </c>
      <c r="U347" s="230">
        <v>4</v>
      </c>
      <c r="W347" s="216"/>
    </row>
    <row r="348" spans="1:23" ht="12.75">
      <c r="A348" s="205" t="s">
        <v>784</v>
      </c>
      <c r="B348" s="170">
        <v>339</v>
      </c>
      <c r="C348" s="215">
        <v>39908702</v>
      </c>
      <c r="D348" s="215" t="s">
        <v>856</v>
      </c>
      <c r="E348" s="215">
        <v>1699074</v>
      </c>
      <c r="F348" s="215">
        <v>2547300</v>
      </c>
      <c r="G348" s="215" t="s">
        <v>856</v>
      </c>
      <c r="H348" s="215">
        <v>44155076</v>
      </c>
      <c r="I348" s="215"/>
      <c r="J348" s="215">
        <v>40906420</v>
      </c>
      <c r="K348" s="215">
        <v>526795</v>
      </c>
      <c r="L348" s="230">
        <v>3.8200014623377125</v>
      </c>
      <c r="M348" s="215">
        <v>1733423</v>
      </c>
      <c r="N348" s="230">
        <v>2.0216306058476556</v>
      </c>
      <c r="O348" s="215">
        <v>2837721.89</v>
      </c>
      <c r="P348" t="s">
        <v>856</v>
      </c>
      <c r="Q348" s="230">
        <v>11.40116554783497</v>
      </c>
      <c r="R348" s="215">
        <v>46004359.89</v>
      </c>
      <c r="S348"/>
      <c r="T348" s="231">
        <v>1849283.8900000006</v>
      </c>
      <c r="U348" s="230">
        <v>4.19</v>
      </c>
      <c r="W348" s="216"/>
    </row>
    <row r="349" spans="1:23" ht="12.75">
      <c r="A349" s="205" t="s">
        <v>785</v>
      </c>
      <c r="B349" s="170">
        <v>340</v>
      </c>
      <c r="C349" s="215">
        <v>5926806</v>
      </c>
      <c r="D349" s="215" t="s">
        <v>856</v>
      </c>
      <c r="E349" s="215">
        <v>361114</v>
      </c>
      <c r="F349" s="215">
        <v>405500</v>
      </c>
      <c r="G349" s="215" t="s">
        <v>856</v>
      </c>
      <c r="H349" s="215">
        <v>6693420</v>
      </c>
      <c r="I349" s="215"/>
      <c r="J349" s="215">
        <v>6074976</v>
      </c>
      <c r="K349" s="215">
        <v>56897</v>
      </c>
      <c r="L349" s="230">
        <v>3.4599917729718164</v>
      </c>
      <c r="M349" s="215">
        <v>369344</v>
      </c>
      <c r="N349" s="230">
        <v>2.2790586906073984</v>
      </c>
      <c r="O349" s="215">
        <v>428500</v>
      </c>
      <c r="P349" t="s">
        <v>856</v>
      </c>
      <c r="Q349" s="230">
        <v>5.6720098643649814</v>
      </c>
      <c r="R349" s="215">
        <v>6929717</v>
      </c>
      <c r="S349"/>
      <c r="T349" s="231">
        <v>236297</v>
      </c>
      <c r="U349" s="230">
        <v>3.53</v>
      </c>
      <c r="W349" s="216"/>
    </row>
    <row r="350" spans="1:23" ht="12.75">
      <c r="A350" s="205" t="s">
        <v>786</v>
      </c>
      <c r="B350" s="170">
        <v>341</v>
      </c>
      <c r="C350" s="215">
        <v>18729729</v>
      </c>
      <c r="D350" s="215" t="s">
        <v>856</v>
      </c>
      <c r="E350" s="215">
        <v>1334509</v>
      </c>
      <c r="F350" s="215">
        <v>1480000</v>
      </c>
      <c r="G350" s="215" t="s">
        <v>856</v>
      </c>
      <c r="H350" s="215">
        <v>21544238</v>
      </c>
      <c r="I350" s="215"/>
      <c r="J350" s="215">
        <v>19197972</v>
      </c>
      <c r="K350" s="215">
        <v>310914</v>
      </c>
      <c r="L350" s="230">
        <v>4.160001460779278</v>
      </c>
      <c r="M350" s="215">
        <v>1375081</v>
      </c>
      <c r="N350" s="230">
        <v>3.040219286644002</v>
      </c>
      <c r="O350" s="215">
        <v>1697000</v>
      </c>
      <c r="P350" t="s">
        <v>856</v>
      </c>
      <c r="Q350" s="230">
        <v>14.662162162162161</v>
      </c>
      <c r="R350" s="215">
        <v>22580967</v>
      </c>
      <c r="S350"/>
      <c r="T350" s="231">
        <v>1036729</v>
      </c>
      <c r="U350" s="230">
        <v>4.81</v>
      </c>
      <c r="W350" s="216"/>
    </row>
    <row r="351" spans="1:23" ht="12.75">
      <c r="A351" s="205" t="s">
        <v>787</v>
      </c>
      <c r="B351" s="170">
        <v>342</v>
      </c>
      <c r="C351" s="215">
        <v>97075669</v>
      </c>
      <c r="D351" s="215" t="s">
        <v>856</v>
      </c>
      <c r="E351" s="215">
        <v>2880483</v>
      </c>
      <c r="F351" s="215">
        <v>5722154.029999999</v>
      </c>
      <c r="G351" s="215" t="s">
        <v>856</v>
      </c>
      <c r="H351" s="215">
        <v>105678306.03</v>
      </c>
      <c r="I351" s="215"/>
      <c r="J351" s="215">
        <v>99502561</v>
      </c>
      <c r="K351" s="215">
        <v>2290986</v>
      </c>
      <c r="L351" s="230">
        <v>4.860000501258456</v>
      </c>
      <c r="M351" s="215">
        <v>2938093</v>
      </c>
      <c r="N351" s="230">
        <v>2.0000118035759975</v>
      </c>
      <c r="O351" s="215">
        <v>6087910.56</v>
      </c>
      <c r="P351" t="s">
        <v>856</v>
      </c>
      <c r="Q351" s="230">
        <v>6.391937862602422</v>
      </c>
      <c r="R351" s="215">
        <v>110819550.56</v>
      </c>
      <c r="S351"/>
      <c r="T351" s="231">
        <v>5141244.530000001</v>
      </c>
      <c r="U351" s="230">
        <v>4.859999999999999</v>
      </c>
      <c r="W351" s="216"/>
    </row>
    <row r="352" spans="1:23" ht="12.75">
      <c r="A352" s="205" t="s">
        <v>788</v>
      </c>
      <c r="B352" s="170">
        <v>343</v>
      </c>
      <c r="C352" s="215">
        <v>13352063</v>
      </c>
      <c r="D352" s="215" t="s">
        <v>856</v>
      </c>
      <c r="E352" s="215">
        <v>2090138</v>
      </c>
      <c r="F352" s="215">
        <v>1805459</v>
      </c>
      <c r="G352" s="215" t="s">
        <v>856</v>
      </c>
      <c r="H352" s="215">
        <v>17247660</v>
      </c>
      <c r="I352" s="215"/>
      <c r="J352" s="215">
        <v>13685865</v>
      </c>
      <c r="K352" s="215">
        <v>214968</v>
      </c>
      <c r="L352" s="230">
        <v>4.110001578033297</v>
      </c>
      <c r="M352" s="215">
        <v>2155544</v>
      </c>
      <c r="N352" s="230">
        <v>3.129267062748967</v>
      </c>
      <c r="O352" s="215">
        <v>1837721</v>
      </c>
      <c r="P352" t="s">
        <v>856</v>
      </c>
      <c r="Q352" s="230">
        <v>1.786914020202065</v>
      </c>
      <c r="R352" s="215">
        <v>17894098</v>
      </c>
      <c r="S352"/>
      <c r="T352" s="231">
        <v>646438</v>
      </c>
      <c r="U352" s="230">
        <v>3.75</v>
      </c>
      <c r="W352" s="216"/>
    </row>
    <row r="353" spans="1:23" ht="12.75">
      <c r="A353" s="205" t="s">
        <v>789</v>
      </c>
      <c r="B353" s="170">
        <v>344</v>
      </c>
      <c r="C353" s="215">
        <v>70820380</v>
      </c>
      <c r="D353" s="215" t="s">
        <v>856</v>
      </c>
      <c r="E353" s="215">
        <v>1744509</v>
      </c>
      <c r="F353" s="215">
        <v>3719000</v>
      </c>
      <c r="G353" s="215" t="s">
        <v>856</v>
      </c>
      <c r="H353" s="215">
        <v>76283889</v>
      </c>
      <c r="I353" s="215"/>
      <c r="J353" s="215">
        <v>72590890</v>
      </c>
      <c r="K353" s="215">
        <v>856927</v>
      </c>
      <c r="L353" s="230">
        <v>3.710001273644677</v>
      </c>
      <c r="M353" s="215">
        <v>1781678</v>
      </c>
      <c r="N353" s="230">
        <v>2.130628159556643</v>
      </c>
      <c r="O353" s="215">
        <v>4253570</v>
      </c>
      <c r="P353" t="s">
        <v>856</v>
      </c>
      <c r="Q353" s="230">
        <v>14.374025275611723</v>
      </c>
      <c r="R353" s="215">
        <v>79483065</v>
      </c>
      <c r="S353"/>
      <c r="T353" s="231">
        <v>3199176</v>
      </c>
      <c r="U353" s="230">
        <v>4.19</v>
      </c>
      <c r="W353" s="216"/>
    </row>
    <row r="354" spans="1:23" ht="12.75">
      <c r="A354" s="205" t="s">
        <v>790</v>
      </c>
      <c r="B354" s="170">
        <v>345</v>
      </c>
      <c r="C354" s="215">
        <v>2057397</v>
      </c>
      <c r="D354" s="215" t="s">
        <v>856</v>
      </c>
      <c r="E354" s="215">
        <v>252858</v>
      </c>
      <c r="F354" s="215">
        <v>162200</v>
      </c>
      <c r="G354" s="215" t="s">
        <v>856</v>
      </c>
      <c r="H354" s="215">
        <v>2472455</v>
      </c>
      <c r="I354" s="215"/>
      <c r="J354" s="215">
        <v>2108832</v>
      </c>
      <c r="K354" s="215">
        <v>26335</v>
      </c>
      <c r="L354" s="230">
        <v>3.78001912124884</v>
      </c>
      <c r="M354" s="215">
        <v>272538</v>
      </c>
      <c r="N354" s="230">
        <v>7.78302446432385</v>
      </c>
      <c r="O354" s="215">
        <v>183363.38</v>
      </c>
      <c r="P354" t="s">
        <v>856</v>
      </c>
      <c r="Q354" s="230">
        <v>13.047706535141803</v>
      </c>
      <c r="R354" s="215">
        <v>2591068.38</v>
      </c>
      <c r="S354"/>
      <c r="T354" s="231">
        <v>118613.37999999989</v>
      </c>
      <c r="U354" s="230">
        <v>4.8</v>
      </c>
      <c r="W354" s="216"/>
    </row>
    <row r="355" spans="1:23" ht="12.75">
      <c r="A355" s="205" t="s">
        <v>791</v>
      </c>
      <c r="B355" s="170">
        <v>346</v>
      </c>
      <c r="C355" s="215">
        <v>25636905</v>
      </c>
      <c r="D355" s="215" t="s">
        <v>856</v>
      </c>
      <c r="E355" s="215">
        <v>4883515</v>
      </c>
      <c r="F355" s="215">
        <v>5087376</v>
      </c>
      <c r="G355" s="215" t="s">
        <v>856</v>
      </c>
      <c r="H355" s="215">
        <v>35607796</v>
      </c>
      <c r="I355" s="215"/>
      <c r="J355" s="215">
        <v>26277828</v>
      </c>
      <c r="K355" s="215">
        <v>184586</v>
      </c>
      <c r="L355" s="230">
        <v>3.220002570513094</v>
      </c>
      <c r="M355" s="215">
        <v>4981185</v>
      </c>
      <c r="N355" s="230">
        <v>1.9999938568838225</v>
      </c>
      <c r="O355" s="215">
        <v>5293594</v>
      </c>
      <c r="P355" t="s">
        <v>856</v>
      </c>
      <c r="Q355" s="230">
        <v>4.0535238598444465</v>
      </c>
      <c r="R355" s="215">
        <v>36737193</v>
      </c>
      <c r="S355"/>
      <c r="T355" s="231">
        <v>1129397</v>
      </c>
      <c r="U355" s="230">
        <v>3.17</v>
      </c>
      <c r="W355" s="216"/>
    </row>
    <row r="356" spans="1:23" ht="12.75">
      <c r="A356" s="205" t="s">
        <v>792</v>
      </c>
      <c r="B356" s="170">
        <v>347</v>
      </c>
      <c r="C356" s="215">
        <v>156729966</v>
      </c>
      <c r="D356" s="215" t="s">
        <v>856</v>
      </c>
      <c r="E356" s="215">
        <v>6938403</v>
      </c>
      <c r="F356" s="215">
        <v>9950000</v>
      </c>
      <c r="G356" s="215" t="s">
        <v>856</v>
      </c>
      <c r="H356" s="215">
        <v>173618369</v>
      </c>
      <c r="I356" s="215"/>
      <c r="J356" s="215">
        <v>160648215</v>
      </c>
      <c r="K356" s="215">
        <v>4670553</v>
      </c>
      <c r="L356" s="230">
        <v>5.479999912716117</v>
      </c>
      <c r="M356" s="215">
        <v>7077422</v>
      </c>
      <c r="N356" s="230">
        <v>2.0036166823979524</v>
      </c>
      <c r="O356" s="215">
        <v>12646570</v>
      </c>
      <c r="P356" t="s">
        <v>856</v>
      </c>
      <c r="Q356" s="230">
        <v>27.101206030150752</v>
      </c>
      <c r="R356" s="215">
        <v>185042760</v>
      </c>
      <c r="S356"/>
      <c r="T356" s="231">
        <v>11424391</v>
      </c>
      <c r="U356" s="230">
        <v>6.58</v>
      </c>
      <c r="W356" s="216"/>
    </row>
    <row r="357" spans="1:23" ht="12.75">
      <c r="A357" s="205" t="s">
        <v>793</v>
      </c>
      <c r="B357" s="170">
        <v>348</v>
      </c>
      <c r="C357" s="215">
        <v>384220890</v>
      </c>
      <c r="D357" s="215" t="s">
        <v>856</v>
      </c>
      <c r="E357" s="215">
        <v>48387751</v>
      </c>
      <c r="F357" s="215">
        <v>31752500</v>
      </c>
      <c r="G357" s="215" t="s">
        <v>856</v>
      </c>
      <c r="H357" s="215">
        <v>464361141</v>
      </c>
      <c r="I357" s="215"/>
      <c r="J357" s="215">
        <v>393826412</v>
      </c>
      <c r="K357" s="215">
        <v>7722840</v>
      </c>
      <c r="L357" s="230">
        <v>4.509999963822894</v>
      </c>
      <c r="M357" s="215">
        <v>49402454</v>
      </c>
      <c r="N357" s="230">
        <v>2.0970245134972276</v>
      </c>
      <c r="O357" s="215">
        <v>33590500</v>
      </c>
      <c r="P357" t="s">
        <v>856</v>
      </c>
      <c r="Q357" s="230">
        <v>5.788520588930005</v>
      </c>
      <c r="R357" s="215">
        <v>484542206</v>
      </c>
      <c r="S357"/>
      <c r="T357" s="231">
        <v>20181065</v>
      </c>
      <c r="U357" s="230">
        <v>4.35</v>
      </c>
      <c r="W357" s="216"/>
    </row>
    <row r="358" spans="1:23" ht="12.75">
      <c r="A358" s="205" t="s">
        <v>794</v>
      </c>
      <c r="B358" s="170">
        <v>349</v>
      </c>
      <c r="C358" s="215">
        <v>3162476</v>
      </c>
      <c r="D358" s="215" t="s">
        <v>856</v>
      </c>
      <c r="E358" s="215">
        <v>271124</v>
      </c>
      <c r="F358" s="215">
        <v>108948</v>
      </c>
      <c r="G358" s="215" t="s">
        <v>856</v>
      </c>
      <c r="H358" s="215">
        <v>3542548</v>
      </c>
      <c r="I358" s="215"/>
      <c r="J358" s="215">
        <v>3241538</v>
      </c>
      <c r="K358" s="215">
        <v>64198</v>
      </c>
      <c r="L358" s="230">
        <v>4.5299948521348465</v>
      </c>
      <c r="M358" s="215">
        <v>284522</v>
      </c>
      <c r="N358" s="230">
        <v>4.941650314985026</v>
      </c>
      <c r="O358" s="215">
        <v>146000</v>
      </c>
      <c r="P358" t="s">
        <v>856</v>
      </c>
      <c r="Q358" s="230">
        <v>34.0088849726475</v>
      </c>
      <c r="R358" s="215">
        <v>3736258</v>
      </c>
      <c r="S358"/>
      <c r="T358" s="231">
        <v>193710</v>
      </c>
      <c r="U358" s="230">
        <v>5.47</v>
      </c>
      <c r="W358" s="216"/>
    </row>
    <row r="359" spans="1:23" ht="12.75">
      <c r="A359" s="205" t="s">
        <v>795</v>
      </c>
      <c r="B359" s="170">
        <v>350</v>
      </c>
      <c r="C359" s="215">
        <v>39318841</v>
      </c>
      <c r="D359" s="215" t="s">
        <v>856</v>
      </c>
      <c r="E359" s="215">
        <v>1159073</v>
      </c>
      <c r="F359" s="215">
        <v>2476150</v>
      </c>
      <c r="G359" s="215" t="s">
        <v>856</v>
      </c>
      <c r="H359" s="215">
        <v>42954064</v>
      </c>
      <c r="I359" s="215"/>
      <c r="J359" s="215">
        <v>40301812</v>
      </c>
      <c r="K359" s="215">
        <v>939720</v>
      </c>
      <c r="L359" s="230">
        <v>4.889999173678594</v>
      </c>
      <c r="M359" s="215">
        <v>1190888</v>
      </c>
      <c r="N359" s="230">
        <v>2.744865940281587</v>
      </c>
      <c r="O359" s="215">
        <v>2476150</v>
      </c>
      <c r="P359" t="s">
        <v>856</v>
      </c>
      <c r="Q359" s="230">
        <v>0</v>
      </c>
      <c r="R359" s="215">
        <v>44908570</v>
      </c>
      <c r="S359"/>
      <c r="T359" s="231">
        <v>1954506</v>
      </c>
      <c r="U359" s="230">
        <v>4.55</v>
      </c>
      <c r="W359" s="216"/>
    </row>
    <row r="360" spans="1:23" ht="12.75">
      <c r="A360" s="205" t="s">
        <v>796</v>
      </c>
      <c r="B360" s="170">
        <v>351</v>
      </c>
      <c r="C360" s="215">
        <v>57501659</v>
      </c>
      <c r="D360" s="215" t="s">
        <v>856</v>
      </c>
      <c r="E360" s="215">
        <v>1464301</v>
      </c>
      <c r="F360" s="215">
        <v>6430000</v>
      </c>
      <c r="G360" s="215" t="s">
        <v>856</v>
      </c>
      <c r="H360" s="215">
        <v>65395960</v>
      </c>
      <c r="I360" s="215"/>
      <c r="J360" s="215">
        <v>58939200</v>
      </c>
      <c r="K360" s="215">
        <v>339260</v>
      </c>
      <c r="L360" s="230">
        <v>3.089999542447984</v>
      </c>
      <c r="M360" s="215">
        <v>1493778</v>
      </c>
      <c r="N360" s="230">
        <v>2.0130424004354297</v>
      </c>
      <c r="O360" s="215">
        <v>7213477</v>
      </c>
      <c r="P360" t="s">
        <v>856</v>
      </c>
      <c r="Q360" s="230">
        <v>12.184712286158632</v>
      </c>
      <c r="R360" s="215">
        <v>67985715</v>
      </c>
      <c r="S360"/>
      <c r="T360" s="231">
        <v>2589755</v>
      </c>
      <c r="U360" s="230">
        <v>3.9600000000000004</v>
      </c>
      <c r="W360" s="216"/>
    </row>
    <row r="361" spans="21:23" ht="12.75">
      <c r="U361" s="208"/>
      <c r="W361" s="208"/>
    </row>
    <row r="362" spans="1:23" ht="12.75">
      <c r="A362" s="205" t="s">
        <v>832</v>
      </c>
      <c r="C362" s="215">
        <f>SUM(C10:C360)</f>
        <v>20075390903</v>
      </c>
      <c r="D362" s="215"/>
      <c r="E362" s="215">
        <v>972520001</v>
      </c>
      <c r="F362" s="215">
        <v>1375725631.3300002</v>
      </c>
      <c r="G362" s="215"/>
      <c r="H362" s="215">
        <v>16314364977.329998</v>
      </c>
      <c r="I362" s="215"/>
      <c r="J362" s="215">
        <v>14303099018</v>
      </c>
      <c r="K362" s="215">
        <v>227481722</v>
      </c>
      <c r="L362" s="230">
        <v>4.041648084598979</v>
      </c>
      <c r="M362" s="215">
        <v>1006567001</v>
      </c>
      <c r="N362" s="230">
        <v>3.5009048621098744</v>
      </c>
      <c r="O362" s="215">
        <v>1445079219.5499995</v>
      </c>
      <c r="P362"/>
      <c r="Q362" s="230">
        <v>5.041236903680486</v>
      </c>
      <c r="R362" s="215">
        <v>16982226960.55</v>
      </c>
      <c r="S362"/>
      <c r="T362" s="231">
        <v>667861983.2200003</v>
      </c>
      <c r="U362" s="230">
        <v>4.09</v>
      </c>
      <c r="W362" s="208"/>
    </row>
    <row r="363" ht="12.75">
      <c r="W363" s="208"/>
    </row>
    <row r="364" ht="12.75">
      <c r="W364" s="208"/>
    </row>
    <row r="365" ht="12.75">
      <c r="W365" s="208"/>
    </row>
    <row r="366" ht="12.75">
      <c r="W366" s="208"/>
    </row>
    <row r="367" ht="12.75">
      <c r="W367" s="208"/>
    </row>
    <row r="368" ht="12.75">
      <c r="W368" s="208"/>
    </row>
    <row r="369" ht="12.75">
      <c r="W369" s="208"/>
    </row>
    <row r="370" ht="12.75">
      <c r="W370" s="208"/>
    </row>
    <row r="371" ht="12.75">
      <c r="W371" s="208"/>
    </row>
    <row r="372" ht="12.75">
      <c r="W372" s="208"/>
    </row>
    <row r="373" ht="12.75">
      <c r="W373" s="208"/>
    </row>
    <row r="374" ht="12.75">
      <c r="W374" s="208"/>
    </row>
    <row r="375" ht="12.75">
      <c r="W375" s="208"/>
    </row>
    <row r="376" ht="12.75">
      <c r="W376" s="208"/>
    </row>
    <row r="377" ht="12.75">
      <c r="W377" s="208"/>
    </row>
    <row r="378" ht="12.75">
      <c r="W378" s="208"/>
    </row>
    <row r="379" ht="12.75">
      <c r="W379" s="208"/>
    </row>
    <row r="380" ht="12.75">
      <c r="W380" s="208"/>
    </row>
    <row r="381" ht="12.75">
      <c r="W381" s="208"/>
    </row>
    <row r="382" ht="12.75">
      <c r="W382" s="208"/>
    </row>
    <row r="383" ht="12.75">
      <c r="W383" s="208"/>
    </row>
    <row r="384" ht="12.75">
      <c r="W384" s="208"/>
    </row>
    <row r="385" ht="12.75">
      <c r="W385" s="208"/>
    </row>
    <row r="386" ht="12.75">
      <c r="W386" s="208"/>
    </row>
    <row r="387" ht="12.75">
      <c r="W387" s="208"/>
    </row>
    <row r="388" ht="12.75">
      <c r="W388" s="208"/>
    </row>
    <row r="389" ht="12.75">
      <c r="W389" s="208"/>
    </row>
    <row r="390" ht="12.75">
      <c r="W390" s="208"/>
    </row>
    <row r="391" ht="12.75">
      <c r="W391" s="208"/>
    </row>
    <row r="392" ht="12.75">
      <c r="W392" s="208"/>
    </row>
    <row r="393" ht="12.75">
      <c r="W393" s="208"/>
    </row>
    <row r="394" ht="12.75">
      <c r="W394" s="208"/>
    </row>
    <row r="395" ht="12.75">
      <c r="W395" s="208"/>
    </row>
    <row r="396" ht="12.75">
      <c r="W396" s="208"/>
    </row>
    <row r="397" ht="12.75">
      <c r="W397" s="208"/>
    </row>
    <row r="398" ht="12.75">
      <c r="W398" s="208"/>
    </row>
    <row r="399" ht="12.75">
      <c r="W399" s="208"/>
    </row>
    <row r="400" ht="12.75">
      <c r="W400" s="208"/>
    </row>
    <row r="401" ht="12.75">
      <c r="W401" s="208"/>
    </row>
    <row r="402" ht="12.75">
      <c r="W402" s="208"/>
    </row>
    <row r="403" ht="12.75">
      <c r="W403" s="208"/>
    </row>
    <row r="404" ht="12.75">
      <c r="W404" s="208"/>
    </row>
    <row r="405" ht="12.75">
      <c r="W405" s="208"/>
    </row>
    <row r="406" ht="12.75">
      <c r="W406" s="208"/>
    </row>
    <row r="407" ht="12.75">
      <c r="W407" s="208"/>
    </row>
    <row r="408" ht="12.75">
      <c r="W408" s="208"/>
    </row>
    <row r="409" ht="12.75">
      <c r="W409" s="208"/>
    </row>
    <row r="410" ht="12.75">
      <c r="W410" s="208"/>
    </row>
    <row r="411" ht="12.75">
      <c r="W411" s="208"/>
    </row>
    <row r="412" ht="12.75">
      <c r="W412" s="208"/>
    </row>
    <row r="413" ht="12.75">
      <c r="W413" s="208"/>
    </row>
    <row r="414" ht="12.75">
      <c r="W414" s="208"/>
    </row>
    <row r="415" ht="12.75">
      <c r="W415" s="208"/>
    </row>
    <row r="416" ht="12.75">
      <c r="W416" s="208"/>
    </row>
    <row r="417" ht="12.75">
      <c r="W417" s="208"/>
    </row>
    <row r="418" ht="12.75">
      <c r="W418" s="208"/>
    </row>
    <row r="419" ht="12.75">
      <c r="W419" s="208"/>
    </row>
    <row r="420" ht="12.75">
      <c r="W420" s="208"/>
    </row>
    <row r="421" ht="12.75">
      <c r="W421" s="208"/>
    </row>
    <row r="422" ht="12.75">
      <c r="W422" s="208"/>
    </row>
    <row r="423" ht="12.75">
      <c r="W423" s="208"/>
    </row>
    <row r="424" ht="12.75">
      <c r="W424" s="208"/>
    </row>
    <row r="425" ht="12.75">
      <c r="W425" s="208"/>
    </row>
    <row r="426" ht="12.75">
      <c r="W426" s="208"/>
    </row>
    <row r="427" ht="12.75">
      <c r="W427" s="208"/>
    </row>
    <row r="428" ht="12.75">
      <c r="W428" s="208"/>
    </row>
    <row r="429" ht="12.75">
      <c r="W429" s="208"/>
    </row>
    <row r="430" ht="12.75">
      <c r="W430" s="208"/>
    </row>
    <row r="431" ht="12.75">
      <c r="W431" s="208"/>
    </row>
    <row r="432" ht="12.75">
      <c r="W432" s="208"/>
    </row>
    <row r="433" ht="12.75">
      <c r="W433" s="208"/>
    </row>
    <row r="434" ht="12.75">
      <c r="W434" s="208"/>
    </row>
    <row r="435" ht="12.75">
      <c r="W435" s="208"/>
    </row>
    <row r="436" ht="12.75">
      <c r="W436" s="208"/>
    </row>
    <row r="437" ht="12.75">
      <c r="W437" s="208"/>
    </row>
    <row r="438" ht="12.75">
      <c r="W438" s="208"/>
    </row>
    <row r="439" ht="12.75">
      <c r="W439" s="208"/>
    </row>
    <row r="440" ht="12.75">
      <c r="W440" s="208"/>
    </row>
    <row r="441" ht="12.75">
      <c r="W441" s="208"/>
    </row>
    <row r="442" ht="12.75">
      <c r="W442" s="208"/>
    </row>
    <row r="443" ht="12.75">
      <c r="W443" s="208"/>
    </row>
    <row r="444" ht="12.75">
      <c r="W444" s="208"/>
    </row>
    <row r="445" ht="12.75">
      <c r="W445" s="208"/>
    </row>
    <row r="446" ht="12.75">
      <c r="W446" s="208"/>
    </row>
    <row r="447" ht="12.75">
      <c r="W447" s="208"/>
    </row>
    <row r="448" ht="12.75">
      <c r="W448" s="208"/>
    </row>
    <row r="449" ht="12.75">
      <c r="W449" s="208"/>
    </row>
    <row r="450" ht="12.75">
      <c r="W450" s="208"/>
    </row>
    <row r="451" ht="12.75">
      <c r="W451" s="208"/>
    </row>
    <row r="452" ht="12.75">
      <c r="W452" s="208"/>
    </row>
    <row r="453" ht="12.75">
      <c r="W453" s="208"/>
    </row>
    <row r="454" ht="12.75">
      <c r="W454" s="208"/>
    </row>
    <row r="455" ht="12.75">
      <c r="W455" s="208"/>
    </row>
    <row r="456" ht="12.75">
      <c r="W456" s="208"/>
    </row>
    <row r="457" ht="12.75">
      <c r="W457" s="208"/>
    </row>
    <row r="458" ht="12.75">
      <c r="W458" s="208"/>
    </row>
    <row r="459" ht="12.75">
      <c r="W459" s="208"/>
    </row>
    <row r="460" ht="12.75">
      <c r="W460" s="208"/>
    </row>
    <row r="461" ht="12.75">
      <c r="W461" s="208"/>
    </row>
    <row r="462" ht="12.75">
      <c r="W462" s="208"/>
    </row>
    <row r="463" ht="12.75">
      <c r="W463" s="208"/>
    </row>
    <row r="464" ht="12.75">
      <c r="W464" s="208"/>
    </row>
    <row r="465" ht="12.75">
      <c r="W465" s="208"/>
    </row>
    <row r="466" ht="12.75">
      <c r="W466" s="208"/>
    </row>
    <row r="467" ht="12.75">
      <c r="W467" s="208"/>
    </row>
    <row r="468" ht="12.75">
      <c r="W468" s="208"/>
    </row>
    <row r="469" ht="12.75">
      <c r="W469" s="208"/>
    </row>
    <row r="470" ht="12.75">
      <c r="W470" s="208"/>
    </row>
    <row r="471" ht="12.75">
      <c r="W471" s="208"/>
    </row>
    <row r="472" ht="12.75">
      <c r="W472" s="208"/>
    </row>
    <row r="473" ht="12.75">
      <c r="W473" s="208"/>
    </row>
    <row r="474" ht="12.75">
      <c r="W474" s="208"/>
    </row>
    <row r="475" ht="12.75">
      <c r="W475" s="208"/>
    </row>
    <row r="476" ht="12.75">
      <c r="W476" s="208"/>
    </row>
    <row r="477" ht="12.75">
      <c r="W477" s="208"/>
    </row>
    <row r="478" ht="12.75">
      <c r="W478" s="208"/>
    </row>
    <row r="479" ht="12.75">
      <c r="W479" s="208"/>
    </row>
    <row r="480" ht="12.75">
      <c r="W480" s="208"/>
    </row>
    <row r="481" ht="12.75">
      <c r="W481" s="208"/>
    </row>
    <row r="482" ht="12.75">
      <c r="W482" s="208"/>
    </row>
    <row r="483" ht="12.75">
      <c r="W483" s="208"/>
    </row>
    <row r="484" ht="12.75">
      <c r="W484" s="208"/>
    </row>
    <row r="485" ht="12.75">
      <c r="W485" s="208"/>
    </row>
    <row r="486" ht="12.75">
      <c r="W486" s="208"/>
    </row>
    <row r="487" ht="12.75">
      <c r="W487" s="208"/>
    </row>
    <row r="488" ht="12.75">
      <c r="W488" s="208"/>
    </row>
    <row r="489" ht="12.75">
      <c r="W489" s="208"/>
    </row>
    <row r="490" ht="12.75">
      <c r="W490" s="208"/>
    </row>
    <row r="491" ht="12.75">
      <c r="W491" s="208"/>
    </row>
    <row r="492" ht="12.75">
      <c r="W492" s="208"/>
    </row>
    <row r="493" ht="12.75">
      <c r="W493" s="208"/>
    </row>
    <row r="494" ht="12.75">
      <c r="W494" s="208"/>
    </row>
    <row r="495" ht="12.75">
      <c r="W495" s="208"/>
    </row>
    <row r="496" ht="12.75">
      <c r="W496" s="208"/>
    </row>
    <row r="497" ht="12.75">
      <c r="W497" s="208"/>
    </row>
    <row r="498" ht="12.75">
      <c r="W498" s="208"/>
    </row>
    <row r="499" ht="12.75">
      <c r="W499" s="208"/>
    </row>
    <row r="500" ht="12.75">
      <c r="W500" s="208"/>
    </row>
    <row r="501" ht="12.75">
      <c r="W501" s="208"/>
    </row>
    <row r="502" ht="12.75">
      <c r="W502" s="208"/>
    </row>
    <row r="503" ht="12.75">
      <c r="W503" s="208"/>
    </row>
    <row r="504" ht="12.75">
      <c r="W504" s="208"/>
    </row>
    <row r="505" ht="12.75">
      <c r="W505" s="208"/>
    </row>
    <row r="506" ht="12.75">
      <c r="W506" s="208"/>
    </row>
    <row r="507" ht="12.75">
      <c r="W507" s="208"/>
    </row>
    <row r="508" ht="12.75">
      <c r="W508" s="208"/>
    </row>
    <row r="509" ht="12.75">
      <c r="W509" s="208"/>
    </row>
    <row r="510" ht="12.75">
      <c r="W510" s="208"/>
    </row>
    <row r="511" ht="12.75">
      <c r="W511" s="208"/>
    </row>
    <row r="512" ht="12.75">
      <c r="W512" s="208"/>
    </row>
    <row r="513" ht="12.75">
      <c r="W513" s="208"/>
    </row>
    <row r="514" ht="12.75">
      <c r="W514" s="208"/>
    </row>
    <row r="515" ht="12.75">
      <c r="W515" s="208"/>
    </row>
    <row r="516" ht="12.75">
      <c r="W516" s="208"/>
    </row>
  </sheetData>
  <sheetProtection/>
  <printOptions/>
  <pageMargins left="0.5" right="0.5" top="0.5" bottom="0.5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9"/>
  <sheetViews>
    <sheetView showGridLines="0" tabSelected="1" zoomScalePageLayoutView="0" workbookViewId="0" topLeftCell="A4">
      <selection activeCell="A15" sqref="A15"/>
    </sheetView>
  </sheetViews>
  <sheetFormatPr defaultColWidth="9.140625" defaultRowHeight="12.75"/>
  <cols>
    <col min="1" max="1" width="108.140625" style="176" customWidth="1"/>
    <col min="2" max="8" width="9.140625" style="176" customWidth="1"/>
    <col min="9" max="9" width="4.00390625" style="176" customWidth="1"/>
    <col min="10" max="16384" width="9.140625" style="176" customWidth="1"/>
  </cols>
  <sheetData>
    <row r="1" spans="1:10" s="212" customFormat="1" ht="28.5" customHeight="1">
      <c r="A1" s="223" t="s">
        <v>900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8" s="212" customFormat="1" ht="23.25" customHeight="1">
      <c r="A2" s="213"/>
      <c r="B2" s="211"/>
      <c r="C2" s="211"/>
      <c r="D2" s="176"/>
      <c r="E2" s="210"/>
      <c r="F2" s="211"/>
      <c r="G2" s="211"/>
      <c r="H2" s="211"/>
    </row>
    <row r="4" s="214" customFormat="1" ht="15">
      <c r="A4" s="224" t="s">
        <v>901</v>
      </c>
    </row>
    <row r="5" s="214" customFormat="1" ht="15">
      <c r="A5" s="224" t="s">
        <v>833</v>
      </c>
    </row>
    <row r="6" s="214" customFormat="1" ht="15">
      <c r="A6" s="224" t="s">
        <v>834</v>
      </c>
    </row>
    <row r="7" s="214" customFormat="1" ht="15">
      <c r="A7" s="224" t="s">
        <v>862</v>
      </c>
    </row>
    <row r="8" s="214" customFormat="1" ht="15">
      <c r="A8" s="224" t="s">
        <v>902</v>
      </c>
    </row>
    <row r="9" s="214" customFormat="1" ht="15">
      <c r="A9" s="224"/>
    </row>
    <row r="10" s="214" customFormat="1" ht="15">
      <c r="A10" s="224"/>
    </row>
    <row r="12" ht="13.5">
      <c r="A12" s="224" t="s">
        <v>863</v>
      </c>
    </row>
    <row r="13" ht="13.5">
      <c r="A13" s="224" t="s">
        <v>867</v>
      </c>
    </row>
    <row r="15" ht="17.25">
      <c r="A15" s="247" t="s">
        <v>903</v>
      </c>
    </row>
    <row r="16" ht="12.75"/>
    <row r="17" ht="12.75"/>
    <row r="18" ht="12.75"/>
    <row r="19" ht="12.75"/>
    <row r="21" ht="12.75"/>
    <row r="22" ht="12.75"/>
    <row r="23" ht="12.75"/>
    <row r="24" ht="12.75"/>
    <row r="25" ht="12.75"/>
    <row r="26" ht="12.75"/>
    <row r="27" ht="12.75"/>
    <row r="28" ht="12.75"/>
    <row r="29" ht="73.5">
      <c r="A29" s="246" t="s">
        <v>904</v>
      </c>
    </row>
  </sheetData>
  <sheetProtection/>
  <printOptions/>
  <pageMargins left="0.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D353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.7109375" style="0" customWidth="1"/>
    <col min="2" max="2" width="22.8515625" style="0" customWidth="1"/>
  </cols>
  <sheetData>
    <row r="1" spans="1:4" ht="12.75">
      <c r="A1" s="143" t="s">
        <v>0</v>
      </c>
      <c r="B1" s="139" t="s">
        <v>1</v>
      </c>
      <c r="C1" s="137" t="s">
        <v>2</v>
      </c>
      <c r="D1" t="s">
        <v>3</v>
      </c>
    </row>
    <row r="2" spans="1:4" ht="12.75">
      <c r="A2" s="138">
        <v>1</v>
      </c>
      <c r="B2" s="139" t="s">
        <v>4</v>
      </c>
      <c r="D2">
        <v>1</v>
      </c>
    </row>
    <row r="3" spans="1:2" ht="12.75">
      <c r="A3" s="138">
        <v>2</v>
      </c>
      <c r="B3" s="139" t="s">
        <v>5</v>
      </c>
    </row>
    <row r="4" spans="1:2" ht="12.75">
      <c r="A4" s="138">
        <v>3</v>
      </c>
      <c r="B4" s="139" t="s">
        <v>6</v>
      </c>
    </row>
    <row r="5" spans="1:2" ht="12.75">
      <c r="A5" s="138">
        <v>4</v>
      </c>
      <c r="B5" s="139" t="s">
        <v>7</v>
      </c>
    </row>
    <row r="6" spans="1:2" ht="12.75">
      <c r="A6" s="138">
        <v>5</v>
      </c>
      <c r="B6" s="139" t="s">
        <v>8</v>
      </c>
    </row>
    <row r="7" spans="1:2" ht="12.75">
      <c r="A7" s="138">
        <v>6</v>
      </c>
      <c r="B7" s="139" t="s">
        <v>9</v>
      </c>
    </row>
    <row r="8" spans="1:2" ht="12.75">
      <c r="A8" s="138">
        <v>7</v>
      </c>
      <c r="B8" s="139" t="s">
        <v>10</v>
      </c>
    </row>
    <row r="9" spans="1:2" ht="12.75">
      <c r="A9" s="138">
        <v>8</v>
      </c>
      <c r="B9" s="139" t="s">
        <v>11</v>
      </c>
    </row>
    <row r="10" spans="1:2" ht="12.75">
      <c r="A10" s="138">
        <v>9</v>
      </c>
      <c r="B10" s="139" t="s">
        <v>12</v>
      </c>
    </row>
    <row r="11" spans="1:2" ht="12.75">
      <c r="A11" s="138">
        <v>10</v>
      </c>
      <c r="B11" s="139" t="s">
        <v>13</v>
      </c>
    </row>
    <row r="12" spans="1:2" ht="12.75">
      <c r="A12" s="138">
        <v>11</v>
      </c>
      <c r="B12" s="139" t="s">
        <v>14</v>
      </c>
    </row>
    <row r="13" spans="1:2" ht="12.75">
      <c r="A13" s="138">
        <v>12</v>
      </c>
      <c r="B13" s="139" t="s">
        <v>15</v>
      </c>
    </row>
    <row r="14" spans="1:2" ht="12.75">
      <c r="A14" s="138">
        <v>13</v>
      </c>
      <c r="B14" s="139" t="s">
        <v>16</v>
      </c>
    </row>
    <row r="15" spans="1:2" ht="12.75">
      <c r="A15" s="138">
        <v>14</v>
      </c>
      <c r="B15" s="139" t="s">
        <v>17</v>
      </c>
    </row>
    <row r="16" spans="1:2" ht="12.75">
      <c r="A16" s="138">
        <v>15</v>
      </c>
      <c r="B16" s="139" t="s">
        <v>18</v>
      </c>
    </row>
    <row r="17" spans="1:2" ht="12.75">
      <c r="A17" s="138">
        <v>16</v>
      </c>
      <c r="B17" s="139" t="s">
        <v>19</v>
      </c>
    </row>
    <row r="18" spans="1:2" ht="12.75">
      <c r="A18" s="138">
        <v>17</v>
      </c>
      <c r="B18" s="139" t="s">
        <v>20</v>
      </c>
    </row>
    <row r="19" spans="1:2" ht="12.75">
      <c r="A19" s="138">
        <v>18</v>
      </c>
      <c r="B19" s="139" t="s">
        <v>21</v>
      </c>
    </row>
    <row r="20" spans="1:2" ht="12.75">
      <c r="A20" s="138">
        <v>19</v>
      </c>
      <c r="B20" s="139" t="s">
        <v>22</v>
      </c>
    </row>
    <row r="21" spans="1:2" ht="12.75">
      <c r="A21" s="138">
        <v>20</v>
      </c>
      <c r="B21" s="139" t="s">
        <v>23</v>
      </c>
    </row>
    <row r="22" spans="1:2" ht="12.75">
      <c r="A22" s="138">
        <v>21</v>
      </c>
      <c r="B22" s="139" t="s">
        <v>24</v>
      </c>
    </row>
    <row r="23" spans="1:2" ht="12.75">
      <c r="A23" s="138">
        <v>22</v>
      </c>
      <c r="B23" s="139" t="s">
        <v>25</v>
      </c>
    </row>
    <row r="24" spans="1:2" ht="12.75">
      <c r="A24" s="138">
        <v>23</v>
      </c>
      <c r="B24" s="139" t="s">
        <v>26</v>
      </c>
    </row>
    <row r="25" spans="1:2" ht="12.75">
      <c r="A25" s="138">
        <v>24</v>
      </c>
      <c r="B25" s="139" t="s">
        <v>27</v>
      </c>
    </row>
    <row r="26" spans="1:2" ht="12.75">
      <c r="A26" s="138">
        <v>25</v>
      </c>
      <c r="B26" s="139" t="s">
        <v>28</v>
      </c>
    </row>
    <row r="27" spans="1:2" ht="12.75">
      <c r="A27" s="138">
        <v>26</v>
      </c>
      <c r="B27" s="139" t="s">
        <v>29</v>
      </c>
    </row>
    <row r="28" spans="1:2" ht="12.75">
      <c r="A28" s="138">
        <v>27</v>
      </c>
      <c r="B28" s="139" t="s">
        <v>30</v>
      </c>
    </row>
    <row r="29" spans="1:2" ht="12.75">
      <c r="A29" s="138">
        <v>28</v>
      </c>
      <c r="B29" s="139" t="s">
        <v>31</v>
      </c>
    </row>
    <row r="30" spans="1:2" ht="12.75">
      <c r="A30" s="138">
        <v>29</v>
      </c>
      <c r="B30" s="139" t="s">
        <v>32</v>
      </c>
    </row>
    <row r="31" spans="1:2" ht="12.75">
      <c r="A31" s="138">
        <v>30</v>
      </c>
      <c r="B31" s="139" t="s">
        <v>33</v>
      </c>
    </row>
    <row r="32" spans="1:2" ht="12.75">
      <c r="A32" s="138">
        <v>31</v>
      </c>
      <c r="B32" s="139" t="s">
        <v>34</v>
      </c>
    </row>
    <row r="33" spans="1:2" ht="12.75">
      <c r="A33" s="138">
        <v>32</v>
      </c>
      <c r="B33" s="139" t="s">
        <v>35</v>
      </c>
    </row>
    <row r="34" spans="1:2" ht="12.75">
      <c r="A34" s="138">
        <v>33</v>
      </c>
      <c r="B34" s="139" t="s">
        <v>36</v>
      </c>
    </row>
    <row r="35" spans="1:2" ht="12.75">
      <c r="A35" s="138">
        <v>34</v>
      </c>
      <c r="B35" s="139" t="s">
        <v>37</v>
      </c>
    </row>
    <row r="36" spans="1:2" ht="12.75">
      <c r="A36" s="138">
        <v>35</v>
      </c>
      <c r="B36" s="139" t="s">
        <v>38</v>
      </c>
    </row>
    <row r="37" spans="1:2" ht="12.75">
      <c r="A37" s="138">
        <v>36</v>
      </c>
      <c r="B37" s="139" t="s">
        <v>39</v>
      </c>
    </row>
    <row r="38" spans="1:2" ht="12.75">
      <c r="A38" s="138">
        <v>37</v>
      </c>
      <c r="B38" s="139" t="s">
        <v>40</v>
      </c>
    </row>
    <row r="39" spans="1:2" ht="12.75">
      <c r="A39" s="138">
        <v>38</v>
      </c>
      <c r="B39" s="139" t="s">
        <v>41</v>
      </c>
    </row>
    <row r="40" spans="1:2" ht="12.75">
      <c r="A40" s="138">
        <v>39</v>
      </c>
      <c r="B40" s="139" t="s">
        <v>42</v>
      </c>
    </row>
    <row r="41" spans="1:2" ht="12.75">
      <c r="A41" s="138">
        <v>40</v>
      </c>
      <c r="B41" s="139" t="s">
        <v>43</v>
      </c>
    </row>
    <row r="42" spans="1:2" ht="12.75">
      <c r="A42" s="138">
        <v>41</v>
      </c>
      <c r="B42" s="139" t="s">
        <v>44</v>
      </c>
    </row>
    <row r="43" spans="1:2" ht="12.75">
      <c r="A43" s="138">
        <v>42</v>
      </c>
      <c r="B43" s="139" t="s">
        <v>45</v>
      </c>
    </row>
    <row r="44" spans="1:2" ht="12.75">
      <c r="A44" s="138">
        <v>43</v>
      </c>
      <c r="B44" s="139" t="s">
        <v>46</v>
      </c>
    </row>
    <row r="45" spans="1:2" ht="12.75">
      <c r="A45" s="138">
        <v>44</v>
      </c>
      <c r="B45" s="139" t="s">
        <v>47</v>
      </c>
    </row>
    <row r="46" spans="1:2" ht="12.75">
      <c r="A46" s="138">
        <v>45</v>
      </c>
      <c r="B46" s="139" t="s">
        <v>48</v>
      </c>
    </row>
    <row r="47" spans="1:2" ht="12.75">
      <c r="A47" s="138">
        <v>46</v>
      </c>
      <c r="B47" s="139" t="s">
        <v>49</v>
      </c>
    </row>
    <row r="48" spans="1:2" ht="12.75">
      <c r="A48" s="138">
        <v>47</v>
      </c>
      <c r="B48" s="139" t="s">
        <v>50</v>
      </c>
    </row>
    <row r="49" spans="1:2" ht="12.75">
      <c r="A49" s="138">
        <v>48</v>
      </c>
      <c r="B49" s="139" t="s">
        <v>51</v>
      </c>
    </row>
    <row r="50" spans="1:2" ht="12.75">
      <c r="A50" s="138">
        <v>49</v>
      </c>
      <c r="B50" s="139" t="s">
        <v>52</v>
      </c>
    </row>
    <row r="51" spans="1:2" ht="12.75">
      <c r="A51" s="138">
        <v>50</v>
      </c>
      <c r="B51" s="139" t="s">
        <v>53</v>
      </c>
    </row>
    <row r="52" spans="1:2" ht="12.75">
      <c r="A52" s="138">
        <v>51</v>
      </c>
      <c r="B52" s="139" t="s">
        <v>54</v>
      </c>
    </row>
    <row r="53" spans="1:2" ht="12.75">
      <c r="A53" s="138">
        <v>52</v>
      </c>
      <c r="B53" s="139" t="s">
        <v>55</v>
      </c>
    </row>
    <row r="54" spans="1:2" ht="12.75">
      <c r="A54" s="138">
        <v>53</v>
      </c>
      <c r="B54" s="139" t="s">
        <v>56</v>
      </c>
    </row>
    <row r="55" spans="1:2" ht="12.75">
      <c r="A55" s="138">
        <v>54</v>
      </c>
      <c r="B55" s="139" t="s">
        <v>57</v>
      </c>
    </row>
    <row r="56" spans="1:2" ht="12.75">
      <c r="A56" s="138">
        <v>55</v>
      </c>
      <c r="B56" s="139" t="s">
        <v>58</v>
      </c>
    </row>
    <row r="57" spans="1:2" ht="12.75">
      <c r="A57" s="138">
        <v>56</v>
      </c>
      <c r="B57" s="139" t="s">
        <v>59</v>
      </c>
    </row>
    <row r="58" spans="1:2" ht="12.75">
      <c r="A58" s="138">
        <v>57</v>
      </c>
      <c r="B58" s="139" t="s">
        <v>60</v>
      </c>
    </row>
    <row r="59" spans="1:2" ht="12.75">
      <c r="A59" s="138">
        <v>58</v>
      </c>
      <c r="B59" s="139" t="s">
        <v>61</v>
      </c>
    </row>
    <row r="60" spans="1:2" ht="12.75">
      <c r="A60" s="138">
        <v>59</v>
      </c>
      <c r="B60" s="139" t="s">
        <v>62</v>
      </c>
    </row>
    <row r="61" spans="1:2" ht="12.75">
      <c r="A61" s="138">
        <v>60</v>
      </c>
      <c r="B61" s="139" t="s">
        <v>63</v>
      </c>
    </row>
    <row r="62" spans="1:2" ht="12.75">
      <c r="A62" s="138">
        <v>61</v>
      </c>
      <c r="B62" s="139" t="s">
        <v>64</v>
      </c>
    </row>
    <row r="63" spans="1:2" ht="12.75">
      <c r="A63" s="138">
        <v>62</v>
      </c>
      <c r="B63" s="139" t="s">
        <v>65</v>
      </c>
    </row>
    <row r="64" spans="1:2" ht="12.75">
      <c r="A64" s="138">
        <v>63</v>
      </c>
      <c r="B64" s="139" t="s">
        <v>66</v>
      </c>
    </row>
    <row r="65" spans="1:2" ht="12.75">
      <c r="A65" s="138">
        <v>64</v>
      </c>
      <c r="B65" s="139" t="s">
        <v>67</v>
      </c>
    </row>
    <row r="66" spans="1:2" ht="12.75">
      <c r="A66" s="138">
        <v>65</v>
      </c>
      <c r="B66" s="139" t="s">
        <v>68</v>
      </c>
    </row>
    <row r="67" spans="1:2" ht="12.75">
      <c r="A67" s="138">
        <v>66</v>
      </c>
      <c r="B67" s="139" t="s">
        <v>69</v>
      </c>
    </row>
    <row r="68" spans="1:2" ht="12.75">
      <c r="A68" s="138">
        <v>67</v>
      </c>
      <c r="B68" s="139" t="s">
        <v>70</v>
      </c>
    </row>
    <row r="69" spans="1:2" ht="12.75">
      <c r="A69" s="138">
        <v>68</v>
      </c>
      <c r="B69" s="139" t="s">
        <v>71</v>
      </c>
    </row>
    <row r="70" spans="1:2" ht="12.75">
      <c r="A70" s="138">
        <v>69</v>
      </c>
      <c r="B70" s="139" t="s">
        <v>72</v>
      </c>
    </row>
    <row r="71" spans="1:2" ht="12.75">
      <c r="A71" s="138">
        <v>70</v>
      </c>
      <c r="B71" s="139" t="s">
        <v>73</v>
      </c>
    </row>
    <row r="72" spans="1:2" ht="12.75">
      <c r="A72" s="138">
        <v>71</v>
      </c>
      <c r="B72" s="139" t="s">
        <v>74</v>
      </c>
    </row>
    <row r="73" spans="1:2" ht="12.75">
      <c r="A73" s="138">
        <v>72</v>
      </c>
      <c r="B73" s="139" t="s">
        <v>75</v>
      </c>
    </row>
    <row r="74" spans="1:2" ht="12.75">
      <c r="A74" s="138">
        <v>73</v>
      </c>
      <c r="B74" s="139" t="s">
        <v>76</v>
      </c>
    </row>
    <row r="75" spans="1:2" ht="12.75">
      <c r="A75" s="138">
        <v>74</v>
      </c>
      <c r="B75" s="139" t="s">
        <v>77</v>
      </c>
    </row>
    <row r="76" spans="1:2" ht="12.75">
      <c r="A76" s="138">
        <v>75</v>
      </c>
      <c r="B76" s="139" t="s">
        <v>78</v>
      </c>
    </row>
    <row r="77" spans="1:2" ht="12.75">
      <c r="A77" s="138">
        <v>76</v>
      </c>
      <c r="B77" s="139" t="s">
        <v>79</v>
      </c>
    </row>
    <row r="78" spans="1:2" ht="12.75">
      <c r="A78" s="138">
        <v>77</v>
      </c>
      <c r="B78" s="139" t="s">
        <v>80</v>
      </c>
    </row>
    <row r="79" spans="1:2" ht="12.75">
      <c r="A79" s="138">
        <v>78</v>
      </c>
      <c r="B79" s="139" t="s">
        <v>81</v>
      </c>
    </row>
    <row r="80" spans="1:2" ht="12.75">
      <c r="A80" s="138">
        <v>79</v>
      </c>
      <c r="B80" s="139" t="s">
        <v>82</v>
      </c>
    </row>
    <row r="81" spans="1:2" ht="12.75">
      <c r="A81" s="138">
        <v>80</v>
      </c>
      <c r="B81" s="139" t="s">
        <v>83</v>
      </c>
    </row>
    <row r="82" spans="1:2" ht="12.75">
      <c r="A82" s="138">
        <v>81</v>
      </c>
      <c r="B82" s="139" t="s">
        <v>84</v>
      </c>
    </row>
    <row r="83" spans="1:2" ht="12.75">
      <c r="A83" s="138">
        <v>82</v>
      </c>
      <c r="B83" s="139" t="s">
        <v>85</v>
      </c>
    </row>
    <row r="84" spans="1:2" ht="12.75">
      <c r="A84" s="138">
        <v>83</v>
      </c>
      <c r="B84" s="139" t="s">
        <v>86</v>
      </c>
    </row>
    <row r="85" spans="1:2" ht="12.75">
      <c r="A85" s="138">
        <v>84</v>
      </c>
      <c r="B85" s="139" t="s">
        <v>87</v>
      </c>
    </row>
    <row r="86" spans="1:2" ht="12.75">
      <c r="A86" s="138">
        <v>85</v>
      </c>
      <c r="B86" s="139" t="s">
        <v>88</v>
      </c>
    </row>
    <row r="87" spans="1:2" ht="12.75">
      <c r="A87" s="138">
        <v>86</v>
      </c>
      <c r="B87" s="139" t="s">
        <v>89</v>
      </c>
    </row>
    <row r="88" spans="1:2" ht="12.75">
      <c r="A88" s="138">
        <v>87</v>
      </c>
      <c r="B88" s="139" t="s">
        <v>90</v>
      </c>
    </row>
    <row r="89" spans="1:2" ht="12.75">
      <c r="A89" s="138">
        <v>88</v>
      </c>
      <c r="B89" s="139" t="s">
        <v>91</v>
      </c>
    </row>
    <row r="90" spans="1:2" ht="12.75">
      <c r="A90" s="138">
        <v>89</v>
      </c>
      <c r="B90" s="139" t="s">
        <v>92</v>
      </c>
    </row>
    <row r="91" spans="1:2" ht="12.75">
      <c r="A91" s="138">
        <v>90</v>
      </c>
      <c r="B91" s="139" t="s">
        <v>93</v>
      </c>
    </row>
    <row r="92" spans="1:2" ht="12.75">
      <c r="A92" s="138">
        <v>91</v>
      </c>
      <c r="B92" s="139" t="s">
        <v>94</v>
      </c>
    </row>
    <row r="93" spans="1:2" ht="12.75">
      <c r="A93" s="138">
        <v>92</v>
      </c>
      <c r="B93" s="139" t="s">
        <v>95</v>
      </c>
    </row>
    <row r="94" spans="1:2" ht="12.75">
      <c r="A94" s="138">
        <v>93</v>
      </c>
      <c r="B94" s="139" t="s">
        <v>96</v>
      </c>
    </row>
    <row r="95" spans="1:2" ht="12.75">
      <c r="A95" s="138">
        <v>94</v>
      </c>
      <c r="B95" s="139" t="s">
        <v>97</v>
      </c>
    </row>
    <row r="96" spans="1:2" ht="12.75">
      <c r="A96" s="138">
        <v>95</v>
      </c>
      <c r="B96" s="139" t="s">
        <v>98</v>
      </c>
    </row>
    <row r="97" spans="1:2" ht="12.75">
      <c r="A97" s="138">
        <v>96</v>
      </c>
      <c r="B97" s="139" t="s">
        <v>99</v>
      </c>
    </row>
    <row r="98" spans="1:2" ht="12.75">
      <c r="A98" s="138">
        <v>97</v>
      </c>
      <c r="B98" s="139" t="s">
        <v>100</v>
      </c>
    </row>
    <row r="99" spans="1:2" ht="12.75">
      <c r="A99" s="138">
        <v>98</v>
      </c>
      <c r="B99" s="139" t="s">
        <v>101</v>
      </c>
    </row>
    <row r="100" spans="1:2" ht="12.75">
      <c r="A100" s="138">
        <v>99</v>
      </c>
      <c r="B100" s="139" t="s">
        <v>102</v>
      </c>
    </row>
    <row r="101" spans="1:2" ht="12.75">
      <c r="A101" s="138">
        <v>100</v>
      </c>
      <c r="B101" s="139" t="s">
        <v>103</v>
      </c>
    </row>
    <row r="102" spans="1:2" ht="12.75">
      <c r="A102" s="138">
        <v>101</v>
      </c>
      <c r="B102" s="139" t="s">
        <v>104</v>
      </c>
    </row>
    <row r="103" spans="1:2" ht="12.75">
      <c r="A103" s="138">
        <v>102</v>
      </c>
      <c r="B103" s="139" t="s">
        <v>105</v>
      </c>
    </row>
    <row r="104" spans="1:2" ht="12.75">
      <c r="A104" s="138">
        <v>103</v>
      </c>
      <c r="B104" s="139" t="s">
        <v>106</v>
      </c>
    </row>
    <row r="105" spans="1:2" ht="12.75">
      <c r="A105" s="138">
        <v>104</v>
      </c>
      <c r="B105" s="139" t="s">
        <v>107</v>
      </c>
    </row>
    <row r="106" spans="1:2" ht="12.75">
      <c r="A106" s="138">
        <v>105</v>
      </c>
      <c r="B106" s="139" t="s">
        <v>108</v>
      </c>
    </row>
    <row r="107" spans="1:2" ht="12.75">
      <c r="A107" s="138">
        <v>106</v>
      </c>
      <c r="B107" s="139" t="s">
        <v>109</v>
      </c>
    </row>
    <row r="108" spans="1:2" ht="12.75">
      <c r="A108" s="138">
        <v>107</v>
      </c>
      <c r="B108" s="139" t="s">
        <v>110</v>
      </c>
    </row>
    <row r="109" spans="1:2" ht="12.75">
      <c r="A109" s="138">
        <v>108</v>
      </c>
      <c r="B109" s="139" t="s">
        <v>111</v>
      </c>
    </row>
    <row r="110" spans="1:2" ht="12.75">
      <c r="A110" s="138">
        <v>109</v>
      </c>
      <c r="B110" s="139" t="s">
        <v>112</v>
      </c>
    </row>
    <row r="111" spans="1:2" ht="12.75">
      <c r="A111" s="138">
        <v>110</v>
      </c>
      <c r="B111" s="139" t="s">
        <v>113</v>
      </c>
    </row>
    <row r="112" spans="1:2" ht="12.75">
      <c r="A112" s="138">
        <v>111</v>
      </c>
      <c r="B112" s="139" t="s">
        <v>114</v>
      </c>
    </row>
    <row r="113" spans="1:2" ht="12.75">
      <c r="A113" s="138">
        <v>112</v>
      </c>
      <c r="B113" s="139" t="s">
        <v>115</v>
      </c>
    </row>
    <row r="114" spans="1:2" ht="12.75">
      <c r="A114" s="138">
        <v>113</v>
      </c>
      <c r="B114" s="139" t="s">
        <v>116</v>
      </c>
    </row>
    <row r="115" spans="1:2" ht="12.75">
      <c r="A115" s="138">
        <v>114</v>
      </c>
      <c r="B115" s="139" t="s">
        <v>117</v>
      </c>
    </row>
    <row r="116" spans="1:2" ht="12.75">
      <c r="A116" s="138">
        <v>115</v>
      </c>
      <c r="B116" s="139" t="s">
        <v>118</v>
      </c>
    </row>
    <row r="117" spans="1:2" ht="12.75">
      <c r="A117" s="138">
        <v>116</v>
      </c>
      <c r="B117" s="139" t="s">
        <v>119</v>
      </c>
    </row>
    <row r="118" spans="1:2" ht="12.75">
      <c r="A118" s="138">
        <v>117</v>
      </c>
      <c r="B118" s="139" t="s">
        <v>120</v>
      </c>
    </row>
    <row r="119" spans="1:2" ht="12.75">
      <c r="A119" s="138">
        <v>118</v>
      </c>
      <c r="B119" s="139" t="s">
        <v>121</v>
      </c>
    </row>
    <row r="120" spans="1:2" ht="12.75">
      <c r="A120" s="138">
        <v>119</v>
      </c>
      <c r="B120" s="139" t="s">
        <v>122</v>
      </c>
    </row>
    <row r="121" spans="1:2" ht="12.75">
      <c r="A121" s="138">
        <v>120</v>
      </c>
      <c r="B121" s="139" t="s">
        <v>123</v>
      </c>
    </row>
    <row r="122" spans="1:2" ht="12.75">
      <c r="A122" s="138">
        <v>121</v>
      </c>
      <c r="B122" s="139" t="s">
        <v>124</v>
      </c>
    </row>
    <row r="123" spans="1:2" ht="12.75">
      <c r="A123" s="138">
        <v>122</v>
      </c>
      <c r="B123" s="139" t="s">
        <v>125</v>
      </c>
    </row>
    <row r="124" spans="1:2" ht="12.75">
      <c r="A124" s="138">
        <v>123</v>
      </c>
      <c r="B124" s="139" t="s">
        <v>126</v>
      </c>
    </row>
    <row r="125" spans="1:2" ht="12.75">
      <c r="A125" s="138">
        <v>124</v>
      </c>
      <c r="B125" s="139" t="s">
        <v>127</v>
      </c>
    </row>
    <row r="126" spans="1:2" ht="12.75">
      <c r="A126" s="138">
        <v>125</v>
      </c>
      <c r="B126" s="139" t="s">
        <v>128</v>
      </c>
    </row>
    <row r="127" spans="1:2" ht="12.75">
      <c r="A127" s="138">
        <v>126</v>
      </c>
      <c r="B127" s="139" t="s">
        <v>129</v>
      </c>
    </row>
    <row r="128" spans="1:2" ht="12.75">
      <c r="A128" s="138">
        <v>127</v>
      </c>
      <c r="B128" s="139" t="s">
        <v>130</v>
      </c>
    </row>
    <row r="129" spans="1:2" ht="12.75">
      <c r="A129" s="138">
        <v>128</v>
      </c>
      <c r="B129" s="139" t="s">
        <v>131</v>
      </c>
    </row>
    <row r="130" spans="1:2" ht="12.75">
      <c r="A130" s="138">
        <v>129</v>
      </c>
      <c r="B130" s="139" t="s">
        <v>132</v>
      </c>
    </row>
    <row r="131" spans="1:2" ht="12.75">
      <c r="A131" s="138">
        <v>130</v>
      </c>
      <c r="B131" s="139" t="s">
        <v>133</v>
      </c>
    </row>
    <row r="132" spans="1:2" ht="12.75">
      <c r="A132" s="138">
        <v>131</v>
      </c>
      <c r="B132" s="139" t="s">
        <v>134</v>
      </c>
    </row>
    <row r="133" spans="1:2" ht="12.75">
      <c r="A133" s="138">
        <v>132</v>
      </c>
      <c r="B133" s="139" t="s">
        <v>135</v>
      </c>
    </row>
    <row r="134" spans="1:2" ht="12.75">
      <c r="A134" s="138">
        <v>133</v>
      </c>
      <c r="B134" s="139" t="s">
        <v>136</v>
      </c>
    </row>
    <row r="135" spans="1:2" ht="12.75">
      <c r="A135" s="138">
        <v>134</v>
      </c>
      <c r="B135" s="139" t="s">
        <v>137</v>
      </c>
    </row>
    <row r="136" spans="1:2" ht="12.75">
      <c r="A136" s="138">
        <v>135</v>
      </c>
      <c r="B136" s="139" t="s">
        <v>138</v>
      </c>
    </row>
    <row r="137" spans="1:2" ht="12.75">
      <c r="A137" s="138">
        <v>136</v>
      </c>
      <c r="B137" s="139" t="s">
        <v>139</v>
      </c>
    </row>
    <row r="138" spans="1:2" ht="12.75">
      <c r="A138" s="138">
        <v>137</v>
      </c>
      <c r="B138" s="139" t="s">
        <v>140</v>
      </c>
    </row>
    <row r="139" spans="1:2" ht="12.75">
      <c r="A139" s="138">
        <v>138</v>
      </c>
      <c r="B139" s="139" t="s">
        <v>141</v>
      </c>
    </row>
    <row r="140" spans="1:2" ht="12.75">
      <c r="A140" s="138">
        <v>139</v>
      </c>
      <c r="B140" s="139" t="s">
        <v>142</v>
      </c>
    </row>
    <row r="141" spans="1:2" ht="12.75">
      <c r="A141" s="138">
        <v>140</v>
      </c>
      <c r="B141" s="139" t="s">
        <v>143</v>
      </c>
    </row>
    <row r="142" spans="1:2" ht="12.75">
      <c r="A142" s="138">
        <v>141</v>
      </c>
      <c r="B142" s="139" t="s">
        <v>144</v>
      </c>
    </row>
    <row r="143" spans="1:2" ht="12.75">
      <c r="A143" s="138">
        <v>142</v>
      </c>
      <c r="B143" s="139" t="s">
        <v>145</v>
      </c>
    </row>
    <row r="144" spans="1:2" ht="12.75">
      <c r="A144" s="138">
        <v>143</v>
      </c>
      <c r="B144" s="139" t="s">
        <v>146</v>
      </c>
    </row>
    <row r="145" spans="1:2" ht="12.75">
      <c r="A145" s="138">
        <v>144</v>
      </c>
      <c r="B145" s="139" t="s">
        <v>147</v>
      </c>
    </row>
    <row r="146" spans="1:2" ht="12.75">
      <c r="A146" s="138">
        <v>145</v>
      </c>
      <c r="B146" s="139" t="s">
        <v>148</v>
      </c>
    </row>
    <row r="147" spans="1:2" ht="12.75">
      <c r="A147" s="138">
        <v>146</v>
      </c>
      <c r="B147" s="139" t="s">
        <v>149</v>
      </c>
    </row>
    <row r="148" spans="1:2" ht="12.75">
      <c r="A148" s="138">
        <v>147</v>
      </c>
      <c r="B148" s="139" t="s">
        <v>150</v>
      </c>
    </row>
    <row r="149" spans="1:2" ht="12.75">
      <c r="A149" s="138">
        <v>148</v>
      </c>
      <c r="B149" s="139" t="s">
        <v>151</v>
      </c>
    </row>
    <row r="150" spans="1:2" ht="12.75">
      <c r="A150" s="138">
        <v>149</v>
      </c>
      <c r="B150" s="139" t="s">
        <v>152</v>
      </c>
    </row>
    <row r="151" spans="1:2" ht="12.75">
      <c r="A151" s="138">
        <v>150</v>
      </c>
      <c r="B151" s="139" t="s">
        <v>153</v>
      </c>
    </row>
    <row r="152" spans="1:2" ht="12.75">
      <c r="A152" s="138">
        <v>151</v>
      </c>
      <c r="B152" s="139" t="s">
        <v>154</v>
      </c>
    </row>
    <row r="153" spans="1:2" ht="12.75">
      <c r="A153" s="138">
        <v>152</v>
      </c>
      <c r="B153" s="139" t="s">
        <v>155</v>
      </c>
    </row>
    <row r="154" spans="1:2" ht="12.75">
      <c r="A154" s="138">
        <v>153</v>
      </c>
      <c r="B154" s="139" t="s">
        <v>156</v>
      </c>
    </row>
    <row r="155" spans="1:2" ht="12.75">
      <c r="A155" s="138">
        <v>154</v>
      </c>
      <c r="B155" s="139" t="s">
        <v>157</v>
      </c>
    </row>
    <row r="156" spans="1:2" ht="12.75">
      <c r="A156" s="138">
        <v>155</v>
      </c>
      <c r="B156" s="139" t="s">
        <v>158</v>
      </c>
    </row>
    <row r="157" spans="1:2" ht="12.75">
      <c r="A157" s="138">
        <v>156</v>
      </c>
      <c r="B157" s="139" t="s">
        <v>159</v>
      </c>
    </row>
    <row r="158" spans="1:2" ht="12.75">
      <c r="A158" s="138">
        <v>157</v>
      </c>
      <c r="B158" s="139" t="s">
        <v>160</v>
      </c>
    </row>
    <row r="159" spans="1:2" ht="12.75">
      <c r="A159" s="138">
        <v>158</v>
      </c>
      <c r="B159" s="139" t="s">
        <v>161</v>
      </c>
    </row>
    <row r="160" spans="1:2" ht="12.75">
      <c r="A160" s="138">
        <v>159</v>
      </c>
      <c r="B160" s="139" t="s">
        <v>162</v>
      </c>
    </row>
    <row r="161" spans="1:2" ht="12.75">
      <c r="A161" s="138">
        <v>160</v>
      </c>
      <c r="B161" s="139" t="s">
        <v>163</v>
      </c>
    </row>
    <row r="162" spans="1:2" ht="12.75">
      <c r="A162" s="138">
        <v>161</v>
      </c>
      <c r="B162" s="139" t="s">
        <v>164</v>
      </c>
    </row>
    <row r="163" spans="1:2" ht="12.75">
      <c r="A163" s="138">
        <v>162</v>
      </c>
      <c r="B163" s="139" t="s">
        <v>165</v>
      </c>
    </row>
    <row r="164" spans="1:2" ht="12.75">
      <c r="A164" s="138">
        <v>163</v>
      </c>
      <c r="B164" s="139" t="s">
        <v>166</v>
      </c>
    </row>
    <row r="165" spans="1:2" ht="12.75">
      <c r="A165" s="138">
        <v>164</v>
      </c>
      <c r="B165" s="139" t="s">
        <v>167</v>
      </c>
    </row>
    <row r="166" spans="1:2" ht="12.75">
      <c r="A166" s="138">
        <v>165</v>
      </c>
      <c r="B166" s="139" t="s">
        <v>168</v>
      </c>
    </row>
    <row r="167" spans="1:2" ht="12.75">
      <c r="A167" s="138">
        <v>166</v>
      </c>
      <c r="B167" s="139" t="s">
        <v>169</v>
      </c>
    </row>
    <row r="168" spans="1:2" ht="12.75">
      <c r="A168" s="138">
        <v>167</v>
      </c>
      <c r="B168" s="139" t="s">
        <v>170</v>
      </c>
    </row>
    <row r="169" spans="1:2" ht="12.75">
      <c r="A169" s="138">
        <v>168</v>
      </c>
      <c r="B169" s="139" t="s">
        <v>171</v>
      </c>
    </row>
    <row r="170" spans="1:2" ht="12.75">
      <c r="A170" s="138">
        <v>169</v>
      </c>
      <c r="B170" s="139" t="s">
        <v>172</v>
      </c>
    </row>
    <row r="171" spans="1:2" ht="12.75">
      <c r="A171" s="138">
        <v>170</v>
      </c>
      <c r="B171" s="139" t="s">
        <v>173</v>
      </c>
    </row>
    <row r="172" spans="1:2" ht="12.75">
      <c r="A172" s="138">
        <v>171</v>
      </c>
      <c r="B172" s="139" t="s">
        <v>174</v>
      </c>
    </row>
    <row r="173" spans="1:2" ht="12.75">
      <c r="A173" s="138">
        <v>172</v>
      </c>
      <c r="B173" s="139" t="s">
        <v>175</v>
      </c>
    </row>
    <row r="174" spans="1:2" ht="12.75">
      <c r="A174" s="138">
        <v>173</v>
      </c>
      <c r="B174" s="139" t="s">
        <v>176</v>
      </c>
    </row>
    <row r="175" spans="1:2" ht="12.75">
      <c r="A175" s="138">
        <v>174</v>
      </c>
      <c r="B175" s="139" t="s">
        <v>177</v>
      </c>
    </row>
    <row r="176" spans="1:2" ht="12.75">
      <c r="A176" s="138">
        <v>175</v>
      </c>
      <c r="B176" s="139" t="s">
        <v>178</v>
      </c>
    </row>
    <row r="177" spans="1:2" ht="12.75">
      <c r="A177" s="138">
        <v>176</v>
      </c>
      <c r="B177" s="139" t="s">
        <v>179</v>
      </c>
    </row>
    <row r="178" spans="1:2" ht="12.75">
      <c r="A178" s="138">
        <v>177</v>
      </c>
      <c r="B178" s="139" t="s">
        <v>180</v>
      </c>
    </row>
    <row r="179" spans="1:2" ht="12.75">
      <c r="A179" s="138">
        <v>178</v>
      </c>
      <c r="B179" s="139" t="s">
        <v>181</v>
      </c>
    </row>
    <row r="180" spans="1:2" ht="12.75">
      <c r="A180" s="138">
        <v>179</v>
      </c>
      <c r="B180" s="139" t="s">
        <v>182</v>
      </c>
    </row>
    <row r="181" spans="1:2" ht="12.75">
      <c r="A181" s="138">
        <v>180</v>
      </c>
      <c r="B181" s="139" t="s">
        <v>183</v>
      </c>
    </row>
    <row r="182" spans="1:2" ht="12.75">
      <c r="A182" s="138">
        <v>181</v>
      </c>
      <c r="B182" s="139" t="s">
        <v>184</v>
      </c>
    </row>
    <row r="183" spans="1:2" ht="12.75">
      <c r="A183" s="138">
        <v>182</v>
      </c>
      <c r="B183" s="139" t="s">
        <v>185</v>
      </c>
    </row>
    <row r="184" spans="1:2" ht="12.75">
      <c r="A184" s="138">
        <v>183</v>
      </c>
      <c r="B184" s="139" t="s">
        <v>186</v>
      </c>
    </row>
    <row r="185" spans="1:2" ht="12.75">
      <c r="A185" s="138">
        <v>184</v>
      </c>
      <c r="B185" s="139" t="s">
        <v>187</v>
      </c>
    </row>
    <row r="186" spans="1:2" ht="12.75">
      <c r="A186" s="138">
        <v>185</v>
      </c>
      <c r="B186" s="139" t="s">
        <v>188</v>
      </c>
    </row>
    <row r="187" spans="1:2" ht="12.75">
      <c r="A187" s="138">
        <v>186</v>
      </c>
      <c r="B187" s="139" t="s">
        <v>189</v>
      </c>
    </row>
    <row r="188" spans="1:2" ht="12.75">
      <c r="A188" s="138">
        <v>187</v>
      </c>
      <c r="B188" s="139" t="s">
        <v>190</v>
      </c>
    </row>
    <row r="189" spans="1:2" ht="12.75">
      <c r="A189" s="138">
        <v>188</v>
      </c>
      <c r="B189" s="139" t="s">
        <v>191</v>
      </c>
    </row>
    <row r="190" spans="1:2" ht="12.75">
      <c r="A190" s="138">
        <v>189</v>
      </c>
      <c r="B190" s="139" t="s">
        <v>192</v>
      </c>
    </row>
    <row r="191" spans="1:2" ht="12.75">
      <c r="A191" s="138">
        <v>190</v>
      </c>
      <c r="B191" s="139" t="s">
        <v>193</v>
      </c>
    </row>
    <row r="192" spans="1:2" ht="12.75">
      <c r="A192" s="138">
        <v>191</v>
      </c>
      <c r="B192" s="139" t="s">
        <v>194</v>
      </c>
    </row>
    <row r="193" spans="1:2" ht="12.75">
      <c r="A193" s="138">
        <v>192</v>
      </c>
      <c r="B193" s="139" t="s">
        <v>195</v>
      </c>
    </row>
    <row r="194" spans="1:2" ht="12.75">
      <c r="A194" s="138">
        <v>193</v>
      </c>
      <c r="B194" s="139" t="s">
        <v>196</v>
      </c>
    </row>
    <row r="195" spans="1:2" ht="12.75">
      <c r="A195" s="138">
        <v>194</v>
      </c>
      <c r="B195" s="139" t="s">
        <v>197</v>
      </c>
    </row>
    <row r="196" spans="1:2" ht="12.75">
      <c r="A196" s="138">
        <v>195</v>
      </c>
      <c r="B196" s="139" t="s">
        <v>198</v>
      </c>
    </row>
    <row r="197" spans="1:2" ht="12.75">
      <c r="A197" s="138">
        <v>196</v>
      </c>
      <c r="B197" s="139" t="s">
        <v>199</v>
      </c>
    </row>
    <row r="198" spans="1:2" ht="12.75">
      <c r="A198" s="138">
        <v>197</v>
      </c>
      <c r="B198" s="139" t="s">
        <v>200</v>
      </c>
    </row>
    <row r="199" spans="1:2" ht="12.75">
      <c r="A199" s="138">
        <v>198</v>
      </c>
      <c r="B199" s="139" t="s">
        <v>201</v>
      </c>
    </row>
    <row r="200" spans="1:2" ht="12.75">
      <c r="A200" s="138">
        <v>199</v>
      </c>
      <c r="B200" s="139" t="s">
        <v>202</v>
      </c>
    </row>
    <row r="201" spans="1:2" ht="12.75">
      <c r="A201" s="138">
        <v>200</v>
      </c>
      <c r="B201" s="139" t="s">
        <v>203</v>
      </c>
    </row>
    <row r="202" spans="1:2" ht="12.75">
      <c r="A202" s="138">
        <v>201</v>
      </c>
      <c r="B202" s="139" t="s">
        <v>204</v>
      </c>
    </row>
    <row r="203" spans="1:2" ht="12.75">
      <c r="A203" s="138">
        <v>202</v>
      </c>
      <c r="B203" s="139" t="s">
        <v>205</v>
      </c>
    </row>
    <row r="204" spans="1:2" ht="12.75">
      <c r="A204" s="138">
        <v>203</v>
      </c>
      <c r="B204" s="139" t="s">
        <v>206</v>
      </c>
    </row>
    <row r="205" spans="1:2" ht="12.75">
      <c r="A205" s="138">
        <v>204</v>
      </c>
      <c r="B205" s="139" t="s">
        <v>207</v>
      </c>
    </row>
    <row r="206" spans="1:2" ht="12.75">
      <c r="A206" s="138">
        <v>205</v>
      </c>
      <c r="B206" s="139" t="s">
        <v>208</v>
      </c>
    </row>
    <row r="207" spans="1:2" ht="12.75">
      <c r="A207" s="138">
        <v>206</v>
      </c>
      <c r="B207" s="139" t="s">
        <v>209</v>
      </c>
    </row>
    <row r="208" spans="1:2" ht="12.75">
      <c r="A208" s="138">
        <v>207</v>
      </c>
      <c r="B208" s="139" t="s">
        <v>210</v>
      </c>
    </row>
    <row r="209" spans="1:2" ht="12.75">
      <c r="A209" s="138">
        <v>208</v>
      </c>
      <c r="B209" s="139" t="s">
        <v>211</v>
      </c>
    </row>
    <row r="210" spans="1:2" ht="12.75">
      <c r="A210" s="138">
        <v>209</v>
      </c>
      <c r="B210" s="139" t="s">
        <v>212</v>
      </c>
    </row>
    <row r="211" spans="1:2" ht="12.75">
      <c r="A211" s="138">
        <v>210</v>
      </c>
      <c r="B211" s="139" t="s">
        <v>213</v>
      </c>
    </row>
    <row r="212" spans="1:2" ht="12.75">
      <c r="A212" s="138">
        <v>211</v>
      </c>
      <c r="B212" s="139" t="s">
        <v>214</v>
      </c>
    </row>
    <row r="213" spans="1:2" ht="12.75">
      <c r="A213" s="138">
        <v>212</v>
      </c>
      <c r="B213" s="139" t="s">
        <v>215</v>
      </c>
    </row>
    <row r="214" spans="1:2" ht="12.75">
      <c r="A214" s="138">
        <v>213</v>
      </c>
      <c r="B214" s="139" t="s">
        <v>216</v>
      </c>
    </row>
    <row r="215" spans="1:2" ht="12.75">
      <c r="A215" s="138">
        <v>214</v>
      </c>
      <c r="B215" s="139" t="s">
        <v>217</v>
      </c>
    </row>
    <row r="216" spans="1:2" ht="12.75">
      <c r="A216" s="138">
        <v>215</v>
      </c>
      <c r="B216" s="139" t="s">
        <v>218</v>
      </c>
    </row>
    <row r="217" spans="1:2" ht="12.75">
      <c r="A217" s="138">
        <v>216</v>
      </c>
      <c r="B217" s="139" t="s">
        <v>219</v>
      </c>
    </row>
    <row r="218" spans="1:2" ht="12.75">
      <c r="A218" s="138">
        <v>217</v>
      </c>
      <c r="B218" s="139" t="s">
        <v>220</v>
      </c>
    </row>
    <row r="219" spans="1:2" ht="12.75">
      <c r="A219" s="138">
        <v>218</v>
      </c>
      <c r="B219" s="139" t="s">
        <v>221</v>
      </c>
    </row>
    <row r="220" spans="1:2" ht="12.75">
      <c r="A220" s="138">
        <v>219</v>
      </c>
      <c r="B220" s="139" t="s">
        <v>222</v>
      </c>
    </row>
    <row r="221" spans="1:2" ht="12.75">
      <c r="A221" s="138">
        <v>220</v>
      </c>
      <c r="B221" s="139" t="s">
        <v>223</v>
      </c>
    </row>
    <row r="222" spans="1:2" ht="12.75">
      <c r="A222" s="138">
        <v>221</v>
      </c>
      <c r="B222" s="139" t="s">
        <v>224</v>
      </c>
    </row>
    <row r="223" spans="1:2" ht="12.75">
      <c r="A223" s="138">
        <v>222</v>
      </c>
      <c r="B223" s="139" t="s">
        <v>225</v>
      </c>
    </row>
    <row r="224" spans="1:2" ht="12.75">
      <c r="A224" s="138">
        <v>223</v>
      </c>
      <c r="B224" s="139" t="s">
        <v>226</v>
      </c>
    </row>
    <row r="225" spans="1:2" ht="12.75">
      <c r="A225" s="138">
        <v>224</v>
      </c>
      <c r="B225" s="139" t="s">
        <v>227</v>
      </c>
    </row>
    <row r="226" spans="1:2" ht="12.75">
      <c r="A226" s="138">
        <v>225</v>
      </c>
      <c r="B226" s="139" t="s">
        <v>228</v>
      </c>
    </row>
    <row r="227" spans="1:2" ht="12.75">
      <c r="A227" s="138">
        <v>226</v>
      </c>
      <c r="B227" s="139" t="s">
        <v>229</v>
      </c>
    </row>
    <row r="228" spans="1:2" ht="12.75">
      <c r="A228" s="138">
        <v>227</v>
      </c>
      <c r="B228" s="139" t="s">
        <v>230</v>
      </c>
    </row>
    <row r="229" spans="1:2" ht="12.75">
      <c r="A229" s="138">
        <v>228</v>
      </c>
      <c r="B229" s="139" t="s">
        <v>231</v>
      </c>
    </row>
    <row r="230" spans="1:2" ht="12.75">
      <c r="A230" s="138">
        <v>229</v>
      </c>
      <c r="B230" s="139" t="s">
        <v>232</v>
      </c>
    </row>
    <row r="231" spans="1:2" ht="12.75">
      <c r="A231" s="138">
        <v>230</v>
      </c>
      <c r="B231" s="139" t="s">
        <v>233</v>
      </c>
    </row>
    <row r="232" spans="1:2" ht="12.75">
      <c r="A232" s="138">
        <v>231</v>
      </c>
      <c r="B232" s="139" t="s">
        <v>234</v>
      </c>
    </row>
    <row r="233" spans="1:2" ht="12.75">
      <c r="A233" s="138">
        <v>232</v>
      </c>
      <c r="B233" s="139" t="s">
        <v>235</v>
      </c>
    </row>
    <row r="234" spans="1:2" ht="12.75">
      <c r="A234" s="138">
        <v>233</v>
      </c>
      <c r="B234" s="139" t="s">
        <v>236</v>
      </c>
    </row>
    <row r="235" spans="1:2" ht="12.75">
      <c r="A235" s="138">
        <v>234</v>
      </c>
      <c r="B235" s="139" t="s">
        <v>237</v>
      </c>
    </row>
    <row r="236" spans="1:2" ht="12.75">
      <c r="A236" s="138">
        <v>235</v>
      </c>
      <c r="B236" s="139" t="s">
        <v>238</v>
      </c>
    </row>
    <row r="237" spans="1:2" ht="12.75">
      <c r="A237" s="138">
        <v>236</v>
      </c>
      <c r="B237" s="139" t="s">
        <v>239</v>
      </c>
    </row>
    <row r="238" spans="1:2" ht="12.75">
      <c r="A238" s="138">
        <v>237</v>
      </c>
      <c r="B238" s="139" t="s">
        <v>240</v>
      </c>
    </row>
    <row r="239" spans="1:2" ht="12.75">
      <c r="A239" s="138">
        <v>238</v>
      </c>
      <c r="B239" s="139" t="s">
        <v>241</v>
      </c>
    </row>
    <row r="240" spans="1:2" ht="12.75">
      <c r="A240" s="138">
        <v>239</v>
      </c>
      <c r="B240" s="139" t="s">
        <v>242</v>
      </c>
    </row>
    <row r="241" spans="1:2" ht="12.75">
      <c r="A241" s="138">
        <v>240</v>
      </c>
      <c r="B241" s="139" t="s">
        <v>243</v>
      </c>
    </row>
    <row r="242" spans="1:2" ht="12.75">
      <c r="A242" s="138">
        <v>241</v>
      </c>
      <c r="B242" s="139" t="s">
        <v>244</v>
      </c>
    </row>
    <row r="243" spans="1:2" ht="12.75">
      <c r="A243" s="138">
        <v>242</v>
      </c>
      <c r="B243" s="139" t="s">
        <v>245</v>
      </c>
    </row>
    <row r="244" spans="1:2" ht="12.75">
      <c r="A244" s="138">
        <v>243</v>
      </c>
      <c r="B244" s="139" t="s">
        <v>246</v>
      </c>
    </row>
    <row r="245" spans="1:2" ht="12.75">
      <c r="A245" s="138">
        <v>244</v>
      </c>
      <c r="B245" s="139" t="s">
        <v>247</v>
      </c>
    </row>
    <row r="246" spans="1:2" ht="12.75">
      <c r="A246" s="138">
        <v>245</v>
      </c>
      <c r="B246" s="139" t="s">
        <v>248</v>
      </c>
    </row>
    <row r="247" spans="1:2" ht="12.75">
      <c r="A247" s="138">
        <v>246</v>
      </c>
      <c r="B247" s="139" t="s">
        <v>249</v>
      </c>
    </row>
    <row r="248" spans="1:2" ht="12.75">
      <c r="A248" s="138">
        <v>247</v>
      </c>
      <c r="B248" s="139" t="s">
        <v>250</v>
      </c>
    </row>
    <row r="249" spans="1:2" ht="12.75">
      <c r="A249" s="138">
        <v>248</v>
      </c>
      <c r="B249" s="139" t="s">
        <v>251</v>
      </c>
    </row>
    <row r="250" spans="1:2" ht="12.75">
      <c r="A250" s="138">
        <v>249</v>
      </c>
      <c r="B250" s="139" t="s">
        <v>252</v>
      </c>
    </row>
    <row r="251" spans="1:2" ht="12.75">
      <c r="A251" s="138">
        <v>250</v>
      </c>
      <c r="B251" s="139" t="s">
        <v>253</v>
      </c>
    </row>
    <row r="252" spans="1:2" ht="12.75">
      <c r="A252" s="138">
        <v>251</v>
      </c>
      <c r="B252" s="139" t="s">
        <v>254</v>
      </c>
    </row>
    <row r="253" spans="1:2" ht="12.75">
      <c r="A253" s="138">
        <v>252</v>
      </c>
      <c r="B253" s="139" t="s">
        <v>255</v>
      </c>
    </row>
    <row r="254" spans="1:2" ht="12.75">
      <c r="A254" s="138">
        <v>253</v>
      </c>
      <c r="B254" s="139" t="s">
        <v>256</v>
      </c>
    </row>
    <row r="255" spans="1:2" ht="12.75">
      <c r="A255" s="138">
        <v>254</v>
      </c>
      <c r="B255" s="139" t="s">
        <v>257</v>
      </c>
    </row>
    <row r="256" spans="1:2" ht="12.75">
      <c r="A256" s="138">
        <v>255</v>
      </c>
      <c r="B256" s="139" t="s">
        <v>258</v>
      </c>
    </row>
    <row r="257" spans="1:2" ht="12.75">
      <c r="A257" s="138">
        <v>256</v>
      </c>
      <c r="B257" s="139" t="s">
        <v>259</v>
      </c>
    </row>
    <row r="258" spans="1:2" ht="12.75">
      <c r="A258" s="138">
        <v>257</v>
      </c>
      <c r="B258" s="139" t="s">
        <v>260</v>
      </c>
    </row>
    <row r="259" spans="1:2" ht="12.75">
      <c r="A259" s="138">
        <v>258</v>
      </c>
      <c r="B259" s="139" t="s">
        <v>261</v>
      </c>
    </row>
    <row r="260" spans="1:2" ht="12.75">
      <c r="A260" s="138">
        <v>259</v>
      </c>
      <c r="B260" s="139" t="s">
        <v>262</v>
      </c>
    </row>
    <row r="261" spans="1:2" ht="12.75">
      <c r="A261" s="138">
        <v>260</v>
      </c>
      <c r="B261" s="139" t="s">
        <v>263</v>
      </c>
    </row>
    <row r="262" spans="1:2" ht="12.75">
      <c r="A262" s="138">
        <v>261</v>
      </c>
      <c r="B262" s="139" t="s">
        <v>264</v>
      </c>
    </row>
    <row r="263" spans="1:2" ht="12.75">
      <c r="A263" s="138">
        <v>262</v>
      </c>
      <c r="B263" s="139" t="s">
        <v>265</v>
      </c>
    </row>
    <row r="264" spans="1:2" ht="12.75">
      <c r="A264" s="138">
        <v>263</v>
      </c>
      <c r="B264" s="139" t="s">
        <v>266</v>
      </c>
    </row>
    <row r="265" spans="1:2" ht="12.75">
      <c r="A265" s="138">
        <v>264</v>
      </c>
      <c r="B265" s="139" t="s">
        <v>267</v>
      </c>
    </row>
    <row r="266" spans="1:2" ht="12.75">
      <c r="A266" s="138">
        <v>265</v>
      </c>
      <c r="B266" s="139" t="s">
        <v>268</v>
      </c>
    </row>
    <row r="267" spans="1:2" ht="12.75">
      <c r="A267" s="138">
        <v>266</v>
      </c>
      <c r="B267" s="139" t="s">
        <v>269</v>
      </c>
    </row>
    <row r="268" spans="1:2" ht="12.75">
      <c r="A268" s="138">
        <v>267</v>
      </c>
      <c r="B268" s="139" t="s">
        <v>270</v>
      </c>
    </row>
    <row r="269" spans="1:2" ht="12.75">
      <c r="A269" s="138">
        <v>268</v>
      </c>
      <c r="B269" s="139" t="s">
        <v>271</v>
      </c>
    </row>
    <row r="270" spans="1:2" ht="12.75">
      <c r="A270" s="138">
        <v>269</v>
      </c>
      <c r="B270" s="139" t="s">
        <v>272</v>
      </c>
    </row>
    <row r="271" spans="1:2" ht="12.75">
      <c r="A271" s="138">
        <v>270</v>
      </c>
      <c r="B271" s="139" t="s">
        <v>273</v>
      </c>
    </row>
    <row r="272" spans="1:2" ht="12.75">
      <c r="A272" s="138">
        <v>271</v>
      </c>
      <c r="B272" s="139" t="s">
        <v>274</v>
      </c>
    </row>
    <row r="273" spans="1:2" ht="12.75">
      <c r="A273" s="138">
        <v>272</v>
      </c>
      <c r="B273" s="139" t="s">
        <v>275</v>
      </c>
    </row>
    <row r="274" spans="1:2" ht="12.75">
      <c r="A274" s="138">
        <v>273</v>
      </c>
      <c r="B274" s="139" t="s">
        <v>276</v>
      </c>
    </row>
    <row r="275" spans="1:2" ht="12.75">
      <c r="A275" s="138">
        <v>274</v>
      </c>
      <c r="B275" s="139" t="s">
        <v>277</v>
      </c>
    </row>
    <row r="276" spans="1:2" ht="12.75">
      <c r="A276" s="138">
        <v>275</v>
      </c>
      <c r="B276" s="139" t="s">
        <v>278</v>
      </c>
    </row>
    <row r="277" spans="1:2" ht="12.75">
      <c r="A277" s="138">
        <v>276</v>
      </c>
      <c r="B277" s="139" t="s">
        <v>279</v>
      </c>
    </row>
    <row r="278" spans="1:2" ht="12.75">
      <c r="A278" s="138">
        <v>277</v>
      </c>
      <c r="B278" s="139" t="s">
        <v>280</v>
      </c>
    </row>
    <row r="279" spans="1:2" ht="12.75">
      <c r="A279" s="138">
        <v>278</v>
      </c>
      <c r="B279" s="139" t="s">
        <v>281</v>
      </c>
    </row>
    <row r="280" spans="1:2" ht="12.75">
      <c r="A280" s="138">
        <v>279</v>
      </c>
      <c r="B280" s="139" t="s">
        <v>282</v>
      </c>
    </row>
    <row r="281" spans="1:2" ht="12.75">
      <c r="A281" s="138">
        <v>280</v>
      </c>
      <c r="B281" s="139" t="s">
        <v>283</v>
      </c>
    </row>
    <row r="282" spans="1:2" ht="12.75">
      <c r="A282" s="138">
        <v>281</v>
      </c>
      <c r="B282" s="139" t="s">
        <v>284</v>
      </c>
    </row>
    <row r="283" spans="1:2" ht="12.75">
      <c r="A283" s="138">
        <v>282</v>
      </c>
      <c r="B283" s="139" t="s">
        <v>285</v>
      </c>
    </row>
    <row r="284" spans="1:2" ht="12.75">
      <c r="A284" s="138">
        <v>283</v>
      </c>
      <c r="B284" s="139" t="s">
        <v>286</v>
      </c>
    </row>
    <row r="285" spans="1:2" ht="12.75">
      <c r="A285" s="138">
        <v>284</v>
      </c>
      <c r="B285" s="139" t="s">
        <v>287</v>
      </c>
    </row>
    <row r="286" spans="1:2" ht="12.75">
      <c r="A286" s="138">
        <v>285</v>
      </c>
      <c r="B286" s="139" t="s">
        <v>288</v>
      </c>
    </row>
    <row r="287" spans="1:2" ht="12.75">
      <c r="A287" s="138">
        <v>286</v>
      </c>
      <c r="B287" s="139" t="s">
        <v>289</v>
      </c>
    </row>
    <row r="288" spans="1:2" ht="12.75">
      <c r="A288" s="138">
        <v>287</v>
      </c>
      <c r="B288" s="139" t="s">
        <v>290</v>
      </c>
    </row>
    <row r="289" spans="1:2" ht="12.75">
      <c r="A289" s="138">
        <v>288</v>
      </c>
      <c r="B289" s="139" t="s">
        <v>291</v>
      </c>
    </row>
    <row r="290" spans="1:2" ht="12.75">
      <c r="A290" s="138">
        <v>289</v>
      </c>
      <c r="B290" s="139" t="s">
        <v>292</v>
      </c>
    </row>
    <row r="291" spans="1:2" ht="12.75">
      <c r="A291" s="138">
        <v>290</v>
      </c>
      <c r="B291" s="139" t="s">
        <v>293</v>
      </c>
    </row>
    <row r="292" spans="1:2" ht="12.75">
      <c r="A292" s="138">
        <v>291</v>
      </c>
      <c r="B292" s="139" t="s">
        <v>294</v>
      </c>
    </row>
    <row r="293" spans="1:2" ht="12.75">
      <c r="A293" s="138">
        <v>292</v>
      </c>
      <c r="B293" s="139" t="s">
        <v>295</v>
      </c>
    </row>
    <row r="294" spans="1:2" ht="12.75">
      <c r="A294" s="138">
        <v>293</v>
      </c>
      <c r="B294" s="139" t="s">
        <v>296</v>
      </c>
    </row>
    <row r="295" spans="1:2" ht="12.75">
      <c r="A295" s="138">
        <v>294</v>
      </c>
      <c r="B295" s="139" t="s">
        <v>297</v>
      </c>
    </row>
    <row r="296" spans="1:2" ht="12.75">
      <c r="A296" s="138">
        <v>295</v>
      </c>
      <c r="B296" s="139" t="s">
        <v>298</v>
      </c>
    </row>
    <row r="297" spans="1:2" ht="12.75">
      <c r="A297" s="138">
        <v>296</v>
      </c>
      <c r="B297" s="139" t="s">
        <v>299</v>
      </c>
    </row>
    <row r="298" spans="1:2" ht="12.75">
      <c r="A298" s="138">
        <v>297</v>
      </c>
      <c r="B298" s="139" t="s">
        <v>300</v>
      </c>
    </row>
    <row r="299" spans="1:2" ht="12.75">
      <c r="A299" s="138">
        <v>298</v>
      </c>
      <c r="B299" s="139" t="s">
        <v>301</v>
      </c>
    </row>
    <row r="300" spans="1:2" ht="12.75">
      <c r="A300" s="138">
        <v>299</v>
      </c>
      <c r="B300" s="139" t="s">
        <v>302</v>
      </c>
    </row>
    <row r="301" spans="1:2" ht="12.75">
      <c r="A301" s="138">
        <v>300</v>
      </c>
      <c r="B301" s="139" t="s">
        <v>303</v>
      </c>
    </row>
    <row r="302" spans="1:2" ht="12.75">
      <c r="A302" s="138">
        <v>301</v>
      </c>
      <c r="B302" s="139" t="s">
        <v>304</v>
      </c>
    </row>
    <row r="303" spans="1:2" ht="12.75">
      <c r="A303" s="138">
        <v>302</v>
      </c>
      <c r="B303" s="139" t="s">
        <v>305</v>
      </c>
    </row>
    <row r="304" spans="1:2" ht="12.75">
      <c r="A304" s="138">
        <v>303</v>
      </c>
      <c r="B304" s="139" t="s">
        <v>306</v>
      </c>
    </row>
    <row r="305" spans="1:2" ht="12.75">
      <c r="A305" s="138">
        <v>304</v>
      </c>
      <c r="B305" s="139" t="s">
        <v>307</v>
      </c>
    </row>
    <row r="306" spans="1:2" ht="12.75">
      <c r="A306" s="138">
        <v>305</v>
      </c>
      <c r="B306" s="139" t="s">
        <v>308</v>
      </c>
    </row>
    <row r="307" spans="1:2" ht="12.75">
      <c r="A307" s="138">
        <v>306</v>
      </c>
      <c r="B307" s="139" t="s">
        <v>309</v>
      </c>
    </row>
    <row r="308" spans="1:2" ht="12.75">
      <c r="A308" s="138">
        <v>307</v>
      </c>
      <c r="B308" s="139" t="s">
        <v>310</v>
      </c>
    </row>
    <row r="309" spans="1:2" ht="12.75">
      <c r="A309" s="138">
        <v>308</v>
      </c>
      <c r="B309" s="139" t="s">
        <v>311</v>
      </c>
    </row>
    <row r="310" spans="1:2" ht="12.75">
      <c r="A310" s="138">
        <v>309</v>
      </c>
      <c r="B310" s="139" t="s">
        <v>312</v>
      </c>
    </row>
    <row r="311" spans="1:2" ht="12.75">
      <c r="A311" s="138">
        <v>310</v>
      </c>
      <c r="B311" s="139" t="s">
        <v>313</v>
      </c>
    </row>
    <row r="312" spans="1:2" ht="12.75">
      <c r="A312" s="138">
        <v>311</v>
      </c>
      <c r="B312" s="139" t="s">
        <v>314</v>
      </c>
    </row>
    <row r="313" spans="1:2" ht="12.75">
      <c r="A313" s="138">
        <v>312</v>
      </c>
      <c r="B313" s="139" t="s">
        <v>315</v>
      </c>
    </row>
    <row r="314" spans="1:2" ht="12.75">
      <c r="A314" s="138">
        <v>313</v>
      </c>
      <c r="B314" s="139" t="s">
        <v>316</v>
      </c>
    </row>
    <row r="315" spans="1:2" ht="12.75">
      <c r="A315" s="138">
        <v>314</v>
      </c>
      <c r="B315" s="139" t="s">
        <v>317</v>
      </c>
    </row>
    <row r="316" spans="1:2" ht="12.75">
      <c r="A316" s="138">
        <v>315</v>
      </c>
      <c r="B316" s="139" t="s">
        <v>318</v>
      </c>
    </row>
    <row r="317" spans="1:2" ht="12.75">
      <c r="A317" s="138">
        <v>316</v>
      </c>
      <c r="B317" s="139" t="s">
        <v>319</v>
      </c>
    </row>
    <row r="318" spans="1:2" ht="12.75">
      <c r="A318" s="138">
        <v>317</v>
      </c>
      <c r="B318" s="139" t="s">
        <v>320</v>
      </c>
    </row>
    <row r="319" spans="1:2" ht="12.75">
      <c r="A319" s="138">
        <v>318</v>
      </c>
      <c r="B319" s="139" t="s">
        <v>321</v>
      </c>
    </row>
    <row r="320" spans="1:2" ht="12.75">
      <c r="A320" s="138">
        <v>319</v>
      </c>
      <c r="B320" s="139" t="s">
        <v>322</v>
      </c>
    </row>
    <row r="321" spans="1:2" ht="12.75">
      <c r="A321" s="138">
        <v>320</v>
      </c>
      <c r="B321" s="139" t="s">
        <v>323</v>
      </c>
    </row>
    <row r="322" spans="1:2" ht="12.75">
      <c r="A322" s="138">
        <v>321</v>
      </c>
      <c r="B322" s="139" t="s">
        <v>324</v>
      </c>
    </row>
    <row r="323" spans="1:2" ht="12.75">
      <c r="A323" s="138">
        <v>322</v>
      </c>
      <c r="B323" s="139" t="s">
        <v>325</v>
      </c>
    </row>
    <row r="324" spans="1:2" ht="12.75">
      <c r="A324" s="138">
        <v>323</v>
      </c>
      <c r="B324" s="139" t="s">
        <v>326</v>
      </c>
    </row>
    <row r="325" spans="1:2" ht="12.75">
      <c r="A325" s="138">
        <v>324</v>
      </c>
      <c r="B325" s="139" t="s">
        <v>327</v>
      </c>
    </row>
    <row r="326" spans="1:2" ht="12.75">
      <c r="A326" s="138">
        <v>325</v>
      </c>
      <c r="B326" s="139" t="s">
        <v>328</v>
      </c>
    </row>
    <row r="327" spans="1:2" ht="12.75">
      <c r="A327" s="138">
        <v>326</v>
      </c>
      <c r="B327" s="139" t="s">
        <v>329</v>
      </c>
    </row>
    <row r="328" spans="1:2" ht="12.75">
      <c r="A328" s="138">
        <v>327</v>
      </c>
      <c r="B328" s="139" t="s">
        <v>330</v>
      </c>
    </row>
    <row r="329" spans="1:2" ht="12.75">
      <c r="A329" s="138">
        <v>328</v>
      </c>
      <c r="B329" s="139" t="s">
        <v>331</v>
      </c>
    </row>
    <row r="330" spans="1:2" ht="12.75">
      <c r="A330" s="138">
        <v>329</v>
      </c>
      <c r="B330" s="139" t="s">
        <v>332</v>
      </c>
    </row>
    <row r="331" spans="1:2" ht="12.75">
      <c r="A331" s="138">
        <v>330</v>
      </c>
      <c r="B331" s="139" t="s">
        <v>333</v>
      </c>
    </row>
    <row r="332" spans="1:2" ht="12.75">
      <c r="A332" s="138">
        <v>331</v>
      </c>
      <c r="B332" s="139" t="s">
        <v>334</v>
      </c>
    </row>
    <row r="333" spans="1:2" ht="12.75">
      <c r="A333" s="138">
        <v>332</v>
      </c>
      <c r="B333" s="139" t="s">
        <v>335</v>
      </c>
    </row>
    <row r="334" spans="1:2" ht="12.75">
      <c r="A334" s="138">
        <v>333</v>
      </c>
      <c r="B334" s="139" t="s">
        <v>336</v>
      </c>
    </row>
    <row r="335" spans="1:2" ht="12.75">
      <c r="A335" s="138">
        <v>334</v>
      </c>
      <c r="B335" s="139" t="s">
        <v>337</v>
      </c>
    </row>
    <row r="336" spans="1:2" ht="12.75">
      <c r="A336" s="138">
        <v>335</v>
      </c>
      <c r="B336" s="139" t="s">
        <v>338</v>
      </c>
    </row>
    <row r="337" spans="1:2" ht="12.75">
      <c r="A337" s="138">
        <v>336</v>
      </c>
      <c r="B337" s="139" t="s">
        <v>339</v>
      </c>
    </row>
    <row r="338" spans="1:2" ht="12.75">
      <c r="A338" s="138">
        <v>337</v>
      </c>
      <c r="B338" s="139" t="s">
        <v>340</v>
      </c>
    </row>
    <row r="339" spans="1:2" ht="12.75">
      <c r="A339" s="138">
        <v>338</v>
      </c>
      <c r="B339" s="139" t="s">
        <v>341</v>
      </c>
    </row>
    <row r="340" spans="1:2" ht="12.75">
      <c r="A340" s="138">
        <v>339</v>
      </c>
      <c r="B340" s="139" t="s">
        <v>342</v>
      </c>
    </row>
    <row r="341" spans="1:2" ht="12.75">
      <c r="A341" s="138">
        <v>340</v>
      </c>
      <c r="B341" s="139" t="s">
        <v>343</v>
      </c>
    </row>
    <row r="342" spans="1:2" ht="12.75">
      <c r="A342" s="138">
        <v>341</v>
      </c>
      <c r="B342" s="139" t="s">
        <v>344</v>
      </c>
    </row>
    <row r="343" spans="1:2" ht="12.75">
      <c r="A343" s="138">
        <v>342</v>
      </c>
      <c r="B343" s="139" t="s">
        <v>345</v>
      </c>
    </row>
    <row r="344" spans="1:2" ht="12.75">
      <c r="A344" s="138">
        <v>343</v>
      </c>
      <c r="B344" s="139" t="s">
        <v>346</v>
      </c>
    </row>
    <row r="345" spans="1:2" ht="12.75">
      <c r="A345" s="138">
        <v>344</v>
      </c>
      <c r="B345" s="139" t="s">
        <v>347</v>
      </c>
    </row>
    <row r="346" spans="1:2" ht="12.75">
      <c r="A346" s="138">
        <v>345</v>
      </c>
      <c r="B346" s="139" t="s">
        <v>348</v>
      </c>
    </row>
    <row r="347" spans="1:2" ht="12.75">
      <c r="A347" s="138">
        <v>346</v>
      </c>
      <c r="B347" s="139" t="s">
        <v>349</v>
      </c>
    </row>
    <row r="348" spans="1:2" ht="12.75">
      <c r="A348" s="138">
        <v>347</v>
      </c>
      <c r="B348" s="139" t="s">
        <v>350</v>
      </c>
    </row>
    <row r="349" spans="1:2" ht="12.75">
      <c r="A349" s="138">
        <v>348</v>
      </c>
      <c r="B349" s="139" t="s">
        <v>351</v>
      </c>
    </row>
    <row r="350" spans="1:2" ht="12.75">
      <c r="A350" s="138">
        <v>349</v>
      </c>
      <c r="B350" s="139" t="s">
        <v>352</v>
      </c>
    </row>
    <row r="351" spans="1:2" ht="12.75">
      <c r="A351" s="138">
        <v>350</v>
      </c>
      <c r="B351" s="139" t="s">
        <v>353</v>
      </c>
    </row>
    <row r="352" spans="1:2" ht="12.75">
      <c r="A352" s="138">
        <v>351</v>
      </c>
      <c r="B352" t="s">
        <v>354</v>
      </c>
    </row>
    <row r="353" ht="12.75">
      <c r="A353" s="138">
        <v>366</v>
      </c>
    </row>
  </sheetData>
  <sheetProtection/>
  <printOptions gridLines="1"/>
  <pageMargins left="0.75" right="0.7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5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9.421875" style="0" customWidth="1"/>
    <col min="3" max="3" width="17.28125" style="0" bestFit="1" customWidth="1"/>
    <col min="4" max="4" width="5.7109375" style="0" customWidth="1"/>
    <col min="5" max="5" width="15.57421875" style="0" customWidth="1"/>
    <col min="6" max="6" width="15.421875" style="0" customWidth="1"/>
    <col min="7" max="7" width="17.7109375" style="0" bestFit="1" customWidth="1"/>
    <col min="8" max="9" width="2.7109375" style="0" customWidth="1"/>
    <col min="10" max="10" width="5.421875" style="1" customWidth="1"/>
    <col min="11" max="11" width="48.28125" style="0" customWidth="1"/>
    <col min="12" max="12" width="18.7109375" style="0" customWidth="1"/>
    <col min="13" max="13" width="4.57421875" style="0" customWidth="1"/>
    <col min="14" max="14" width="18.7109375" style="0" customWidth="1"/>
    <col min="15" max="15" width="2.7109375" style="0" customWidth="1"/>
    <col min="17" max="17" width="7.57421875" style="0" customWidth="1"/>
    <col min="18" max="18" width="18.00390625" style="0" customWidth="1"/>
  </cols>
  <sheetData>
    <row r="1" spans="1:18" s="6" customFormat="1" ht="17.25">
      <c r="A1" s="6" t="s">
        <v>355</v>
      </c>
      <c r="B1" s="4" t="s">
        <v>356</v>
      </c>
      <c r="C1" s="4"/>
      <c r="D1" s="4"/>
      <c r="E1" s="4"/>
      <c r="F1" s="4"/>
      <c r="G1" s="4"/>
      <c r="H1" s="4"/>
      <c r="I1" s="4"/>
      <c r="J1" s="5"/>
      <c r="K1" s="4"/>
      <c r="L1" s="4"/>
      <c r="M1" s="4"/>
      <c r="N1" s="4"/>
      <c r="O1" s="4"/>
      <c r="R1"/>
    </row>
    <row r="2" spans="2:15" s="6" customFormat="1" ht="17.25">
      <c r="B2" s="4" t="s">
        <v>357</v>
      </c>
      <c r="C2" s="4"/>
      <c r="D2" s="4"/>
      <c r="E2" s="4"/>
      <c r="F2" s="4"/>
      <c r="G2" s="4"/>
      <c r="H2" s="4"/>
      <c r="I2" s="4"/>
      <c r="J2" s="5"/>
      <c r="K2" s="4"/>
      <c r="L2" s="4"/>
      <c r="M2" s="4"/>
      <c r="N2" s="4"/>
      <c r="O2" s="4"/>
    </row>
    <row r="3" spans="2:15" s="6" customFormat="1" ht="17.25">
      <c r="B3" s="4" t="s">
        <v>934</v>
      </c>
      <c r="C3" s="4"/>
      <c r="D3" s="4"/>
      <c r="E3" s="4"/>
      <c r="F3" s="4"/>
      <c r="G3" s="4"/>
      <c r="H3" s="4"/>
      <c r="I3" s="4"/>
      <c r="J3" s="5"/>
      <c r="K3" s="4"/>
      <c r="L3" s="4"/>
      <c r="M3" s="4"/>
      <c r="N3" s="4"/>
      <c r="O3" s="4"/>
    </row>
    <row r="4" spans="2:15" s="42" customFormat="1" ht="30" customHeight="1">
      <c r="B4" s="161" t="str">
        <f>VLOOKUP(SELECT,jurcodes,2)</f>
        <v>ABINGTON            </v>
      </c>
      <c r="C4" s="43"/>
      <c r="D4" s="43"/>
      <c r="E4" s="43"/>
      <c r="F4" s="43"/>
      <c r="G4" s="43"/>
      <c r="H4" s="43"/>
      <c r="I4" s="43"/>
      <c r="J4" s="44"/>
      <c r="K4" s="43"/>
      <c r="L4" s="43"/>
      <c r="M4" s="43"/>
      <c r="N4" s="43"/>
      <c r="O4" s="43"/>
    </row>
    <row r="5" spans="2:10" s="82" customFormat="1" ht="12.75" customHeight="1" thickBot="1">
      <c r="B5" s="83"/>
      <c r="J5" s="84"/>
    </row>
    <row r="6" spans="1:15" s="82" customFormat="1" ht="12.75" customHeight="1">
      <c r="A6" s="86"/>
      <c r="B6" s="87"/>
      <c r="C6" s="88"/>
      <c r="D6" s="88"/>
      <c r="E6" s="88"/>
      <c r="F6" s="88"/>
      <c r="G6" s="88"/>
      <c r="H6" s="90"/>
      <c r="I6" s="102"/>
      <c r="J6" s="99"/>
      <c r="K6" s="88"/>
      <c r="L6" s="89" t="s">
        <v>358</v>
      </c>
      <c r="M6" s="88"/>
      <c r="N6" s="89" t="s">
        <v>358</v>
      </c>
      <c r="O6" s="90"/>
    </row>
    <row r="7" spans="1:15" s="57" customFormat="1" ht="12.75" customHeight="1">
      <c r="A7" s="91"/>
      <c r="B7" s="85"/>
      <c r="C7" s="85"/>
      <c r="D7" s="85"/>
      <c r="E7" s="85"/>
      <c r="F7" s="85"/>
      <c r="G7" s="85"/>
      <c r="H7" s="93"/>
      <c r="I7" s="85"/>
      <c r="J7" s="100"/>
      <c r="K7" s="85"/>
      <c r="L7" s="92">
        <v>2023</v>
      </c>
      <c r="M7" s="85"/>
      <c r="N7" s="92">
        <v>2024</v>
      </c>
      <c r="O7" s="93"/>
    </row>
    <row r="8" spans="1:15" s="2" customFormat="1" ht="15.75" customHeight="1" thickBot="1">
      <c r="A8" s="133" t="s">
        <v>359</v>
      </c>
      <c r="B8" s="75" t="s">
        <v>360</v>
      </c>
      <c r="C8" s="10"/>
      <c r="D8" s="10"/>
      <c r="E8" s="61"/>
      <c r="F8" s="24"/>
      <c r="G8" s="24" t="s">
        <v>361</v>
      </c>
      <c r="H8" s="127"/>
      <c r="I8" s="10"/>
      <c r="J8" s="136" t="s">
        <v>362</v>
      </c>
      <c r="K8" s="75" t="s">
        <v>363</v>
      </c>
      <c r="L8" s="65" t="s">
        <v>364</v>
      </c>
      <c r="M8" s="65"/>
      <c r="N8" s="65" t="s">
        <v>365</v>
      </c>
      <c r="O8" s="94"/>
    </row>
    <row r="9" spans="1:15" s="2" customFormat="1" ht="12.75" customHeight="1">
      <c r="A9" s="72"/>
      <c r="B9" s="33"/>
      <c r="C9" s="103"/>
      <c r="D9" s="103"/>
      <c r="E9" s="7"/>
      <c r="F9" s="8"/>
      <c r="G9" s="8"/>
      <c r="H9" s="73"/>
      <c r="I9" s="10"/>
      <c r="J9" s="31"/>
      <c r="K9" s="104"/>
      <c r="L9" s="40"/>
      <c r="M9" s="38"/>
      <c r="N9" s="40"/>
      <c r="O9" s="32"/>
    </row>
    <row r="10" spans="1:17" s="34" customFormat="1" ht="12.75" customHeight="1">
      <c r="A10" s="9"/>
      <c r="B10" s="45" t="str">
        <f>IF(VLOOKUP(SELECT,levybase,9)&gt;0,"FY2023 Levy Limit Prior to Exclusions","FY2022 Levy Limit Prior to Exclusions")</f>
        <v>FY2023 Levy Limit Prior to Exclusions</v>
      </c>
      <c r="C10" s="45"/>
      <c r="D10" s="10"/>
      <c r="E10" s="10"/>
      <c r="F10" s="10"/>
      <c r="G10" s="48">
        <f>IF(VLOOKUP(SELECT,levybase,6)&gt;0,VLOOKUP(SELECT,levybase,6),VLOOKUP(SELECT,levybase,2))</f>
        <v>37227840</v>
      </c>
      <c r="H10" s="49"/>
      <c r="I10" s="48"/>
      <c r="J10" s="101"/>
      <c r="K10" s="15"/>
      <c r="L10" s="48"/>
      <c r="M10" s="48"/>
      <c r="N10" s="48"/>
      <c r="O10" s="94"/>
      <c r="Q10" s="23"/>
    </row>
    <row r="11" spans="1:15" ht="12.75">
      <c r="A11" s="9"/>
      <c r="B11" s="45" t="str">
        <f>IF(VLOOKUP(SELECT,levybase,9)&gt;0,"Impact of FY1994-FY2023 Overrides on FY2023 Limit","Impact of FY1994-FY2022 Overrides on FY2022 Limit")</f>
        <v>Impact of FY1994-FY2023 Overrides on FY2023 Limit</v>
      </c>
      <c r="C11" s="46"/>
      <c r="D11" s="10"/>
      <c r="E11" s="10"/>
      <c r="F11" s="48"/>
      <c r="G11" s="48">
        <f>IF(VLOOKUP(SELECT,levybase,6)&gt;0,VLOOKUP(SELECT,levybase,8),VLOOKUP(SELECT,levybase,4))</f>
        <v>896030</v>
      </c>
      <c r="H11" s="49"/>
      <c r="I11" s="48"/>
      <c r="J11" s="9"/>
      <c r="K11" s="15"/>
      <c r="L11" s="48"/>
      <c r="M11" s="48"/>
      <c r="N11" s="48"/>
      <c r="O11" s="49"/>
    </row>
    <row r="12" spans="1:15" ht="12.75">
      <c r="A12" s="9"/>
      <c r="B12" s="45" t="str">
        <f>IF(VLOOKUP(SELECT,levybase,9)&gt;0,"FY2022 Limit Adjusted for Overrides","FY2021 Limit Adjusted for Overrides")</f>
        <v>FY2022 Limit Adjusted for Overrides</v>
      </c>
      <c r="C12" s="45"/>
      <c r="D12" s="10"/>
      <c r="E12" s="10"/>
      <c r="F12" s="48"/>
      <c r="G12" s="48">
        <f>IF(VLOOKUP(SELECT,levybase,6)&gt;0,VLOOKUP(SELECT,levybase,9),VLOOKUP(SELECT,levybase,5))</f>
        <v>36331810</v>
      </c>
      <c r="H12" s="49"/>
      <c r="I12" s="48"/>
      <c r="J12" s="9"/>
      <c r="K12" s="15" t="s">
        <v>858</v>
      </c>
      <c r="L12" s="48">
        <f>VLOOKUP(SELECT,GRS,3)</f>
        <v>2278753</v>
      </c>
      <c r="M12" s="48"/>
      <c r="N12" s="48">
        <f>VLOOKUP(SELECT,GRS,8)</f>
        <v>2324328</v>
      </c>
      <c r="O12" s="49"/>
    </row>
    <row r="13" spans="1:15" ht="12.75">
      <c r="A13" s="9"/>
      <c r="B13" s="45">
        <f>IF(VLOOKUP(SELECT,levybase,9)&gt;0,"","Estimated FY2023 Limit = FY2022*1.025 plus")</f>
      </c>
      <c r="C13" s="45"/>
      <c r="D13" s="10"/>
      <c r="E13" s="10"/>
      <c r="F13" s="48"/>
      <c r="G13" s="48"/>
      <c r="H13" s="49"/>
      <c r="I13" s="48"/>
      <c r="J13" s="9"/>
      <c r="K13" s="15" t="s">
        <v>366</v>
      </c>
      <c r="L13" s="48">
        <f>VLOOKUP(SELECT,GRS,4)</f>
        <v>209137</v>
      </c>
      <c r="M13" s="48"/>
      <c r="N13" s="48">
        <f>VLOOKUP(SELECT,GRS,9)</f>
        <v>235705</v>
      </c>
      <c r="O13" s="49"/>
    </row>
    <row r="14" spans="1:15" ht="12.75" customHeight="1">
      <c r="A14" s="9"/>
      <c r="B14" s="45">
        <f>IF(VLOOKUP(SELECT,levybase,9)&gt;0,"","New growth percentage (part 2) * adjusted 2023 Limit")</f>
      </c>
      <c r="C14" s="45"/>
      <c r="D14" s="45"/>
      <c r="E14" s="10"/>
      <c r="F14" s="48"/>
      <c r="G14" s="48">
        <f>IF(VLOOKUP(SELECT,levybase,9)&gt;0,"",VLOOKUP(SELECT,levybase,8))</f>
      </c>
      <c r="H14" s="27"/>
      <c r="I14" s="18"/>
      <c r="J14" s="9"/>
      <c r="K14" s="13" t="s">
        <v>367</v>
      </c>
      <c r="L14" s="60">
        <f>VLOOKUP(SELECT,GRS,5)</f>
        <v>2487890</v>
      </c>
      <c r="M14" s="48"/>
      <c r="N14" s="60">
        <f>VLOOKUP(SELECT,GRS,10)</f>
        <v>2560033</v>
      </c>
      <c r="O14" s="49"/>
    </row>
    <row r="15" spans="1:15" ht="15.75" customHeight="1" thickBot="1">
      <c r="A15" s="20"/>
      <c r="B15" s="95"/>
      <c r="C15" s="95"/>
      <c r="D15" s="21"/>
      <c r="E15" s="21"/>
      <c r="F15" s="96"/>
      <c r="G15" s="50"/>
      <c r="H15" s="97"/>
      <c r="I15" s="60"/>
      <c r="J15" s="20"/>
      <c r="K15" s="21"/>
      <c r="L15" s="21"/>
      <c r="M15" s="21"/>
      <c r="N15" s="21"/>
      <c r="O15" s="98"/>
    </row>
    <row r="16" spans="1:15" ht="15" customHeight="1">
      <c r="A16" s="9"/>
      <c r="B16" s="59"/>
      <c r="C16" s="59"/>
      <c r="D16" s="10"/>
      <c r="E16" s="10"/>
      <c r="F16" s="18"/>
      <c r="G16" s="60"/>
      <c r="H16" s="74"/>
      <c r="I16" s="60"/>
      <c r="J16" s="72"/>
      <c r="K16" s="33"/>
      <c r="L16" s="79" t="str">
        <f>CONCATENATE("FY",TEXT(VLOOKUP(SELECT,LOCR,2),0))</f>
        <v>FY2022</v>
      </c>
      <c r="M16" s="29"/>
      <c r="N16" s="80" t="str">
        <f>CONCATENATE("FY",TEXT(VLOOKUP(SELECT,LOCR,12),0))</f>
        <v>FY2023</v>
      </c>
      <c r="O16" s="47"/>
    </row>
    <row r="17" spans="1:15" ht="19.5" customHeight="1" thickBot="1">
      <c r="A17" s="133" t="s">
        <v>368</v>
      </c>
      <c r="B17" s="117" t="s">
        <v>369</v>
      </c>
      <c r="C17" s="117"/>
      <c r="D17" s="117"/>
      <c r="E17" s="117"/>
      <c r="F17" s="117"/>
      <c r="G17" s="117"/>
      <c r="H17" s="128"/>
      <c r="I17" s="61"/>
      <c r="J17" s="134" t="s">
        <v>370</v>
      </c>
      <c r="K17" s="113" t="s">
        <v>371</v>
      </c>
      <c r="L17" s="114" t="s">
        <v>372</v>
      </c>
      <c r="M17" s="114"/>
      <c r="N17" s="114" t="s">
        <v>372</v>
      </c>
      <c r="O17" s="115"/>
    </row>
    <row r="18" spans="1:15" ht="15">
      <c r="A18" s="36"/>
      <c r="B18" s="37"/>
      <c r="C18" s="40" t="s">
        <v>373</v>
      </c>
      <c r="D18" s="39"/>
      <c r="E18" s="38"/>
      <c r="F18" s="40" t="s">
        <v>374</v>
      </c>
      <c r="G18" s="41" t="s">
        <v>375</v>
      </c>
      <c r="H18" s="131"/>
      <c r="I18" s="67"/>
      <c r="J18" s="72"/>
      <c r="K18" s="33"/>
      <c r="L18" s="29"/>
      <c r="M18" s="29"/>
      <c r="N18" s="116"/>
      <c r="O18" s="47"/>
    </row>
    <row r="19" spans="1:15" ht="15">
      <c r="A19" s="107"/>
      <c r="B19" s="10"/>
      <c r="C19" s="65" t="s">
        <v>376</v>
      </c>
      <c r="D19" s="64"/>
      <c r="E19" s="65" t="s">
        <v>377</v>
      </c>
      <c r="F19" s="65" t="s">
        <v>378</v>
      </c>
      <c r="G19" s="66" t="s">
        <v>379</v>
      </c>
      <c r="H19" s="130"/>
      <c r="I19" s="67"/>
      <c r="J19" s="9"/>
      <c r="K19" s="17" t="s">
        <v>380</v>
      </c>
      <c r="L19" s="48">
        <f>VLOOKUP(SELECT,LOCR,3)</f>
        <v>2680000</v>
      </c>
      <c r="M19" s="48"/>
      <c r="N19" s="48">
        <f>VLOOKUP(SELECT,LOCR,13)</f>
        <v>2380364</v>
      </c>
      <c r="O19" s="26"/>
    </row>
    <row r="20" spans="1:15" ht="18" customHeight="1">
      <c r="A20" s="107"/>
      <c r="B20" s="76" t="s">
        <v>381</v>
      </c>
      <c r="C20" s="63" t="s">
        <v>382</v>
      </c>
      <c r="D20" s="77" t="s">
        <v>383</v>
      </c>
      <c r="E20" s="65" t="s">
        <v>384</v>
      </c>
      <c r="F20" s="63" t="s">
        <v>385</v>
      </c>
      <c r="G20" s="66" t="s">
        <v>386</v>
      </c>
      <c r="H20" s="130"/>
      <c r="I20" s="67"/>
      <c r="J20" s="78"/>
      <c r="K20" s="15" t="s">
        <v>387</v>
      </c>
      <c r="L20" s="48">
        <f>VLOOKUP(SELECT,LOCR,4)</f>
        <v>545000</v>
      </c>
      <c r="M20" s="48"/>
      <c r="N20" s="48">
        <f>VLOOKUP(SELECT,LOCR,14)</f>
        <v>720000</v>
      </c>
      <c r="O20" s="12"/>
    </row>
    <row r="21" spans="1:15" ht="19.5" customHeight="1" thickBot="1">
      <c r="A21" s="122"/>
      <c r="B21" s="123" t="s">
        <v>388</v>
      </c>
      <c r="C21" s="141" t="s">
        <v>389</v>
      </c>
      <c r="D21" s="125">
        <v>653</v>
      </c>
      <c r="E21" s="124" t="s">
        <v>378</v>
      </c>
      <c r="F21" s="141" t="s">
        <v>390</v>
      </c>
      <c r="G21" s="126" t="s">
        <v>391</v>
      </c>
      <c r="H21" s="132"/>
      <c r="I21" s="67"/>
      <c r="J21" s="9"/>
      <c r="K21" s="15" t="s">
        <v>392</v>
      </c>
      <c r="L21" s="48">
        <f>VLOOKUP(SELECT,LOCR,5)</f>
        <v>400000</v>
      </c>
      <c r="M21" s="48"/>
      <c r="N21" s="48">
        <f>VLOOKUP(SELECT,LOCR,15)</f>
        <v>300000</v>
      </c>
      <c r="O21" s="12"/>
    </row>
    <row r="22" spans="1:15" ht="15.75" customHeight="1">
      <c r="A22" s="108"/>
      <c r="B22" s="68"/>
      <c r="C22" s="69"/>
      <c r="D22" s="70"/>
      <c r="E22" s="68"/>
      <c r="F22" s="69"/>
      <c r="G22" s="71"/>
      <c r="H22" s="109"/>
      <c r="I22" s="71"/>
      <c r="J22" s="9"/>
      <c r="K22" s="15" t="s">
        <v>393</v>
      </c>
      <c r="L22" s="48">
        <f>VLOOKUP(SELECT,LOCR,6)</f>
        <v>0</v>
      </c>
      <c r="M22" s="48"/>
      <c r="N22" s="48">
        <f>VLOOKUP(SELECT,LOCR,16)</f>
        <v>0</v>
      </c>
      <c r="O22" s="12"/>
    </row>
    <row r="23" spans="1:15" ht="12.75">
      <c r="A23" s="9"/>
      <c r="B23" s="241" t="s">
        <v>864</v>
      </c>
      <c r="C23" s="48">
        <f>VLOOKUP(SELECT,levygrowth,3)</f>
        <v>30291788</v>
      </c>
      <c r="D23" s="142"/>
      <c r="E23" s="48"/>
      <c r="F23" s="48"/>
      <c r="G23" s="11"/>
      <c r="H23" s="19"/>
      <c r="I23" s="11"/>
      <c r="J23" s="9"/>
      <c r="K23" s="17" t="s">
        <v>394</v>
      </c>
      <c r="L23" s="48">
        <f>VLOOKUP(SELECT,LOCR,7)</f>
        <v>2800</v>
      </c>
      <c r="M23" s="48"/>
      <c r="N23" s="48">
        <f>VLOOKUP(SELECT,LOCR,17)</f>
        <v>0</v>
      </c>
      <c r="O23" s="12"/>
    </row>
    <row r="24" spans="1:15" ht="12.75">
      <c r="A24" s="9"/>
      <c r="B24" s="241" t="s">
        <v>865</v>
      </c>
      <c r="C24" s="48">
        <f>VLOOKUP(SELECT,levygrowth,4)</f>
        <v>31592621</v>
      </c>
      <c r="D24" s="142">
        <f>IF(VLOOKUP(SELECT,levygrowth,8)=2007,2007,IF(VLOOKUP(SELECT,levygrowth,9)=2007,"2007*",""))</f>
      </c>
      <c r="E24" s="48">
        <f>VLOOKUP(SELECT,levygrowth,12)</f>
        <v>543538</v>
      </c>
      <c r="F24" s="48">
        <f>VLOOKUP(SELECT,levygrowth,17)</f>
        <v>543538</v>
      </c>
      <c r="G24" s="11">
        <f>VLOOKUP(SELECT,levygrowth,23)</f>
        <v>0.0179</v>
      </c>
      <c r="H24" s="19"/>
      <c r="I24" s="11"/>
      <c r="J24" s="9"/>
      <c r="K24" s="15" t="s">
        <v>395</v>
      </c>
      <c r="L24" s="48">
        <f>VLOOKUP(SELECT,LOCR,8)</f>
        <v>74000</v>
      </c>
      <c r="M24" s="48"/>
      <c r="N24" s="48">
        <f>VLOOKUP(SELECT,LOCR,18)</f>
        <v>60000</v>
      </c>
      <c r="O24" s="12"/>
    </row>
    <row r="25" spans="1:15" ht="12.75">
      <c r="A25" s="9"/>
      <c r="B25" s="241" t="s">
        <v>866</v>
      </c>
      <c r="C25" s="48">
        <f>VLOOKUP(SELECT,levygrowth,5)</f>
        <v>33620233</v>
      </c>
      <c r="D25" s="142">
        <f>IF(VLOOKUP(SELECT,levygrowth,8)=2008,2008,IF(VLOOKUP(SELECT,levygrowth,9)=2008,"2008*",""))</f>
      </c>
      <c r="E25" s="48">
        <f>VLOOKUP(SELECT,levygrowth,13)</f>
        <v>405742</v>
      </c>
      <c r="F25" s="48">
        <f>VLOOKUP(SELECT,levygrowth,18)</f>
        <v>405742</v>
      </c>
      <c r="G25" s="11">
        <f>VLOOKUP(SELECT,levygrowth,24)</f>
        <v>0.0128</v>
      </c>
      <c r="H25" s="19"/>
      <c r="I25" s="11"/>
      <c r="J25" s="9"/>
      <c r="K25" s="15" t="s">
        <v>835</v>
      </c>
      <c r="L25" s="48">
        <f>VLOOKUP(SELECT,LOCR,9)</f>
        <v>195000</v>
      </c>
      <c r="M25" s="48"/>
      <c r="N25" s="48">
        <f>VLOOKUP(SELECT,LOCR,19)</f>
        <v>165000</v>
      </c>
      <c r="O25" s="12"/>
    </row>
    <row r="26" spans="1:15" ht="12.75">
      <c r="A26" s="9"/>
      <c r="B26" s="241" t="s">
        <v>868</v>
      </c>
      <c r="C26" s="48">
        <f>VLOOKUP(SELECT,levygrowth,6)</f>
        <v>34918807</v>
      </c>
      <c r="D26" s="142">
        <f>IF(VLOOKUP(SELECT,levygrowth,8)=2009,2009,IF(VLOOKUP(SELECT,levygrowth,9)=2009,"2009*",""))</f>
      </c>
      <c r="E26" s="48">
        <f>VLOOKUP(SELECT,levygrowth,14)</f>
        <v>458068</v>
      </c>
      <c r="F26" s="48">
        <f>VLOOKUP(SELECT,levygrowth,19)</f>
        <v>458068</v>
      </c>
      <c r="G26" s="11">
        <f>VLOOKUP(SELECT,levygrowth,25)</f>
        <v>0.0136</v>
      </c>
      <c r="H26" s="19"/>
      <c r="I26" s="11"/>
      <c r="J26" s="28"/>
      <c r="K26" s="15"/>
      <c r="L26" s="48"/>
      <c r="M26" s="48"/>
      <c r="N26" s="48"/>
      <c r="O26" s="12"/>
    </row>
    <row r="27" spans="1:15" ht="12.75">
      <c r="A27" s="9"/>
      <c r="B27" s="241" t="s">
        <v>898</v>
      </c>
      <c r="C27" s="48">
        <f>VLOOKUP(SELECT,levygrowth,7)</f>
        <v>36073209</v>
      </c>
      <c r="D27" s="142">
        <f>IF(VLOOKUP(SELECT,levygrowth,8)=2010,2010,IF(VLOOKUP(SELECT,levygrowth,9)=2010,"2010*",""))</f>
      </c>
      <c r="E27" s="48">
        <f>VLOOKUP(SELECT,levygrowth,15)</f>
        <v>281432</v>
      </c>
      <c r="F27" s="48">
        <f>VLOOKUP(SELECT,levygrowth,20)</f>
        <v>281432</v>
      </c>
      <c r="G27" s="11">
        <f>VLOOKUP(SELECT,levygrowth,26)</f>
        <v>0.0081</v>
      </c>
      <c r="H27" s="19"/>
      <c r="I27" s="11"/>
      <c r="J27" s="28"/>
      <c r="K27" s="13" t="s">
        <v>367</v>
      </c>
      <c r="L27" s="60">
        <f>VLOOKUP(SELECT,LOCR,10)</f>
        <v>3896800</v>
      </c>
      <c r="M27" s="48"/>
      <c r="N27" s="60">
        <f>VLOOKUP(SELECT,LOCR,20)</f>
        <v>3625364</v>
      </c>
      <c r="O27" s="12"/>
    </row>
    <row r="28" spans="1:15" ht="13.5" thickBot="1">
      <c r="A28" s="9"/>
      <c r="B28" s="241" t="s">
        <v>905</v>
      </c>
      <c r="C28" s="23"/>
      <c r="D28" s="142">
        <f>IF(VLOOKUP(SELECT,levygrowth,8)=2011,2011,IF(VLOOKUP(SELECT,levygrowth,9)=2011,"2011*",""))</f>
      </c>
      <c r="E28" s="48">
        <f>VLOOKUP(SELECT,levygrowth,16)</f>
        <v>252801</v>
      </c>
      <c r="F28" s="48">
        <f>VLOOKUP(SELECT,levygrowth,21)</f>
        <v>252801</v>
      </c>
      <c r="G28" s="11">
        <f>VLOOKUP(SELECT,levygrowth,27)</f>
        <v>0.007</v>
      </c>
      <c r="H28" s="19"/>
      <c r="I28" s="11"/>
      <c r="J28" s="30"/>
      <c r="K28" s="21"/>
      <c r="L28" s="21"/>
      <c r="M28" s="21"/>
      <c r="N28" s="21"/>
      <c r="O28" s="22"/>
    </row>
    <row r="29" spans="1:15" ht="15" thickBot="1">
      <c r="A29" s="9"/>
      <c r="B29" s="17"/>
      <c r="C29" s="23"/>
      <c r="D29" s="10"/>
      <c r="E29" s="23"/>
      <c r="F29" s="23"/>
      <c r="G29" s="11"/>
      <c r="H29" s="19"/>
      <c r="I29" s="11"/>
      <c r="J29" s="135" t="s">
        <v>396</v>
      </c>
      <c r="K29" s="81" t="s">
        <v>397</v>
      </c>
      <c r="L29" s="118" t="s">
        <v>398</v>
      </c>
      <c r="M29" s="81"/>
      <c r="N29" s="153" t="s">
        <v>399</v>
      </c>
      <c r="O29" s="119"/>
    </row>
    <row r="30" spans="1:15" ht="12.75" customHeight="1">
      <c r="A30" s="9"/>
      <c r="B30" s="17" t="s">
        <v>400</v>
      </c>
      <c r="C30" s="14"/>
      <c r="D30" s="15"/>
      <c r="E30" s="15"/>
      <c r="F30" s="16"/>
      <c r="G30" s="11">
        <f>VLOOKUP(SELECT,levygrowth,28)</f>
        <v>0.0096</v>
      </c>
      <c r="H30" s="19"/>
      <c r="I30" s="11"/>
      <c r="J30" s="72"/>
      <c r="K30" s="8"/>
      <c r="L30" s="118"/>
      <c r="M30" s="81"/>
      <c r="N30" s="151"/>
      <c r="O30" s="150"/>
    </row>
    <row r="31" spans="1:15" s="3" customFormat="1" ht="12.75" customHeight="1">
      <c r="A31" s="9"/>
      <c r="B31" s="15" t="s">
        <v>401</v>
      </c>
      <c r="C31" s="14"/>
      <c r="D31" s="15"/>
      <c r="E31" s="15"/>
      <c r="F31" s="16"/>
      <c r="G31" s="11">
        <f>VLOOKUP(SELECT,levygrowth,29)</f>
        <v>0.0093</v>
      </c>
      <c r="H31" s="19"/>
      <c r="I31" s="11"/>
      <c r="J31" s="28"/>
      <c r="K31" s="46" t="s">
        <v>928</v>
      </c>
      <c r="L31" s="48">
        <f>VLOOKUP(SELECT,MRGF,2)</f>
        <v>36331810</v>
      </c>
      <c r="M31" s="10"/>
      <c r="N31" s="25"/>
      <c r="O31" s="12"/>
    </row>
    <row r="32" spans="1:15" s="3" customFormat="1" ht="12.75" customHeight="1">
      <c r="A32" s="9"/>
      <c r="B32" s="15" t="s">
        <v>402</v>
      </c>
      <c r="C32" s="14"/>
      <c r="D32" s="15"/>
      <c r="E32" s="15"/>
      <c r="F32" s="16"/>
      <c r="G32" s="11">
        <f>VLOOKUP(SELECT,levygrowth,31)</f>
        <v>0.0136</v>
      </c>
      <c r="H32" s="19"/>
      <c r="I32" s="11"/>
      <c r="J32" s="28"/>
      <c r="K32" s="46" t="s">
        <v>899</v>
      </c>
      <c r="L32" s="48">
        <f>VLOOKUP(SELECT,MRGF,4)</f>
        <v>2487890</v>
      </c>
      <c r="M32" s="10"/>
      <c r="N32" s="25"/>
      <c r="O32" s="12"/>
    </row>
    <row r="33" spans="1:15" s="3" customFormat="1" ht="12.75" customHeight="1">
      <c r="A33" s="9"/>
      <c r="B33" s="15" t="s">
        <v>403</v>
      </c>
      <c r="C33" s="14"/>
      <c r="D33" s="15"/>
      <c r="E33" s="15"/>
      <c r="F33" s="16"/>
      <c r="G33" s="11">
        <f>VLOOKUP(SELECT,levygrowth,32)</f>
        <v>0.0076</v>
      </c>
      <c r="H33" s="19"/>
      <c r="I33" s="11"/>
      <c r="J33" s="28"/>
      <c r="K33" s="140" t="str">
        <f>CONCATENATE("FY",TEXT(VLOOKUP(SELECT,LOCR,2),0)," Budgeted Recurring Local Receipts")</f>
        <v>FY2022 Budgeted Recurring Local Receipts</v>
      </c>
      <c r="L33" s="48">
        <f>VLOOKUP(SELECT,MRGF,5)</f>
        <v>3896800</v>
      </c>
      <c r="M33" s="10"/>
      <c r="N33" s="25"/>
      <c r="O33" s="12"/>
    </row>
    <row r="34" spans="1:15" ht="12.75" customHeight="1">
      <c r="A34" s="9"/>
      <c r="B34" s="17" t="s">
        <v>404</v>
      </c>
      <c r="C34" s="14"/>
      <c r="D34" s="15"/>
      <c r="E34" s="15"/>
      <c r="F34" s="16"/>
      <c r="G34" s="11">
        <f>VLOOKUP(SELECT,levygrowth,33)</f>
        <v>0.005999999999999999</v>
      </c>
      <c r="H34" s="19"/>
      <c r="I34" s="11"/>
      <c r="J34" s="28"/>
      <c r="K34" s="53" t="s">
        <v>405</v>
      </c>
      <c r="L34" s="54">
        <f>VLOOKUP(SELECT,MRGF,7)</f>
        <v>42716500</v>
      </c>
      <c r="M34" s="51"/>
      <c r="N34" s="25"/>
      <c r="O34" s="12"/>
    </row>
    <row r="35" spans="1:15" ht="12.75" customHeight="1">
      <c r="A35" s="9"/>
      <c r="B35" s="17"/>
      <c r="C35" s="14"/>
      <c r="D35" s="15"/>
      <c r="E35" s="15"/>
      <c r="F35" s="16"/>
      <c r="G35" s="11"/>
      <c r="H35" s="19"/>
      <c r="I35" s="11"/>
      <c r="J35" s="28"/>
      <c r="K35" s="154"/>
      <c r="L35" s="155"/>
      <c r="M35" s="51"/>
      <c r="N35" s="25"/>
      <c r="O35" s="12"/>
    </row>
    <row r="36" spans="1:15" ht="12.75" customHeight="1">
      <c r="A36" s="9"/>
      <c r="B36" s="144" t="s">
        <v>406</v>
      </c>
      <c r="C36" s="18"/>
      <c r="D36" s="13"/>
      <c r="E36" s="13"/>
      <c r="F36" s="16"/>
      <c r="G36" s="145">
        <f>VLOOKUP(SELECT,levygrowth,35)</f>
        <v>0.0096</v>
      </c>
      <c r="H36" s="12"/>
      <c r="I36" s="10"/>
      <c r="J36" s="28"/>
      <c r="K36" s="46" t="s">
        <v>929</v>
      </c>
      <c r="L36" s="48">
        <f>VLOOKUP(SELECT,levybase,12)</f>
        <v>71827441</v>
      </c>
      <c r="M36" s="13"/>
      <c r="N36" s="25"/>
      <c r="O36" s="12"/>
    </row>
    <row r="37" spans="1:15" ht="12.75">
      <c r="A37" s="9"/>
      <c r="B37" s="13"/>
      <c r="C37" s="13"/>
      <c r="D37" s="13"/>
      <c r="E37" s="13"/>
      <c r="F37" s="10"/>
      <c r="G37" s="10"/>
      <c r="H37" s="12"/>
      <c r="I37" s="10"/>
      <c r="J37" s="28"/>
      <c r="K37" s="46" t="s">
        <v>930</v>
      </c>
      <c r="L37" s="48">
        <f>VLOOKUP(SELECT,MRGF,9)</f>
        <v>37240105</v>
      </c>
      <c r="M37" s="13"/>
      <c r="N37" s="25"/>
      <c r="O37" s="12"/>
    </row>
    <row r="38" spans="1:15" ht="12.75">
      <c r="A38" s="9"/>
      <c r="B38" s="13"/>
      <c r="C38" s="13"/>
      <c r="D38" s="13"/>
      <c r="E38" s="13"/>
      <c r="F38" s="10"/>
      <c r="G38" s="10"/>
      <c r="H38" s="12"/>
      <c r="I38" s="10"/>
      <c r="J38" s="28"/>
      <c r="K38" s="46" t="s">
        <v>931</v>
      </c>
      <c r="L38" s="48">
        <f>VLOOKUP(SELECT,MRGF,10)</f>
        <v>348785</v>
      </c>
      <c r="M38" s="13"/>
      <c r="N38" s="25"/>
      <c r="O38" s="12"/>
    </row>
    <row r="39" spans="1:15" ht="13.5" customHeight="1">
      <c r="A39" s="105"/>
      <c r="B39" s="61"/>
      <c r="C39" s="61"/>
      <c r="D39" s="61"/>
      <c r="E39" s="61"/>
      <c r="F39" s="61"/>
      <c r="G39" s="61"/>
      <c r="H39" s="106"/>
      <c r="I39" s="61"/>
      <c r="J39" s="28"/>
      <c r="K39" s="159" t="s">
        <v>932</v>
      </c>
      <c r="L39" s="160">
        <f>(VLOOKUP(SELECT,MRGF,9))+(VLOOKUP(SELECT,MRGF,10))</f>
        <v>37588890</v>
      </c>
      <c r="M39" s="13"/>
      <c r="N39" s="25">
        <f>VLOOKUP(SELECT,MRGF,11)</f>
        <v>3.45999827699198</v>
      </c>
      <c r="O39" s="12"/>
    </row>
    <row r="40" spans="1:15" ht="15">
      <c r="A40" s="107"/>
      <c r="B40" s="62"/>
      <c r="C40" s="63"/>
      <c r="D40" s="64"/>
      <c r="E40" s="65"/>
      <c r="F40" s="63"/>
      <c r="G40" s="66"/>
      <c r="H40" s="129"/>
      <c r="I40" s="67"/>
      <c r="J40" s="28"/>
      <c r="K40" s="46" t="s">
        <v>925</v>
      </c>
      <c r="L40" s="48">
        <f>VLOOKUP(SELECT,MRGF,12)</f>
        <v>2560033</v>
      </c>
      <c r="M40" s="13"/>
      <c r="N40" s="25">
        <f>VLOOKUP(SELECT,MRGF,13)</f>
        <v>2.899766468774745</v>
      </c>
      <c r="O40" s="12"/>
    </row>
    <row r="41" spans="1:15" ht="13.5" customHeight="1">
      <c r="A41" s="108"/>
      <c r="B41" s="68"/>
      <c r="C41" s="69"/>
      <c r="D41" s="70"/>
      <c r="E41" s="68"/>
      <c r="F41" s="69"/>
      <c r="G41" s="71"/>
      <c r="H41" s="109"/>
      <c r="I41" s="71"/>
      <c r="J41" s="28"/>
      <c r="K41" s="17" t="str">
        <f>CONCATENATE("FY",TEXT(VLOOKUP(SELECT,LOCR,12),0)," Budgeted Recurring Local Receipts")</f>
        <v>FY2023 Budgeted Recurring Local Receipts</v>
      </c>
      <c r="L41" s="48">
        <f>VLOOKUP(SELECT,MRGF,14)</f>
        <v>3625364</v>
      </c>
      <c r="M41" s="13"/>
      <c r="N41" s="25">
        <f>VLOOKUP(SELECT,MRGF,16)</f>
        <v>-6.965612810511189</v>
      </c>
      <c r="O41" s="12"/>
    </row>
    <row r="42" spans="1:15" ht="12.75">
      <c r="A42" s="9"/>
      <c r="B42" s="17"/>
      <c r="C42" s="48"/>
      <c r="D42" s="10"/>
      <c r="E42" s="48"/>
      <c r="F42" s="48"/>
      <c r="G42" s="11"/>
      <c r="H42" s="19"/>
      <c r="I42" s="11"/>
      <c r="J42" s="28"/>
      <c r="K42" s="55" t="s">
        <v>407</v>
      </c>
      <c r="L42" s="56">
        <f>VLOOKUP(SELECT,MRGF,17)</f>
        <v>43774287</v>
      </c>
      <c r="M42" s="52"/>
      <c r="N42" s="25"/>
      <c r="O42" s="12"/>
    </row>
    <row r="43" spans="1:15" ht="12.75">
      <c r="A43" s="9"/>
      <c r="B43" s="17"/>
      <c r="C43" s="48"/>
      <c r="D43" s="10"/>
      <c r="E43" s="48"/>
      <c r="F43" s="48"/>
      <c r="G43" s="10"/>
      <c r="H43" s="12"/>
      <c r="J43" s="9"/>
      <c r="K43" s="156"/>
      <c r="L43" s="155"/>
      <c r="M43" s="157"/>
      <c r="N43" s="158"/>
      <c r="O43" s="12"/>
    </row>
    <row r="44" spans="1:15" ht="12.75">
      <c r="A44" s="9"/>
      <c r="B44" s="10" t="str">
        <f>IF(VLOOKUP(SELECT,levygrowth,9)&gt;94,("*Adopted CH 653"),"")</f>
        <v>*Adopted CH 653</v>
      </c>
      <c r="C44" s="48"/>
      <c r="D44" s="10"/>
      <c r="E44" s="48"/>
      <c r="F44" s="48"/>
      <c r="G44" s="10"/>
      <c r="H44" s="12"/>
      <c r="J44" s="9"/>
      <c r="K44" s="17" t="s">
        <v>408</v>
      </c>
      <c r="L44" s="48">
        <f>VLOOKUP(SELECT,MRGF,19)</f>
        <v>1057787</v>
      </c>
      <c r="M44" s="13"/>
      <c r="N44" s="25">
        <f>VLOOKUP(SELECT,MRGF,20)</f>
        <v>2.48</v>
      </c>
      <c r="O44" s="12"/>
    </row>
    <row r="45" spans="1:15" ht="13.5" customHeight="1">
      <c r="A45" s="9"/>
      <c r="B45" s="10">
        <f>IF(VLOOKUP(SELECT,levygrowth,10)&gt;93,CONCATENATE("Rescinded CH 653 in FY",TEXT(VLOOKUP(SELECT,levygrowth,10),0)),"")</f>
      </c>
      <c r="C45" s="10"/>
      <c r="D45" s="10"/>
      <c r="E45" s="10"/>
      <c r="F45" s="10"/>
      <c r="G45" s="10"/>
      <c r="H45" s="12"/>
      <c r="J45" s="9"/>
      <c r="K45" s="15"/>
      <c r="L45" s="48"/>
      <c r="M45" s="13"/>
      <c r="N45" s="25"/>
      <c r="O45" s="12"/>
    </row>
    <row r="46" spans="1:15" ht="13.5" thickBot="1">
      <c r="A46" s="9"/>
      <c r="B46" s="10"/>
      <c r="C46" s="10"/>
      <c r="D46" s="10"/>
      <c r="E46" s="10"/>
      <c r="F46" s="10"/>
      <c r="G46" s="10"/>
      <c r="H46" s="12"/>
      <c r="J46" s="20"/>
      <c r="K46" s="21"/>
      <c r="L46" s="110"/>
      <c r="M46" s="35"/>
      <c r="N46" s="152"/>
      <c r="O46" s="22"/>
    </row>
    <row r="47" spans="1:15" ht="15" thickBot="1">
      <c r="A47" s="20"/>
      <c r="B47" s="21"/>
      <c r="C47" s="148"/>
      <c r="D47" s="121"/>
      <c r="E47" s="121"/>
      <c r="F47" s="149"/>
      <c r="G47" s="111"/>
      <c r="H47" s="112"/>
      <c r="I47" s="11"/>
      <c r="J47" s="146"/>
      <c r="K47" s="162" t="s">
        <v>933</v>
      </c>
      <c r="L47" s="120"/>
      <c r="M47" s="147"/>
      <c r="N47" s="152">
        <f>VLOOKUP(SELECT,MRGF,20)</f>
        <v>2.48</v>
      </c>
      <c r="O47" s="22"/>
    </row>
    <row r="48" spans="1:14" ht="12.75">
      <c r="A48" s="10"/>
      <c r="C48" s="14"/>
      <c r="D48" s="15"/>
      <c r="E48" s="15"/>
      <c r="F48" s="16"/>
      <c r="G48" s="11"/>
      <c r="H48" s="11"/>
      <c r="I48" s="11"/>
      <c r="J48"/>
      <c r="K48" s="10"/>
      <c r="L48" s="10"/>
      <c r="M48" s="10"/>
      <c r="N48" s="10"/>
    </row>
    <row r="49" spans="1:15" ht="12.75">
      <c r="A49" s="10"/>
      <c r="B49" s="45"/>
      <c r="C49" s="14"/>
      <c r="D49" s="15"/>
      <c r="E49" s="15"/>
      <c r="F49" s="16"/>
      <c r="G49" s="11"/>
      <c r="H49" s="11"/>
      <c r="I49" s="11"/>
      <c r="J49" s="11"/>
      <c r="K49" s="10"/>
      <c r="L49" s="10"/>
      <c r="M49" s="10"/>
      <c r="N49" s="10"/>
      <c r="O49" s="57"/>
    </row>
    <row r="50" spans="1:15" s="57" customFormat="1" ht="12" customHeight="1">
      <c r="A50" s="10"/>
      <c r="B50"/>
      <c r="C50" s="14"/>
      <c r="D50" s="15"/>
      <c r="E50" s="15"/>
      <c r="F50" s="16"/>
      <c r="G50" s="11"/>
      <c r="H50" s="11"/>
      <c r="I50" s="11"/>
      <c r="J50" s="11"/>
      <c r="K50"/>
      <c r="L50"/>
      <c r="M50"/>
      <c r="N50"/>
      <c r="O50"/>
    </row>
    <row r="51" spans="2:14" ht="12.75">
      <c r="B51" s="163"/>
      <c r="C51" s="165"/>
      <c r="D51" s="15"/>
      <c r="E51" s="15"/>
      <c r="F51" s="16"/>
      <c r="G51" s="11"/>
      <c r="H51" s="11"/>
      <c r="I51" s="11"/>
      <c r="J51" s="58"/>
      <c r="K51" s="57"/>
      <c r="L51" s="57"/>
      <c r="M51" s="57"/>
      <c r="N51" s="57"/>
    </row>
    <row r="52" spans="1:9" ht="12.75">
      <c r="A52" s="10"/>
      <c r="C52" s="14"/>
      <c r="D52" s="15"/>
      <c r="E52" s="15"/>
      <c r="F52" s="16"/>
      <c r="G52" s="11"/>
      <c r="H52" s="11"/>
      <c r="I52" s="11"/>
    </row>
    <row r="53" spans="1:9" ht="12.75">
      <c r="A53" s="10"/>
      <c r="C53" s="13"/>
      <c r="D53" s="13"/>
      <c r="E53" s="13"/>
      <c r="F53" s="10"/>
      <c r="G53" s="10"/>
      <c r="H53" s="10"/>
      <c r="I53" s="10"/>
    </row>
    <row r="54" spans="1:9" ht="12.75">
      <c r="A54" s="10"/>
      <c r="C54" s="13"/>
      <c r="D54" s="13"/>
      <c r="E54" s="13"/>
      <c r="F54" s="10"/>
      <c r="G54" s="10"/>
      <c r="H54" s="10"/>
      <c r="I54" s="10"/>
    </row>
    <row r="55" spans="1:9" ht="12.75">
      <c r="A55" s="10"/>
      <c r="C55" s="13"/>
      <c r="D55" s="13"/>
      <c r="E55" s="13"/>
      <c r="F55" s="10"/>
      <c r="G55" s="10"/>
      <c r="H55" s="10"/>
      <c r="I55" s="10"/>
    </row>
    <row r="56" spans="1:3" ht="12.75">
      <c r="A56" s="164">
        <f ca="1">TODAY()</f>
        <v>45026</v>
      </c>
      <c r="B56" s="163"/>
      <c r="C56" s="163"/>
    </row>
  </sheetData>
  <sheetProtection/>
  <printOptions horizontalCentered="1"/>
  <pageMargins left="0.005555555555555556" right="0.005555555555555556" top="0.006944444444444444" bottom="0.006944444444444444" header="0.5" footer="0.5"/>
  <pageSetup fitToHeight="1" fitToWidth="1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 transitionEvaluation="1"/>
  <dimension ref="A1:AJ366"/>
  <sheetViews>
    <sheetView showGridLines="0" showZeros="0" zoomScalePageLayoutView="0" workbookViewId="0" topLeftCell="A2">
      <pane xSplit="2" ySplit="8" topLeftCell="N10" activePane="bottomRight" state="frozen"/>
      <selection pane="topLeft" activeCell="AI10" sqref="AI10"/>
      <selection pane="topRight" activeCell="AI10" sqref="AI10"/>
      <selection pane="bottomLeft" activeCell="AI10" sqref="AI10"/>
      <selection pane="bottomRight" activeCell="AI10" sqref="AI10"/>
    </sheetView>
  </sheetViews>
  <sheetFormatPr defaultColWidth="12.57421875" defaultRowHeight="12.75"/>
  <cols>
    <col min="1" max="1" width="5.00390625" style="167" bestFit="1" customWidth="1"/>
    <col min="2" max="2" width="22.57421875" style="167" customWidth="1"/>
    <col min="3" max="6" width="13.421875" style="167" bestFit="1" customWidth="1"/>
    <col min="7" max="8" width="14.421875" style="167" bestFit="1" customWidth="1"/>
    <col min="9" max="10" width="6.8515625" style="167" bestFit="1" customWidth="1"/>
    <col min="11" max="11" width="2.28125" style="167" customWidth="1"/>
    <col min="12" max="14" width="10.7109375" style="167" bestFit="1" customWidth="1"/>
    <col min="15" max="15" width="11.7109375" style="167" bestFit="1" customWidth="1"/>
    <col min="16" max="18" width="10.7109375" style="167" bestFit="1" customWidth="1"/>
    <col min="19" max="19" width="11.7109375" style="167" bestFit="1" customWidth="1"/>
    <col min="20" max="21" width="11.7109375" style="167" customWidth="1"/>
    <col min="22" max="26" width="10.57421875" style="167" bestFit="1" customWidth="1"/>
    <col min="27" max="27" width="6.140625" style="167" customWidth="1"/>
    <col min="28" max="28" width="8.140625" style="167" bestFit="1" customWidth="1"/>
    <col min="29" max="29" width="8.8515625" style="167" bestFit="1" customWidth="1"/>
    <col min="30" max="30" width="12.57421875" style="167" customWidth="1"/>
    <col min="31" max="31" width="11.00390625" style="167" bestFit="1" customWidth="1"/>
    <col min="32" max="32" width="7.28125" style="167" bestFit="1" customWidth="1"/>
    <col min="33" max="33" width="9.7109375" style="167" bestFit="1" customWidth="1"/>
    <col min="34" max="34" width="12.57421875" style="167" customWidth="1"/>
    <col min="35" max="35" width="11.7109375" style="167" bestFit="1" customWidth="1"/>
    <col min="36" max="36" width="14.00390625" style="167" bestFit="1" customWidth="1"/>
    <col min="37" max="16384" width="12.57421875" style="167" customWidth="1"/>
  </cols>
  <sheetData>
    <row r="1" spans="2:3" ht="12.75">
      <c r="B1" s="168" t="s">
        <v>409</v>
      </c>
      <c r="C1" s="168"/>
    </row>
    <row r="2" spans="2:3" ht="12.75">
      <c r="B2" s="169"/>
      <c r="C2" s="169"/>
    </row>
    <row r="4" spans="3:36" ht="12.75">
      <c r="C4" s="238" t="s">
        <v>864</v>
      </c>
      <c r="D4" s="238" t="s">
        <v>865</v>
      </c>
      <c r="E4" s="238" t="s">
        <v>866</v>
      </c>
      <c r="F4" s="238" t="s">
        <v>868</v>
      </c>
      <c r="G4" s="238" t="s">
        <v>898</v>
      </c>
      <c r="H4" s="238" t="s">
        <v>905</v>
      </c>
      <c r="L4" s="166" t="s">
        <v>384</v>
      </c>
      <c r="M4" s="166" t="s">
        <v>384</v>
      </c>
      <c r="N4" s="166" t="s">
        <v>384</v>
      </c>
      <c r="O4" s="166" t="s">
        <v>384</v>
      </c>
      <c r="AJ4" s="170"/>
    </row>
    <row r="5" spans="3:36" ht="12.75">
      <c r="C5" s="166" t="s">
        <v>410</v>
      </c>
      <c r="D5" s="166" t="s">
        <v>410</v>
      </c>
      <c r="E5" s="166" t="s">
        <v>410</v>
      </c>
      <c r="F5" s="166" t="s">
        <v>410</v>
      </c>
      <c r="G5" s="166" t="s">
        <v>410</v>
      </c>
      <c r="H5" s="166" t="s">
        <v>410</v>
      </c>
      <c r="I5" s="167" t="s">
        <v>355</v>
      </c>
      <c r="L5" s="166" t="s">
        <v>378</v>
      </c>
      <c r="M5" s="166" t="s">
        <v>378</v>
      </c>
      <c r="N5" s="166" t="s">
        <v>378</v>
      </c>
      <c r="O5" s="166" t="s">
        <v>378</v>
      </c>
      <c r="P5" s="166" t="s">
        <v>385</v>
      </c>
      <c r="Q5" s="166" t="s">
        <v>385</v>
      </c>
      <c r="R5" s="166" t="s">
        <v>385</v>
      </c>
      <c r="S5" s="166" t="s">
        <v>385</v>
      </c>
      <c r="T5" s="166" t="s">
        <v>385</v>
      </c>
      <c r="U5" s="166" t="s">
        <v>385</v>
      </c>
      <c r="AB5" s="166" t="s">
        <v>411</v>
      </c>
      <c r="AC5" s="166" t="s">
        <v>412</v>
      </c>
      <c r="AE5" s="166" t="s">
        <v>413</v>
      </c>
      <c r="AF5" s="166" t="s">
        <v>414</v>
      </c>
      <c r="AG5" s="166" t="s">
        <v>415</v>
      </c>
      <c r="AI5" s="166" t="s">
        <v>416</v>
      </c>
      <c r="AJ5" s="171" t="s">
        <v>417</v>
      </c>
    </row>
    <row r="6" spans="3:36" ht="12.75">
      <c r="C6" s="166" t="s">
        <v>418</v>
      </c>
      <c r="D6" s="166" t="s">
        <v>418</v>
      </c>
      <c r="E6" s="166" t="s">
        <v>418</v>
      </c>
      <c r="F6" s="166" t="s">
        <v>418</v>
      </c>
      <c r="G6" s="166" t="s">
        <v>418</v>
      </c>
      <c r="H6" s="166" t="s">
        <v>418</v>
      </c>
      <c r="I6" s="166" t="s">
        <v>419</v>
      </c>
      <c r="J6" s="166" t="s">
        <v>419</v>
      </c>
      <c r="L6" s="238" t="s">
        <v>865</v>
      </c>
      <c r="M6" s="238" t="s">
        <v>866</v>
      </c>
      <c r="N6" s="238" t="s">
        <v>868</v>
      </c>
      <c r="O6" s="238" t="s">
        <v>898</v>
      </c>
      <c r="P6" s="238" t="s">
        <v>905</v>
      </c>
      <c r="Q6" s="166" t="s">
        <v>384</v>
      </c>
      <c r="R6" s="166" t="s">
        <v>384</v>
      </c>
      <c r="S6" s="166" t="s">
        <v>384</v>
      </c>
      <c r="T6" s="166" t="s">
        <v>384</v>
      </c>
      <c r="U6" s="166" t="s">
        <v>384</v>
      </c>
      <c r="V6" s="238"/>
      <c r="W6" s="238" t="s">
        <v>865</v>
      </c>
      <c r="X6" s="238" t="s">
        <v>866</v>
      </c>
      <c r="Y6" s="238" t="s">
        <v>868</v>
      </c>
      <c r="Z6" s="238" t="s">
        <v>898</v>
      </c>
      <c r="AA6" s="238" t="s">
        <v>905</v>
      </c>
      <c r="AB6" s="166" t="s">
        <v>420</v>
      </c>
      <c r="AC6" s="166" t="s">
        <v>421</v>
      </c>
      <c r="AE6" s="166" t="s">
        <v>422</v>
      </c>
      <c r="AF6" s="166" t="s">
        <v>423</v>
      </c>
      <c r="AG6" s="166" t="s">
        <v>413</v>
      </c>
      <c r="AI6" s="166" t="s">
        <v>424</v>
      </c>
      <c r="AJ6" s="171" t="s">
        <v>425</v>
      </c>
    </row>
    <row r="7" spans="1:36" ht="12.75">
      <c r="A7" s="168" t="s">
        <v>426</v>
      </c>
      <c r="C7" s="166" t="s">
        <v>385</v>
      </c>
      <c r="D7" s="166" t="s">
        <v>385</v>
      </c>
      <c r="E7" s="166" t="s">
        <v>385</v>
      </c>
      <c r="F7" s="166" t="s">
        <v>385</v>
      </c>
      <c r="G7" s="166" t="s">
        <v>385</v>
      </c>
      <c r="H7" s="166" t="s">
        <v>385</v>
      </c>
      <c r="I7" s="166" t="s">
        <v>378</v>
      </c>
      <c r="J7" s="166" t="s">
        <v>378</v>
      </c>
      <c r="L7" s="166" t="s">
        <v>427</v>
      </c>
      <c r="M7" s="166" t="s">
        <v>427</v>
      </c>
      <c r="N7" s="166" t="s">
        <v>427</v>
      </c>
      <c r="O7" s="166" t="s">
        <v>427</v>
      </c>
      <c r="P7" s="166" t="s">
        <v>378</v>
      </c>
      <c r="Q7" s="166" t="s">
        <v>378</v>
      </c>
      <c r="R7" s="166" t="s">
        <v>378</v>
      </c>
      <c r="S7" s="166" t="s">
        <v>378</v>
      </c>
      <c r="T7" s="166" t="s">
        <v>378</v>
      </c>
      <c r="U7" s="166" t="s">
        <v>378</v>
      </c>
      <c r="V7" s="166"/>
      <c r="W7" s="166" t="s">
        <v>428</v>
      </c>
      <c r="X7" s="166" t="s">
        <v>428</v>
      </c>
      <c r="Y7" s="166" t="s">
        <v>428</v>
      </c>
      <c r="Z7" s="166" t="s">
        <v>428</v>
      </c>
      <c r="AA7" s="166" t="s">
        <v>428</v>
      </c>
      <c r="AB7" s="166" t="s">
        <v>429</v>
      </c>
      <c r="AC7" s="166" t="s">
        <v>430</v>
      </c>
      <c r="AE7" s="166" t="s">
        <v>431</v>
      </c>
      <c r="AF7" s="166" t="s">
        <v>432</v>
      </c>
      <c r="AG7" s="166" t="s">
        <v>433</v>
      </c>
      <c r="AI7" s="166" t="s">
        <v>434</v>
      </c>
      <c r="AJ7" s="240" t="s">
        <v>897</v>
      </c>
    </row>
    <row r="8" spans="1:36" ht="12.75">
      <c r="A8" s="168" t="s">
        <v>435</v>
      </c>
      <c r="B8" s="168" t="s">
        <v>436</v>
      </c>
      <c r="C8" s="166" t="s">
        <v>437</v>
      </c>
      <c r="D8" s="166" t="s">
        <v>437</v>
      </c>
      <c r="E8" s="166" t="s">
        <v>437</v>
      </c>
      <c r="F8" s="166" t="s">
        <v>437</v>
      </c>
      <c r="G8" s="166" t="s">
        <v>437</v>
      </c>
      <c r="H8" s="166" t="s">
        <v>437</v>
      </c>
      <c r="I8" s="166" t="s">
        <v>438</v>
      </c>
      <c r="J8" s="166" t="s">
        <v>439</v>
      </c>
      <c r="L8" s="166" t="s">
        <v>440</v>
      </c>
      <c r="M8" s="166" t="s">
        <v>440</v>
      </c>
      <c r="N8" s="166" t="s">
        <v>440</v>
      </c>
      <c r="O8" s="166" t="s">
        <v>440</v>
      </c>
      <c r="P8" s="166" t="s">
        <v>440</v>
      </c>
      <c r="Q8" s="238" t="s">
        <v>865</v>
      </c>
      <c r="R8" s="238" t="s">
        <v>866</v>
      </c>
      <c r="S8" s="238" t="s">
        <v>868</v>
      </c>
      <c r="T8" s="238" t="s">
        <v>898</v>
      </c>
      <c r="U8" s="238" t="s">
        <v>905</v>
      </c>
      <c r="V8" s="166"/>
      <c r="W8" s="166" t="s">
        <v>441</v>
      </c>
      <c r="X8" s="166" t="s">
        <v>441</v>
      </c>
      <c r="Y8" s="166" t="s">
        <v>441</v>
      </c>
      <c r="Z8" s="166" t="s">
        <v>441</v>
      </c>
      <c r="AA8" s="166" t="s">
        <v>441</v>
      </c>
      <c r="AB8" s="166" t="s">
        <v>442</v>
      </c>
      <c r="AC8" s="166" t="s">
        <v>442</v>
      </c>
      <c r="AE8" s="166" t="s">
        <v>442</v>
      </c>
      <c r="AF8" s="166" t="s">
        <v>442</v>
      </c>
      <c r="AG8" s="166" t="s">
        <v>443</v>
      </c>
      <c r="AI8" s="166" t="s">
        <v>444</v>
      </c>
      <c r="AJ8" s="171" t="s">
        <v>445</v>
      </c>
    </row>
    <row r="9" spans="4:36" ht="12.75"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72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71"/>
    </row>
    <row r="10" spans="1:36" ht="12.75">
      <c r="A10" s="167">
        <v>1</v>
      </c>
      <c r="B10" s="168" t="s">
        <v>446</v>
      </c>
      <c r="C10" s="245">
        <v>30291788</v>
      </c>
      <c r="D10" s="245">
        <v>31592621</v>
      </c>
      <c r="E10" s="245">
        <v>33620233</v>
      </c>
      <c r="F10" s="245">
        <v>34918807</v>
      </c>
      <c r="G10" s="245">
        <v>36073209</v>
      </c>
      <c r="H10" s="245">
        <v>36331810</v>
      </c>
      <c r="I10" s="239" t="s">
        <v>869</v>
      </c>
      <c r="J10" s="239">
        <v>0</v>
      </c>
      <c r="K10" s="167">
        <v>0</v>
      </c>
      <c r="L10" s="215">
        <v>543538</v>
      </c>
      <c r="M10" s="215">
        <v>405742</v>
      </c>
      <c r="N10" s="215">
        <v>458068</v>
      </c>
      <c r="O10" s="226">
        <v>281432</v>
      </c>
      <c r="P10" s="215">
        <v>252801</v>
      </c>
      <c r="Q10" s="215">
        <v>543538</v>
      </c>
      <c r="R10" s="215">
        <v>405742</v>
      </c>
      <c r="S10" s="215">
        <v>458068</v>
      </c>
      <c r="T10" s="215">
        <v>281432</v>
      </c>
      <c r="U10" s="215">
        <v>252801</v>
      </c>
      <c r="V10" s="1"/>
      <c r="W10" s="1">
        <v>0.0179</v>
      </c>
      <c r="X10" s="1">
        <v>0.0128</v>
      </c>
      <c r="Y10" s="1">
        <v>0.0136</v>
      </c>
      <c r="Z10" s="1">
        <v>0.0081</v>
      </c>
      <c r="AA10" s="167">
        <v>0.007</v>
      </c>
      <c r="AB10" s="1">
        <v>0.0096</v>
      </c>
      <c r="AC10" s="1">
        <v>0.0093</v>
      </c>
      <c r="AE10" s="1">
        <v>0.0136</v>
      </c>
      <c r="AF10" s="1">
        <v>0.0076</v>
      </c>
      <c r="AG10" s="1">
        <v>0.005999999999999999</v>
      </c>
      <c r="AI10" s="1">
        <v>0.0096</v>
      </c>
      <c r="AJ10" s="215">
        <v>348785</v>
      </c>
    </row>
    <row r="11" spans="1:36" ht="12.75">
      <c r="A11" s="167">
        <v>2</v>
      </c>
      <c r="B11" s="168" t="s">
        <v>447</v>
      </c>
      <c r="C11" s="245">
        <v>72522973</v>
      </c>
      <c r="D11" s="245">
        <v>74990655</v>
      </c>
      <c r="E11" s="245">
        <v>87238384</v>
      </c>
      <c r="F11" s="245">
        <v>90212126</v>
      </c>
      <c r="G11" s="245">
        <v>93507823</v>
      </c>
      <c r="H11" s="245">
        <v>86568346</v>
      </c>
      <c r="I11" s="239" t="s">
        <v>870</v>
      </c>
      <c r="J11" s="239">
        <v>0</v>
      </c>
      <c r="K11" s="167">
        <v>0</v>
      </c>
      <c r="L11" s="215">
        <v>654608</v>
      </c>
      <c r="M11" s="215">
        <v>789726</v>
      </c>
      <c r="N11" s="215">
        <v>792782</v>
      </c>
      <c r="O11" s="226">
        <v>1040394</v>
      </c>
      <c r="P11" s="215">
        <v>1042924</v>
      </c>
      <c r="Q11" s="215">
        <v>654608</v>
      </c>
      <c r="R11" s="215">
        <v>789726</v>
      </c>
      <c r="S11" s="215">
        <v>792782</v>
      </c>
      <c r="T11" s="215">
        <v>1040394</v>
      </c>
      <c r="U11" s="215">
        <v>1042924</v>
      </c>
      <c r="V11" s="1"/>
      <c r="W11" s="1">
        <v>0.009</v>
      </c>
      <c r="X11" s="1">
        <v>0.0105</v>
      </c>
      <c r="Y11" s="1">
        <v>0.0091</v>
      </c>
      <c r="Z11" s="1">
        <v>0.0115</v>
      </c>
      <c r="AA11" s="167">
        <v>0.0112</v>
      </c>
      <c r="AB11" s="1">
        <v>0.0106</v>
      </c>
      <c r="AC11" s="1">
        <v>0.0103</v>
      </c>
      <c r="AE11" s="1">
        <v>0.0115</v>
      </c>
      <c r="AF11" s="1">
        <v>0.0102</v>
      </c>
      <c r="AG11" s="1">
        <v>0.001299999999999999</v>
      </c>
      <c r="AI11" s="1">
        <v>0.0106</v>
      </c>
      <c r="AJ11" s="215">
        <v>917624</v>
      </c>
    </row>
    <row r="12" spans="1:36" ht="12.75">
      <c r="A12" s="167">
        <v>3</v>
      </c>
      <c r="B12" s="168" t="s">
        <v>448</v>
      </c>
      <c r="C12" s="245">
        <v>16601843</v>
      </c>
      <c r="D12" s="245">
        <v>17237500</v>
      </c>
      <c r="E12" s="245">
        <v>18027438</v>
      </c>
      <c r="F12" s="245">
        <v>19212514</v>
      </c>
      <c r="G12" s="245">
        <v>20137013</v>
      </c>
      <c r="H12" s="245">
        <v>20970400</v>
      </c>
      <c r="I12" s="239">
        <v>0</v>
      </c>
      <c r="J12" s="239">
        <v>0</v>
      </c>
      <c r="K12" s="167">
        <v>0</v>
      </c>
      <c r="L12" s="215">
        <v>220611</v>
      </c>
      <c r="M12" s="215">
        <v>359000</v>
      </c>
      <c r="N12" s="215">
        <v>734390</v>
      </c>
      <c r="O12" s="226">
        <v>444186</v>
      </c>
      <c r="P12" s="215">
        <v>329962</v>
      </c>
      <c r="Q12" s="215">
        <v>220611</v>
      </c>
      <c r="R12" s="215">
        <v>359000</v>
      </c>
      <c r="S12" s="215">
        <v>734390</v>
      </c>
      <c r="T12" s="215">
        <v>444186</v>
      </c>
      <c r="U12" s="215">
        <v>329962</v>
      </c>
      <c r="V12" s="1"/>
      <c r="W12" s="1">
        <v>0.0133</v>
      </c>
      <c r="X12" s="1">
        <v>0.0208</v>
      </c>
      <c r="Y12" s="1">
        <v>0.0407</v>
      </c>
      <c r="Z12" s="1">
        <v>0.0231</v>
      </c>
      <c r="AA12" s="167">
        <v>0.0164</v>
      </c>
      <c r="AB12" s="1">
        <v>0.0267</v>
      </c>
      <c r="AC12" s="1">
        <v>0.0201</v>
      </c>
      <c r="AE12" s="1">
        <v>0.0407</v>
      </c>
      <c r="AF12" s="1">
        <v>0.0198</v>
      </c>
      <c r="AG12" s="1">
        <v>0.0209</v>
      </c>
      <c r="AI12" s="1">
        <v>0.0201</v>
      </c>
      <c r="AJ12" s="215">
        <v>421505</v>
      </c>
    </row>
    <row r="13" spans="1:36" ht="12.75">
      <c r="A13" s="167">
        <v>4</v>
      </c>
      <c r="B13" s="168" t="s">
        <v>449</v>
      </c>
      <c r="C13" s="245">
        <v>10984702</v>
      </c>
      <c r="D13" s="245">
        <v>11356251</v>
      </c>
      <c r="E13" s="245">
        <v>11708307</v>
      </c>
      <c r="F13" s="245">
        <v>12079770</v>
      </c>
      <c r="G13" s="245">
        <v>12513878</v>
      </c>
      <c r="H13" s="245">
        <v>13002056</v>
      </c>
      <c r="I13" s="239" t="s">
        <v>870</v>
      </c>
      <c r="J13" s="239">
        <v>0</v>
      </c>
      <c r="K13" s="167">
        <v>0</v>
      </c>
      <c r="L13" s="215">
        <v>96931</v>
      </c>
      <c r="M13" s="215">
        <v>68150</v>
      </c>
      <c r="N13" s="215">
        <v>78755</v>
      </c>
      <c r="O13" s="226">
        <v>132114</v>
      </c>
      <c r="P13" s="215">
        <v>175331</v>
      </c>
      <c r="Q13" s="215">
        <v>96931</v>
      </c>
      <c r="R13" s="215">
        <v>68150</v>
      </c>
      <c r="S13" s="215">
        <v>78755</v>
      </c>
      <c r="T13" s="215">
        <v>132114</v>
      </c>
      <c r="U13" s="215">
        <v>175331</v>
      </c>
      <c r="V13" s="1"/>
      <c r="W13" s="1">
        <v>0.0088</v>
      </c>
      <c r="X13" s="1">
        <v>0.006</v>
      </c>
      <c r="Y13" s="1">
        <v>0.0067</v>
      </c>
      <c r="Z13" s="1">
        <v>0.0109</v>
      </c>
      <c r="AA13" s="167">
        <v>0.014</v>
      </c>
      <c r="AB13" s="1">
        <v>0.0105</v>
      </c>
      <c r="AC13" s="1">
        <v>0.0079</v>
      </c>
      <c r="AE13" s="1">
        <v>0.014</v>
      </c>
      <c r="AF13" s="1">
        <v>0.0088</v>
      </c>
      <c r="AG13" s="1">
        <v>0.0052</v>
      </c>
      <c r="AI13" s="1">
        <v>0.0105</v>
      </c>
      <c r="AJ13" s="215">
        <v>136522</v>
      </c>
    </row>
    <row r="14" spans="1:36" ht="12.75">
      <c r="A14" s="167">
        <v>5</v>
      </c>
      <c r="B14" s="168" t="s">
        <v>450</v>
      </c>
      <c r="C14" s="245">
        <v>70533487</v>
      </c>
      <c r="D14" s="245">
        <v>73038831</v>
      </c>
      <c r="E14" s="245">
        <v>76081914</v>
      </c>
      <c r="F14" s="245">
        <v>78771989</v>
      </c>
      <c r="G14" s="245">
        <v>81709365</v>
      </c>
      <c r="H14" s="245">
        <v>84839425</v>
      </c>
      <c r="I14" s="239" t="s">
        <v>870</v>
      </c>
      <c r="J14" s="239">
        <v>0</v>
      </c>
      <c r="K14" s="167">
        <v>0</v>
      </c>
      <c r="L14" s="215">
        <v>668159</v>
      </c>
      <c r="M14" s="215">
        <v>1217112</v>
      </c>
      <c r="N14" s="215">
        <v>788027</v>
      </c>
      <c r="O14" s="226">
        <v>968076</v>
      </c>
      <c r="P14" s="215">
        <v>1022833</v>
      </c>
      <c r="Q14" s="215">
        <v>668159</v>
      </c>
      <c r="R14" s="215">
        <v>1217112</v>
      </c>
      <c r="S14" s="215">
        <v>788027</v>
      </c>
      <c r="T14" s="215">
        <v>968076</v>
      </c>
      <c r="U14" s="215">
        <v>1022833</v>
      </c>
      <c r="V14" s="1"/>
      <c r="W14" s="1">
        <v>0.0095</v>
      </c>
      <c r="X14" s="1">
        <v>0.0167</v>
      </c>
      <c r="Y14" s="1">
        <v>0.0104</v>
      </c>
      <c r="Z14" s="1">
        <v>0.0123</v>
      </c>
      <c r="AA14" s="167">
        <v>0.0125</v>
      </c>
      <c r="AB14" s="1">
        <v>0.0117</v>
      </c>
      <c r="AC14" s="1">
        <v>0.0117</v>
      </c>
      <c r="AE14" s="1">
        <v>0.0125</v>
      </c>
      <c r="AF14" s="1">
        <v>0.0114</v>
      </c>
      <c r="AG14" s="1">
        <v>0.0011000000000000003</v>
      </c>
      <c r="AI14" s="1">
        <v>0.0117</v>
      </c>
      <c r="AJ14" s="215">
        <v>992621</v>
      </c>
    </row>
    <row r="15" spans="1:36" ht="12.75">
      <c r="A15" s="167">
        <v>6</v>
      </c>
      <c r="B15" s="168" t="s">
        <v>451</v>
      </c>
      <c r="C15" s="245">
        <v>1593842</v>
      </c>
      <c r="D15" s="245">
        <v>1641470</v>
      </c>
      <c r="E15" s="245">
        <v>1689068</v>
      </c>
      <c r="F15" s="245">
        <v>1747803</v>
      </c>
      <c r="G15" s="245">
        <v>1796681</v>
      </c>
      <c r="H15" s="245">
        <v>1865329</v>
      </c>
      <c r="I15" s="239">
        <v>0</v>
      </c>
      <c r="J15" s="239">
        <v>0</v>
      </c>
      <c r="K15" s="167">
        <v>0</v>
      </c>
      <c r="L15" s="215">
        <v>7782</v>
      </c>
      <c r="M15" s="215">
        <v>6561</v>
      </c>
      <c r="N15" s="215">
        <v>16508</v>
      </c>
      <c r="O15" s="226">
        <v>5183</v>
      </c>
      <c r="P15" s="215">
        <v>23164</v>
      </c>
      <c r="Q15" s="215">
        <v>7782</v>
      </c>
      <c r="R15" s="215">
        <v>6561</v>
      </c>
      <c r="S15" s="215">
        <v>16508</v>
      </c>
      <c r="T15" s="215">
        <v>5183</v>
      </c>
      <c r="U15" s="215">
        <v>23164</v>
      </c>
      <c r="V15" s="1"/>
      <c r="W15" s="1">
        <v>0.0049</v>
      </c>
      <c r="X15" s="1">
        <v>0.004</v>
      </c>
      <c r="Y15" s="1">
        <v>0.0098</v>
      </c>
      <c r="Z15" s="1">
        <v>0.003</v>
      </c>
      <c r="AA15" s="167">
        <v>0.0129</v>
      </c>
      <c r="AB15" s="1">
        <v>0.0086</v>
      </c>
      <c r="AC15" s="1">
        <v>0.0056</v>
      </c>
      <c r="AE15" s="1">
        <v>0.0129</v>
      </c>
      <c r="AF15" s="1">
        <v>0.0064</v>
      </c>
      <c r="AG15" s="1">
        <v>0.0065</v>
      </c>
      <c r="AI15" s="1">
        <v>0.0086</v>
      </c>
      <c r="AJ15" s="215">
        <v>16042</v>
      </c>
    </row>
    <row r="16" spans="1:36" ht="12.75">
      <c r="A16" s="167">
        <v>7</v>
      </c>
      <c r="B16" s="168" t="s">
        <v>452</v>
      </c>
      <c r="C16" s="245">
        <v>44116384</v>
      </c>
      <c r="D16" s="245">
        <v>45766634</v>
      </c>
      <c r="E16" s="245">
        <v>47359518</v>
      </c>
      <c r="F16" s="245">
        <v>49055688</v>
      </c>
      <c r="G16" s="245">
        <v>50731043</v>
      </c>
      <c r="H16" s="245">
        <v>52744046</v>
      </c>
      <c r="I16" s="239" t="s">
        <v>870</v>
      </c>
      <c r="J16" s="239">
        <v>0</v>
      </c>
      <c r="K16" s="167">
        <v>0</v>
      </c>
      <c r="L16" s="215">
        <v>547340</v>
      </c>
      <c r="M16" s="215">
        <v>448718</v>
      </c>
      <c r="N16" s="215">
        <v>512182</v>
      </c>
      <c r="O16" s="226">
        <v>448963</v>
      </c>
      <c r="P16" s="215">
        <v>744727</v>
      </c>
      <c r="Q16" s="215">
        <v>547340</v>
      </c>
      <c r="R16" s="215">
        <v>448718</v>
      </c>
      <c r="S16" s="215">
        <v>512182</v>
      </c>
      <c r="T16" s="215">
        <v>448963</v>
      </c>
      <c r="U16" s="215">
        <v>744727</v>
      </c>
      <c r="V16" s="1"/>
      <c r="W16" s="1">
        <v>0.0124</v>
      </c>
      <c r="X16" s="1">
        <v>0.0098</v>
      </c>
      <c r="Y16" s="1">
        <v>0.0108</v>
      </c>
      <c r="Z16" s="1">
        <v>0.0092</v>
      </c>
      <c r="AA16" s="167">
        <v>0.0147</v>
      </c>
      <c r="AB16" s="1">
        <v>0.0116</v>
      </c>
      <c r="AC16" s="1">
        <v>0.0099</v>
      </c>
      <c r="AE16" s="1">
        <v>0.0147</v>
      </c>
      <c r="AF16" s="1">
        <v>0.01</v>
      </c>
      <c r="AG16" s="1">
        <v>0.004699999999999999</v>
      </c>
      <c r="AI16" s="1">
        <v>0.0116</v>
      </c>
      <c r="AJ16" s="215">
        <v>611831</v>
      </c>
    </row>
    <row r="17" spans="1:36" ht="12.75">
      <c r="A17" s="167">
        <v>8</v>
      </c>
      <c r="B17" s="168" t="s">
        <v>453</v>
      </c>
      <c r="C17" s="245">
        <v>46061571</v>
      </c>
      <c r="D17" s="245">
        <v>48033096</v>
      </c>
      <c r="E17" s="245">
        <v>54963386</v>
      </c>
      <c r="F17" s="245">
        <v>57085281</v>
      </c>
      <c r="G17" s="245">
        <v>59363267</v>
      </c>
      <c r="H17" s="245">
        <v>56560265</v>
      </c>
      <c r="I17" s="239" t="s">
        <v>870</v>
      </c>
      <c r="J17" s="239">
        <v>0</v>
      </c>
      <c r="K17" s="167">
        <v>0</v>
      </c>
      <c r="L17" s="215">
        <v>819985</v>
      </c>
      <c r="M17" s="215">
        <v>856060</v>
      </c>
      <c r="N17" s="215">
        <v>747810</v>
      </c>
      <c r="O17" s="226">
        <v>735892</v>
      </c>
      <c r="P17" s="215">
        <v>948557</v>
      </c>
      <c r="Q17" s="215">
        <v>819985</v>
      </c>
      <c r="R17" s="215">
        <v>856060</v>
      </c>
      <c r="S17" s="215">
        <v>747810</v>
      </c>
      <c r="T17" s="215">
        <v>735892</v>
      </c>
      <c r="U17" s="215">
        <v>948557</v>
      </c>
      <c r="V17" s="1"/>
      <c r="W17" s="1">
        <v>0.0178</v>
      </c>
      <c r="X17" s="1">
        <v>0.0178</v>
      </c>
      <c r="Y17" s="1">
        <v>0.0136</v>
      </c>
      <c r="Z17" s="1">
        <v>0.0129</v>
      </c>
      <c r="AA17" s="167">
        <v>0.016</v>
      </c>
      <c r="AB17" s="1">
        <v>0.0142</v>
      </c>
      <c r="AC17" s="1">
        <v>0.0142</v>
      </c>
      <c r="AE17" s="1">
        <v>0.016</v>
      </c>
      <c r="AF17" s="1">
        <v>0.0133</v>
      </c>
      <c r="AG17" s="1">
        <v>0.002700000000000001</v>
      </c>
      <c r="AI17" s="1">
        <v>0.0142</v>
      </c>
      <c r="AJ17" s="215">
        <v>803156</v>
      </c>
    </row>
    <row r="18" spans="1:36" ht="12.75">
      <c r="A18" s="167">
        <v>9</v>
      </c>
      <c r="B18" s="168" t="s">
        <v>454</v>
      </c>
      <c r="C18" s="245">
        <v>136417582</v>
      </c>
      <c r="D18" s="245">
        <v>142600951</v>
      </c>
      <c r="E18" s="245">
        <v>150531622</v>
      </c>
      <c r="F18" s="245">
        <v>157043311</v>
      </c>
      <c r="G18" s="245">
        <v>162894022</v>
      </c>
      <c r="H18" s="245">
        <v>169123817</v>
      </c>
      <c r="I18" s="239" t="s">
        <v>870</v>
      </c>
      <c r="J18" s="239">
        <v>0</v>
      </c>
      <c r="K18" s="167">
        <v>0</v>
      </c>
      <c r="L18" s="215">
        <v>2772929</v>
      </c>
      <c r="M18" s="215">
        <v>4365647</v>
      </c>
      <c r="N18" s="215">
        <v>2748398</v>
      </c>
      <c r="O18" s="226">
        <v>1924628</v>
      </c>
      <c r="P18" s="215">
        <v>2157444</v>
      </c>
      <c r="Q18" s="215">
        <v>2772929</v>
      </c>
      <c r="R18" s="215">
        <v>4365647</v>
      </c>
      <c r="S18" s="215">
        <v>2748398</v>
      </c>
      <c r="T18" s="215">
        <v>1924628</v>
      </c>
      <c r="U18" s="215">
        <v>2157444</v>
      </c>
      <c r="V18" s="1"/>
      <c r="W18" s="1">
        <v>0.0203</v>
      </c>
      <c r="X18" s="1">
        <v>0.0306</v>
      </c>
      <c r="Y18" s="1">
        <v>0.0183</v>
      </c>
      <c r="Z18" s="1">
        <v>0.0123</v>
      </c>
      <c r="AA18" s="167">
        <v>0.0132</v>
      </c>
      <c r="AB18" s="1">
        <v>0.0146</v>
      </c>
      <c r="AC18" s="1">
        <v>0.0146</v>
      </c>
      <c r="AE18" s="1">
        <v>0.0183</v>
      </c>
      <c r="AF18" s="1">
        <v>0.0128</v>
      </c>
      <c r="AG18" s="1">
        <v>0.0055</v>
      </c>
      <c r="AI18" s="1">
        <v>0.0146</v>
      </c>
      <c r="AJ18" s="215">
        <v>2469208</v>
      </c>
    </row>
    <row r="19" spans="1:36" ht="12.75">
      <c r="A19" s="167">
        <v>10</v>
      </c>
      <c r="B19" s="168" t="s">
        <v>455</v>
      </c>
      <c r="C19" s="245">
        <v>94750632</v>
      </c>
      <c r="D19" s="245">
        <v>98100604</v>
      </c>
      <c r="E19" s="245">
        <v>122855373</v>
      </c>
      <c r="F19" s="245">
        <v>126776920</v>
      </c>
      <c r="G19" s="245">
        <v>130879853</v>
      </c>
      <c r="H19" s="245">
        <v>106148257</v>
      </c>
      <c r="I19" s="239" t="s">
        <v>870</v>
      </c>
      <c r="J19" s="239">
        <v>0</v>
      </c>
      <c r="K19" s="167">
        <v>0</v>
      </c>
      <c r="L19" s="215">
        <v>981206</v>
      </c>
      <c r="M19" s="215">
        <v>816617</v>
      </c>
      <c r="N19" s="215">
        <v>850163</v>
      </c>
      <c r="O19" s="226">
        <v>933510</v>
      </c>
      <c r="P19" s="215">
        <v>1205059</v>
      </c>
      <c r="Q19" s="215">
        <v>981206</v>
      </c>
      <c r="R19" s="215">
        <v>816617</v>
      </c>
      <c r="S19" s="215">
        <v>850163</v>
      </c>
      <c r="T19" s="215">
        <v>933510</v>
      </c>
      <c r="U19" s="215">
        <v>1205059</v>
      </c>
      <c r="V19" s="1"/>
      <c r="W19" s="1">
        <v>0.0104</v>
      </c>
      <c r="X19" s="1">
        <v>0.0083</v>
      </c>
      <c r="Y19" s="1">
        <v>0.0069</v>
      </c>
      <c r="Z19" s="1">
        <v>0.0074</v>
      </c>
      <c r="AA19" s="167">
        <v>0.0092</v>
      </c>
      <c r="AB19" s="1">
        <v>0.0078</v>
      </c>
      <c r="AC19" s="1">
        <v>0.0075</v>
      </c>
      <c r="AE19" s="1">
        <v>0.0092</v>
      </c>
      <c r="AF19" s="1">
        <v>0.0072</v>
      </c>
      <c r="AG19" s="1">
        <v>0.002</v>
      </c>
      <c r="AI19" s="1">
        <v>0.0078</v>
      </c>
      <c r="AJ19" s="215">
        <v>827956</v>
      </c>
    </row>
    <row r="20" spans="1:36" ht="12.75">
      <c r="A20" s="167">
        <v>11</v>
      </c>
      <c r="B20" s="168" t="s">
        <v>456</v>
      </c>
      <c r="C20" s="245">
        <v>9194733</v>
      </c>
      <c r="D20" s="245">
        <v>9611263</v>
      </c>
      <c r="E20" s="245">
        <v>12955141</v>
      </c>
      <c r="F20" s="245">
        <v>13451662</v>
      </c>
      <c r="G20" s="245">
        <v>14035473</v>
      </c>
      <c r="H20" s="245">
        <v>11904928</v>
      </c>
      <c r="I20" s="239" t="s">
        <v>871</v>
      </c>
      <c r="J20" s="239">
        <v>0</v>
      </c>
      <c r="K20" s="167">
        <v>0</v>
      </c>
      <c r="L20" s="215">
        <v>186661</v>
      </c>
      <c r="M20" s="215">
        <v>125572</v>
      </c>
      <c r="N20" s="215">
        <v>172642</v>
      </c>
      <c r="O20" s="226">
        <v>247519</v>
      </c>
      <c r="P20" s="215">
        <v>187414</v>
      </c>
      <c r="Q20" s="215">
        <v>186661</v>
      </c>
      <c r="R20" s="215">
        <v>125572</v>
      </c>
      <c r="S20" s="215">
        <v>172642</v>
      </c>
      <c r="T20" s="215">
        <v>247519</v>
      </c>
      <c r="U20" s="215">
        <v>187414</v>
      </c>
      <c r="V20" s="1"/>
      <c r="W20" s="1">
        <v>0.0203</v>
      </c>
      <c r="X20" s="1">
        <v>0.0131</v>
      </c>
      <c r="Y20" s="1">
        <v>0.0133</v>
      </c>
      <c r="Z20" s="1">
        <v>0.0184</v>
      </c>
      <c r="AA20" s="167">
        <v>0.0134</v>
      </c>
      <c r="AB20" s="1">
        <v>0.015</v>
      </c>
      <c r="AC20" s="1">
        <v>0.0133</v>
      </c>
      <c r="AE20" s="1">
        <v>0.0184</v>
      </c>
      <c r="AF20" s="1">
        <v>0.0134</v>
      </c>
      <c r="AG20" s="1">
        <v>0.004999999999999999</v>
      </c>
      <c r="AI20" s="1">
        <v>0.015</v>
      </c>
      <c r="AJ20" s="215">
        <v>178574</v>
      </c>
    </row>
    <row r="21" spans="1:36" ht="12.75">
      <c r="A21" s="167">
        <v>12</v>
      </c>
      <c r="B21" s="168" t="s">
        <v>457</v>
      </c>
      <c r="C21" s="245">
        <v>5470698</v>
      </c>
      <c r="D21" s="245">
        <v>5668740</v>
      </c>
      <c r="E21" s="245">
        <v>6209856</v>
      </c>
      <c r="F21" s="245">
        <v>6409634</v>
      </c>
      <c r="G21" s="245">
        <v>6667900</v>
      </c>
      <c r="H21" s="245">
        <v>6539752</v>
      </c>
      <c r="I21" s="239" t="s">
        <v>870</v>
      </c>
      <c r="J21" s="239">
        <v>0</v>
      </c>
      <c r="K21" s="167">
        <v>0</v>
      </c>
      <c r="L21" s="215">
        <v>61274</v>
      </c>
      <c r="M21" s="215">
        <v>74245</v>
      </c>
      <c r="N21" s="215">
        <v>42886</v>
      </c>
      <c r="O21" s="226">
        <v>95422</v>
      </c>
      <c r="P21" s="215">
        <v>55308</v>
      </c>
      <c r="Q21" s="215">
        <v>61274</v>
      </c>
      <c r="R21" s="215">
        <v>74245</v>
      </c>
      <c r="S21" s="215">
        <v>42886</v>
      </c>
      <c r="T21" s="215">
        <v>95422</v>
      </c>
      <c r="U21" s="215">
        <v>55308</v>
      </c>
      <c r="V21" s="1"/>
      <c r="W21" s="1">
        <v>0.0112</v>
      </c>
      <c r="X21" s="1">
        <v>0.0131</v>
      </c>
      <c r="Y21" s="1">
        <v>0.0069</v>
      </c>
      <c r="Z21" s="1">
        <v>0.0149</v>
      </c>
      <c r="AA21" s="167">
        <v>0.0083</v>
      </c>
      <c r="AB21" s="1">
        <v>0.01</v>
      </c>
      <c r="AC21" s="1">
        <v>0.0094</v>
      </c>
      <c r="AE21" s="1">
        <v>0.0149</v>
      </c>
      <c r="AF21" s="1">
        <v>0.0076</v>
      </c>
      <c r="AG21" s="1">
        <v>0.0073</v>
      </c>
      <c r="AI21" s="1">
        <v>0.01</v>
      </c>
      <c r="AJ21" s="215">
        <v>65398</v>
      </c>
    </row>
    <row r="22" spans="1:36" ht="12.75">
      <c r="A22" s="167">
        <v>13</v>
      </c>
      <c r="B22" s="168" t="s">
        <v>458</v>
      </c>
      <c r="C22" s="245">
        <v>3675687</v>
      </c>
      <c r="D22" s="245">
        <v>3793195</v>
      </c>
      <c r="E22" s="245">
        <v>4215661</v>
      </c>
      <c r="F22" s="245">
        <v>4364909</v>
      </c>
      <c r="G22" s="245">
        <v>4623745</v>
      </c>
      <c r="H22" s="245">
        <v>4555570</v>
      </c>
      <c r="I22" s="239">
        <v>0</v>
      </c>
      <c r="J22" s="239">
        <v>0</v>
      </c>
      <c r="K22" s="167">
        <v>0</v>
      </c>
      <c r="L22" s="215">
        <v>25616</v>
      </c>
      <c r="M22" s="215">
        <v>50095</v>
      </c>
      <c r="N22" s="215">
        <v>43856</v>
      </c>
      <c r="O22" s="226">
        <v>149713</v>
      </c>
      <c r="P22" s="215">
        <v>115113</v>
      </c>
      <c r="Q22" s="215">
        <v>25616</v>
      </c>
      <c r="R22" s="215">
        <v>50095</v>
      </c>
      <c r="S22" s="215">
        <v>43856</v>
      </c>
      <c r="T22" s="215">
        <v>149713</v>
      </c>
      <c r="U22" s="215">
        <v>115113</v>
      </c>
      <c r="V22" s="1"/>
      <c r="W22" s="1">
        <v>0.007</v>
      </c>
      <c r="X22" s="1">
        <v>0.0132</v>
      </c>
      <c r="Y22" s="1">
        <v>0.0104</v>
      </c>
      <c r="Z22" s="1">
        <v>0.0343</v>
      </c>
      <c r="AA22" s="167">
        <v>0.0249</v>
      </c>
      <c r="AB22" s="1">
        <v>0.0232</v>
      </c>
      <c r="AC22" s="1">
        <v>0.0162</v>
      </c>
      <c r="AE22" s="1">
        <v>0.0343</v>
      </c>
      <c r="AF22" s="1">
        <v>0.0177</v>
      </c>
      <c r="AG22" s="1">
        <v>0.016599999999999997</v>
      </c>
      <c r="AI22" s="1">
        <v>0.0232</v>
      </c>
      <c r="AJ22" s="215">
        <v>105689</v>
      </c>
    </row>
    <row r="23" spans="1:36" ht="12.75">
      <c r="A23" s="167">
        <v>14</v>
      </c>
      <c r="B23" s="168" t="s">
        <v>459</v>
      </c>
      <c r="C23" s="245">
        <v>42081316</v>
      </c>
      <c r="D23" s="245">
        <v>44426174</v>
      </c>
      <c r="E23" s="245">
        <v>46224897</v>
      </c>
      <c r="F23" s="245">
        <v>48016326</v>
      </c>
      <c r="G23" s="245">
        <v>49856612</v>
      </c>
      <c r="H23" s="245">
        <v>51515095</v>
      </c>
      <c r="I23" s="239">
        <v>0</v>
      </c>
      <c r="J23" s="239">
        <v>0</v>
      </c>
      <c r="K23" s="167">
        <v>0</v>
      </c>
      <c r="L23" s="215">
        <v>1292825</v>
      </c>
      <c r="M23" s="215">
        <v>688069</v>
      </c>
      <c r="N23" s="215">
        <v>635807</v>
      </c>
      <c r="O23" s="226">
        <v>639878</v>
      </c>
      <c r="P23" s="215">
        <v>412068</v>
      </c>
      <c r="Q23" s="215">
        <v>1292825</v>
      </c>
      <c r="R23" s="215">
        <v>688069</v>
      </c>
      <c r="S23" s="215">
        <v>635807</v>
      </c>
      <c r="T23" s="215">
        <v>639878</v>
      </c>
      <c r="U23" s="215">
        <v>412068</v>
      </c>
      <c r="V23" s="1"/>
      <c r="W23" s="1">
        <v>0.0307</v>
      </c>
      <c r="X23" s="1">
        <v>0.0155</v>
      </c>
      <c r="Y23" s="1">
        <v>0.0138</v>
      </c>
      <c r="Z23" s="1">
        <v>0.0133</v>
      </c>
      <c r="AA23" s="167">
        <v>0.0083</v>
      </c>
      <c r="AB23" s="1">
        <v>0.0118</v>
      </c>
      <c r="AC23" s="1">
        <v>0.0118</v>
      </c>
      <c r="AE23" s="1">
        <v>0.0138</v>
      </c>
      <c r="AF23" s="1">
        <v>0.0108</v>
      </c>
      <c r="AG23" s="1">
        <v>0.002999999999999999</v>
      </c>
      <c r="AI23" s="1">
        <v>0.0118</v>
      </c>
      <c r="AJ23" s="215">
        <v>607878</v>
      </c>
    </row>
    <row r="24" spans="1:36" ht="12.75">
      <c r="A24" s="167">
        <v>15</v>
      </c>
      <c r="B24" s="168" t="s">
        <v>460</v>
      </c>
      <c r="C24" s="245">
        <v>10496033</v>
      </c>
      <c r="D24" s="245">
        <v>11120241</v>
      </c>
      <c r="E24" s="245">
        <v>13168847</v>
      </c>
      <c r="F24" s="245">
        <v>13825452</v>
      </c>
      <c r="G24" s="245">
        <v>14377253</v>
      </c>
      <c r="H24" s="245">
        <v>13380485</v>
      </c>
      <c r="I24" s="239" t="s">
        <v>871</v>
      </c>
      <c r="J24" s="239">
        <v>0</v>
      </c>
      <c r="K24" s="167">
        <v>0</v>
      </c>
      <c r="L24" s="215">
        <v>361807</v>
      </c>
      <c r="M24" s="215">
        <v>260963</v>
      </c>
      <c r="N24" s="215">
        <v>327384</v>
      </c>
      <c r="O24" s="226">
        <v>206165</v>
      </c>
      <c r="P24" s="215">
        <v>269515</v>
      </c>
      <c r="Q24" s="215">
        <v>361807</v>
      </c>
      <c r="R24" s="215">
        <v>260963</v>
      </c>
      <c r="S24" s="215">
        <v>327384</v>
      </c>
      <c r="T24" s="215">
        <v>206165</v>
      </c>
      <c r="U24" s="215">
        <v>269515</v>
      </c>
      <c r="V24" s="1"/>
      <c r="W24" s="1">
        <v>0.0345</v>
      </c>
      <c r="X24" s="1">
        <v>0.0235</v>
      </c>
      <c r="Y24" s="1">
        <v>0.0249</v>
      </c>
      <c r="Z24" s="1">
        <v>0.0149</v>
      </c>
      <c r="AA24" s="167">
        <v>0.0187</v>
      </c>
      <c r="AB24" s="1">
        <v>0.0195</v>
      </c>
      <c r="AC24" s="1">
        <v>0.019</v>
      </c>
      <c r="AE24" s="1">
        <v>0.0249</v>
      </c>
      <c r="AF24" s="1">
        <v>0.0168</v>
      </c>
      <c r="AG24" s="1">
        <v>0.0081</v>
      </c>
      <c r="AI24" s="1">
        <v>0.0195</v>
      </c>
      <c r="AJ24" s="215">
        <v>260919</v>
      </c>
    </row>
    <row r="25" spans="1:36" ht="12.75">
      <c r="A25" s="167">
        <v>16</v>
      </c>
      <c r="B25" s="168" t="s">
        <v>461</v>
      </c>
      <c r="C25" s="245">
        <v>70764061</v>
      </c>
      <c r="D25" s="245">
        <v>73464173</v>
      </c>
      <c r="E25" s="245">
        <v>76079548</v>
      </c>
      <c r="F25" s="245">
        <v>79090593</v>
      </c>
      <c r="G25" s="245">
        <v>82416915</v>
      </c>
      <c r="H25" s="245">
        <v>85955513</v>
      </c>
      <c r="I25" s="239" t="s">
        <v>872</v>
      </c>
      <c r="J25" s="239">
        <v>0</v>
      </c>
      <c r="K25" s="167">
        <v>0</v>
      </c>
      <c r="L25" s="215">
        <v>931010</v>
      </c>
      <c r="M25" s="215">
        <v>778771</v>
      </c>
      <c r="N25" s="215">
        <v>1109056</v>
      </c>
      <c r="O25" s="226">
        <v>1349057</v>
      </c>
      <c r="P25" s="215">
        <v>1478175</v>
      </c>
      <c r="Q25" s="215">
        <v>931010</v>
      </c>
      <c r="R25" s="215">
        <v>778771</v>
      </c>
      <c r="S25" s="215">
        <v>1109056</v>
      </c>
      <c r="T25" s="215">
        <v>1349057</v>
      </c>
      <c r="U25" s="215">
        <v>1478175</v>
      </c>
      <c r="V25" s="1"/>
      <c r="W25" s="1">
        <v>0.0132</v>
      </c>
      <c r="X25" s="1">
        <v>0.0106</v>
      </c>
      <c r="Y25" s="1">
        <v>0.0146</v>
      </c>
      <c r="Z25" s="1">
        <v>0.0171</v>
      </c>
      <c r="AA25" s="167">
        <v>0.0179</v>
      </c>
      <c r="AB25" s="1">
        <v>0.0165</v>
      </c>
      <c r="AC25" s="1">
        <v>0.0141</v>
      </c>
      <c r="AE25" s="1">
        <v>0.0179</v>
      </c>
      <c r="AF25" s="1">
        <v>0.0159</v>
      </c>
      <c r="AG25" s="1">
        <v>0.0019999999999999983</v>
      </c>
      <c r="AI25" s="1">
        <v>0.0165</v>
      </c>
      <c r="AJ25" s="215">
        <v>1418266</v>
      </c>
    </row>
    <row r="26" spans="1:36" ht="12.75">
      <c r="A26" s="167">
        <v>17</v>
      </c>
      <c r="B26" s="168" t="s">
        <v>462</v>
      </c>
      <c r="C26" s="245">
        <v>40442045</v>
      </c>
      <c r="D26" s="245">
        <v>42109861</v>
      </c>
      <c r="E26" s="245">
        <v>46875534</v>
      </c>
      <c r="F26" s="245">
        <v>48736792</v>
      </c>
      <c r="G26" s="245">
        <v>50724825</v>
      </c>
      <c r="H26" s="245">
        <v>49695470</v>
      </c>
      <c r="I26" s="239" t="s">
        <v>873</v>
      </c>
      <c r="J26" s="239">
        <v>0</v>
      </c>
      <c r="K26" s="167">
        <v>0</v>
      </c>
      <c r="L26" s="215">
        <v>656765</v>
      </c>
      <c r="M26" s="215">
        <v>931088</v>
      </c>
      <c r="N26" s="215">
        <v>689370</v>
      </c>
      <c r="O26" s="226">
        <v>769613</v>
      </c>
      <c r="P26" s="215">
        <v>698261</v>
      </c>
      <c r="Q26" s="215">
        <v>656765</v>
      </c>
      <c r="R26" s="215">
        <v>931088</v>
      </c>
      <c r="S26" s="215">
        <v>689370</v>
      </c>
      <c r="T26" s="215">
        <v>769613</v>
      </c>
      <c r="U26" s="215">
        <v>698261</v>
      </c>
      <c r="V26" s="1"/>
      <c r="W26" s="1">
        <v>0.0162</v>
      </c>
      <c r="X26" s="1">
        <v>0.0221</v>
      </c>
      <c r="Y26" s="1">
        <v>0.0147</v>
      </c>
      <c r="Z26" s="1">
        <v>0.0158</v>
      </c>
      <c r="AA26" s="167">
        <v>0.0138</v>
      </c>
      <c r="AB26" s="1">
        <v>0.0148</v>
      </c>
      <c r="AC26" s="1">
        <v>0.0148</v>
      </c>
      <c r="AE26" s="1">
        <v>0.0158</v>
      </c>
      <c r="AF26" s="1">
        <v>0.0143</v>
      </c>
      <c r="AG26" s="1">
        <v>0.0015000000000000013</v>
      </c>
      <c r="AI26" s="1">
        <v>0.0148</v>
      </c>
      <c r="AJ26" s="215">
        <v>735493</v>
      </c>
    </row>
    <row r="27" spans="1:36" ht="12.75">
      <c r="A27" s="167">
        <v>18</v>
      </c>
      <c r="B27" s="168" t="s">
        <v>463</v>
      </c>
      <c r="C27" s="245">
        <v>17874039</v>
      </c>
      <c r="D27" s="245">
        <v>18708734</v>
      </c>
      <c r="E27" s="245">
        <v>21007325</v>
      </c>
      <c r="F27" s="245">
        <v>21834086</v>
      </c>
      <c r="G27" s="245">
        <v>22632233</v>
      </c>
      <c r="H27" s="245">
        <v>21820104</v>
      </c>
      <c r="I27" s="239" t="s">
        <v>873</v>
      </c>
      <c r="J27" s="239">
        <v>0</v>
      </c>
      <c r="K27" s="167">
        <v>0</v>
      </c>
      <c r="L27" s="215">
        <v>360022</v>
      </c>
      <c r="M27" s="215">
        <v>366141</v>
      </c>
      <c r="N27" s="215">
        <v>301578</v>
      </c>
      <c r="O27" s="226">
        <v>252295</v>
      </c>
      <c r="P27" s="215">
        <v>199420</v>
      </c>
      <c r="Q27" s="215">
        <v>360022</v>
      </c>
      <c r="R27" s="215">
        <v>366141</v>
      </c>
      <c r="S27" s="215">
        <v>301578</v>
      </c>
      <c r="T27" s="215">
        <v>252295</v>
      </c>
      <c r="U27" s="215">
        <v>199420</v>
      </c>
      <c r="V27" s="1"/>
      <c r="W27" s="1">
        <v>0.0201</v>
      </c>
      <c r="X27" s="1">
        <v>0.0196</v>
      </c>
      <c r="Y27" s="1">
        <v>0.0144</v>
      </c>
      <c r="Z27" s="1">
        <v>0.0116</v>
      </c>
      <c r="AA27" s="167">
        <v>0.0088</v>
      </c>
      <c r="AB27" s="1">
        <v>0.0116</v>
      </c>
      <c r="AC27" s="1">
        <v>0.0116</v>
      </c>
      <c r="AE27" s="1">
        <v>0.0144</v>
      </c>
      <c r="AF27" s="1">
        <v>0.0102</v>
      </c>
      <c r="AG27" s="1">
        <v>0.004199999999999999</v>
      </c>
      <c r="AI27" s="1">
        <v>0.0116</v>
      </c>
      <c r="AJ27" s="215">
        <v>253113</v>
      </c>
    </row>
    <row r="28" spans="1:36" ht="12.75">
      <c r="A28" s="167">
        <v>19</v>
      </c>
      <c r="B28" s="168" t="s">
        <v>464</v>
      </c>
      <c r="C28" s="245">
        <v>22037327</v>
      </c>
      <c r="D28" s="245">
        <v>23328753</v>
      </c>
      <c r="E28" s="245">
        <v>25370001</v>
      </c>
      <c r="F28" s="245">
        <v>26504411</v>
      </c>
      <c r="G28" s="245">
        <v>27927845</v>
      </c>
      <c r="H28" s="245">
        <v>28352616</v>
      </c>
      <c r="I28" s="239" t="s">
        <v>874</v>
      </c>
      <c r="J28" s="239">
        <v>0</v>
      </c>
      <c r="K28" s="167">
        <v>0</v>
      </c>
      <c r="L28" s="215">
        <v>740493</v>
      </c>
      <c r="M28" s="215">
        <v>647256</v>
      </c>
      <c r="N28" s="215">
        <v>501241</v>
      </c>
      <c r="O28" s="226">
        <v>760824</v>
      </c>
      <c r="P28" s="215">
        <v>599688</v>
      </c>
      <c r="Q28" s="215">
        <v>740493</v>
      </c>
      <c r="R28" s="215">
        <v>647256</v>
      </c>
      <c r="S28" s="215">
        <v>501241</v>
      </c>
      <c r="T28" s="215">
        <v>760824</v>
      </c>
      <c r="U28" s="215">
        <v>599688</v>
      </c>
      <c r="V28" s="1"/>
      <c r="W28" s="1">
        <v>0.0336</v>
      </c>
      <c r="X28" s="1">
        <v>0.0277</v>
      </c>
      <c r="Y28" s="1">
        <v>0.0198</v>
      </c>
      <c r="Z28" s="1">
        <v>0.0287</v>
      </c>
      <c r="AA28" s="167">
        <v>0.0215</v>
      </c>
      <c r="AB28" s="1">
        <v>0.0233</v>
      </c>
      <c r="AC28" s="1">
        <v>0.023</v>
      </c>
      <c r="AE28" s="1">
        <v>0.0287</v>
      </c>
      <c r="AF28" s="1">
        <v>0.0207</v>
      </c>
      <c r="AG28" s="1">
        <v>0.008</v>
      </c>
      <c r="AI28" s="1">
        <v>0.0233</v>
      </c>
      <c r="AJ28" s="215">
        <v>660616</v>
      </c>
    </row>
    <row r="29" spans="1:36" ht="12.75">
      <c r="A29" s="167">
        <v>20</v>
      </c>
      <c r="B29" s="168" t="s">
        <v>465</v>
      </c>
      <c r="C29" s="245">
        <v>116900171</v>
      </c>
      <c r="D29" s="245">
        <v>121259225</v>
      </c>
      <c r="E29" s="245">
        <v>125537222</v>
      </c>
      <c r="F29" s="245">
        <v>129764768</v>
      </c>
      <c r="G29" s="245">
        <v>134028054</v>
      </c>
      <c r="H29" s="245">
        <v>138604718</v>
      </c>
      <c r="I29" s="239" t="s">
        <v>875</v>
      </c>
      <c r="J29" s="239">
        <v>0</v>
      </c>
      <c r="K29" s="167">
        <v>0</v>
      </c>
      <c r="L29" s="215">
        <v>1436550</v>
      </c>
      <c r="M29" s="215">
        <v>1246516</v>
      </c>
      <c r="N29" s="215">
        <v>1089115</v>
      </c>
      <c r="O29" s="226">
        <v>1019167</v>
      </c>
      <c r="P29" s="215">
        <v>1225963</v>
      </c>
      <c r="Q29" s="215">
        <v>1436550</v>
      </c>
      <c r="R29" s="215">
        <v>1246516</v>
      </c>
      <c r="S29" s="215">
        <v>1089115</v>
      </c>
      <c r="T29" s="215">
        <v>1019167</v>
      </c>
      <c r="U29" s="215">
        <v>1225963</v>
      </c>
      <c r="V29" s="1"/>
      <c r="W29" s="1">
        <v>0.0123</v>
      </c>
      <c r="X29" s="1">
        <v>0.0103</v>
      </c>
      <c r="Y29" s="1">
        <v>0.0087</v>
      </c>
      <c r="Z29" s="1">
        <v>0.0079</v>
      </c>
      <c r="AA29" s="167">
        <v>0.0091</v>
      </c>
      <c r="AB29" s="1">
        <v>0.0086</v>
      </c>
      <c r="AC29" s="1">
        <v>0.0086</v>
      </c>
      <c r="AE29" s="1">
        <v>0.0091</v>
      </c>
      <c r="AF29" s="1">
        <v>0.0083</v>
      </c>
      <c r="AG29" s="1">
        <v>0.0008000000000000004</v>
      </c>
      <c r="AI29" s="1">
        <v>0.0086</v>
      </c>
      <c r="AJ29" s="215">
        <v>1192001</v>
      </c>
    </row>
    <row r="30" spans="1:36" ht="12.75">
      <c r="A30" s="167">
        <v>21</v>
      </c>
      <c r="B30" s="168" t="s">
        <v>466</v>
      </c>
      <c r="C30" s="245">
        <v>7805228</v>
      </c>
      <c r="D30" s="245">
        <v>8087275</v>
      </c>
      <c r="E30" s="245">
        <v>8401060</v>
      </c>
      <c r="F30" s="245">
        <v>8731448</v>
      </c>
      <c r="G30" s="245">
        <v>9037794</v>
      </c>
      <c r="H30" s="245">
        <v>9363237</v>
      </c>
      <c r="I30" s="239">
        <v>0</v>
      </c>
      <c r="J30" s="239">
        <v>0</v>
      </c>
      <c r="K30" s="167">
        <v>0</v>
      </c>
      <c r="L30" s="215">
        <v>86916</v>
      </c>
      <c r="M30" s="215">
        <v>107090</v>
      </c>
      <c r="N30" s="215">
        <v>120213</v>
      </c>
      <c r="O30" s="226">
        <v>88060</v>
      </c>
      <c r="P30" s="215">
        <v>99498</v>
      </c>
      <c r="Q30" s="215">
        <v>86916</v>
      </c>
      <c r="R30" s="215">
        <v>107090</v>
      </c>
      <c r="S30" s="215">
        <v>120213</v>
      </c>
      <c r="T30" s="215">
        <v>88060</v>
      </c>
      <c r="U30" s="215">
        <v>99498</v>
      </c>
      <c r="V30" s="1"/>
      <c r="W30" s="1">
        <v>0.0111</v>
      </c>
      <c r="X30" s="1">
        <v>0.0132</v>
      </c>
      <c r="Y30" s="1">
        <v>0.0143</v>
      </c>
      <c r="Z30" s="1">
        <v>0.0101</v>
      </c>
      <c r="AA30" s="167">
        <v>0.011</v>
      </c>
      <c r="AB30" s="1">
        <v>0.0118</v>
      </c>
      <c r="AC30" s="1">
        <v>0.0114</v>
      </c>
      <c r="AE30" s="1">
        <v>0.0143</v>
      </c>
      <c r="AF30" s="1">
        <v>0.0106</v>
      </c>
      <c r="AG30" s="1">
        <v>0.0037</v>
      </c>
      <c r="AI30" s="1">
        <v>0.0118</v>
      </c>
      <c r="AJ30" s="215">
        <v>110486</v>
      </c>
    </row>
    <row r="31" spans="1:36" ht="12.75">
      <c r="A31" s="167">
        <v>22</v>
      </c>
      <c r="B31" s="168" t="s">
        <v>467</v>
      </c>
      <c r="C31" s="245">
        <v>5326608</v>
      </c>
      <c r="D31" s="245">
        <v>5504297</v>
      </c>
      <c r="E31" s="245">
        <v>6230618</v>
      </c>
      <c r="F31" s="245">
        <v>6409223</v>
      </c>
      <c r="G31" s="245">
        <v>6634346</v>
      </c>
      <c r="H31" s="245">
        <v>6349015</v>
      </c>
      <c r="I31" s="239">
        <v>0</v>
      </c>
      <c r="J31" s="239">
        <v>0</v>
      </c>
      <c r="K31" s="167">
        <v>0</v>
      </c>
      <c r="L31" s="215">
        <v>44523</v>
      </c>
      <c r="M31" s="215">
        <v>77822</v>
      </c>
      <c r="N31" s="215">
        <v>22840</v>
      </c>
      <c r="O31" s="226">
        <v>64585</v>
      </c>
      <c r="P31" s="215">
        <v>62937</v>
      </c>
      <c r="Q31" s="215">
        <v>44523</v>
      </c>
      <c r="R31" s="215">
        <v>77822</v>
      </c>
      <c r="S31" s="215">
        <v>22840</v>
      </c>
      <c r="T31" s="215">
        <v>64585</v>
      </c>
      <c r="U31" s="215">
        <v>62937</v>
      </c>
      <c r="V31" s="1"/>
      <c r="W31" s="1">
        <v>0.0084</v>
      </c>
      <c r="X31" s="1">
        <v>0.0141</v>
      </c>
      <c r="Y31" s="1">
        <v>0.0037</v>
      </c>
      <c r="Z31" s="1">
        <v>0.0101</v>
      </c>
      <c r="AA31" s="167">
        <v>0.0095</v>
      </c>
      <c r="AB31" s="1">
        <v>0.0078</v>
      </c>
      <c r="AC31" s="1">
        <v>0.0078</v>
      </c>
      <c r="AE31" s="1">
        <v>0.0101</v>
      </c>
      <c r="AF31" s="1">
        <v>0.0066</v>
      </c>
      <c r="AG31" s="1">
        <v>0.0034999999999999996</v>
      </c>
      <c r="AI31" s="1">
        <v>0.0078</v>
      </c>
      <c r="AJ31" s="215">
        <v>49522</v>
      </c>
    </row>
    <row r="32" spans="1:36" ht="12.75">
      <c r="A32" s="167">
        <v>23</v>
      </c>
      <c r="B32" s="168" t="s">
        <v>468</v>
      </c>
      <c r="C32" s="245">
        <v>66660425</v>
      </c>
      <c r="D32" s="245">
        <v>69820484</v>
      </c>
      <c r="E32" s="245">
        <v>72855273</v>
      </c>
      <c r="F32" s="245">
        <v>76269604</v>
      </c>
      <c r="G32" s="245">
        <v>79355810</v>
      </c>
      <c r="H32" s="245">
        <v>83216482</v>
      </c>
      <c r="I32" s="239" t="s">
        <v>874</v>
      </c>
      <c r="J32" s="239">
        <v>0</v>
      </c>
      <c r="K32" s="167">
        <v>0</v>
      </c>
      <c r="L32" s="215">
        <v>1493548</v>
      </c>
      <c r="M32" s="215">
        <v>1289277</v>
      </c>
      <c r="N32" s="215">
        <v>1592949</v>
      </c>
      <c r="O32" s="226">
        <v>1179466</v>
      </c>
      <c r="P32" s="215">
        <v>1876777</v>
      </c>
      <c r="Q32" s="215">
        <v>1493548</v>
      </c>
      <c r="R32" s="215">
        <v>1289277</v>
      </c>
      <c r="S32" s="215">
        <v>1592949</v>
      </c>
      <c r="T32" s="215">
        <v>1179466</v>
      </c>
      <c r="U32" s="215">
        <v>1876777</v>
      </c>
      <c r="V32" s="1"/>
      <c r="W32" s="1">
        <v>0.0224</v>
      </c>
      <c r="X32" s="1">
        <v>0.0185</v>
      </c>
      <c r="Y32" s="1">
        <v>0.0219</v>
      </c>
      <c r="Z32" s="1">
        <v>0.0155</v>
      </c>
      <c r="AA32" s="167">
        <v>0.0237</v>
      </c>
      <c r="AB32" s="1">
        <v>0.0204</v>
      </c>
      <c r="AC32" s="1">
        <v>0.0186</v>
      </c>
      <c r="AE32" s="1">
        <v>0.0237</v>
      </c>
      <c r="AF32" s="1">
        <v>0.0187</v>
      </c>
      <c r="AG32" s="1">
        <v>0.0049999999999999975</v>
      </c>
      <c r="AI32" s="1">
        <v>0.0204</v>
      </c>
      <c r="AJ32" s="215">
        <v>1697616</v>
      </c>
    </row>
    <row r="33" spans="1:36" ht="12.75">
      <c r="A33" s="167">
        <v>24</v>
      </c>
      <c r="B33" s="168" t="s">
        <v>469</v>
      </c>
      <c r="C33" s="245">
        <v>26333465</v>
      </c>
      <c r="D33" s="245">
        <v>27507359</v>
      </c>
      <c r="E33" s="245">
        <v>28624718</v>
      </c>
      <c r="F33" s="245">
        <v>29791509</v>
      </c>
      <c r="G33" s="245">
        <v>30990807</v>
      </c>
      <c r="H33" s="245">
        <v>32236315</v>
      </c>
      <c r="I33" s="239" t="s">
        <v>876</v>
      </c>
      <c r="J33" s="239">
        <v>0</v>
      </c>
      <c r="K33" s="167">
        <v>0</v>
      </c>
      <c r="L33" s="215">
        <v>515557</v>
      </c>
      <c r="M33" s="215">
        <v>429675</v>
      </c>
      <c r="N33" s="215">
        <v>451173</v>
      </c>
      <c r="O33" s="226">
        <v>454510</v>
      </c>
      <c r="P33" s="215">
        <v>470738</v>
      </c>
      <c r="Q33" s="215">
        <v>515557</v>
      </c>
      <c r="R33" s="215">
        <v>429675</v>
      </c>
      <c r="S33" s="215">
        <v>451173</v>
      </c>
      <c r="T33" s="215">
        <v>454510</v>
      </c>
      <c r="U33" s="215">
        <v>470738</v>
      </c>
      <c r="V33" s="1"/>
      <c r="W33" s="1">
        <v>0.0196</v>
      </c>
      <c r="X33" s="1">
        <v>0.0156</v>
      </c>
      <c r="Y33" s="1">
        <v>0.0158</v>
      </c>
      <c r="Z33" s="1">
        <v>0.0153</v>
      </c>
      <c r="AA33" s="167">
        <v>0.0152</v>
      </c>
      <c r="AB33" s="1">
        <v>0.0154</v>
      </c>
      <c r="AC33" s="1">
        <v>0.0154</v>
      </c>
      <c r="AE33" s="1">
        <v>0.0158</v>
      </c>
      <c r="AF33" s="1">
        <v>0.0153</v>
      </c>
      <c r="AG33" s="1">
        <v>0.0005000000000000022</v>
      </c>
      <c r="AI33" s="1">
        <v>0.0154</v>
      </c>
      <c r="AJ33" s="215">
        <v>496439</v>
      </c>
    </row>
    <row r="34" spans="1:36" ht="12.75">
      <c r="A34" s="167">
        <v>25</v>
      </c>
      <c r="B34" s="168" t="s">
        <v>470</v>
      </c>
      <c r="C34" s="245">
        <v>37954471</v>
      </c>
      <c r="D34" s="245">
        <v>39837833</v>
      </c>
      <c r="E34" s="245">
        <v>41820156</v>
      </c>
      <c r="F34" s="245">
        <v>45936316</v>
      </c>
      <c r="G34" s="245">
        <v>48045320</v>
      </c>
      <c r="H34" s="245">
        <v>48989228</v>
      </c>
      <c r="I34" s="239" t="s">
        <v>877</v>
      </c>
      <c r="J34" s="239">
        <v>0</v>
      </c>
      <c r="K34" s="167">
        <v>0</v>
      </c>
      <c r="L34" s="215">
        <v>934500</v>
      </c>
      <c r="M34" s="215">
        <v>986377</v>
      </c>
      <c r="N34" s="215">
        <v>1570656</v>
      </c>
      <c r="O34" s="226">
        <v>960596</v>
      </c>
      <c r="P34" s="215">
        <v>1318713</v>
      </c>
      <c r="Q34" s="215">
        <v>934500</v>
      </c>
      <c r="R34" s="215">
        <v>986377</v>
      </c>
      <c r="S34" s="215">
        <v>1570656</v>
      </c>
      <c r="T34" s="215">
        <v>960596</v>
      </c>
      <c r="U34" s="215">
        <v>1318713</v>
      </c>
      <c r="V34" s="1"/>
      <c r="W34" s="1">
        <v>0.0246</v>
      </c>
      <c r="X34" s="1">
        <v>0.0248</v>
      </c>
      <c r="Y34" s="1">
        <v>0.0376</v>
      </c>
      <c r="Z34" s="1">
        <v>0.0209</v>
      </c>
      <c r="AA34" s="167">
        <v>0.0274</v>
      </c>
      <c r="AB34" s="1">
        <v>0.0286</v>
      </c>
      <c r="AC34" s="1">
        <v>0.0244</v>
      </c>
      <c r="AE34" s="1">
        <v>0.0376</v>
      </c>
      <c r="AF34" s="1">
        <v>0.0242</v>
      </c>
      <c r="AG34" s="1">
        <v>0.013400000000000002</v>
      </c>
      <c r="AI34" s="1">
        <v>0.0286</v>
      </c>
      <c r="AJ34" s="215">
        <v>1401092</v>
      </c>
    </row>
    <row r="35" spans="1:36" ht="12.75">
      <c r="A35" s="167">
        <v>26</v>
      </c>
      <c r="B35" s="168" t="s">
        <v>471</v>
      </c>
      <c r="C35" s="245">
        <v>73622285</v>
      </c>
      <c r="D35" s="245">
        <v>76474758</v>
      </c>
      <c r="E35" s="245">
        <v>92590154</v>
      </c>
      <c r="F35" s="245">
        <v>96008913</v>
      </c>
      <c r="G35" s="245">
        <v>99443942</v>
      </c>
      <c r="H35" s="245">
        <v>88769017</v>
      </c>
      <c r="I35" s="239">
        <v>0</v>
      </c>
      <c r="J35" s="239">
        <v>0</v>
      </c>
      <c r="K35" s="167">
        <v>0</v>
      </c>
      <c r="L35" s="215">
        <v>1011916</v>
      </c>
      <c r="M35" s="215">
        <v>1108702</v>
      </c>
      <c r="N35" s="215">
        <v>1104005</v>
      </c>
      <c r="O35" s="226">
        <v>1034806</v>
      </c>
      <c r="P35" s="215">
        <v>940671</v>
      </c>
      <c r="Q35" s="215">
        <v>1011916</v>
      </c>
      <c r="R35" s="215">
        <v>1108702</v>
      </c>
      <c r="S35" s="215">
        <v>1104005</v>
      </c>
      <c r="T35" s="215">
        <v>1034806</v>
      </c>
      <c r="U35" s="215">
        <v>940671</v>
      </c>
      <c r="V35" s="1"/>
      <c r="W35" s="1">
        <v>0.0137</v>
      </c>
      <c r="X35" s="1">
        <v>0.0145</v>
      </c>
      <c r="Y35" s="1">
        <v>0.0119</v>
      </c>
      <c r="Z35" s="1">
        <v>0.0108</v>
      </c>
      <c r="AA35" s="167">
        <v>0.0095</v>
      </c>
      <c r="AB35" s="1">
        <v>0.0107</v>
      </c>
      <c r="AC35" s="1">
        <v>0.0107</v>
      </c>
      <c r="AE35" s="1">
        <v>0.0119</v>
      </c>
      <c r="AF35" s="1">
        <v>0.0102</v>
      </c>
      <c r="AG35" s="1">
        <v>0.0017000000000000001</v>
      </c>
      <c r="AI35" s="1">
        <v>0.0107</v>
      </c>
      <c r="AJ35" s="215">
        <v>949828</v>
      </c>
    </row>
    <row r="36" spans="1:36" ht="12.75">
      <c r="A36" s="167">
        <v>27</v>
      </c>
      <c r="B36" s="168" t="s">
        <v>472</v>
      </c>
      <c r="C36" s="245">
        <v>8151165</v>
      </c>
      <c r="D36" s="245">
        <v>8536059</v>
      </c>
      <c r="E36" s="245">
        <v>9873799</v>
      </c>
      <c r="F36" s="245">
        <v>10328889</v>
      </c>
      <c r="G36" s="245">
        <v>10781343</v>
      </c>
      <c r="H36" s="245">
        <v>10202411</v>
      </c>
      <c r="I36" s="239" t="s">
        <v>874</v>
      </c>
      <c r="J36" s="239">
        <v>0</v>
      </c>
      <c r="K36" s="167">
        <v>0</v>
      </c>
      <c r="L36" s="215">
        <v>181115</v>
      </c>
      <c r="M36" s="215">
        <v>180077</v>
      </c>
      <c r="N36" s="215">
        <v>208245</v>
      </c>
      <c r="O36" s="226">
        <v>211444</v>
      </c>
      <c r="P36" s="215">
        <v>169253</v>
      </c>
      <c r="Q36" s="215">
        <v>181115</v>
      </c>
      <c r="R36" s="215">
        <v>180077</v>
      </c>
      <c r="S36" s="215">
        <v>208245</v>
      </c>
      <c r="T36" s="215">
        <v>211444</v>
      </c>
      <c r="U36" s="215">
        <v>169253</v>
      </c>
      <c r="V36" s="1"/>
      <c r="W36" s="1">
        <v>0.0222</v>
      </c>
      <c r="X36" s="1">
        <v>0.0211</v>
      </c>
      <c r="Y36" s="1">
        <v>0.0211</v>
      </c>
      <c r="Z36" s="1">
        <v>0.0205</v>
      </c>
      <c r="AA36" s="167">
        <v>0.0157</v>
      </c>
      <c r="AB36" s="1">
        <v>0.0191</v>
      </c>
      <c r="AC36" s="1">
        <v>0.0191</v>
      </c>
      <c r="AE36" s="1">
        <v>0.0211</v>
      </c>
      <c r="AF36" s="1">
        <v>0.0181</v>
      </c>
      <c r="AG36" s="1">
        <v>0.002999999999999999</v>
      </c>
      <c r="AI36" s="1">
        <v>0.0191</v>
      </c>
      <c r="AJ36" s="215">
        <v>194866</v>
      </c>
    </row>
    <row r="37" spans="1:36" ht="12.75">
      <c r="A37" s="167">
        <v>28</v>
      </c>
      <c r="B37" s="168" t="s">
        <v>473</v>
      </c>
      <c r="C37" s="245">
        <v>11013907</v>
      </c>
      <c r="D37" s="245">
        <v>11548875</v>
      </c>
      <c r="E37" s="245">
        <v>12072601</v>
      </c>
      <c r="F37" s="245">
        <v>12672100</v>
      </c>
      <c r="G37" s="245">
        <v>13393194</v>
      </c>
      <c r="H37" s="245">
        <v>14202474</v>
      </c>
      <c r="I37" s="239" t="s">
        <v>878</v>
      </c>
      <c r="J37" s="239">
        <v>0</v>
      </c>
      <c r="K37" s="167">
        <v>0</v>
      </c>
      <c r="L37" s="215">
        <v>259621</v>
      </c>
      <c r="M37" s="215">
        <v>214044</v>
      </c>
      <c r="N37" s="215">
        <v>297684</v>
      </c>
      <c r="O37" s="226">
        <v>404291</v>
      </c>
      <c r="P37" s="215">
        <v>497022</v>
      </c>
      <c r="Q37" s="215">
        <v>259621</v>
      </c>
      <c r="R37" s="215">
        <v>214044</v>
      </c>
      <c r="S37" s="215">
        <v>297684</v>
      </c>
      <c r="T37" s="215">
        <v>404291</v>
      </c>
      <c r="U37" s="215">
        <v>497022</v>
      </c>
      <c r="V37" s="1"/>
      <c r="W37" s="1">
        <v>0.0236</v>
      </c>
      <c r="X37" s="1">
        <v>0.0185</v>
      </c>
      <c r="Y37" s="1">
        <v>0.0247</v>
      </c>
      <c r="Z37" s="1">
        <v>0.0319</v>
      </c>
      <c r="AA37" s="167">
        <v>0.0371</v>
      </c>
      <c r="AB37" s="1">
        <v>0.0312</v>
      </c>
      <c r="AC37" s="1">
        <v>0.025</v>
      </c>
      <c r="AE37" s="1">
        <v>0.0371</v>
      </c>
      <c r="AF37" s="1">
        <v>0.0283</v>
      </c>
      <c r="AG37" s="1">
        <v>0.008800000000000002</v>
      </c>
      <c r="AI37" s="1">
        <v>0.0312</v>
      </c>
      <c r="AJ37" s="215">
        <v>443117</v>
      </c>
    </row>
    <row r="38" spans="1:36" ht="12.75">
      <c r="A38" s="167">
        <v>29</v>
      </c>
      <c r="B38" s="168" t="s">
        <v>474</v>
      </c>
      <c r="C38" s="245">
        <v>4202185</v>
      </c>
      <c r="D38" s="245">
        <v>4355366</v>
      </c>
      <c r="E38" s="245">
        <v>4570462</v>
      </c>
      <c r="F38" s="245">
        <v>4712279</v>
      </c>
      <c r="G38" s="245">
        <v>4858478</v>
      </c>
      <c r="H38" s="245">
        <v>5062746</v>
      </c>
      <c r="I38" s="239">
        <v>0</v>
      </c>
      <c r="J38" s="239">
        <v>0</v>
      </c>
      <c r="K38" s="167">
        <v>0</v>
      </c>
      <c r="L38" s="215">
        <v>48126</v>
      </c>
      <c r="M38" s="215">
        <v>106212</v>
      </c>
      <c r="N38" s="215">
        <v>27555</v>
      </c>
      <c r="O38" s="226">
        <v>28392</v>
      </c>
      <c r="P38" s="215">
        <v>82806</v>
      </c>
      <c r="Q38" s="215">
        <v>48126</v>
      </c>
      <c r="R38" s="215">
        <v>106212</v>
      </c>
      <c r="S38" s="215">
        <v>27555</v>
      </c>
      <c r="T38" s="215">
        <v>28392</v>
      </c>
      <c r="U38" s="215">
        <v>82806</v>
      </c>
      <c r="V38" s="1"/>
      <c r="W38" s="1">
        <v>0.0115</v>
      </c>
      <c r="X38" s="1">
        <v>0.0244</v>
      </c>
      <c r="Y38" s="1">
        <v>0.006</v>
      </c>
      <c r="Z38" s="1">
        <v>0.006</v>
      </c>
      <c r="AA38" s="167">
        <v>0.017</v>
      </c>
      <c r="AB38" s="1">
        <v>0.0097</v>
      </c>
      <c r="AC38" s="1">
        <v>0.0097</v>
      </c>
      <c r="AE38" s="1">
        <v>0.017</v>
      </c>
      <c r="AF38" s="1">
        <v>0.006</v>
      </c>
      <c r="AG38" s="1">
        <v>0.011000000000000001</v>
      </c>
      <c r="AI38" s="1">
        <v>0.0097</v>
      </c>
      <c r="AJ38" s="215">
        <v>49109</v>
      </c>
    </row>
    <row r="39" spans="1:36" ht="12.75">
      <c r="A39" s="167">
        <v>30</v>
      </c>
      <c r="B39" s="168" t="s">
        <v>475</v>
      </c>
      <c r="C39" s="245">
        <v>99407098</v>
      </c>
      <c r="D39" s="245">
        <v>103596037</v>
      </c>
      <c r="E39" s="245">
        <v>108035190</v>
      </c>
      <c r="F39" s="245">
        <v>112164090</v>
      </c>
      <c r="G39" s="245">
        <v>116335974</v>
      </c>
      <c r="H39" s="245">
        <v>120806529</v>
      </c>
      <c r="I39" s="239" t="s">
        <v>870</v>
      </c>
      <c r="J39" s="239">
        <v>0</v>
      </c>
      <c r="K39" s="167">
        <v>0</v>
      </c>
      <c r="L39" s="215">
        <v>1703762</v>
      </c>
      <c r="M39" s="215">
        <v>1849252</v>
      </c>
      <c r="N39" s="215">
        <v>1401259</v>
      </c>
      <c r="O39" s="226">
        <v>1367782</v>
      </c>
      <c r="P39" s="215">
        <v>1562156</v>
      </c>
      <c r="Q39" s="215">
        <v>1703762</v>
      </c>
      <c r="R39" s="215">
        <v>1849252</v>
      </c>
      <c r="S39" s="215">
        <v>1401259</v>
      </c>
      <c r="T39" s="215">
        <v>1367782</v>
      </c>
      <c r="U39" s="215">
        <v>1562156</v>
      </c>
      <c r="V39" s="1"/>
      <c r="W39" s="1">
        <v>0.0171</v>
      </c>
      <c r="X39" s="1">
        <v>0.0179</v>
      </c>
      <c r="Y39" s="1">
        <v>0.013</v>
      </c>
      <c r="Z39" s="1">
        <v>0.0122</v>
      </c>
      <c r="AA39" s="167">
        <v>0.0134</v>
      </c>
      <c r="AB39" s="1">
        <v>0.0129</v>
      </c>
      <c r="AC39" s="1">
        <v>0.0129</v>
      </c>
      <c r="AE39" s="1">
        <v>0.0134</v>
      </c>
      <c r="AF39" s="1">
        <v>0.0126</v>
      </c>
      <c r="AG39" s="1">
        <v>0.0008000000000000004</v>
      </c>
      <c r="AI39" s="1">
        <v>0.0129</v>
      </c>
      <c r="AJ39" s="215">
        <v>1558404</v>
      </c>
    </row>
    <row r="40" spans="1:36" ht="12.75">
      <c r="A40" s="167">
        <v>31</v>
      </c>
      <c r="B40" s="168" t="s">
        <v>476</v>
      </c>
      <c r="C40" s="245">
        <v>128919297</v>
      </c>
      <c r="D40" s="245">
        <v>134931118</v>
      </c>
      <c r="E40" s="245">
        <v>141531357</v>
      </c>
      <c r="F40" s="245">
        <v>149035612</v>
      </c>
      <c r="G40" s="245">
        <v>157666834</v>
      </c>
      <c r="H40" s="245">
        <v>165895402</v>
      </c>
      <c r="I40" s="239">
        <v>0</v>
      </c>
      <c r="J40" s="239">
        <v>0</v>
      </c>
      <c r="K40" s="167">
        <v>0</v>
      </c>
      <c r="L40" s="215">
        <v>2502528</v>
      </c>
      <c r="M40" s="215">
        <v>3226961</v>
      </c>
      <c r="N40" s="215">
        <v>3622194</v>
      </c>
      <c r="O40" s="226">
        <v>4703780</v>
      </c>
      <c r="P40" s="215">
        <v>4286897</v>
      </c>
      <c r="Q40" s="215">
        <v>2502528</v>
      </c>
      <c r="R40" s="215">
        <v>3226961</v>
      </c>
      <c r="S40" s="215">
        <v>3622194</v>
      </c>
      <c r="T40" s="215">
        <v>4703780</v>
      </c>
      <c r="U40" s="215">
        <v>4286897</v>
      </c>
      <c r="V40" s="1"/>
      <c r="W40" s="1">
        <v>0.0194</v>
      </c>
      <c r="X40" s="1">
        <v>0.0239</v>
      </c>
      <c r="Y40" s="1">
        <v>0.0256</v>
      </c>
      <c r="Z40" s="1">
        <v>0.0316</v>
      </c>
      <c r="AA40" s="167">
        <v>0.0272</v>
      </c>
      <c r="AB40" s="1">
        <v>0.0281</v>
      </c>
      <c r="AC40" s="1">
        <v>0.0256</v>
      </c>
      <c r="AE40" s="1">
        <v>0.0316</v>
      </c>
      <c r="AF40" s="1">
        <v>0.0264</v>
      </c>
      <c r="AG40" s="1">
        <v>0.005200000000000003</v>
      </c>
      <c r="AI40" s="1">
        <v>0.0281</v>
      </c>
      <c r="AJ40" s="215">
        <v>4661661</v>
      </c>
    </row>
    <row r="41" spans="1:36" ht="12.75">
      <c r="A41" s="167">
        <v>32</v>
      </c>
      <c r="B41" s="168" t="s">
        <v>477</v>
      </c>
      <c r="C41" s="245">
        <v>17959202</v>
      </c>
      <c r="D41" s="245">
        <v>18738701</v>
      </c>
      <c r="E41" s="245">
        <v>19444909</v>
      </c>
      <c r="F41" s="245">
        <v>20140168</v>
      </c>
      <c r="G41" s="245">
        <v>20913160</v>
      </c>
      <c r="H41" s="245">
        <v>21885991</v>
      </c>
      <c r="I41" s="239" t="s">
        <v>870</v>
      </c>
      <c r="J41" s="239">
        <v>0</v>
      </c>
      <c r="K41" s="167">
        <v>0</v>
      </c>
      <c r="L41" s="215">
        <v>330519</v>
      </c>
      <c r="M41" s="215">
        <v>237740</v>
      </c>
      <c r="N41" s="215">
        <v>209136</v>
      </c>
      <c r="O41" s="226">
        <v>269488</v>
      </c>
      <c r="P41" s="215">
        <v>450002</v>
      </c>
      <c r="Q41" s="215">
        <v>330519</v>
      </c>
      <c r="R41" s="215">
        <v>237740</v>
      </c>
      <c r="S41" s="215">
        <v>209136</v>
      </c>
      <c r="T41" s="215">
        <v>269488</v>
      </c>
      <c r="U41" s="215">
        <v>450002</v>
      </c>
      <c r="V41" s="1"/>
      <c r="W41" s="1">
        <v>0.0184</v>
      </c>
      <c r="X41" s="1">
        <v>0.0127</v>
      </c>
      <c r="Y41" s="1">
        <v>0.0108</v>
      </c>
      <c r="Z41" s="1">
        <v>0.0134</v>
      </c>
      <c r="AA41" s="167">
        <v>0.0215</v>
      </c>
      <c r="AB41" s="1">
        <v>0.0152</v>
      </c>
      <c r="AC41" s="1">
        <v>0.0123</v>
      </c>
      <c r="AE41" s="1">
        <v>0.0215</v>
      </c>
      <c r="AF41" s="1">
        <v>0.0121</v>
      </c>
      <c r="AG41" s="1">
        <v>0.009399999999999999</v>
      </c>
      <c r="AI41" s="1">
        <v>0.0152</v>
      </c>
      <c r="AJ41" s="215">
        <v>332667</v>
      </c>
    </row>
    <row r="42" spans="1:36" ht="12.75">
      <c r="A42" s="167">
        <v>33</v>
      </c>
      <c r="B42" s="168" t="s">
        <v>478</v>
      </c>
      <c r="C42" s="245">
        <v>2428306</v>
      </c>
      <c r="D42" s="245">
        <v>2521152</v>
      </c>
      <c r="E42" s="245">
        <v>3084017</v>
      </c>
      <c r="F42" s="245">
        <v>3184498</v>
      </c>
      <c r="G42" s="245">
        <v>3819963</v>
      </c>
      <c r="H42" s="245">
        <v>3530442</v>
      </c>
      <c r="I42" s="239">
        <v>0</v>
      </c>
      <c r="J42" s="239">
        <v>0</v>
      </c>
      <c r="K42" s="167">
        <v>0</v>
      </c>
      <c r="L42" s="215">
        <v>32139</v>
      </c>
      <c r="M42" s="215">
        <v>47407</v>
      </c>
      <c r="N42" s="215">
        <v>23381</v>
      </c>
      <c r="O42" s="226">
        <v>555853</v>
      </c>
      <c r="P42" s="215">
        <v>102197</v>
      </c>
      <c r="Q42" s="215">
        <v>32139</v>
      </c>
      <c r="R42" s="215">
        <v>47407</v>
      </c>
      <c r="S42" s="215">
        <v>23381</v>
      </c>
      <c r="T42" s="215">
        <v>555853</v>
      </c>
      <c r="U42" s="215">
        <v>102197</v>
      </c>
      <c r="V42" s="1"/>
      <c r="W42" s="1">
        <v>0.0132</v>
      </c>
      <c r="X42" s="1">
        <v>0.0188</v>
      </c>
      <c r="Y42" s="1">
        <v>0.0076</v>
      </c>
      <c r="Z42" s="1">
        <v>0.1745</v>
      </c>
      <c r="AA42" s="167">
        <v>0.0268</v>
      </c>
      <c r="AB42" s="1">
        <v>0.0696</v>
      </c>
      <c r="AC42" s="1">
        <v>0.0177</v>
      </c>
      <c r="AE42" s="1">
        <v>0.1745</v>
      </c>
      <c r="AF42" s="1">
        <v>0.0172</v>
      </c>
      <c r="AG42" s="1">
        <v>0.1573</v>
      </c>
      <c r="AI42" s="1">
        <v>0.0177</v>
      </c>
      <c r="AJ42" s="215">
        <v>62489</v>
      </c>
    </row>
    <row r="43" spans="1:36" ht="12.75">
      <c r="A43" s="167">
        <v>34</v>
      </c>
      <c r="B43" s="168" t="s">
        <v>479</v>
      </c>
      <c r="C43" s="245">
        <v>18382898</v>
      </c>
      <c r="D43" s="245">
        <v>19148000</v>
      </c>
      <c r="E43" s="245">
        <v>21577386</v>
      </c>
      <c r="F43" s="245">
        <v>22421921</v>
      </c>
      <c r="G43" s="245">
        <v>23233405</v>
      </c>
      <c r="H43" s="245">
        <v>22311729</v>
      </c>
      <c r="I43" s="239" t="s">
        <v>870</v>
      </c>
      <c r="J43" s="239">
        <v>0</v>
      </c>
      <c r="K43" s="167">
        <v>0</v>
      </c>
      <c r="L43" s="215">
        <v>305529</v>
      </c>
      <c r="M43" s="215">
        <v>365583</v>
      </c>
      <c r="N43" s="215">
        <v>305100</v>
      </c>
      <c r="O43" s="226">
        <v>250936</v>
      </c>
      <c r="P43" s="215">
        <v>204472</v>
      </c>
      <c r="Q43" s="215">
        <v>305529</v>
      </c>
      <c r="R43" s="215">
        <v>365583</v>
      </c>
      <c r="S43" s="215">
        <v>305100</v>
      </c>
      <c r="T43" s="215">
        <v>250936</v>
      </c>
      <c r="U43" s="215">
        <v>204472</v>
      </c>
      <c r="V43" s="1"/>
      <c r="W43" s="1">
        <v>0.0166</v>
      </c>
      <c r="X43" s="1">
        <v>0.0191</v>
      </c>
      <c r="Y43" s="1">
        <v>0.0141</v>
      </c>
      <c r="Z43" s="1">
        <v>0.0112</v>
      </c>
      <c r="AA43" s="167">
        <v>0.0088</v>
      </c>
      <c r="AB43" s="1">
        <v>0.0114</v>
      </c>
      <c r="AC43" s="1">
        <v>0.0114</v>
      </c>
      <c r="AE43" s="1">
        <v>0.0141</v>
      </c>
      <c r="AF43" s="1">
        <v>0.01</v>
      </c>
      <c r="AG43" s="1">
        <v>0.0040999999999999995</v>
      </c>
      <c r="AI43" s="1">
        <v>0.0114</v>
      </c>
      <c r="AJ43" s="215">
        <v>254354</v>
      </c>
    </row>
    <row r="44" spans="1:36" ht="12.75">
      <c r="A44" s="167">
        <v>35</v>
      </c>
      <c r="B44" s="168" t="s">
        <v>480</v>
      </c>
      <c r="C44" s="245">
        <v>2216600850</v>
      </c>
      <c r="D44" s="245">
        <v>2350783055</v>
      </c>
      <c r="E44" s="245">
        <v>2509114748</v>
      </c>
      <c r="F44" s="245">
        <v>2675124276</v>
      </c>
      <c r="G44" s="245">
        <v>2823728724</v>
      </c>
      <c r="H44" s="245">
        <v>2993144196</v>
      </c>
      <c r="I44" s="239">
        <v>0</v>
      </c>
      <c r="J44" s="239">
        <v>0</v>
      </c>
      <c r="K44" s="167">
        <v>0</v>
      </c>
      <c r="L44" s="215">
        <v>77309352</v>
      </c>
      <c r="M44" s="215">
        <v>98717191</v>
      </c>
      <c r="N44" s="215">
        <v>102673140</v>
      </c>
      <c r="O44" s="226">
        <v>81816835</v>
      </c>
      <c r="P44" s="215">
        <v>97704718</v>
      </c>
      <c r="Q44" s="215">
        <v>77309352</v>
      </c>
      <c r="R44" s="215">
        <v>98717191</v>
      </c>
      <c r="S44" s="215">
        <v>102673140</v>
      </c>
      <c r="T44" s="215">
        <v>81816835</v>
      </c>
      <c r="U44" s="215">
        <v>97704718</v>
      </c>
      <c r="V44" s="1"/>
      <c r="W44" s="1">
        <v>0.0349</v>
      </c>
      <c r="X44" s="1">
        <v>0.042</v>
      </c>
      <c r="Y44" s="1">
        <v>0.0409</v>
      </c>
      <c r="Z44" s="1">
        <v>0.0306</v>
      </c>
      <c r="AA44" s="167">
        <v>0.0346</v>
      </c>
      <c r="AB44" s="1">
        <v>0.0354</v>
      </c>
      <c r="AC44" s="1">
        <v>0.0354</v>
      </c>
      <c r="AE44" s="1">
        <v>0.0409</v>
      </c>
      <c r="AF44" s="1">
        <v>0.0326</v>
      </c>
      <c r="AG44" s="1">
        <v>0.008300000000000002</v>
      </c>
      <c r="AI44" s="1">
        <v>0.0354</v>
      </c>
      <c r="AJ44" s="215">
        <v>105957305</v>
      </c>
    </row>
    <row r="45" spans="1:36" ht="12.75">
      <c r="A45" s="167">
        <v>36</v>
      </c>
      <c r="B45" s="168" t="s">
        <v>481</v>
      </c>
      <c r="C45" s="245">
        <v>42592137</v>
      </c>
      <c r="D45" s="245">
        <v>44258927</v>
      </c>
      <c r="E45" s="245">
        <v>48442777</v>
      </c>
      <c r="F45" s="245">
        <v>50126269</v>
      </c>
      <c r="G45" s="245">
        <v>52038832</v>
      </c>
      <c r="H45" s="245">
        <v>51524876</v>
      </c>
      <c r="I45" s="239" t="s">
        <v>871</v>
      </c>
      <c r="J45" s="239">
        <v>0</v>
      </c>
      <c r="K45" s="167">
        <v>0</v>
      </c>
      <c r="L45" s="215">
        <v>601987</v>
      </c>
      <c r="M45" s="215">
        <v>522773</v>
      </c>
      <c r="N45" s="215">
        <v>496943</v>
      </c>
      <c r="O45" s="226">
        <v>659406</v>
      </c>
      <c r="P45" s="215">
        <v>922570</v>
      </c>
      <c r="Q45" s="215">
        <v>601987</v>
      </c>
      <c r="R45" s="215">
        <v>522773</v>
      </c>
      <c r="S45" s="215">
        <v>496943</v>
      </c>
      <c r="T45" s="215">
        <v>659406</v>
      </c>
      <c r="U45" s="215">
        <v>922570</v>
      </c>
      <c r="V45" s="1"/>
      <c r="W45" s="1">
        <v>0.0141</v>
      </c>
      <c r="X45" s="1">
        <v>0.0118</v>
      </c>
      <c r="Y45" s="1">
        <v>0.0103</v>
      </c>
      <c r="Z45" s="1">
        <v>0.0132</v>
      </c>
      <c r="AA45" s="167">
        <v>0.0177</v>
      </c>
      <c r="AB45" s="1">
        <v>0.0137</v>
      </c>
      <c r="AC45" s="1">
        <v>0.0118</v>
      </c>
      <c r="AE45" s="1">
        <v>0.0177</v>
      </c>
      <c r="AF45" s="1">
        <v>0.0118</v>
      </c>
      <c r="AG45" s="1">
        <v>0.005900000000000001</v>
      </c>
      <c r="AI45" s="1">
        <v>0.0137</v>
      </c>
      <c r="AJ45" s="215">
        <v>705891</v>
      </c>
    </row>
    <row r="46" spans="1:36" ht="12.75">
      <c r="A46" s="167">
        <v>37</v>
      </c>
      <c r="B46" s="168" t="s">
        <v>482</v>
      </c>
      <c r="C46" s="245">
        <v>18974646</v>
      </c>
      <c r="D46" s="245">
        <v>19840525</v>
      </c>
      <c r="E46" s="245">
        <v>21990284</v>
      </c>
      <c r="F46" s="245">
        <v>22718755</v>
      </c>
      <c r="G46" s="245">
        <v>23615104</v>
      </c>
      <c r="H46" s="245">
        <v>23778498</v>
      </c>
      <c r="I46" s="239" t="s">
        <v>876</v>
      </c>
      <c r="J46" s="239">
        <v>0</v>
      </c>
      <c r="K46" s="167">
        <v>0</v>
      </c>
      <c r="L46" s="215">
        <v>390015</v>
      </c>
      <c r="M46" s="215">
        <v>240274</v>
      </c>
      <c r="N46" s="215">
        <v>211155</v>
      </c>
      <c r="O46" s="226">
        <v>328380</v>
      </c>
      <c r="P46" s="215">
        <v>1095171</v>
      </c>
      <c r="Q46" s="215">
        <v>390015</v>
      </c>
      <c r="R46" s="215">
        <v>240274</v>
      </c>
      <c r="S46" s="215">
        <v>211155</v>
      </c>
      <c r="T46" s="215">
        <v>328380</v>
      </c>
      <c r="U46" s="215">
        <v>1095171</v>
      </c>
      <c r="V46" s="1"/>
      <c r="W46" s="1">
        <v>0.0206</v>
      </c>
      <c r="X46" s="1">
        <v>0.0121</v>
      </c>
      <c r="Y46" s="1">
        <v>0.0096</v>
      </c>
      <c r="Z46" s="1">
        <v>0.0145</v>
      </c>
      <c r="AA46" s="167">
        <v>0.0464</v>
      </c>
      <c r="AB46" s="1">
        <v>0.0235</v>
      </c>
      <c r="AC46" s="1">
        <v>0.0121</v>
      </c>
      <c r="AE46" s="1">
        <v>0.0464</v>
      </c>
      <c r="AF46" s="1">
        <v>0.0121</v>
      </c>
      <c r="AG46" s="1">
        <v>0.0343</v>
      </c>
      <c r="AI46" s="1">
        <v>0.0121</v>
      </c>
      <c r="AJ46" s="215">
        <v>287720</v>
      </c>
    </row>
    <row r="47" spans="1:36" ht="12.75">
      <c r="A47" s="167">
        <v>38</v>
      </c>
      <c r="B47" s="168" t="s">
        <v>483</v>
      </c>
      <c r="C47" s="245">
        <v>23065137</v>
      </c>
      <c r="D47" s="245">
        <v>23869311</v>
      </c>
      <c r="E47" s="245">
        <v>30917038</v>
      </c>
      <c r="F47" s="245">
        <v>31909186</v>
      </c>
      <c r="G47" s="245">
        <v>33017615</v>
      </c>
      <c r="H47" s="245">
        <v>27492106</v>
      </c>
      <c r="I47" s="239" t="s">
        <v>879</v>
      </c>
      <c r="J47" s="239">
        <v>0</v>
      </c>
      <c r="K47" s="167">
        <v>0</v>
      </c>
      <c r="L47" s="215">
        <v>227546</v>
      </c>
      <c r="M47" s="215">
        <v>191761</v>
      </c>
      <c r="N47" s="215">
        <v>219222</v>
      </c>
      <c r="O47" s="226">
        <v>310699</v>
      </c>
      <c r="P47" s="215">
        <v>166314</v>
      </c>
      <c r="Q47" s="215">
        <v>227546</v>
      </c>
      <c r="R47" s="215">
        <v>191761</v>
      </c>
      <c r="S47" s="215">
        <v>219222</v>
      </c>
      <c r="T47" s="215">
        <v>310699</v>
      </c>
      <c r="U47" s="215">
        <v>166314</v>
      </c>
      <c r="V47" s="1"/>
      <c r="W47" s="1">
        <v>0.0099</v>
      </c>
      <c r="X47" s="1">
        <v>0.008</v>
      </c>
      <c r="Y47" s="1">
        <v>0.0071</v>
      </c>
      <c r="Z47" s="1">
        <v>0.0097</v>
      </c>
      <c r="AA47" s="167">
        <v>0.005</v>
      </c>
      <c r="AB47" s="1">
        <v>0.0073</v>
      </c>
      <c r="AC47" s="1">
        <v>0.0067</v>
      </c>
      <c r="AE47" s="1">
        <v>0.0097</v>
      </c>
      <c r="AF47" s="1">
        <v>0.0061</v>
      </c>
      <c r="AG47" s="1">
        <v>0.0036</v>
      </c>
      <c r="AI47" s="1">
        <v>0.0073</v>
      </c>
      <c r="AJ47" s="215">
        <v>200692</v>
      </c>
    </row>
    <row r="48" spans="1:36" ht="12.75">
      <c r="A48" s="167">
        <v>39</v>
      </c>
      <c r="B48" s="168" t="s">
        <v>484</v>
      </c>
      <c r="C48" s="245">
        <v>10822245</v>
      </c>
      <c r="D48" s="245">
        <v>12000542</v>
      </c>
      <c r="E48" s="245">
        <v>13748143</v>
      </c>
      <c r="F48" s="245">
        <v>14553421</v>
      </c>
      <c r="G48" s="245">
        <v>15369036</v>
      </c>
      <c r="H48" s="245">
        <v>15445833</v>
      </c>
      <c r="I48" s="239" t="s">
        <v>891</v>
      </c>
      <c r="J48" s="239">
        <v>0</v>
      </c>
      <c r="K48" s="167">
        <v>0</v>
      </c>
      <c r="L48" s="215">
        <v>907741</v>
      </c>
      <c r="M48" s="215">
        <v>417718</v>
      </c>
      <c r="N48" s="215">
        <v>461574</v>
      </c>
      <c r="O48" s="226">
        <v>457225</v>
      </c>
      <c r="P48" s="215">
        <v>801628</v>
      </c>
      <c r="Q48" s="215">
        <v>907741</v>
      </c>
      <c r="R48" s="215">
        <v>417718</v>
      </c>
      <c r="S48" s="215">
        <v>461574</v>
      </c>
      <c r="T48" s="215">
        <v>457225</v>
      </c>
      <c r="U48" s="215">
        <v>801628</v>
      </c>
      <c r="V48" s="1"/>
      <c r="W48" s="1">
        <v>0.0839</v>
      </c>
      <c r="X48" s="1">
        <v>0.0348</v>
      </c>
      <c r="Y48" s="1">
        <v>0.0336</v>
      </c>
      <c r="Z48" s="1">
        <v>0.0314</v>
      </c>
      <c r="AA48" s="167">
        <v>0.0522</v>
      </c>
      <c r="AB48" s="1">
        <v>0.0391</v>
      </c>
      <c r="AC48" s="1">
        <v>0.0333</v>
      </c>
      <c r="AE48" s="1">
        <v>0.0522</v>
      </c>
      <c r="AF48" s="1">
        <v>0.0325</v>
      </c>
      <c r="AG48" s="1">
        <v>0.019700000000000002</v>
      </c>
      <c r="AI48" s="1">
        <v>0.0391</v>
      </c>
      <c r="AJ48" s="215">
        <v>603932</v>
      </c>
    </row>
    <row r="49" spans="1:36" ht="12.75">
      <c r="A49" s="167">
        <v>40</v>
      </c>
      <c r="B49" s="168" t="s">
        <v>485</v>
      </c>
      <c r="C49" s="245">
        <v>89528431</v>
      </c>
      <c r="D49" s="245">
        <v>92686291</v>
      </c>
      <c r="E49" s="245">
        <v>96036025</v>
      </c>
      <c r="F49" s="245">
        <v>99317719</v>
      </c>
      <c r="G49" s="245">
        <v>102673152</v>
      </c>
      <c r="H49" s="245">
        <v>105841127</v>
      </c>
      <c r="I49" s="239" t="s">
        <v>880</v>
      </c>
      <c r="J49" s="239">
        <v>0</v>
      </c>
      <c r="K49" s="167">
        <v>0</v>
      </c>
      <c r="L49" s="215">
        <v>919649</v>
      </c>
      <c r="M49" s="215">
        <v>1032577</v>
      </c>
      <c r="N49" s="215">
        <v>880793</v>
      </c>
      <c r="O49" s="226">
        <v>872490</v>
      </c>
      <c r="P49" s="215">
        <v>601146</v>
      </c>
      <c r="Q49" s="215">
        <v>919649</v>
      </c>
      <c r="R49" s="215">
        <v>1032577</v>
      </c>
      <c r="S49" s="215">
        <v>880793</v>
      </c>
      <c r="T49" s="215">
        <v>872490</v>
      </c>
      <c r="U49" s="215">
        <v>601146</v>
      </c>
      <c r="V49" s="1"/>
      <c r="W49" s="1">
        <v>0.0103</v>
      </c>
      <c r="X49" s="1">
        <v>0.0111</v>
      </c>
      <c r="Y49" s="1">
        <v>0.0092</v>
      </c>
      <c r="Z49" s="1">
        <v>0.0088</v>
      </c>
      <c r="AA49" s="167">
        <v>0.0059</v>
      </c>
      <c r="AB49" s="1">
        <v>0.008</v>
      </c>
      <c r="AC49" s="1">
        <v>0.008</v>
      </c>
      <c r="AE49" s="1">
        <v>0.0092</v>
      </c>
      <c r="AF49" s="1">
        <v>0.0074</v>
      </c>
      <c r="AG49" s="1">
        <v>0.0017999999999999995</v>
      </c>
      <c r="AI49" s="1">
        <v>0.008</v>
      </c>
      <c r="AJ49" s="215">
        <v>846729</v>
      </c>
    </row>
    <row r="50" spans="1:36" ht="12.75">
      <c r="A50" s="167">
        <v>41</v>
      </c>
      <c r="B50" s="168" t="s">
        <v>486</v>
      </c>
      <c r="C50" s="245">
        <v>26792809</v>
      </c>
      <c r="D50" s="245">
        <v>27817378</v>
      </c>
      <c r="E50" s="245">
        <v>33179671</v>
      </c>
      <c r="F50" s="245">
        <v>34389776</v>
      </c>
      <c r="G50" s="245">
        <v>35726951</v>
      </c>
      <c r="H50" s="245">
        <v>31969028</v>
      </c>
      <c r="I50" s="239">
        <v>0</v>
      </c>
      <c r="J50" s="239">
        <v>0</v>
      </c>
      <c r="K50" s="167">
        <v>0</v>
      </c>
      <c r="L50" s="215">
        <v>354749</v>
      </c>
      <c r="M50" s="215">
        <v>309571</v>
      </c>
      <c r="N50" s="215">
        <v>380736</v>
      </c>
      <c r="O50" s="226">
        <v>481379</v>
      </c>
      <c r="P50" s="215">
        <v>386971</v>
      </c>
      <c r="Q50" s="215">
        <v>354749</v>
      </c>
      <c r="R50" s="215">
        <v>309571</v>
      </c>
      <c r="S50" s="215">
        <v>380736</v>
      </c>
      <c r="T50" s="215">
        <v>481379</v>
      </c>
      <c r="U50" s="215">
        <v>386971</v>
      </c>
      <c r="V50" s="1"/>
      <c r="W50" s="1">
        <v>0.0132</v>
      </c>
      <c r="X50" s="1">
        <v>0.0111</v>
      </c>
      <c r="Y50" s="1">
        <v>0.0115</v>
      </c>
      <c r="Z50" s="1">
        <v>0.014</v>
      </c>
      <c r="AA50" s="167">
        <v>0.0108</v>
      </c>
      <c r="AB50" s="1">
        <v>0.0121</v>
      </c>
      <c r="AC50" s="1">
        <v>0.0111</v>
      </c>
      <c r="AE50" s="1">
        <v>0.014</v>
      </c>
      <c r="AF50" s="1">
        <v>0.0112</v>
      </c>
      <c r="AG50" s="1">
        <v>0.0028000000000000004</v>
      </c>
      <c r="AI50" s="1">
        <v>0.0121</v>
      </c>
      <c r="AJ50" s="215">
        <v>386825</v>
      </c>
    </row>
    <row r="51" spans="1:36" ht="12.75">
      <c r="A51" s="167">
        <v>42</v>
      </c>
      <c r="B51" s="168" t="s">
        <v>487</v>
      </c>
      <c r="C51" s="245">
        <v>37341250</v>
      </c>
      <c r="D51" s="245">
        <v>39152303</v>
      </c>
      <c r="E51" s="245">
        <v>44339285</v>
      </c>
      <c r="F51" s="245">
        <v>46306480</v>
      </c>
      <c r="G51" s="245">
        <v>49092987</v>
      </c>
      <c r="H51" s="245">
        <v>47932517</v>
      </c>
      <c r="I51" s="239">
        <v>0</v>
      </c>
      <c r="J51" s="239">
        <v>0</v>
      </c>
      <c r="K51" s="167">
        <v>0</v>
      </c>
      <c r="L51" s="215">
        <v>872356</v>
      </c>
      <c r="M51" s="215">
        <v>791546</v>
      </c>
      <c r="N51" s="215">
        <v>855063</v>
      </c>
      <c r="O51" s="226">
        <v>1627617</v>
      </c>
      <c r="P51" s="215">
        <v>1280996</v>
      </c>
      <c r="Q51" s="215">
        <v>872356</v>
      </c>
      <c r="R51" s="215">
        <v>791546</v>
      </c>
      <c r="S51" s="215">
        <v>855063</v>
      </c>
      <c r="T51" s="215">
        <v>1627617</v>
      </c>
      <c r="U51" s="215">
        <v>1280996</v>
      </c>
      <c r="V51" s="1"/>
      <c r="W51" s="1">
        <v>0.0234</v>
      </c>
      <c r="X51" s="1">
        <v>0.0202</v>
      </c>
      <c r="Y51" s="1">
        <v>0.0193</v>
      </c>
      <c r="Z51" s="1">
        <v>0.0351</v>
      </c>
      <c r="AA51" s="167">
        <v>0.0261</v>
      </c>
      <c r="AB51" s="1">
        <v>0.0268</v>
      </c>
      <c r="AC51" s="1">
        <v>0.0219</v>
      </c>
      <c r="AE51" s="1">
        <v>0.0351</v>
      </c>
      <c r="AF51" s="1">
        <v>0.0227</v>
      </c>
      <c r="AG51" s="1">
        <v>0.012399999999999998</v>
      </c>
      <c r="AI51" s="1">
        <v>0.0268</v>
      </c>
      <c r="AJ51" s="215">
        <v>1284591</v>
      </c>
    </row>
    <row r="52" spans="1:36" ht="12.75">
      <c r="A52" s="167">
        <v>43</v>
      </c>
      <c r="B52" s="168" t="s">
        <v>488</v>
      </c>
      <c r="C52" s="245">
        <v>7237714</v>
      </c>
      <c r="D52" s="245">
        <v>7485472</v>
      </c>
      <c r="E52" s="245">
        <v>7716005</v>
      </c>
      <c r="F52" s="245">
        <v>7964524</v>
      </c>
      <c r="G52" s="245">
        <v>8257247</v>
      </c>
      <c r="H52" s="245">
        <v>8584572</v>
      </c>
      <c r="I52" s="239" t="s">
        <v>870</v>
      </c>
      <c r="J52" s="239">
        <v>0</v>
      </c>
      <c r="K52" s="167">
        <v>0</v>
      </c>
      <c r="L52" s="215">
        <v>66815</v>
      </c>
      <c r="M52" s="215">
        <v>43396</v>
      </c>
      <c r="N52" s="215">
        <v>55619</v>
      </c>
      <c r="O52" s="226">
        <v>93610</v>
      </c>
      <c r="P52" s="215">
        <v>120894</v>
      </c>
      <c r="Q52" s="215">
        <v>66815</v>
      </c>
      <c r="R52" s="215">
        <v>43396</v>
      </c>
      <c r="S52" s="215">
        <v>55619</v>
      </c>
      <c r="T52" s="215">
        <v>93610</v>
      </c>
      <c r="U52" s="215">
        <v>120894</v>
      </c>
      <c r="V52" s="1"/>
      <c r="W52" s="1">
        <v>0.0092</v>
      </c>
      <c r="X52" s="1">
        <v>0.0058</v>
      </c>
      <c r="Y52" s="1">
        <v>0.0072</v>
      </c>
      <c r="Z52" s="1">
        <v>0.0118</v>
      </c>
      <c r="AA52" s="167">
        <v>0.0146</v>
      </c>
      <c r="AB52" s="1">
        <v>0.0112</v>
      </c>
      <c r="AC52" s="1">
        <v>0.0083</v>
      </c>
      <c r="AE52" s="1">
        <v>0.0146</v>
      </c>
      <c r="AF52" s="1">
        <v>0.0095</v>
      </c>
      <c r="AG52" s="1">
        <v>0.0051</v>
      </c>
      <c r="AI52" s="1">
        <v>0.0112</v>
      </c>
      <c r="AJ52" s="215">
        <v>96147</v>
      </c>
    </row>
    <row r="53" spans="1:36" ht="12.75">
      <c r="A53" s="167">
        <v>44</v>
      </c>
      <c r="B53" s="168" t="s">
        <v>489</v>
      </c>
      <c r="C53" s="245">
        <v>137859951</v>
      </c>
      <c r="D53" s="245">
        <v>143674763</v>
      </c>
      <c r="E53" s="245">
        <v>149036481</v>
      </c>
      <c r="F53" s="245">
        <v>155093482</v>
      </c>
      <c r="G53" s="245">
        <v>160629125</v>
      </c>
      <c r="H53" s="245">
        <v>166849147</v>
      </c>
      <c r="I53" s="239" t="s">
        <v>870</v>
      </c>
      <c r="J53" s="239">
        <v>0</v>
      </c>
      <c r="K53" s="167">
        <v>0</v>
      </c>
      <c r="L53" s="215">
        <v>2368313</v>
      </c>
      <c r="M53" s="215">
        <v>1769849</v>
      </c>
      <c r="N53" s="215">
        <v>2331089</v>
      </c>
      <c r="O53" s="226">
        <v>1658306</v>
      </c>
      <c r="P53" s="215">
        <v>2204294</v>
      </c>
      <c r="Q53" s="215">
        <v>2368313</v>
      </c>
      <c r="R53" s="215">
        <v>1769849</v>
      </c>
      <c r="S53" s="215">
        <v>2331089</v>
      </c>
      <c r="T53" s="215">
        <v>1658306</v>
      </c>
      <c r="U53" s="215">
        <v>2204294</v>
      </c>
      <c r="V53" s="1"/>
      <c r="W53" s="1">
        <v>0.0172</v>
      </c>
      <c r="X53" s="1">
        <v>0.0123</v>
      </c>
      <c r="Y53" s="1">
        <v>0.0156</v>
      </c>
      <c r="Z53" s="1">
        <v>0.0107</v>
      </c>
      <c r="AA53" s="167">
        <v>0.0137</v>
      </c>
      <c r="AB53" s="1">
        <v>0.0133</v>
      </c>
      <c r="AC53" s="1">
        <v>0.0122</v>
      </c>
      <c r="AE53" s="1">
        <v>0.0156</v>
      </c>
      <c r="AF53" s="1">
        <v>0.0122</v>
      </c>
      <c r="AG53" s="1">
        <v>0.0033999999999999985</v>
      </c>
      <c r="AI53" s="1">
        <v>0.0133</v>
      </c>
      <c r="AJ53" s="215">
        <v>2219094</v>
      </c>
    </row>
    <row r="54" spans="1:36" ht="12.75">
      <c r="A54" s="167">
        <v>45</v>
      </c>
      <c r="B54" s="168" t="s">
        <v>490</v>
      </c>
      <c r="C54" s="245">
        <v>5191955</v>
      </c>
      <c r="D54" s="245">
        <v>5449013</v>
      </c>
      <c r="E54" s="245">
        <v>5668022</v>
      </c>
      <c r="F54" s="245">
        <v>5878653</v>
      </c>
      <c r="G54" s="245">
        <v>6123080</v>
      </c>
      <c r="H54" s="245">
        <v>6448881</v>
      </c>
      <c r="I54" s="239">
        <v>0</v>
      </c>
      <c r="J54" s="239">
        <v>0</v>
      </c>
      <c r="K54" s="167">
        <v>0</v>
      </c>
      <c r="L54" s="215">
        <v>127259</v>
      </c>
      <c r="M54" s="215">
        <v>82784</v>
      </c>
      <c r="N54" s="215">
        <v>68930</v>
      </c>
      <c r="O54" s="226">
        <v>97461</v>
      </c>
      <c r="P54" s="215">
        <v>172724</v>
      </c>
      <c r="Q54" s="215">
        <v>127259</v>
      </c>
      <c r="R54" s="215">
        <v>82784</v>
      </c>
      <c r="S54" s="215">
        <v>68930</v>
      </c>
      <c r="T54" s="215">
        <v>97461</v>
      </c>
      <c r="U54" s="215">
        <v>172724</v>
      </c>
      <c r="V54" s="1"/>
      <c r="W54" s="1">
        <v>0.0245</v>
      </c>
      <c r="X54" s="1">
        <v>0.0152</v>
      </c>
      <c r="Y54" s="1">
        <v>0.0122</v>
      </c>
      <c r="Z54" s="1">
        <v>0.0166</v>
      </c>
      <c r="AA54" s="167">
        <v>0.0282</v>
      </c>
      <c r="AB54" s="1">
        <v>0.019</v>
      </c>
      <c r="AC54" s="1">
        <v>0.0147</v>
      </c>
      <c r="AE54" s="1">
        <v>0.0282</v>
      </c>
      <c r="AF54" s="1">
        <v>0.0144</v>
      </c>
      <c r="AG54" s="1">
        <v>0.0138</v>
      </c>
      <c r="AI54" s="1">
        <v>0.019</v>
      </c>
      <c r="AJ54" s="215">
        <v>122529</v>
      </c>
    </row>
    <row r="55" spans="1:36" ht="12.75">
      <c r="A55" s="167">
        <v>46</v>
      </c>
      <c r="B55" s="168" t="s">
        <v>491</v>
      </c>
      <c r="C55" s="245">
        <v>189673546</v>
      </c>
      <c r="D55" s="245">
        <v>197016712</v>
      </c>
      <c r="E55" s="245">
        <v>233198737</v>
      </c>
      <c r="F55" s="245">
        <v>242349097</v>
      </c>
      <c r="G55" s="245">
        <v>251866661</v>
      </c>
      <c r="H55" s="245">
        <v>229960619</v>
      </c>
      <c r="I55" s="239">
        <v>0</v>
      </c>
      <c r="J55" s="239">
        <v>0</v>
      </c>
      <c r="K55" s="167">
        <v>0</v>
      </c>
      <c r="L55" s="215">
        <v>2601328</v>
      </c>
      <c r="M55" s="215">
        <v>2765718</v>
      </c>
      <c r="N55" s="215">
        <v>3320392</v>
      </c>
      <c r="O55" s="226">
        <v>3458837</v>
      </c>
      <c r="P55" s="215">
        <v>2660313</v>
      </c>
      <c r="Q55" s="215">
        <v>2601328</v>
      </c>
      <c r="R55" s="215">
        <v>2765718</v>
      </c>
      <c r="S55" s="215">
        <v>3320392</v>
      </c>
      <c r="T55" s="215">
        <v>3458837</v>
      </c>
      <c r="U55" s="215">
        <v>2660313</v>
      </c>
      <c r="V55" s="1"/>
      <c r="W55" s="1">
        <v>0.0137</v>
      </c>
      <c r="X55" s="1">
        <v>0.014</v>
      </c>
      <c r="Y55" s="1">
        <v>0.0142</v>
      </c>
      <c r="Z55" s="1">
        <v>0.0143</v>
      </c>
      <c r="AA55" s="167">
        <v>0.0106</v>
      </c>
      <c r="AB55" s="1">
        <v>0.013</v>
      </c>
      <c r="AC55" s="1">
        <v>0.0129</v>
      </c>
      <c r="AE55" s="1">
        <v>0.0143</v>
      </c>
      <c r="AF55" s="1">
        <v>0.0124</v>
      </c>
      <c r="AG55" s="1">
        <v>0.0019000000000000006</v>
      </c>
      <c r="AI55" s="1">
        <v>0.013</v>
      </c>
      <c r="AJ55" s="215">
        <v>2989488</v>
      </c>
    </row>
    <row r="56" spans="1:36" ht="12.75">
      <c r="A56" s="167">
        <v>47</v>
      </c>
      <c r="B56" s="168" t="s">
        <v>492</v>
      </c>
      <c r="C56" s="245">
        <v>3529299</v>
      </c>
      <c r="D56" s="245">
        <v>3641719</v>
      </c>
      <c r="E56" s="245">
        <v>4020485</v>
      </c>
      <c r="F56" s="245">
        <v>4171654</v>
      </c>
      <c r="G56" s="245">
        <v>4303082</v>
      </c>
      <c r="H56" s="245">
        <v>4161900</v>
      </c>
      <c r="I56" s="239">
        <v>0</v>
      </c>
      <c r="J56" s="239">
        <v>0</v>
      </c>
      <c r="K56" s="167">
        <v>0</v>
      </c>
      <c r="L56" s="215">
        <v>24187</v>
      </c>
      <c r="M56" s="215">
        <v>22790</v>
      </c>
      <c r="N56" s="215">
        <v>50657</v>
      </c>
      <c r="O56" s="226">
        <v>27137</v>
      </c>
      <c r="P56" s="215">
        <v>36545</v>
      </c>
      <c r="Q56" s="215">
        <v>24187</v>
      </c>
      <c r="R56" s="215">
        <v>22790</v>
      </c>
      <c r="S56" s="215">
        <v>50657</v>
      </c>
      <c r="T56" s="215">
        <v>27137</v>
      </c>
      <c r="U56" s="215">
        <v>36545</v>
      </c>
      <c r="V56" s="1"/>
      <c r="W56" s="1">
        <v>0.0069</v>
      </c>
      <c r="X56" s="1">
        <v>0.0063</v>
      </c>
      <c r="Y56" s="1">
        <v>0.0126</v>
      </c>
      <c r="Z56" s="1">
        <v>0.0065</v>
      </c>
      <c r="AA56" s="167">
        <v>0.0085</v>
      </c>
      <c r="AB56" s="1">
        <v>0.0092</v>
      </c>
      <c r="AC56" s="1">
        <v>0.0071</v>
      </c>
      <c r="AE56" s="1">
        <v>0.0126</v>
      </c>
      <c r="AF56" s="1">
        <v>0.0075</v>
      </c>
      <c r="AG56" s="1">
        <v>0.0051</v>
      </c>
      <c r="AI56" s="1">
        <v>0.0092</v>
      </c>
      <c r="AJ56" s="215">
        <v>38289</v>
      </c>
    </row>
    <row r="57" spans="1:36" ht="12.75">
      <c r="A57" s="167">
        <v>48</v>
      </c>
      <c r="B57" s="168" t="s">
        <v>493</v>
      </c>
      <c r="C57" s="245">
        <v>117266931</v>
      </c>
      <c r="D57" s="245">
        <v>123645873</v>
      </c>
      <c r="E57" s="245">
        <v>130007610</v>
      </c>
      <c r="F57" s="245">
        <v>136366074</v>
      </c>
      <c r="G57" s="245">
        <v>141619356</v>
      </c>
      <c r="H57" s="245">
        <v>147733018</v>
      </c>
      <c r="I57" s="239">
        <v>0</v>
      </c>
      <c r="J57" s="239">
        <v>0</v>
      </c>
      <c r="K57" s="167">
        <v>0</v>
      </c>
      <c r="L57" s="215">
        <v>3447269</v>
      </c>
      <c r="M57" s="215">
        <v>3270590</v>
      </c>
      <c r="N57" s="215">
        <v>3108274</v>
      </c>
      <c r="O57" s="226">
        <v>1844130</v>
      </c>
      <c r="P57" s="215">
        <v>2573178</v>
      </c>
      <c r="Q57" s="215">
        <v>3447269</v>
      </c>
      <c r="R57" s="215">
        <v>3270590</v>
      </c>
      <c r="S57" s="215">
        <v>3108274</v>
      </c>
      <c r="T57" s="215">
        <v>1844130</v>
      </c>
      <c r="U57" s="215">
        <v>2573178</v>
      </c>
      <c r="V57" s="1"/>
      <c r="W57" s="1">
        <v>0.0294</v>
      </c>
      <c r="X57" s="1">
        <v>0.0265</v>
      </c>
      <c r="Y57" s="1">
        <v>0.0239</v>
      </c>
      <c r="Z57" s="1">
        <v>0.0135</v>
      </c>
      <c r="AA57" s="167">
        <v>0.0182</v>
      </c>
      <c r="AB57" s="1">
        <v>0.0185</v>
      </c>
      <c r="AC57" s="1">
        <v>0.0185</v>
      </c>
      <c r="AE57" s="1">
        <v>0.0239</v>
      </c>
      <c r="AF57" s="1">
        <v>0.0159</v>
      </c>
      <c r="AG57" s="1">
        <v>0.008</v>
      </c>
      <c r="AI57" s="1">
        <v>0.0185</v>
      </c>
      <c r="AJ57" s="215">
        <v>2733061</v>
      </c>
    </row>
    <row r="58" spans="1:36" ht="12.75">
      <c r="A58" s="167">
        <v>49</v>
      </c>
      <c r="B58" s="168" t="s">
        <v>494</v>
      </c>
      <c r="C58" s="245">
        <v>570550306</v>
      </c>
      <c r="D58" s="245">
        <v>599170668</v>
      </c>
      <c r="E58" s="245">
        <v>628478895</v>
      </c>
      <c r="F58" s="245">
        <v>659696719</v>
      </c>
      <c r="G58" s="245">
        <v>691327733</v>
      </c>
      <c r="H58" s="245">
        <v>732559708</v>
      </c>
      <c r="I58" s="239">
        <v>0</v>
      </c>
      <c r="J58" s="239">
        <v>0</v>
      </c>
      <c r="K58" s="167">
        <v>0</v>
      </c>
      <c r="L58" s="215">
        <v>13973778</v>
      </c>
      <c r="M58" s="215">
        <v>14436731</v>
      </c>
      <c r="N58" s="215">
        <v>13400388</v>
      </c>
      <c r="O58" s="226">
        <v>15126463</v>
      </c>
      <c r="P58" s="215">
        <v>23953639</v>
      </c>
      <c r="Q58" s="215">
        <v>13973778</v>
      </c>
      <c r="R58" s="215">
        <v>14436731</v>
      </c>
      <c r="S58" s="215">
        <v>13400388</v>
      </c>
      <c r="T58" s="215">
        <v>15126463</v>
      </c>
      <c r="U58" s="215">
        <v>23953639</v>
      </c>
      <c r="V58" s="1"/>
      <c r="W58" s="1">
        <v>0.0245</v>
      </c>
      <c r="X58" s="1">
        <v>0.0241</v>
      </c>
      <c r="Y58" s="1">
        <v>0.0213</v>
      </c>
      <c r="Z58" s="1">
        <v>0.0229</v>
      </c>
      <c r="AA58" s="167">
        <v>0.0346</v>
      </c>
      <c r="AB58" s="1">
        <v>0.0263</v>
      </c>
      <c r="AC58" s="1">
        <v>0.0228</v>
      </c>
      <c r="AE58" s="1">
        <v>0.0346</v>
      </c>
      <c r="AF58" s="1">
        <v>0.0221</v>
      </c>
      <c r="AG58" s="1">
        <v>0.012499999999999997</v>
      </c>
      <c r="AI58" s="1">
        <v>0.0263</v>
      </c>
      <c r="AJ58" s="215">
        <v>19266320</v>
      </c>
    </row>
    <row r="59" spans="1:36" ht="12.75">
      <c r="A59" s="167">
        <v>50</v>
      </c>
      <c r="B59" s="168" t="s">
        <v>495</v>
      </c>
      <c r="C59" s="245">
        <v>68009198</v>
      </c>
      <c r="D59" s="245">
        <v>70624664</v>
      </c>
      <c r="E59" s="245">
        <v>79874050</v>
      </c>
      <c r="F59" s="245">
        <v>83420671</v>
      </c>
      <c r="G59" s="245">
        <v>87873937</v>
      </c>
      <c r="H59" s="245">
        <v>85172626</v>
      </c>
      <c r="I59" s="239" t="s">
        <v>869</v>
      </c>
      <c r="J59" s="239">
        <v>0</v>
      </c>
      <c r="K59" s="167">
        <v>0</v>
      </c>
      <c r="L59" s="215">
        <v>915236</v>
      </c>
      <c r="M59" s="215">
        <v>1734748</v>
      </c>
      <c r="N59" s="215">
        <v>1549770</v>
      </c>
      <c r="O59" s="226">
        <v>2367749</v>
      </c>
      <c r="P59" s="215">
        <v>1292909</v>
      </c>
      <c r="Q59" s="215">
        <v>915236</v>
      </c>
      <c r="R59" s="215">
        <v>1734748</v>
      </c>
      <c r="S59" s="215">
        <v>1549770</v>
      </c>
      <c r="T59" s="215">
        <v>2367749</v>
      </c>
      <c r="U59" s="215">
        <v>1292909</v>
      </c>
      <c r="V59" s="1"/>
      <c r="W59" s="1">
        <v>0.0135</v>
      </c>
      <c r="X59" s="1">
        <v>0.0246</v>
      </c>
      <c r="Y59" s="1">
        <v>0.0194</v>
      </c>
      <c r="Z59" s="1">
        <v>0.0284</v>
      </c>
      <c r="AA59" s="167">
        <v>0.0147</v>
      </c>
      <c r="AB59" s="1">
        <v>0.0208</v>
      </c>
      <c r="AC59" s="1">
        <v>0.0196</v>
      </c>
      <c r="AE59" s="1">
        <v>0.0284</v>
      </c>
      <c r="AF59" s="1">
        <v>0.0171</v>
      </c>
      <c r="AG59" s="1">
        <v>0.011300000000000001</v>
      </c>
      <c r="AI59" s="1">
        <v>0.0208</v>
      </c>
      <c r="AJ59" s="215">
        <v>1771591</v>
      </c>
    </row>
    <row r="60" spans="1:36" ht="12.75">
      <c r="A60" s="167">
        <v>51</v>
      </c>
      <c r="B60" s="168" t="s">
        <v>496</v>
      </c>
      <c r="C60" s="245">
        <v>22539451</v>
      </c>
      <c r="D60" s="245">
        <v>23365940</v>
      </c>
      <c r="E60" s="245">
        <v>27929053</v>
      </c>
      <c r="F60" s="245">
        <v>28906776</v>
      </c>
      <c r="G60" s="245">
        <v>29799860</v>
      </c>
      <c r="H60" s="245">
        <v>27260559</v>
      </c>
      <c r="I60" s="239" t="s">
        <v>881</v>
      </c>
      <c r="J60" s="239">
        <v>0</v>
      </c>
      <c r="K60" s="167">
        <v>0</v>
      </c>
      <c r="L60" s="215">
        <v>263002</v>
      </c>
      <c r="M60" s="215">
        <v>446160</v>
      </c>
      <c r="N60" s="215">
        <v>279497</v>
      </c>
      <c r="O60" s="226">
        <v>170415</v>
      </c>
      <c r="P60" s="215">
        <v>520146</v>
      </c>
      <c r="Q60" s="215">
        <v>263002</v>
      </c>
      <c r="R60" s="215">
        <v>446160</v>
      </c>
      <c r="S60" s="215">
        <v>279497</v>
      </c>
      <c r="T60" s="215">
        <v>170415</v>
      </c>
      <c r="U60" s="215">
        <v>520146</v>
      </c>
      <c r="V60" s="1"/>
      <c r="W60" s="1">
        <v>0.0117</v>
      </c>
      <c r="X60" s="1">
        <v>0.0191</v>
      </c>
      <c r="Y60" s="1">
        <v>0.01</v>
      </c>
      <c r="Z60" s="1">
        <v>0.0059</v>
      </c>
      <c r="AA60" s="167">
        <v>0.0175</v>
      </c>
      <c r="AB60" s="1">
        <v>0.0111</v>
      </c>
      <c r="AC60" s="1">
        <v>0.0111</v>
      </c>
      <c r="AE60" s="1">
        <v>0.0175</v>
      </c>
      <c r="AF60" s="1">
        <v>0.008</v>
      </c>
      <c r="AG60" s="1">
        <v>0.009500000000000001</v>
      </c>
      <c r="AI60" s="1">
        <v>0.0111</v>
      </c>
      <c r="AJ60" s="215">
        <v>302592</v>
      </c>
    </row>
    <row r="61" spans="1:36" ht="12.75">
      <c r="A61" s="167">
        <v>52</v>
      </c>
      <c r="B61" s="168" t="s">
        <v>497</v>
      </c>
      <c r="C61" s="245">
        <v>23905837</v>
      </c>
      <c r="D61" s="245">
        <v>24824537</v>
      </c>
      <c r="E61" s="245">
        <v>25987764</v>
      </c>
      <c r="F61" s="245">
        <v>26919980</v>
      </c>
      <c r="G61" s="245">
        <v>27951662</v>
      </c>
      <c r="H61" s="245">
        <v>29048550</v>
      </c>
      <c r="I61" s="239" t="s">
        <v>870</v>
      </c>
      <c r="J61" s="239" t="s">
        <v>882</v>
      </c>
      <c r="K61" s="167" t="s">
        <v>882</v>
      </c>
      <c r="L61" s="215">
        <v>321054</v>
      </c>
      <c r="M61" s="215">
        <v>542614</v>
      </c>
      <c r="N61" s="215">
        <v>282448</v>
      </c>
      <c r="O61" s="226">
        <v>358682</v>
      </c>
      <c r="P61" s="215">
        <v>398096</v>
      </c>
      <c r="Q61" s="215">
        <v>321054</v>
      </c>
      <c r="R61" s="215">
        <v>542614</v>
      </c>
      <c r="S61" s="215">
        <v>282448</v>
      </c>
      <c r="T61" s="215">
        <v>358682</v>
      </c>
      <c r="U61" s="215">
        <v>398096</v>
      </c>
      <c r="V61" s="1"/>
      <c r="W61" s="1">
        <v>0.0134</v>
      </c>
      <c r="X61" s="1">
        <v>0.0219</v>
      </c>
      <c r="Y61" s="1">
        <v>0.0109</v>
      </c>
      <c r="Z61" s="1">
        <v>0.0133</v>
      </c>
      <c r="AA61" s="167">
        <v>0.0142</v>
      </c>
      <c r="AB61" s="1">
        <v>0.0128</v>
      </c>
      <c r="AC61" s="1">
        <v>0.0128</v>
      </c>
      <c r="AE61" s="1">
        <v>0.0142</v>
      </c>
      <c r="AF61" s="1">
        <v>0.0121</v>
      </c>
      <c r="AG61" s="1">
        <v>0.002100000000000001</v>
      </c>
      <c r="AI61" s="1">
        <v>0.0128</v>
      </c>
      <c r="AJ61" s="215">
        <v>371821</v>
      </c>
    </row>
    <row r="62" spans="1:36" ht="12.75">
      <c r="A62" s="167">
        <v>53</v>
      </c>
      <c r="B62" s="168" t="s">
        <v>498</v>
      </c>
      <c r="C62" s="245">
        <v>2977962</v>
      </c>
      <c r="D62" s="245">
        <v>3086335</v>
      </c>
      <c r="E62" s="245">
        <v>3207212</v>
      </c>
      <c r="F62" s="245">
        <v>3327953</v>
      </c>
      <c r="G62" s="245">
        <v>3465178</v>
      </c>
      <c r="H62" s="245">
        <v>3631770</v>
      </c>
      <c r="I62" s="239">
        <v>0</v>
      </c>
      <c r="J62" s="239">
        <v>0</v>
      </c>
      <c r="K62" s="167">
        <v>0</v>
      </c>
      <c r="L62" s="215">
        <v>33924</v>
      </c>
      <c r="M62" s="215">
        <v>42716</v>
      </c>
      <c r="N62" s="215">
        <v>40561</v>
      </c>
      <c r="O62" s="226">
        <v>57097</v>
      </c>
      <c r="P62" s="215">
        <v>80058</v>
      </c>
      <c r="Q62" s="215">
        <v>33924</v>
      </c>
      <c r="R62" s="215">
        <v>42716</v>
      </c>
      <c r="S62" s="215">
        <v>40561</v>
      </c>
      <c r="T62" s="215">
        <v>57097</v>
      </c>
      <c r="U62" s="215">
        <v>80058</v>
      </c>
      <c r="V62" s="1"/>
      <c r="W62" s="1">
        <v>0.0114</v>
      </c>
      <c r="X62" s="1">
        <v>0.0138</v>
      </c>
      <c r="Y62" s="1">
        <v>0.0126</v>
      </c>
      <c r="Z62" s="1">
        <v>0.0172</v>
      </c>
      <c r="AA62" s="167">
        <v>0.0231</v>
      </c>
      <c r="AB62" s="1">
        <v>0.0176</v>
      </c>
      <c r="AC62" s="1">
        <v>0.0145</v>
      </c>
      <c r="AE62" s="1">
        <v>0.0231</v>
      </c>
      <c r="AF62" s="1">
        <v>0.0149</v>
      </c>
      <c r="AG62" s="1">
        <v>0.008199999999999999</v>
      </c>
      <c r="AI62" s="1">
        <v>0.0176</v>
      </c>
      <c r="AJ62" s="215">
        <v>63919</v>
      </c>
    </row>
    <row r="63" spans="1:36" ht="12.75">
      <c r="A63" s="167">
        <v>54</v>
      </c>
      <c r="B63" s="168" t="s">
        <v>499</v>
      </c>
      <c r="C63" s="245">
        <v>18894054</v>
      </c>
      <c r="D63" s="245">
        <v>19851765</v>
      </c>
      <c r="E63" s="245">
        <v>23014009</v>
      </c>
      <c r="F63" s="245">
        <v>24225217</v>
      </c>
      <c r="G63" s="245">
        <v>27363585</v>
      </c>
      <c r="H63" s="245">
        <v>26896137</v>
      </c>
      <c r="I63" s="239" t="s">
        <v>883</v>
      </c>
      <c r="J63" s="239">
        <v>0</v>
      </c>
      <c r="K63" s="167">
        <v>0</v>
      </c>
      <c r="L63" s="215">
        <v>485359</v>
      </c>
      <c r="M63" s="215">
        <v>683105</v>
      </c>
      <c r="N63" s="215">
        <v>635858</v>
      </c>
      <c r="O63" s="226">
        <v>2532738</v>
      </c>
      <c r="P63" s="215">
        <v>1026325</v>
      </c>
      <c r="Q63" s="215">
        <v>485359</v>
      </c>
      <c r="R63" s="215">
        <v>683105</v>
      </c>
      <c r="S63" s="215">
        <v>635858</v>
      </c>
      <c r="T63" s="215">
        <v>2532738</v>
      </c>
      <c r="U63" s="215">
        <v>1026325</v>
      </c>
      <c r="V63" s="1"/>
      <c r="W63" s="1">
        <v>0.0257</v>
      </c>
      <c r="X63" s="1">
        <v>0.0344</v>
      </c>
      <c r="Y63" s="1">
        <v>0.0276</v>
      </c>
      <c r="Z63" s="1">
        <v>0.1045</v>
      </c>
      <c r="AA63" s="167">
        <v>0.0375</v>
      </c>
      <c r="AB63" s="1">
        <v>0.0565</v>
      </c>
      <c r="AC63" s="1">
        <v>0.0332</v>
      </c>
      <c r="AE63" s="1">
        <v>0.1045</v>
      </c>
      <c r="AF63" s="1">
        <v>0.0326</v>
      </c>
      <c r="AG63" s="1">
        <v>0.07189999999999999</v>
      </c>
      <c r="AI63" s="1">
        <v>0.0332</v>
      </c>
      <c r="AJ63" s="215">
        <v>892952</v>
      </c>
    </row>
    <row r="64" spans="1:36" ht="12.75">
      <c r="A64" s="167">
        <v>55</v>
      </c>
      <c r="B64" s="168" t="s">
        <v>500</v>
      </c>
      <c r="C64" s="245">
        <v>25912342</v>
      </c>
      <c r="D64" s="245">
        <v>27004261</v>
      </c>
      <c r="E64" s="245">
        <v>31457177</v>
      </c>
      <c r="F64" s="245">
        <v>32614681</v>
      </c>
      <c r="G64" s="245">
        <v>33877502</v>
      </c>
      <c r="H64" s="245">
        <v>31819546</v>
      </c>
      <c r="I64" s="239">
        <v>0</v>
      </c>
      <c r="J64" s="239">
        <v>0</v>
      </c>
      <c r="K64" s="167">
        <v>0</v>
      </c>
      <c r="L64" s="215">
        <v>444110</v>
      </c>
      <c r="M64" s="215">
        <v>481911</v>
      </c>
      <c r="N64" s="215">
        <v>371075</v>
      </c>
      <c r="O64" s="226">
        <v>447454</v>
      </c>
      <c r="P64" s="215">
        <v>645428</v>
      </c>
      <c r="Q64" s="215">
        <v>444110</v>
      </c>
      <c r="R64" s="215">
        <v>481911</v>
      </c>
      <c r="S64" s="215">
        <v>371075</v>
      </c>
      <c r="T64" s="215">
        <v>447454</v>
      </c>
      <c r="U64" s="215">
        <v>645428</v>
      </c>
      <c r="V64" s="1"/>
      <c r="W64" s="1">
        <v>0.0171</v>
      </c>
      <c r="X64" s="1">
        <v>0.0178</v>
      </c>
      <c r="Y64" s="1">
        <v>0.0118</v>
      </c>
      <c r="Z64" s="1">
        <v>0.0137</v>
      </c>
      <c r="AA64" s="167">
        <v>0.0191</v>
      </c>
      <c r="AB64" s="1">
        <v>0.0149</v>
      </c>
      <c r="AC64" s="1">
        <v>0.0144</v>
      </c>
      <c r="AE64" s="1">
        <v>0.0191</v>
      </c>
      <c r="AF64" s="1">
        <v>0.0128</v>
      </c>
      <c r="AG64" s="1">
        <v>0.006299999999999998</v>
      </c>
      <c r="AI64" s="1">
        <v>0.0149</v>
      </c>
      <c r="AJ64" s="215">
        <v>474111</v>
      </c>
    </row>
    <row r="65" spans="1:36" ht="12.75">
      <c r="A65" s="167">
        <v>56</v>
      </c>
      <c r="B65" s="168" t="s">
        <v>501</v>
      </c>
      <c r="C65" s="245">
        <v>93668498</v>
      </c>
      <c r="D65" s="245">
        <v>97520293</v>
      </c>
      <c r="E65" s="245">
        <v>101789687</v>
      </c>
      <c r="F65" s="245">
        <v>106109294</v>
      </c>
      <c r="G65" s="245">
        <v>110234601</v>
      </c>
      <c r="H65" s="245">
        <v>114695046</v>
      </c>
      <c r="I65" s="239" t="s">
        <v>870</v>
      </c>
      <c r="J65" s="239">
        <v>0</v>
      </c>
      <c r="K65" s="167">
        <v>0</v>
      </c>
      <c r="L65" s="215">
        <v>1510083</v>
      </c>
      <c r="M65" s="215">
        <v>1831387</v>
      </c>
      <c r="N65" s="215">
        <v>1774865</v>
      </c>
      <c r="O65" s="226">
        <v>1472575</v>
      </c>
      <c r="P65" s="215">
        <v>1704580</v>
      </c>
      <c r="Q65" s="215">
        <v>1510083</v>
      </c>
      <c r="R65" s="215">
        <v>1831387</v>
      </c>
      <c r="S65" s="215">
        <v>1774865</v>
      </c>
      <c r="T65" s="215">
        <v>1472575</v>
      </c>
      <c r="U65" s="215">
        <v>1704580</v>
      </c>
      <c r="V65" s="1"/>
      <c r="W65" s="1">
        <v>0.0161</v>
      </c>
      <c r="X65" s="1">
        <v>0.0188</v>
      </c>
      <c r="Y65" s="1">
        <v>0.0174</v>
      </c>
      <c r="Z65" s="1">
        <v>0.0139</v>
      </c>
      <c r="AA65" s="167">
        <v>0.0155</v>
      </c>
      <c r="AB65" s="1">
        <v>0.0156</v>
      </c>
      <c r="AC65" s="1">
        <v>0.0156</v>
      </c>
      <c r="AE65" s="1">
        <v>0.0174</v>
      </c>
      <c r="AF65" s="1">
        <v>0.0147</v>
      </c>
      <c r="AG65" s="1">
        <v>0.0026999999999999993</v>
      </c>
      <c r="AI65" s="1">
        <v>0.0156</v>
      </c>
      <c r="AJ65" s="215">
        <v>1789243</v>
      </c>
    </row>
    <row r="66" spans="1:36" ht="12.75">
      <c r="A66" s="167">
        <v>57</v>
      </c>
      <c r="B66" s="168" t="s">
        <v>502</v>
      </c>
      <c r="C66" s="245">
        <v>54878173</v>
      </c>
      <c r="D66" s="245">
        <v>57906281</v>
      </c>
      <c r="E66" s="245">
        <v>61485089</v>
      </c>
      <c r="F66" s="245">
        <v>64806742</v>
      </c>
      <c r="G66" s="245">
        <v>70353975</v>
      </c>
      <c r="H66" s="245">
        <v>75293926</v>
      </c>
      <c r="I66" s="239">
        <v>2020</v>
      </c>
      <c r="J66" s="239">
        <v>0</v>
      </c>
      <c r="K66" s="167">
        <v>0</v>
      </c>
      <c r="L66" s="215">
        <v>1656154</v>
      </c>
      <c r="M66" s="215">
        <v>2221542</v>
      </c>
      <c r="N66" s="215">
        <v>1784526</v>
      </c>
      <c r="O66" s="226">
        <v>3927064</v>
      </c>
      <c r="P66" s="215">
        <v>3181102</v>
      </c>
      <c r="Q66" s="215">
        <v>1656154</v>
      </c>
      <c r="R66" s="215">
        <v>2221542</v>
      </c>
      <c r="S66" s="215">
        <v>1784526</v>
      </c>
      <c r="T66" s="215">
        <v>2618043</v>
      </c>
      <c r="U66" s="215">
        <v>3181102</v>
      </c>
      <c r="V66" s="1"/>
      <c r="W66" s="1">
        <v>0.0302</v>
      </c>
      <c r="X66" s="1">
        <v>0.0384</v>
      </c>
      <c r="Y66" s="1">
        <v>0.029</v>
      </c>
      <c r="Z66" s="1">
        <v>0.0404</v>
      </c>
      <c r="AA66" s="167">
        <v>0.0452</v>
      </c>
      <c r="AB66" s="1">
        <v>0.0382</v>
      </c>
      <c r="AC66" s="1">
        <v>0.0359</v>
      </c>
      <c r="AE66" s="1">
        <v>0.0452</v>
      </c>
      <c r="AF66" s="1">
        <v>0.0347</v>
      </c>
      <c r="AG66" s="1">
        <v>0.010499999999999995</v>
      </c>
      <c r="AI66" s="1">
        <v>0.0382</v>
      </c>
      <c r="AJ66" s="215">
        <v>2876228</v>
      </c>
    </row>
    <row r="67" spans="1:36" ht="12.75">
      <c r="A67" s="167">
        <v>58</v>
      </c>
      <c r="B67" s="168" t="s">
        <v>503</v>
      </c>
      <c r="C67" s="245">
        <v>3395437</v>
      </c>
      <c r="D67" s="245">
        <v>3510757</v>
      </c>
      <c r="E67" s="245">
        <v>3834858</v>
      </c>
      <c r="F67" s="245">
        <v>3994490</v>
      </c>
      <c r="G67" s="245">
        <v>4154233</v>
      </c>
      <c r="H67" s="245">
        <v>4056506</v>
      </c>
      <c r="I67" s="239">
        <v>0</v>
      </c>
      <c r="J67" s="239">
        <v>0</v>
      </c>
      <c r="K67" s="167">
        <v>0</v>
      </c>
      <c r="L67" s="215">
        <v>30434</v>
      </c>
      <c r="M67" s="215">
        <v>15381</v>
      </c>
      <c r="N67" s="215">
        <v>63761</v>
      </c>
      <c r="O67" s="226">
        <v>59881</v>
      </c>
      <c r="P67" s="215">
        <v>36357</v>
      </c>
      <c r="Q67" s="215">
        <v>30434</v>
      </c>
      <c r="R67" s="215">
        <v>15381</v>
      </c>
      <c r="S67" s="215">
        <v>63761</v>
      </c>
      <c r="T67" s="215">
        <v>59881</v>
      </c>
      <c r="U67" s="215">
        <v>36357</v>
      </c>
      <c r="V67" s="1"/>
      <c r="W67" s="1">
        <v>0.009</v>
      </c>
      <c r="X67" s="1">
        <v>0.0044</v>
      </c>
      <c r="Y67" s="1">
        <v>0.0166</v>
      </c>
      <c r="Z67" s="1">
        <v>0.015</v>
      </c>
      <c r="AA67" s="167">
        <v>0.0088</v>
      </c>
      <c r="AB67" s="1">
        <v>0.0135</v>
      </c>
      <c r="AC67" s="1">
        <v>0.0094</v>
      </c>
      <c r="AE67" s="1">
        <v>0.0166</v>
      </c>
      <c r="AF67" s="1">
        <v>0.0119</v>
      </c>
      <c r="AG67" s="1">
        <v>0.004699999999999999</v>
      </c>
      <c r="AI67" s="1">
        <v>0.0135</v>
      </c>
      <c r="AJ67" s="215">
        <v>54763</v>
      </c>
    </row>
    <row r="68" spans="1:36" ht="12.75">
      <c r="A68" s="167">
        <v>59</v>
      </c>
      <c r="B68" s="168" t="s">
        <v>504</v>
      </c>
      <c r="C68" s="245">
        <v>2517629</v>
      </c>
      <c r="D68" s="245">
        <v>2590373</v>
      </c>
      <c r="E68" s="245">
        <v>2848306</v>
      </c>
      <c r="F68" s="245">
        <v>2973275</v>
      </c>
      <c r="G68" s="245">
        <v>3056268</v>
      </c>
      <c r="H68" s="245">
        <v>2980909</v>
      </c>
      <c r="I68" s="239" t="s">
        <v>876</v>
      </c>
      <c r="J68" s="239">
        <v>0</v>
      </c>
      <c r="K68" s="167">
        <v>0</v>
      </c>
      <c r="L68" s="215">
        <v>9804</v>
      </c>
      <c r="M68" s="215">
        <v>16014</v>
      </c>
      <c r="N68" s="215">
        <v>53761</v>
      </c>
      <c r="O68" s="226">
        <v>8661</v>
      </c>
      <c r="P68" s="215">
        <v>39016</v>
      </c>
      <c r="Q68" s="215">
        <v>9804</v>
      </c>
      <c r="R68" s="215">
        <v>16014</v>
      </c>
      <c r="S68" s="215">
        <v>53761</v>
      </c>
      <c r="T68" s="215">
        <v>8661</v>
      </c>
      <c r="U68" s="215">
        <v>39016</v>
      </c>
      <c r="V68" s="1"/>
      <c r="W68" s="1">
        <v>0.0039</v>
      </c>
      <c r="X68" s="1">
        <v>0.0062</v>
      </c>
      <c r="Y68" s="1">
        <v>0.0189</v>
      </c>
      <c r="Z68" s="1">
        <v>0.0029</v>
      </c>
      <c r="AA68" s="167">
        <v>0.0128</v>
      </c>
      <c r="AB68" s="1">
        <v>0.0115</v>
      </c>
      <c r="AC68" s="1">
        <v>0.0073</v>
      </c>
      <c r="AE68" s="1">
        <v>0.0189</v>
      </c>
      <c r="AF68" s="1">
        <v>0.0079</v>
      </c>
      <c r="AG68" s="1">
        <v>0.011</v>
      </c>
      <c r="AI68" s="1">
        <v>0.0115</v>
      </c>
      <c r="AJ68" s="215">
        <v>34280</v>
      </c>
    </row>
    <row r="69" spans="1:36" ht="12.75">
      <c r="A69" s="167">
        <v>60</v>
      </c>
      <c r="B69" s="168" t="s">
        <v>505</v>
      </c>
      <c r="C69" s="245">
        <v>3055865</v>
      </c>
      <c r="D69" s="245">
        <v>3165362</v>
      </c>
      <c r="E69" s="245">
        <v>3301345</v>
      </c>
      <c r="F69" s="245">
        <v>3430970</v>
      </c>
      <c r="G69" s="245">
        <v>3561791</v>
      </c>
      <c r="H69" s="245">
        <v>3699823</v>
      </c>
      <c r="I69" s="239">
        <v>0</v>
      </c>
      <c r="J69" s="239">
        <v>0</v>
      </c>
      <c r="K69" s="167">
        <v>0</v>
      </c>
      <c r="L69" s="215">
        <v>33100</v>
      </c>
      <c r="M69" s="215">
        <v>56849</v>
      </c>
      <c r="N69" s="215">
        <v>47091</v>
      </c>
      <c r="O69" s="226">
        <v>45047</v>
      </c>
      <c r="P69" s="215">
        <v>48987</v>
      </c>
      <c r="Q69" s="215">
        <v>33100</v>
      </c>
      <c r="R69" s="215">
        <v>56849</v>
      </c>
      <c r="S69" s="215">
        <v>47091</v>
      </c>
      <c r="T69" s="215">
        <v>45047</v>
      </c>
      <c r="U69" s="215">
        <v>48987</v>
      </c>
      <c r="V69" s="1"/>
      <c r="W69" s="1">
        <v>0.0108</v>
      </c>
      <c r="X69" s="1">
        <v>0.018</v>
      </c>
      <c r="Y69" s="1">
        <v>0.0143</v>
      </c>
      <c r="Z69" s="1">
        <v>0.0131</v>
      </c>
      <c r="AA69" s="167">
        <v>0.0138</v>
      </c>
      <c r="AB69" s="1">
        <v>0.0137</v>
      </c>
      <c r="AC69" s="1">
        <v>0.0137</v>
      </c>
      <c r="AE69" s="1">
        <v>0.0143</v>
      </c>
      <c r="AF69" s="1">
        <v>0.0135</v>
      </c>
      <c r="AG69" s="1">
        <v>0.0008000000000000004</v>
      </c>
      <c r="AI69" s="1">
        <v>0.0137</v>
      </c>
      <c r="AJ69" s="215">
        <v>50688</v>
      </c>
    </row>
    <row r="70" spans="1:36" ht="12.75">
      <c r="A70" s="167">
        <v>61</v>
      </c>
      <c r="B70" s="168" t="s">
        <v>506</v>
      </c>
      <c r="C70" s="245">
        <v>88297903</v>
      </c>
      <c r="D70" s="245">
        <v>91689322</v>
      </c>
      <c r="E70" s="245">
        <v>95030164</v>
      </c>
      <c r="F70" s="245">
        <v>98391481</v>
      </c>
      <c r="G70" s="245">
        <v>102166800</v>
      </c>
      <c r="H70" s="245">
        <v>106042904</v>
      </c>
      <c r="I70" s="239">
        <v>0</v>
      </c>
      <c r="J70" s="239">
        <v>0</v>
      </c>
      <c r="K70" s="167">
        <v>0</v>
      </c>
      <c r="L70" s="215">
        <v>1180831</v>
      </c>
      <c r="M70" s="215">
        <v>1048609</v>
      </c>
      <c r="N70" s="215">
        <v>984442</v>
      </c>
      <c r="O70" s="226">
        <v>1315532</v>
      </c>
      <c r="P70" s="215">
        <v>1319645</v>
      </c>
      <c r="Q70" s="215">
        <v>1180831</v>
      </c>
      <c r="R70" s="215">
        <v>1048609</v>
      </c>
      <c r="S70" s="215">
        <v>984442</v>
      </c>
      <c r="T70" s="215">
        <v>1315532</v>
      </c>
      <c r="U70" s="215">
        <v>1319645</v>
      </c>
      <c r="V70" s="1"/>
      <c r="W70" s="1">
        <v>0.0134</v>
      </c>
      <c r="X70" s="1">
        <v>0.0114</v>
      </c>
      <c r="Y70" s="1">
        <v>0.0104</v>
      </c>
      <c r="Z70" s="1">
        <v>0.0134</v>
      </c>
      <c r="AA70" s="167">
        <v>0.0129</v>
      </c>
      <c r="AB70" s="1">
        <v>0.0122</v>
      </c>
      <c r="AC70" s="1">
        <v>0.0116</v>
      </c>
      <c r="AE70" s="1">
        <v>0.0134</v>
      </c>
      <c r="AF70" s="1">
        <v>0.0117</v>
      </c>
      <c r="AG70" s="1">
        <v>0.0017000000000000001</v>
      </c>
      <c r="AI70" s="1">
        <v>0.0122</v>
      </c>
      <c r="AJ70" s="215">
        <v>1293723</v>
      </c>
    </row>
    <row r="71" spans="1:36" ht="12.75">
      <c r="A71" s="167">
        <v>62</v>
      </c>
      <c r="B71" s="168" t="s">
        <v>507</v>
      </c>
      <c r="C71" s="245">
        <v>5604232</v>
      </c>
      <c r="D71" s="245">
        <v>5831027</v>
      </c>
      <c r="E71" s="245">
        <v>9191547</v>
      </c>
      <c r="F71" s="245">
        <v>9519036</v>
      </c>
      <c r="G71" s="245">
        <v>10272571</v>
      </c>
      <c r="H71" s="245">
        <v>6757389</v>
      </c>
      <c r="I71" s="239" t="s">
        <v>870</v>
      </c>
      <c r="J71" s="239">
        <v>0</v>
      </c>
      <c r="K71" s="167">
        <v>0</v>
      </c>
      <c r="L71" s="215">
        <v>86689</v>
      </c>
      <c r="M71" s="215">
        <v>90766</v>
      </c>
      <c r="N71" s="215">
        <v>97700</v>
      </c>
      <c r="O71" s="226">
        <v>97010</v>
      </c>
      <c r="P71" s="215">
        <v>110217</v>
      </c>
      <c r="Q71" s="215">
        <v>86689</v>
      </c>
      <c r="R71" s="215">
        <v>90766</v>
      </c>
      <c r="S71" s="215">
        <v>97700</v>
      </c>
      <c r="T71" s="215">
        <v>97010</v>
      </c>
      <c r="U71" s="215">
        <v>110217</v>
      </c>
      <c r="V71" s="1"/>
      <c r="W71" s="1">
        <v>0.0155</v>
      </c>
      <c r="X71" s="1">
        <v>0.0156</v>
      </c>
      <c r="Y71" s="1">
        <v>0.0106</v>
      </c>
      <c r="Z71" s="1">
        <v>0.0102</v>
      </c>
      <c r="AA71" s="167">
        <v>0.0107</v>
      </c>
      <c r="AB71" s="1">
        <v>0.0105</v>
      </c>
      <c r="AC71" s="1">
        <v>0.0105</v>
      </c>
      <c r="AE71" s="1">
        <v>0.0107</v>
      </c>
      <c r="AF71" s="1">
        <v>0.0104</v>
      </c>
      <c r="AG71" s="1">
        <v>0.0002999999999999999</v>
      </c>
      <c r="AI71" s="1">
        <v>0.0105</v>
      </c>
      <c r="AJ71" s="215">
        <v>70953</v>
      </c>
    </row>
    <row r="72" spans="1:36" ht="12.75">
      <c r="A72" s="167">
        <v>63</v>
      </c>
      <c r="B72" s="168" t="s">
        <v>508</v>
      </c>
      <c r="C72" s="245">
        <v>1868756</v>
      </c>
      <c r="D72" s="245">
        <v>1924899</v>
      </c>
      <c r="E72" s="245">
        <v>2018524</v>
      </c>
      <c r="F72" s="245">
        <v>2071056</v>
      </c>
      <c r="G72" s="245">
        <v>2125207</v>
      </c>
      <c r="H72" s="245">
        <v>2191773</v>
      </c>
      <c r="I72" s="239">
        <v>0</v>
      </c>
      <c r="J72" s="239">
        <v>0</v>
      </c>
      <c r="K72" s="167">
        <v>0</v>
      </c>
      <c r="L72" s="215">
        <v>9424</v>
      </c>
      <c r="M72" s="215">
        <v>45503</v>
      </c>
      <c r="N72" s="215">
        <v>2069</v>
      </c>
      <c r="O72" s="226">
        <v>2375</v>
      </c>
      <c r="P72" s="215">
        <v>13436</v>
      </c>
      <c r="Q72" s="215">
        <v>9424</v>
      </c>
      <c r="R72" s="215">
        <v>45503</v>
      </c>
      <c r="S72" s="215">
        <v>2069</v>
      </c>
      <c r="T72" s="215">
        <v>2375</v>
      </c>
      <c r="U72" s="215">
        <v>13436</v>
      </c>
      <c r="V72" s="1"/>
      <c r="W72" s="1">
        <v>0.005</v>
      </c>
      <c r="X72" s="1">
        <v>0.0236</v>
      </c>
      <c r="Y72" s="1">
        <v>0.001</v>
      </c>
      <c r="Z72" s="1">
        <v>0.0011</v>
      </c>
      <c r="AA72" s="167">
        <v>0.0063</v>
      </c>
      <c r="AB72" s="1">
        <v>0.0028</v>
      </c>
      <c r="AC72" s="1">
        <v>0.0028</v>
      </c>
      <c r="AE72" s="1">
        <v>0.0063</v>
      </c>
      <c r="AF72" s="1">
        <v>0.0011</v>
      </c>
      <c r="AG72" s="1">
        <v>0.0052</v>
      </c>
      <c r="AI72" s="1">
        <v>0.0028</v>
      </c>
      <c r="AJ72" s="215">
        <v>6137</v>
      </c>
    </row>
    <row r="73" spans="1:36" ht="12.75">
      <c r="A73" s="167">
        <v>64</v>
      </c>
      <c r="B73" s="168" t="s">
        <v>509</v>
      </c>
      <c r="C73" s="245">
        <v>24110850</v>
      </c>
      <c r="D73" s="245">
        <v>25991616</v>
      </c>
      <c r="E73" s="245">
        <v>28336642</v>
      </c>
      <c r="F73" s="245">
        <v>29710546</v>
      </c>
      <c r="G73" s="245">
        <v>31109613</v>
      </c>
      <c r="H73" s="245">
        <v>31616577</v>
      </c>
      <c r="I73" s="239" t="s">
        <v>871</v>
      </c>
      <c r="J73" s="239">
        <v>0</v>
      </c>
      <c r="K73" s="167">
        <v>0</v>
      </c>
      <c r="L73" s="215">
        <v>1277995</v>
      </c>
      <c r="M73" s="215">
        <v>514156</v>
      </c>
      <c r="N73" s="215">
        <v>665488</v>
      </c>
      <c r="O73" s="226">
        <v>656303</v>
      </c>
      <c r="P73" s="215">
        <v>1001118</v>
      </c>
      <c r="Q73" s="215">
        <v>1277995</v>
      </c>
      <c r="R73" s="215">
        <v>514156</v>
      </c>
      <c r="S73" s="215">
        <v>665488</v>
      </c>
      <c r="T73" s="215">
        <v>656303</v>
      </c>
      <c r="U73" s="215">
        <v>1001118</v>
      </c>
      <c r="V73" s="1"/>
      <c r="W73" s="1">
        <v>0.053</v>
      </c>
      <c r="X73" s="1">
        <v>0.0198</v>
      </c>
      <c r="Y73" s="1">
        <v>0.0235</v>
      </c>
      <c r="Z73" s="1">
        <v>0.0221</v>
      </c>
      <c r="AA73" s="167">
        <v>0.0322</v>
      </c>
      <c r="AB73" s="1">
        <v>0.0259</v>
      </c>
      <c r="AC73" s="1">
        <v>0.0218</v>
      </c>
      <c r="AE73" s="1">
        <v>0.0322</v>
      </c>
      <c r="AF73" s="1">
        <v>0.0228</v>
      </c>
      <c r="AG73" s="1">
        <v>0.009399999999999999</v>
      </c>
      <c r="AI73" s="1">
        <v>0.0259</v>
      </c>
      <c r="AJ73" s="215">
        <v>818869</v>
      </c>
    </row>
    <row r="74" spans="1:36" ht="12.75">
      <c r="A74" s="167">
        <v>65</v>
      </c>
      <c r="B74" s="168" t="s">
        <v>510</v>
      </c>
      <c r="C74" s="245">
        <v>33053598</v>
      </c>
      <c r="D74" s="245">
        <v>34680015</v>
      </c>
      <c r="E74" s="245">
        <v>38824230</v>
      </c>
      <c r="F74" s="245">
        <v>40255015</v>
      </c>
      <c r="G74" s="245">
        <v>41862408</v>
      </c>
      <c r="H74" s="245">
        <v>40318657</v>
      </c>
      <c r="I74" s="239" t="s">
        <v>870</v>
      </c>
      <c r="J74" s="239">
        <v>0</v>
      </c>
      <c r="K74" s="167">
        <v>0</v>
      </c>
      <c r="L74" s="215">
        <v>800077</v>
      </c>
      <c r="M74" s="215">
        <v>509417</v>
      </c>
      <c r="N74" s="215">
        <v>460179</v>
      </c>
      <c r="O74" s="226">
        <v>601018</v>
      </c>
      <c r="P74" s="215">
        <v>390304</v>
      </c>
      <c r="Q74" s="215">
        <v>800077</v>
      </c>
      <c r="R74" s="215">
        <v>509417</v>
      </c>
      <c r="S74" s="215">
        <v>460179</v>
      </c>
      <c r="T74" s="215">
        <v>601018</v>
      </c>
      <c r="U74" s="215">
        <v>390304</v>
      </c>
      <c r="V74" s="1"/>
      <c r="W74" s="1">
        <v>0.0242</v>
      </c>
      <c r="X74" s="1">
        <v>0.0147</v>
      </c>
      <c r="Y74" s="1">
        <v>0.0119</v>
      </c>
      <c r="Z74" s="1">
        <v>0.0149</v>
      </c>
      <c r="AA74" s="167">
        <v>0.0093</v>
      </c>
      <c r="AB74" s="1">
        <v>0.012</v>
      </c>
      <c r="AC74" s="1">
        <v>0.012</v>
      </c>
      <c r="AE74" s="1">
        <v>0.0149</v>
      </c>
      <c r="AF74" s="1">
        <v>0.0106</v>
      </c>
      <c r="AG74" s="1">
        <v>0.0043</v>
      </c>
      <c r="AI74" s="1">
        <v>0.012</v>
      </c>
      <c r="AJ74" s="215">
        <v>483824</v>
      </c>
    </row>
    <row r="75" spans="1:36" ht="12.75">
      <c r="A75" s="167">
        <v>66</v>
      </c>
      <c r="B75" s="168" t="s">
        <v>511</v>
      </c>
      <c r="C75" s="245">
        <v>3473748</v>
      </c>
      <c r="D75" s="245">
        <v>3594737</v>
      </c>
      <c r="E75" s="245">
        <v>3722805</v>
      </c>
      <c r="F75" s="245">
        <v>3841422</v>
      </c>
      <c r="G75" s="245">
        <v>3989886</v>
      </c>
      <c r="H75" s="245">
        <v>4140938</v>
      </c>
      <c r="I75" s="239">
        <v>0</v>
      </c>
      <c r="J75" s="239">
        <v>0</v>
      </c>
      <c r="K75" s="167">
        <v>0</v>
      </c>
      <c r="L75" s="215">
        <v>34145</v>
      </c>
      <c r="M75" s="215">
        <v>38200</v>
      </c>
      <c r="N75" s="215">
        <v>25547</v>
      </c>
      <c r="O75" s="226">
        <v>52428</v>
      </c>
      <c r="P75" s="215">
        <v>50404</v>
      </c>
      <c r="Q75" s="215">
        <v>34145</v>
      </c>
      <c r="R75" s="215">
        <v>38200</v>
      </c>
      <c r="S75" s="215">
        <v>25547</v>
      </c>
      <c r="T75" s="215">
        <v>52428</v>
      </c>
      <c r="U75" s="215">
        <v>50404</v>
      </c>
      <c r="V75" s="1"/>
      <c r="W75" s="1">
        <v>0.0098</v>
      </c>
      <c r="X75" s="1">
        <v>0.0106</v>
      </c>
      <c r="Y75" s="1">
        <v>0.0069</v>
      </c>
      <c r="Z75" s="1">
        <v>0.0136</v>
      </c>
      <c r="AA75" s="167">
        <v>0.0126</v>
      </c>
      <c r="AB75" s="1">
        <v>0.011</v>
      </c>
      <c r="AC75" s="1">
        <v>0.01</v>
      </c>
      <c r="AE75" s="1">
        <v>0.0136</v>
      </c>
      <c r="AF75" s="1">
        <v>0.0098</v>
      </c>
      <c r="AG75" s="1">
        <v>0.0037999999999999996</v>
      </c>
      <c r="AI75" s="1">
        <v>0.011</v>
      </c>
      <c r="AJ75" s="215">
        <v>45550</v>
      </c>
    </row>
    <row r="76" spans="1:36" ht="12.75">
      <c r="A76" s="167">
        <v>67</v>
      </c>
      <c r="B76" s="168" t="s">
        <v>512</v>
      </c>
      <c r="C76" s="245">
        <v>73703588</v>
      </c>
      <c r="D76" s="245">
        <v>76782131</v>
      </c>
      <c r="E76" s="245">
        <v>92281116</v>
      </c>
      <c r="F76" s="245">
        <v>95545971</v>
      </c>
      <c r="G76" s="245">
        <v>98905503</v>
      </c>
      <c r="H76" s="245">
        <v>89283256</v>
      </c>
      <c r="I76" s="239" t="s">
        <v>884</v>
      </c>
      <c r="J76" s="239">
        <v>0</v>
      </c>
      <c r="K76" s="167">
        <v>0</v>
      </c>
      <c r="L76" s="215">
        <v>1235953</v>
      </c>
      <c r="M76" s="215">
        <v>1195259</v>
      </c>
      <c r="N76" s="215">
        <v>957827</v>
      </c>
      <c r="O76" s="226">
        <v>970883</v>
      </c>
      <c r="P76" s="215">
        <v>1241514</v>
      </c>
      <c r="Q76" s="215">
        <v>1235953</v>
      </c>
      <c r="R76" s="215">
        <v>1195259</v>
      </c>
      <c r="S76" s="215">
        <v>957827</v>
      </c>
      <c r="T76" s="215">
        <v>970883</v>
      </c>
      <c r="U76" s="215">
        <v>1241514</v>
      </c>
      <c r="V76" s="1"/>
      <c r="W76" s="1">
        <v>0.0168</v>
      </c>
      <c r="X76" s="1">
        <v>0.0156</v>
      </c>
      <c r="Y76" s="1">
        <v>0.0104</v>
      </c>
      <c r="Z76" s="1">
        <v>0.0102</v>
      </c>
      <c r="AA76" s="167">
        <v>0.0126</v>
      </c>
      <c r="AB76" s="1">
        <v>0.0111</v>
      </c>
      <c r="AC76" s="1">
        <v>0.0111</v>
      </c>
      <c r="AE76" s="1">
        <v>0.0126</v>
      </c>
      <c r="AF76" s="1">
        <v>0.0103</v>
      </c>
      <c r="AG76" s="1">
        <v>0.0023</v>
      </c>
      <c r="AI76" s="1">
        <v>0.0111</v>
      </c>
      <c r="AJ76" s="215">
        <v>991044</v>
      </c>
    </row>
    <row r="77" spans="1:36" ht="12.75">
      <c r="A77" s="167">
        <v>68</v>
      </c>
      <c r="B77" s="168" t="s">
        <v>513</v>
      </c>
      <c r="C77" s="245">
        <v>4521189</v>
      </c>
      <c r="D77" s="245">
        <v>4776510</v>
      </c>
      <c r="E77" s="245">
        <v>5251273</v>
      </c>
      <c r="F77" s="245">
        <v>5463331</v>
      </c>
      <c r="G77" s="245">
        <v>5755096</v>
      </c>
      <c r="H77" s="245">
        <v>5790396</v>
      </c>
      <c r="I77" s="239" t="s">
        <v>885</v>
      </c>
      <c r="J77" s="239">
        <v>0</v>
      </c>
      <c r="K77" s="167">
        <v>0</v>
      </c>
      <c r="L77" s="215">
        <v>134040</v>
      </c>
      <c r="M77" s="215">
        <v>81838</v>
      </c>
      <c r="N77" s="215">
        <v>80688</v>
      </c>
      <c r="O77" s="226">
        <v>155182</v>
      </c>
      <c r="P77" s="215">
        <v>185966</v>
      </c>
      <c r="Q77" s="215">
        <v>134040</v>
      </c>
      <c r="R77" s="215">
        <v>81838</v>
      </c>
      <c r="S77" s="215">
        <v>80688</v>
      </c>
      <c r="T77" s="215">
        <v>155182</v>
      </c>
      <c r="U77" s="215">
        <v>185966</v>
      </c>
      <c r="V77" s="1"/>
      <c r="W77" s="1">
        <v>0.0296</v>
      </c>
      <c r="X77" s="1">
        <v>0.0171</v>
      </c>
      <c r="Y77" s="1">
        <v>0.0154</v>
      </c>
      <c r="Z77" s="1">
        <v>0.0284</v>
      </c>
      <c r="AA77" s="167">
        <v>0.0323</v>
      </c>
      <c r="AB77" s="1">
        <v>0.0254</v>
      </c>
      <c r="AC77" s="1">
        <v>0.0203</v>
      </c>
      <c r="AE77" s="1">
        <v>0.0323</v>
      </c>
      <c r="AF77" s="1">
        <v>0.0219</v>
      </c>
      <c r="AG77" s="1">
        <v>0.010400000000000003</v>
      </c>
      <c r="AI77" s="1">
        <v>0.0254</v>
      </c>
      <c r="AJ77" s="215">
        <v>147076</v>
      </c>
    </row>
    <row r="78" spans="1:36" ht="12.75">
      <c r="A78" s="167">
        <v>69</v>
      </c>
      <c r="B78" s="168" t="s">
        <v>514</v>
      </c>
      <c r="C78" s="245">
        <v>1826663</v>
      </c>
      <c r="D78" s="245">
        <v>1889349</v>
      </c>
      <c r="E78" s="245">
        <v>2015091</v>
      </c>
      <c r="F78" s="245">
        <v>2079521</v>
      </c>
      <c r="G78" s="245">
        <v>2149059</v>
      </c>
      <c r="H78" s="245">
        <v>2172638</v>
      </c>
      <c r="I78" s="239">
        <v>0</v>
      </c>
      <c r="J78" s="239">
        <v>0</v>
      </c>
      <c r="K78" s="167">
        <v>0</v>
      </c>
      <c r="L78" s="215">
        <v>17019</v>
      </c>
      <c r="M78" s="215">
        <v>33706</v>
      </c>
      <c r="N78" s="215">
        <v>14053</v>
      </c>
      <c r="O78" s="226">
        <v>17550</v>
      </c>
      <c r="P78" s="215">
        <v>18101</v>
      </c>
      <c r="Q78" s="215">
        <v>17019</v>
      </c>
      <c r="R78" s="215">
        <v>33706</v>
      </c>
      <c r="S78" s="215">
        <v>14053</v>
      </c>
      <c r="T78" s="215">
        <v>17550</v>
      </c>
      <c r="U78" s="215">
        <v>18101</v>
      </c>
      <c r="V78" s="1"/>
      <c r="W78" s="1">
        <v>0.0093</v>
      </c>
      <c r="X78" s="1">
        <v>0.0178</v>
      </c>
      <c r="Y78" s="1">
        <v>0.007</v>
      </c>
      <c r="Z78" s="1">
        <v>0.0084</v>
      </c>
      <c r="AA78" s="167">
        <v>0.0084</v>
      </c>
      <c r="AB78" s="1">
        <v>0.0079</v>
      </c>
      <c r="AC78" s="1">
        <v>0.0079</v>
      </c>
      <c r="AE78" s="1">
        <v>0.0084</v>
      </c>
      <c r="AF78" s="1">
        <v>0.0077</v>
      </c>
      <c r="AG78" s="1">
        <v>0.0006999999999999992</v>
      </c>
      <c r="AI78" s="1">
        <v>0.0079</v>
      </c>
      <c r="AJ78" s="215">
        <v>17164</v>
      </c>
    </row>
    <row r="79" spans="1:36" ht="12.75">
      <c r="A79" s="167">
        <v>70</v>
      </c>
      <c r="B79" s="168" t="s">
        <v>515</v>
      </c>
      <c r="C79" s="245">
        <v>12035249</v>
      </c>
      <c r="D79" s="245">
        <v>12481313</v>
      </c>
      <c r="E79" s="245">
        <v>12984294</v>
      </c>
      <c r="F79" s="245">
        <v>13395802</v>
      </c>
      <c r="G79" s="245">
        <v>13782749</v>
      </c>
      <c r="H79" s="245">
        <v>14304237</v>
      </c>
      <c r="I79" s="239">
        <v>0</v>
      </c>
      <c r="J79" s="239">
        <v>0</v>
      </c>
      <c r="K79" s="167">
        <v>0</v>
      </c>
      <c r="L79" s="215">
        <v>145183</v>
      </c>
      <c r="M79" s="215">
        <v>190948</v>
      </c>
      <c r="N79" s="215">
        <v>86901</v>
      </c>
      <c r="O79" s="226">
        <v>52052</v>
      </c>
      <c r="P79" s="215">
        <v>176919</v>
      </c>
      <c r="Q79" s="215">
        <v>145183</v>
      </c>
      <c r="R79" s="215">
        <v>190948</v>
      </c>
      <c r="S79" s="215">
        <v>86901</v>
      </c>
      <c r="T79" s="215">
        <v>52052</v>
      </c>
      <c r="U79" s="215">
        <v>176919</v>
      </c>
      <c r="V79" s="1"/>
      <c r="W79" s="1">
        <v>0.0121</v>
      </c>
      <c r="X79" s="1">
        <v>0.0153</v>
      </c>
      <c r="Y79" s="1">
        <v>0.0067</v>
      </c>
      <c r="Z79" s="1">
        <v>0.0039</v>
      </c>
      <c r="AA79" s="167">
        <v>0.0128</v>
      </c>
      <c r="AB79" s="1">
        <v>0.0078</v>
      </c>
      <c r="AC79" s="1">
        <v>0.0078</v>
      </c>
      <c r="AE79" s="1">
        <v>0.0128</v>
      </c>
      <c r="AF79" s="1">
        <v>0.0053</v>
      </c>
      <c r="AG79" s="1">
        <v>0.007500000000000001</v>
      </c>
      <c r="AI79" s="1">
        <v>0.0078</v>
      </c>
      <c r="AJ79" s="215">
        <v>111573</v>
      </c>
    </row>
    <row r="80" spans="1:36" ht="12.75">
      <c r="A80" s="167">
        <v>71</v>
      </c>
      <c r="B80" s="168" t="s">
        <v>516</v>
      </c>
      <c r="C80" s="245">
        <v>75516164</v>
      </c>
      <c r="D80" s="245">
        <v>78198964</v>
      </c>
      <c r="E80" s="245">
        <v>80994021</v>
      </c>
      <c r="F80" s="245">
        <v>83988511</v>
      </c>
      <c r="G80" s="245">
        <v>86921395</v>
      </c>
      <c r="H80" s="245">
        <v>89789606</v>
      </c>
      <c r="I80" s="239" t="s">
        <v>870</v>
      </c>
      <c r="J80" s="239">
        <v>0</v>
      </c>
      <c r="K80" s="167">
        <v>0</v>
      </c>
      <c r="L80" s="215">
        <v>794896</v>
      </c>
      <c r="M80" s="215">
        <v>840083</v>
      </c>
      <c r="N80" s="215">
        <v>969639</v>
      </c>
      <c r="O80" s="226">
        <v>833171</v>
      </c>
      <c r="P80" s="215">
        <v>741273</v>
      </c>
      <c r="Q80" s="215">
        <v>794896</v>
      </c>
      <c r="R80" s="215">
        <v>840083</v>
      </c>
      <c r="S80" s="215">
        <v>969639</v>
      </c>
      <c r="T80" s="215">
        <v>833171</v>
      </c>
      <c r="U80" s="215">
        <v>741273</v>
      </c>
      <c r="V80" s="1"/>
      <c r="W80" s="1">
        <v>0.0105</v>
      </c>
      <c r="X80" s="1">
        <v>0.0107</v>
      </c>
      <c r="Y80" s="1">
        <v>0.012</v>
      </c>
      <c r="Z80" s="1">
        <v>0.0099</v>
      </c>
      <c r="AA80" s="167">
        <v>0.0085</v>
      </c>
      <c r="AB80" s="1">
        <v>0.0101</v>
      </c>
      <c r="AC80" s="1">
        <v>0.0097</v>
      </c>
      <c r="AE80" s="1">
        <v>0.012</v>
      </c>
      <c r="AF80" s="1">
        <v>0.0092</v>
      </c>
      <c r="AG80" s="1">
        <v>0.0028000000000000004</v>
      </c>
      <c r="AI80" s="1">
        <v>0.0101</v>
      </c>
      <c r="AJ80" s="215">
        <v>906875</v>
      </c>
    </row>
    <row r="81" spans="1:36" ht="12.75">
      <c r="A81" s="167">
        <v>72</v>
      </c>
      <c r="B81" s="168" t="s">
        <v>517</v>
      </c>
      <c r="C81" s="245">
        <v>57341320</v>
      </c>
      <c r="D81" s="245">
        <v>59346956</v>
      </c>
      <c r="E81" s="245">
        <v>64280466</v>
      </c>
      <c r="F81" s="245">
        <v>66518146</v>
      </c>
      <c r="G81" s="245">
        <v>68928146</v>
      </c>
      <c r="H81" s="245">
        <v>68652903</v>
      </c>
      <c r="I81" s="239" t="s">
        <v>871</v>
      </c>
      <c r="J81" s="239">
        <v>0</v>
      </c>
      <c r="K81" s="167">
        <v>0</v>
      </c>
      <c r="L81" s="215">
        <v>572103</v>
      </c>
      <c r="M81" s="215">
        <v>734215</v>
      </c>
      <c r="N81" s="215">
        <v>630977</v>
      </c>
      <c r="O81" s="226">
        <v>793800</v>
      </c>
      <c r="P81" s="215">
        <v>925981</v>
      </c>
      <c r="Q81" s="215">
        <v>572103</v>
      </c>
      <c r="R81" s="215">
        <v>734215</v>
      </c>
      <c r="S81" s="215">
        <v>630977</v>
      </c>
      <c r="T81" s="215">
        <v>793800</v>
      </c>
      <c r="U81" s="215">
        <v>925981</v>
      </c>
      <c r="V81" s="1"/>
      <c r="W81" s="1">
        <v>0.01</v>
      </c>
      <c r="X81" s="1">
        <v>0.0124</v>
      </c>
      <c r="Y81" s="1">
        <v>0.0098</v>
      </c>
      <c r="Z81" s="1">
        <v>0.0119</v>
      </c>
      <c r="AA81" s="167">
        <v>0.0134</v>
      </c>
      <c r="AB81" s="1">
        <v>0.0117</v>
      </c>
      <c r="AC81" s="1">
        <v>0.0114</v>
      </c>
      <c r="AE81" s="1">
        <v>0.0134</v>
      </c>
      <c r="AF81" s="1">
        <v>0.0109</v>
      </c>
      <c r="AG81" s="1">
        <v>0.0025000000000000005</v>
      </c>
      <c r="AI81" s="1">
        <v>0.0117</v>
      </c>
      <c r="AJ81" s="215">
        <v>803239</v>
      </c>
    </row>
    <row r="82" spans="1:36" ht="12.75">
      <c r="A82" s="167">
        <v>73</v>
      </c>
      <c r="B82" s="168" t="s">
        <v>518</v>
      </c>
      <c r="C82" s="245">
        <v>89441008</v>
      </c>
      <c r="D82" s="245">
        <v>93000263</v>
      </c>
      <c r="E82" s="245">
        <v>96531276</v>
      </c>
      <c r="F82" s="245">
        <v>100171350</v>
      </c>
      <c r="G82" s="245">
        <v>104010191</v>
      </c>
      <c r="H82" s="245">
        <v>107928689</v>
      </c>
      <c r="I82" s="239">
        <v>0</v>
      </c>
      <c r="J82" s="239">
        <v>0</v>
      </c>
      <c r="K82" s="167">
        <v>0</v>
      </c>
      <c r="L82" s="215">
        <v>1323230</v>
      </c>
      <c r="M82" s="215">
        <v>1206006</v>
      </c>
      <c r="N82" s="215">
        <v>1226792</v>
      </c>
      <c r="O82" s="226">
        <v>1334557</v>
      </c>
      <c r="P82" s="215">
        <v>1318243</v>
      </c>
      <c r="Q82" s="215">
        <v>1323230</v>
      </c>
      <c r="R82" s="215">
        <v>1206006</v>
      </c>
      <c r="S82" s="215">
        <v>1226792</v>
      </c>
      <c r="T82" s="215">
        <v>1334557</v>
      </c>
      <c r="U82" s="215">
        <v>1318243</v>
      </c>
      <c r="V82" s="1"/>
      <c r="W82" s="1">
        <v>0.0148</v>
      </c>
      <c r="X82" s="1">
        <v>0.013</v>
      </c>
      <c r="Y82" s="1">
        <v>0.0127</v>
      </c>
      <c r="Z82" s="1">
        <v>0.0133</v>
      </c>
      <c r="AA82" s="167">
        <v>0.0127</v>
      </c>
      <c r="AB82" s="1">
        <v>0.0129</v>
      </c>
      <c r="AC82" s="1">
        <v>0.0128</v>
      </c>
      <c r="AE82" s="1">
        <v>0.0133</v>
      </c>
      <c r="AF82" s="1">
        <v>0.0127</v>
      </c>
      <c r="AG82" s="1">
        <v>0.0005999999999999998</v>
      </c>
      <c r="AI82" s="1">
        <v>0.0129</v>
      </c>
      <c r="AJ82" s="215">
        <v>1392280</v>
      </c>
    </row>
    <row r="83" spans="1:36" ht="12.75">
      <c r="A83" s="167">
        <v>74</v>
      </c>
      <c r="B83" s="168" t="s">
        <v>519</v>
      </c>
      <c r="C83" s="245">
        <v>9447838</v>
      </c>
      <c r="D83" s="245">
        <v>9876075</v>
      </c>
      <c r="E83" s="245">
        <v>11323488</v>
      </c>
      <c r="F83" s="245">
        <v>11779917</v>
      </c>
      <c r="G83" s="245">
        <v>12295374</v>
      </c>
      <c r="H83" s="245">
        <v>11714464</v>
      </c>
      <c r="I83" s="239" t="s">
        <v>877</v>
      </c>
      <c r="J83" s="239">
        <v>0</v>
      </c>
      <c r="K83" s="167">
        <v>0</v>
      </c>
      <c r="L83" s="215">
        <v>192041</v>
      </c>
      <c r="M83" s="215">
        <v>137308</v>
      </c>
      <c r="N83" s="215">
        <v>173342</v>
      </c>
      <c r="O83" s="226">
        <v>213859</v>
      </c>
      <c r="P83" s="215">
        <v>268260</v>
      </c>
      <c r="Q83" s="215">
        <v>192041</v>
      </c>
      <c r="R83" s="215">
        <v>137308</v>
      </c>
      <c r="S83" s="215">
        <v>173342</v>
      </c>
      <c r="T83" s="215">
        <v>213859</v>
      </c>
      <c r="U83" s="215">
        <v>268260</v>
      </c>
      <c r="V83" s="1"/>
      <c r="W83" s="1">
        <v>0.0203</v>
      </c>
      <c r="X83" s="1">
        <v>0.0139</v>
      </c>
      <c r="Y83" s="1">
        <v>0.0153</v>
      </c>
      <c r="Z83" s="1">
        <v>0.0182</v>
      </c>
      <c r="AA83" s="167">
        <v>0.0218</v>
      </c>
      <c r="AB83" s="1">
        <v>0.0184</v>
      </c>
      <c r="AC83" s="1">
        <v>0.0158</v>
      </c>
      <c r="AE83" s="1">
        <v>0.0218</v>
      </c>
      <c r="AF83" s="1">
        <v>0.0168</v>
      </c>
      <c r="AG83" s="1">
        <v>0.005000000000000001</v>
      </c>
      <c r="AI83" s="1">
        <v>0.0184</v>
      </c>
      <c r="AJ83" s="215">
        <v>215546</v>
      </c>
    </row>
    <row r="84" spans="1:36" ht="12.75">
      <c r="A84" s="167">
        <v>75</v>
      </c>
      <c r="B84" s="168" t="s">
        <v>520</v>
      </c>
      <c r="C84" s="245">
        <v>35560281</v>
      </c>
      <c r="D84" s="245">
        <v>36714645</v>
      </c>
      <c r="E84" s="245">
        <v>43636887</v>
      </c>
      <c r="F84" s="245">
        <v>45061995</v>
      </c>
      <c r="G84" s="245">
        <v>46565326</v>
      </c>
      <c r="H84" s="245">
        <v>41898484</v>
      </c>
      <c r="I84" s="239" t="s">
        <v>886</v>
      </c>
      <c r="J84" s="239">
        <v>0</v>
      </c>
      <c r="K84" s="167">
        <v>0</v>
      </c>
      <c r="L84" s="215">
        <v>265357</v>
      </c>
      <c r="M84" s="215">
        <v>300989</v>
      </c>
      <c r="N84" s="215">
        <v>334186</v>
      </c>
      <c r="O84" s="226">
        <v>376781</v>
      </c>
      <c r="P84" s="215">
        <v>311820</v>
      </c>
      <c r="Q84" s="215">
        <v>265357</v>
      </c>
      <c r="R84" s="215">
        <v>300989</v>
      </c>
      <c r="S84" s="215">
        <v>334186</v>
      </c>
      <c r="T84" s="215">
        <v>376781</v>
      </c>
      <c r="U84" s="215">
        <v>311820</v>
      </c>
      <c r="V84" s="1"/>
      <c r="W84" s="1">
        <v>0.0075</v>
      </c>
      <c r="X84" s="1">
        <v>0.0082</v>
      </c>
      <c r="Y84" s="1">
        <v>0.0077</v>
      </c>
      <c r="Z84" s="1">
        <v>0.0084</v>
      </c>
      <c r="AA84" s="167">
        <v>0.0067</v>
      </c>
      <c r="AB84" s="1">
        <v>0.0076</v>
      </c>
      <c r="AC84" s="1">
        <v>0.0075</v>
      </c>
      <c r="AE84" s="1">
        <v>0.0084</v>
      </c>
      <c r="AF84" s="1">
        <v>0.0072</v>
      </c>
      <c r="AG84" s="1">
        <v>0.0011999999999999997</v>
      </c>
      <c r="AI84" s="1">
        <v>0.0076</v>
      </c>
      <c r="AJ84" s="215">
        <v>318428</v>
      </c>
    </row>
    <row r="85" spans="1:36" ht="12.75">
      <c r="A85" s="167">
        <v>76</v>
      </c>
      <c r="B85" s="168" t="s">
        <v>521</v>
      </c>
      <c r="C85" s="245">
        <v>16682131</v>
      </c>
      <c r="D85" s="245">
        <v>17533123</v>
      </c>
      <c r="E85" s="245">
        <v>18525532</v>
      </c>
      <c r="F85" s="245">
        <v>19221820</v>
      </c>
      <c r="G85" s="245">
        <v>19995203</v>
      </c>
      <c r="H85" s="245">
        <v>20807261</v>
      </c>
      <c r="I85" s="239" t="s">
        <v>887</v>
      </c>
      <c r="J85" s="239">
        <v>0</v>
      </c>
      <c r="K85" s="167">
        <v>0</v>
      </c>
      <c r="L85" s="215">
        <v>433758</v>
      </c>
      <c r="M85" s="215">
        <v>554081</v>
      </c>
      <c r="N85" s="215">
        <v>233150</v>
      </c>
      <c r="O85" s="226">
        <v>292837</v>
      </c>
      <c r="P85" s="215">
        <v>246190</v>
      </c>
      <c r="Q85" s="215">
        <v>433758</v>
      </c>
      <c r="R85" s="215">
        <v>554081</v>
      </c>
      <c r="S85" s="215">
        <v>233150</v>
      </c>
      <c r="T85" s="215">
        <v>292837</v>
      </c>
      <c r="U85" s="215">
        <v>246190</v>
      </c>
      <c r="V85" s="1"/>
      <c r="W85" s="1">
        <v>0.026</v>
      </c>
      <c r="X85" s="1">
        <v>0.0316</v>
      </c>
      <c r="Y85" s="1">
        <v>0.0126</v>
      </c>
      <c r="Z85" s="1">
        <v>0.0152</v>
      </c>
      <c r="AA85" s="167">
        <v>0.0123</v>
      </c>
      <c r="AB85" s="1">
        <v>0.0134</v>
      </c>
      <c r="AC85" s="1">
        <v>0.0134</v>
      </c>
      <c r="AE85" s="1">
        <v>0.0152</v>
      </c>
      <c r="AF85" s="1">
        <v>0.0125</v>
      </c>
      <c r="AG85" s="1">
        <v>0.0026999999999999993</v>
      </c>
      <c r="AI85" s="1">
        <v>0.0134</v>
      </c>
      <c r="AJ85" s="215">
        <v>278817</v>
      </c>
    </row>
    <row r="86" spans="1:36" ht="12.75">
      <c r="A86" s="167">
        <v>77</v>
      </c>
      <c r="B86" s="168" t="s">
        <v>522</v>
      </c>
      <c r="C86" s="245">
        <v>13115418</v>
      </c>
      <c r="D86" s="245">
        <v>13690916</v>
      </c>
      <c r="E86" s="245">
        <v>16153458</v>
      </c>
      <c r="F86" s="245">
        <v>16886182</v>
      </c>
      <c r="G86" s="245">
        <v>17653758</v>
      </c>
      <c r="H86" s="245">
        <v>16668942</v>
      </c>
      <c r="I86" s="239" t="s">
        <v>874</v>
      </c>
      <c r="J86" s="239" t="s">
        <v>888</v>
      </c>
      <c r="K86" s="167" t="s">
        <v>888</v>
      </c>
      <c r="L86" s="215">
        <v>247612</v>
      </c>
      <c r="M86" s="215">
        <v>400776</v>
      </c>
      <c r="N86" s="215">
        <v>328888</v>
      </c>
      <c r="O86" s="226">
        <v>345730</v>
      </c>
      <c r="P86" s="215">
        <v>466514</v>
      </c>
      <c r="Q86" s="215">
        <v>247612</v>
      </c>
      <c r="R86" s="215">
        <v>400776</v>
      </c>
      <c r="S86" s="215">
        <v>328888</v>
      </c>
      <c r="T86" s="215">
        <v>345730</v>
      </c>
      <c r="U86" s="215">
        <v>466514</v>
      </c>
      <c r="V86" s="1"/>
      <c r="W86" s="1">
        <v>0.0189</v>
      </c>
      <c r="X86" s="1">
        <v>0.0293</v>
      </c>
      <c r="Y86" s="1">
        <v>0.0204</v>
      </c>
      <c r="Z86" s="1">
        <v>0.0205</v>
      </c>
      <c r="AA86" s="167">
        <v>0.0264</v>
      </c>
      <c r="AB86" s="1">
        <v>0.0224</v>
      </c>
      <c r="AC86" s="1">
        <v>0.0224</v>
      </c>
      <c r="AE86" s="1">
        <v>0.0264</v>
      </c>
      <c r="AF86" s="1">
        <v>0.0205</v>
      </c>
      <c r="AG86" s="1">
        <v>0.005899999999999999</v>
      </c>
      <c r="AI86" s="1">
        <v>0.0224</v>
      </c>
      <c r="AJ86" s="215">
        <v>373384</v>
      </c>
    </row>
    <row r="87" spans="1:36" ht="12.75">
      <c r="A87" s="167">
        <v>78</v>
      </c>
      <c r="B87" s="168" t="s">
        <v>523</v>
      </c>
      <c r="C87" s="245">
        <v>28915471</v>
      </c>
      <c r="D87" s="245">
        <v>30145661</v>
      </c>
      <c r="E87" s="245">
        <v>34457446</v>
      </c>
      <c r="F87" s="245">
        <v>35548527</v>
      </c>
      <c r="G87" s="245">
        <v>36675391</v>
      </c>
      <c r="H87" s="245">
        <v>34405889</v>
      </c>
      <c r="I87" s="239" t="s">
        <v>878</v>
      </c>
      <c r="J87" s="239">
        <v>0</v>
      </c>
      <c r="K87" s="167">
        <v>0</v>
      </c>
      <c r="L87" s="215">
        <v>506809</v>
      </c>
      <c r="M87" s="215">
        <v>304675</v>
      </c>
      <c r="N87" s="215">
        <v>228320</v>
      </c>
      <c r="O87" s="226">
        <v>238151</v>
      </c>
      <c r="P87" s="215">
        <v>317243</v>
      </c>
      <c r="Q87" s="215">
        <v>506809</v>
      </c>
      <c r="R87" s="215">
        <v>304675</v>
      </c>
      <c r="S87" s="215">
        <v>228320</v>
      </c>
      <c r="T87" s="215">
        <v>238151</v>
      </c>
      <c r="U87" s="215">
        <v>317243</v>
      </c>
      <c r="V87" s="1"/>
      <c r="W87" s="1">
        <v>0.0175</v>
      </c>
      <c r="X87" s="1">
        <v>0.0101</v>
      </c>
      <c r="Y87" s="1">
        <v>0.0066</v>
      </c>
      <c r="Z87" s="1">
        <v>0.0067</v>
      </c>
      <c r="AA87" s="167">
        <v>0.0087</v>
      </c>
      <c r="AB87" s="1">
        <v>0.0073</v>
      </c>
      <c r="AC87" s="1">
        <v>0.0073</v>
      </c>
      <c r="AE87" s="1">
        <v>0.0087</v>
      </c>
      <c r="AF87" s="1">
        <v>0.0067</v>
      </c>
      <c r="AG87" s="1">
        <v>0.001999999999999999</v>
      </c>
      <c r="AI87" s="1">
        <v>0.0073</v>
      </c>
      <c r="AJ87" s="215">
        <v>251163</v>
      </c>
    </row>
    <row r="88" spans="1:36" ht="12.75">
      <c r="A88" s="167">
        <v>79</v>
      </c>
      <c r="B88" s="168" t="s">
        <v>524</v>
      </c>
      <c r="C88" s="245">
        <v>45512281</v>
      </c>
      <c r="D88" s="245">
        <v>47461299</v>
      </c>
      <c r="E88" s="245">
        <v>49198678</v>
      </c>
      <c r="F88" s="245">
        <v>50832350</v>
      </c>
      <c r="G88" s="245">
        <v>52482060</v>
      </c>
      <c r="H88" s="245">
        <v>54327962</v>
      </c>
      <c r="I88" s="239" t="s">
        <v>870</v>
      </c>
      <c r="J88" s="239">
        <v>0</v>
      </c>
      <c r="K88" s="167">
        <v>0</v>
      </c>
      <c r="L88" s="215">
        <v>811211</v>
      </c>
      <c r="M88" s="215">
        <v>550847</v>
      </c>
      <c r="N88" s="215">
        <v>403705</v>
      </c>
      <c r="O88" s="226">
        <v>378901</v>
      </c>
      <c r="P88" s="215">
        <v>533850</v>
      </c>
      <c r="Q88" s="215">
        <v>811211</v>
      </c>
      <c r="R88" s="215">
        <v>550847</v>
      </c>
      <c r="S88" s="215">
        <v>403705</v>
      </c>
      <c r="T88" s="215">
        <v>378901</v>
      </c>
      <c r="U88" s="215">
        <v>533850</v>
      </c>
      <c r="V88" s="1"/>
      <c r="W88" s="1">
        <v>0.0178</v>
      </c>
      <c r="X88" s="1">
        <v>0.0116</v>
      </c>
      <c r="Y88" s="1">
        <v>0.0082</v>
      </c>
      <c r="Z88" s="1">
        <v>0.0075</v>
      </c>
      <c r="AA88" s="167">
        <v>0.0102</v>
      </c>
      <c r="AB88" s="1">
        <v>0.0086</v>
      </c>
      <c r="AC88" s="1">
        <v>0.0086</v>
      </c>
      <c r="AE88" s="1">
        <v>0.0102</v>
      </c>
      <c r="AF88" s="1">
        <v>0.0079</v>
      </c>
      <c r="AG88" s="1">
        <v>0.0023</v>
      </c>
      <c r="AI88" s="1">
        <v>0.0086</v>
      </c>
      <c r="AJ88" s="215">
        <v>467220</v>
      </c>
    </row>
    <row r="89" spans="1:36" ht="12.75">
      <c r="A89" s="167">
        <v>80</v>
      </c>
      <c r="B89" s="168" t="s">
        <v>525</v>
      </c>
      <c r="C89" s="245">
        <v>9351627</v>
      </c>
      <c r="D89" s="245">
        <v>9822846</v>
      </c>
      <c r="E89" s="245">
        <v>12225929</v>
      </c>
      <c r="F89" s="245">
        <v>12651554</v>
      </c>
      <c r="G89" s="245">
        <v>13114072</v>
      </c>
      <c r="H89" s="245">
        <v>11340842</v>
      </c>
      <c r="I89" s="239" t="s">
        <v>872</v>
      </c>
      <c r="J89" s="239">
        <v>0</v>
      </c>
      <c r="K89" s="167">
        <v>0</v>
      </c>
      <c r="L89" s="215">
        <v>141313</v>
      </c>
      <c r="M89" s="215">
        <v>109065</v>
      </c>
      <c r="N89" s="215">
        <v>114471</v>
      </c>
      <c r="O89" s="226">
        <v>146147</v>
      </c>
      <c r="P89" s="215">
        <v>146615</v>
      </c>
      <c r="Q89" s="215">
        <v>141313</v>
      </c>
      <c r="R89" s="215">
        <v>109065</v>
      </c>
      <c r="S89" s="215">
        <v>114471</v>
      </c>
      <c r="T89" s="215">
        <v>146147</v>
      </c>
      <c r="U89" s="215">
        <v>146615</v>
      </c>
      <c r="V89" s="1"/>
      <c r="W89" s="1">
        <v>0.0151</v>
      </c>
      <c r="X89" s="1">
        <v>0.0111</v>
      </c>
      <c r="Y89" s="1">
        <v>0.0094</v>
      </c>
      <c r="Z89" s="1">
        <v>0.0116</v>
      </c>
      <c r="AA89" s="167">
        <v>0.0112</v>
      </c>
      <c r="AB89" s="1">
        <v>0.0107</v>
      </c>
      <c r="AC89" s="1">
        <v>0.0106</v>
      </c>
      <c r="AE89" s="1">
        <v>0.0116</v>
      </c>
      <c r="AF89" s="1">
        <v>0.0103</v>
      </c>
      <c r="AG89" s="1">
        <v>0.001299999999999999</v>
      </c>
      <c r="AI89" s="1">
        <v>0.0107</v>
      </c>
      <c r="AJ89" s="215">
        <v>121347</v>
      </c>
    </row>
    <row r="90" spans="1:36" ht="12.75">
      <c r="A90" s="167">
        <v>81</v>
      </c>
      <c r="B90" s="168" t="s">
        <v>526</v>
      </c>
      <c r="C90" s="245">
        <v>6904150</v>
      </c>
      <c r="D90" s="245">
        <v>7247368</v>
      </c>
      <c r="E90" s="245">
        <v>9137869</v>
      </c>
      <c r="F90" s="245">
        <v>9682432</v>
      </c>
      <c r="G90" s="245">
        <v>10300200</v>
      </c>
      <c r="H90" s="245">
        <v>8872935</v>
      </c>
      <c r="I90" s="239" t="s">
        <v>889</v>
      </c>
      <c r="J90" s="239">
        <v>0</v>
      </c>
      <c r="K90" s="167">
        <v>0</v>
      </c>
      <c r="L90" s="215">
        <v>170614</v>
      </c>
      <c r="M90" s="215">
        <v>139356</v>
      </c>
      <c r="N90" s="215">
        <v>316116</v>
      </c>
      <c r="O90" s="226">
        <v>161304</v>
      </c>
      <c r="P90" s="215">
        <v>100938</v>
      </c>
      <c r="Q90" s="215">
        <v>170614</v>
      </c>
      <c r="R90" s="215">
        <v>139356</v>
      </c>
      <c r="S90" s="215">
        <v>316116</v>
      </c>
      <c r="T90" s="215">
        <v>161304</v>
      </c>
      <c r="U90" s="215">
        <v>100938</v>
      </c>
      <c r="V90" s="1"/>
      <c r="W90" s="1">
        <v>0.0247</v>
      </c>
      <c r="X90" s="1">
        <v>0.0192</v>
      </c>
      <c r="Y90" s="1">
        <v>0.0346</v>
      </c>
      <c r="Z90" s="1">
        <v>0.0167</v>
      </c>
      <c r="AA90" s="167">
        <v>0.0098</v>
      </c>
      <c r="AB90" s="1">
        <v>0.0204</v>
      </c>
      <c r="AC90" s="1">
        <v>0.0152</v>
      </c>
      <c r="AE90" s="1">
        <v>0.0346</v>
      </c>
      <c r="AF90" s="1">
        <v>0.0133</v>
      </c>
      <c r="AG90" s="1">
        <v>0.0213</v>
      </c>
      <c r="AI90" s="1">
        <v>0.0152</v>
      </c>
      <c r="AJ90" s="215">
        <v>134869</v>
      </c>
    </row>
    <row r="91" spans="1:36" ht="12.75">
      <c r="A91" s="167">
        <v>82</v>
      </c>
      <c r="B91" s="168" t="s">
        <v>527</v>
      </c>
      <c r="C91" s="245">
        <v>53293997</v>
      </c>
      <c r="D91" s="245">
        <v>55206582</v>
      </c>
      <c r="E91" s="245">
        <v>57123110</v>
      </c>
      <c r="F91" s="245">
        <v>59197321</v>
      </c>
      <c r="G91" s="245">
        <v>61275267</v>
      </c>
      <c r="H91" s="245">
        <v>63414275</v>
      </c>
      <c r="I91" s="239" t="s">
        <v>869</v>
      </c>
      <c r="J91" s="239">
        <v>0</v>
      </c>
      <c r="K91" s="167">
        <v>0</v>
      </c>
      <c r="L91" s="215">
        <v>580235</v>
      </c>
      <c r="M91" s="215">
        <v>536363</v>
      </c>
      <c r="N91" s="215">
        <v>646133</v>
      </c>
      <c r="O91" s="226">
        <v>577469</v>
      </c>
      <c r="P91" s="215">
        <v>607126</v>
      </c>
      <c r="Q91" s="215">
        <v>580235</v>
      </c>
      <c r="R91" s="215">
        <v>536363</v>
      </c>
      <c r="S91" s="215">
        <v>646133</v>
      </c>
      <c r="T91" s="215">
        <v>577469</v>
      </c>
      <c r="U91" s="215">
        <v>607126</v>
      </c>
      <c r="V91" s="1"/>
      <c r="W91" s="1">
        <v>0.0109</v>
      </c>
      <c r="X91" s="1">
        <v>0.0097</v>
      </c>
      <c r="Y91" s="1">
        <v>0.0113</v>
      </c>
      <c r="Z91" s="1">
        <v>0.0098</v>
      </c>
      <c r="AA91" s="167">
        <v>0.0099</v>
      </c>
      <c r="AB91" s="1">
        <v>0.0103</v>
      </c>
      <c r="AC91" s="1">
        <v>0.0098</v>
      </c>
      <c r="AE91" s="1">
        <v>0.0113</v>
      </c>
      <c r="AF91" s="1">
        <v>0.0099</v>
      </c>
      <c r="AG91" s="1">
        <v>0.0013999999999999985</v>
      </c>
      <c r="AI91" s="1">
        <v>0.0103</v>
      </c>
      <c r="AJ91" s="215">
        <v>653167</v>
      </c>
    </row>
    <row r="92" spans="1:36" ht="12.75">
      <c r="A92" s="167">
        <v>83</v>
      </c>
      <c r="B92" s="168" t="s">
        <v>528</v>
      </c>
      <c r="C92" s="245">
        <v>26351353</v>
      </c>
      <c r="D92" s="245">
        <v>27320944</v>
      </c>
      <c r="E92" s="245">
        <v>28364047</v>
      </c>
      <c r="F92" s="245">
        <v>29350328</v>
      </c>
      <c r="G92" s="245">
        <v>30546777</v>
      </c>
      <c r="H92" s="245">
        <v>31679392</v>
      </c>
      <c r="I92" s="239" t="s">
        <v>880</v>
      </c>
      <c r="J92" s="239">
        <v>0</v>
      </c>
      <c r="K92" s="167">
        <v>0</v>
      </c>
      <c r="L92" s="215">
        <v>310807</v>
      </c>
      <c r="M92" s="215">
        <v>360079</v>
      </c>
      <c r="N92" s="215">
        <v>277180</v>
      </c>
      <c r="O92" s="226">
        <v>462691</v>
      </c>
      <c r="P92" s="215">
        <v>369577</v>
      </c>
      <c r="Q92" s="215">
        <v>310807</v>
      </c>
      <c r="R92" s="215">
        <v>360079</v>
      </c>
      <c r="S92" s="215">
        <v>277180</v>
      </c>
      <c r="T92" s="215">
        <v>462691</v>
      </c>
      <c r="U92" s="215">
        <v>369577</v>
      </c>
      <c r="V92" s="1"/>
      <c r="W92" s="1">
        <v>0.0118</v>
      </c>
      <c r="X92" s="1">
        <v>0.0132</v>
      </c>
      <c r="Y92" s="1">
        <v>0.0098</v>
      </c>
      <c r="Z92" s="1">
        <v>0.0158</v>
      </c>
      <c r="AA92" s="167">
        <v>0.0121</v>
      </c>
      <c r="AB92" s="1">
        <v>0.0126</v>
      </c>
      <c r="AC92" s="1">
        <v>0.0117</v>
      </c>
      <c r="AE92" s="1">
        <v>0.0158</v>
      </c>
      <c r="AF92" s="1">
        <v>0.011</v>
      </c>
      <c r="AG92" s="1">
        <v>0.004800000000000002</v>
      </c>
      <c r="AI92" s="1">
        <v>0.0126</v>
      </c>
      <c r="AJ92" s="215">
        <v>399160</v>
      </c>
    </row>
    <row r="93" spans="1:36" ht="12.75">
      <c r="A93" s="167">
        <v>84</v>
      </c>
      <c r="B93" s="168" t="s">
        <v>529</v>
      </c>
      <c r="C93" s="245">
        <v>3561821</v>
      </c>
      <c r="D93" s="245">
        <v>3706310</v>
      </c>
      <c r="E93" s="245">
        <v>3870757</v>
      </c>
      <c r="F93" s="245">
        <v>4005110</v>
      </c>
      <c r="G93" s="245">
        <v>4166659</v>
      </c>
      <c r="H93" s="245">
        <v>4403830</v>
      </c>
      <c r="I93" s="239">
        <v>0</v>
      </c>
      <c r="J93" s="239">
        <v>0</v>
      </c>
      <c r="K93" s="167">
        <v>0</v>
      </c>
      <c r="L93" s="215">
        <v>55443</v>
      </c>
      <c r="M93" s="215">
        <v>71789</v>
      </c>
      <c r="N93" s="215">
        <v>37584</v>
      </c>
      <c r="O93" s="226">
        <v>61421</v>
      </c>
      <c r="P93" s="215">
        <v>133110</v>
      </c>
      <c r="Q93" s="215">
        <v>55443</v>
      </c>
      <c r="R93" s="215">
        <v>71789</v>
      </c>
      <c r="S93" s="215">
        <v>37584</v>
      </c>
      <c r="T93" s="215">
        <v>61421</v>
      </c>
      <c r="U93" s="215">
        <v>133110</v>
      </c>
      <c r="V93" s="1"/>
      <c r="W93" s="1">
        <v>0.0156</v>
      </c>
      <c r="X93" s="1">
        <v>0.0194</v>
      </c>
      <c r="Y93" s="1">
        <v>0.0097</v>
      </c>
      <c r="Z93" s="1">
        <v>0.0153</v>
      </c>
      <c r="AA93" s="167">
        <v>0.0319</v>
      </c>
      <c r="AB93" s="1">
        <v>0.019</v>
      </c>
      <c r="AC93" s="1">
        <v>0.0148</v>
      </c>
      <c r="AE93" s="1">
        <v>0.0319</v>
      </c>
      <c r="AF93" s="1">
        <v>0.0125</v>
      </c>
      <c r="AG93" s="1">
        <v>0.019399999999999997</v>
      </c>
      <c r="AI93" s="1">
        <v>0.019</v>
      </c>
      <c r="AJ93" s="215">
        <v>83673</v>
      </c>
    </row>
    <row r="94" spans="1:36" ht="12.75">
      <c r="A94" s="167">
        <v>85</v>
      </c>
      <c r="B94" s="168" t="s">
        <v>530</v>
      </c>
      <c r="C94" s="245">
        <v>41170794</v>
      </c>
      <c r="D94" s="245">
        <v>42778627</v>
      </c>
      <c r="E94" s="245">
        <v>44321187</v>
      </c>
      <c r="F94" s="245">
        <v>46127811</v>
      </c>
      <c r="G94" s="245">
        <v>47811490</v>
      </c>
      <c r="H94" s="245">
        <v>49637135</v>
      </c>
      <c r="I94" s="239" t="s">
        <v>873</v>
      </c>
      <c r="J94" s="239">
        <v>0</v>
      </c>
      <c r="K94" s="167">
        <v>0</v>
      </c>
      <c r="L94" s="215">
        <v>569443</v>
      </c>
      <c r="M94" s="215">
        <v>473094</v>
      </c>
      <c r="N94" s="215">
        <v>698594</v>
      </c>
      <c r="O94" s="226">
        <v>528670</v>
      </c>
      <c r="P94" s="215">
        <v>630358</v>
      </c>
      <c r="Q94" s="215">
        <v>569443</v>
      </c>
      <c r="R94" s="215">
        <v>473094</v>
      </c>
      <c r="S94" s="215">
        <v>698594</v>
      </c>
      <c r="T94" s="215">
        <v>528670</v>
      </c>
      <c r="U94" s="215">
        <v>630358</v>
      </c>
      <c r="V94" s="1"/>
      <c r="W94" s="1">
        <v>0.0138</v>
      </c>
      <c r="X94" s="1">
        <v>0.0111</v>
      </c>
      <c r="Y94" s="1">
        <v>0.0158</v>
      </c>
      <c r="Z94" s="1">
        <v>0.0115</v>
      </c>
      <c r="AA94" s="167">
        <v>0.0132</v>
      </c>
      <c r="AB94" s="1">
        <v>0.0135</v>
      </c>
      <c r="AC94" s="1">
        <v>0.0119</v>
      </c>
      <c r="AE94" s="1">
        <v>0.0158</v>
      </c>
      <c r="AF94" s="1">
        <v>0.0124</v>
      </c>
      <c r="AG94" s="1">
        <v>0.003400000000000002</v>
      </c>
      <c r="AI94" s="1">
        <v>0.0135</v>
      </c>
      <c r="AJ94" s="215">
        <v>670101</v>
      </c>
    </row>
    <row r="95" spans="1:36" ht="12.75">
      <c r="A95" s="167">
        <v>86</v>
      </c>
      <c r="B95" s="168" t="s">
        <v>531</v>
      </c>
      <c r="C95" s="245">
        <v>16809439</v>
      </c>
      <c r="D95" s="245">
        <v>17374730</v>
      </c>
      <c r="E95" s="245">
        <v>21761925</v>
      </c>
      <c r="F95" s="245">
        <v>23383408</v>
      </c>
      <c r="G95" s="245">
        <v>24107335</v>
      </c>
      <c r="H95" s="245">
        <v>19943210</v>
      </c>
      <c r="I95" s="239">
        <v>0</v>
      </c>
      <c r="J95" s="239">
        <v>0</v>
      </c>
      <c r="K95" s="167">
        <v>0</v>
      </c>
      <c r="L95" s="215">
        <v>145119</v>
      </c>
      <c r="M95" s="215">
        <v>119330</v>
      </c>
      <c r="N95" s="215">
        <v>187001</v>
      </c>
      <c r="O95" s="226">
        <v>139274</v>
      </c>
      <c r="P95" s="215">
        <v>307129</v>
      </c>
      <c r="Q95" s="215">
        <v>145119</v>
      </c>
      <c r="R95" s="215">
        <v>119330</v>
      </c>
      <c r="S95" s="215">
        <v>187001</v>
      </c>
      <c r="T95" s="215">
        <v>139274</v>
      </c>
      <c r="U95" s="215">
        <v>307129</v>
      </c>
      <c r="V95" s="1"/>
      <c r="W95" s="1">
        <v>0.0086</v>
      </c>
      <c r="X95" s="1">
        <v>0.0069</v>
      </c>
      <c r="Y95" s="1">
        <v>0.0086</v>
      </c>
      <c r="Z95" s="1">
        <v>0.006</v>
      </c>
      <c r="AA95" s="167">
        <v>0.0127</v>
      </c>
      <c r="AB95" s="1">
        <v>0.0091</v>
      </c>
      <c r="AC95" s="1">
        <v>0.0072</v>
      </c>
      <c r="AE95" s="1">
        <v>0.0127</v>
      </c>
      <c r="AF95" s="1">
        <v>0.0073</v>
      </c>
      <c r="AG95" s="1">
        <v>0.005399999999999999</v>
      </c>
      <c r="AI95" s="1">
        <v>0.0091</v>
      </c>
      <c r="AJ95" s="215">
        <v>181483</v>
      </c>
    </row>
    <row r="96" spans="1:36" ht="12.75">
      <c r="A96" s="167">
        <v>87</v>
      </c>
      <c r="B96" s="168" t="s">
        <v>532</v>
      </c>
      <c r="C96" s="245">
        <v>22058451</v>
      </c>
      <c r="D96" s="245">
        <v>22869840</v>
      </c>
      <c r="E96" s="245">
        <v>24164725</v>
      </c>
      <c r="F96" s="245">
        <v>25055743</v>
      </c>
      <c r="G96" s="245">
        <v>25946961</v>
      </c>
      <c r="H96" s="245">
        <v>26304601</v>
      </c>
      <c r="I96" s="239" t="s">
        <v>871</v>
      </c>
      <c r="J96" s="239">
        <v>0</v>
      </c>
      <c r="K96" s="167">
        <v>0</v>
      </c>
      <c r="L96" s="215">
        <v>259927</v>
      </c>
      <c r="M96" s="215">
        <v>275683</v>
      </c>
      <c r="N96" s="215">
        <v>286900</v>
      </c>
      <c r="O96" s="226">
        <v>262321</v>
      </c>
      <c r="P96" s="215">
        <v>190827</v>
      </c>
      <c r="Q96" s="215">
        <v>259927</v>
      </c>
      <c r="R96" s="215">
        <v>275683</v>
      </c>
      <c r="S96" s="215">
        <v>286900</v>
      </c>
      <c r="T96" s="215">
        <v>262321</v>
      </c>
      <c r="U96" s="215">
        <v>190827</v>
      </c>
      <c r="V96" s="1"/>
      <c r="W96" s="1">
        <v>0.0118</v>
      </c>
      <c r="X96" s="1">
        <v>0.0121</v>
      </c>
      <c r="Y96" s="1">
        <v>0.0119</v>
      </c>
      <c r="Z96" s="1">
        <v>0.0105</v>
      </c>
      <c r="AA96" s="167">
        <v>0.0074</v>
      </c>
      <c r="AB96" s="1">
        <v>0.0099</v>
      </c>
      <c r="AC96" s="1">
        <v>0.0099</v>
      </c>
      <c r="AE96" s="1">
        <v>0.0119</v>
      </c>
      <c r="AF96" s="1">
        <v>0.009</v>
      </c>
      <c r="AG96" s="1">
        <v>0.0029000000000000015</v>
      </c>
      <c r="AI96" s="1">
        <v>0.0099</v>
      </c>
      <c r="AJ96" s="215">
        <v>260416</v>
      </c>
    </row>
    <row r="97" spans="1:36" ht="12.75">
      <c r="A97" s="167">
        <v>88</v>
      </c>
      <c r="B97" s="168" t="s">
        <v>533</v>
      </c>
      <c r="C97" s="245">
        <v>48141698</v>
      </c>
      <c r="D97" s="245">
        <v>50210978</v>
      </c>
      <c r="E97" s="245">
        <v>56974422</v>
      </c>
      <c r="F97" s="245">
        <v>59106048</v>
      </c>
      <c r="G97" s="245">
        <v>61304269</v>
      </c>
      <c r="H97" s="245">
        <v>58567507</v>
      </c>
      <c r="I97" s="239">
        <v>0</v>
      </c>
      <c r="J97" s="239">
        <v>0</v>
      </c>
      <c r="K97" s="167">
        <v>0</v>
      </c>
      <c r="L97" s="215">
        <v>865141</v>
      </c>
      <c r="M97" s="215">
        <v>935548</v>
      </c>
      <c r="N97" s="215">
        <v>707265</v>
      </c>
      <c r="O97" s="226">
        <v>707275</v>
      </c>
      <c r="P97" s="215">
        <v>654548</v>
      </c>
      <c r="Q97" s="215">
        <v>865141</v>
      </c>
      <c r="R97" s="215">
        <v>935548</v>
      </c>
      <c r="S97" s="215">
        <v>707265</v>
      </c>
      <c r="T97" s="215">
        <v>707275</v>
      </c>
      <c r="U97" s="215">
        <v>654548</v>
      </c>
      <c r="V97" s="1"/>
      <c r="W97" s="1">
        <v>0.018</v>
      </c>
      <c r="X97" s="1">
        <v>0.0186</v>
      </c>
      <c r="Y97" s="1">
        <v>0.0124</v>
      </c>
      <c r="Z97" s="1">
        <v>0.012</v>
      </c>
      <c r="AA97" s="167">
        <v>0.0107</v>
      </c>
      <c r="AB97" s="1">
        <v>0.0117</v>
      </c>
      <c r="AC97" s="1">
        <v>0.0117</v>
      </c>
      <c r="AE97" s="1">
        <v>0.0124</v>
      </c>
      <c r="AF97" s="1">
        <v>0.0114</v>
      </c>
      <c r="AG97" s="1">
        <v>0.0009999999999999992</v>
      </c>
      <c r="AI97" s="1">
        <v>0.0117</v>
      </c>
      <c r="AJ97" s="215">
        <v>685240</v>
      </c>
    </row>
    <row r="98" spans="1:36" ht="12.75">
      <c r="A98" s="167">
        <v>89</v>
      </c>
      <c r="B98" s="168" t="s">
        <v>534</v>
      </c>
      <c r="C98" s="245">
        <v>20425655</v>
      </c>
      <c r="D98" s="245">
        <v>21357045</v>
      </c>
      <c r="E98" s="245">
        <v>29200902</v>
      </c>
      <c r="F98" s="245">
        <v>30302455</v>
      </c>
      <c r="G98" s="245">
        <v>31536771</v>
      </c>
      <c r="H98" s="245">
        <v>24878502</v>
      </c>
      <c r="I98" s="239">
        <v>0</v>
      </c>
      <c r="J98" s="239">
        <v>0</v>
      </c>
      <c r="K98" s="167">
        <v>0</v>
      </c>
      <c r="L98" s="215">
        <v>417825</v>
      </c>
      <c r="M98" s="215">
        <v>454051</v>
      </c>
      <c r="N98" s="215">
        <v>371530</v>
      </c>
      <c r="O98" s="226">
        <v>476755</v>
      </c>
      <c r="P98" s="215">
        <v>376849</v>
      </c>
      <c r="Q98" s="215">
        <v>417825</v>
      </c>
      <c r="R98" s="215">
        <v>454051</v>
      </c>
      <c r="S98" s="215">
        <v>371530</v>
      </c>
      <c r="T98" s="215">
        <v>476755</v>
      </c>
      <c r="U98" s="215">
        <v>376849</v>
      </c>
      <c r="V98" s="1"/>
      <c r="W98" s="1">
        <v>0.0205</v>
      </c>
      <c r="X98" s="1">
        <v>0.0213</v>
      </c>
      <c r="Y98" s="1">
        <v>0.0127</v>
      </c>
      <c r="Z98" s="1">
        <v>0.0157</v>
      </c>
      <c r="AA98" s="167">
        <v>0.0119</v>
      </c>
      <c r="AB98" s="1">
        <v>0.0134</v>
      </c>
      <c r="AC98" s="1">
        <v>0.0134</v>
      </c>
      <c r="AE98" s="1">
        <v>0.0157</v>
      </c>
      <c r="AF98" s="1">
        <v>0.0123</v>
      </c>
      <c r="AG98" s="1">
        <v>0.0033999999999999985</v>
      </c>
      <c r="AI98" s="1">
        <v>0.0134</v>
      </c>
      <c r="AJ98" s="215">
        <v>333372</v>
      </c>
    </row>
    <row r="99" spans="1:36" ht="12.75">
      <c r="A99" s="167">
        <v>90</v>
      </c>
      <c r="B99" s="168" t="s">
        <v>535</v>
      </c>
      <c r="C99" s="245">
        <v>4209885</v>
      </c>
      <c r="D99" s="245">
        <v>4349391</v>
      </c>
      <c r="E99" s="245">
        <v>4485945</v>
      </c>
      <c r="F99" s="245">
        <v>4677285</v>
      </c>
      <c r="G99" s="245">
        <v>4843768</v>
      </c>
      <c r="H99" s="245">
        <v>4987095</v>
      </c>
      <c r="I99" s="239">
        <v>0</v>
      </c>
      <c r="J99" s="239">
        <v>0</v>
      </c>
      <c r="K99" s="167">
        <v>0</v>
      </c>
      <c r="L99" s="215">
        <v>34259</v>
      </c>
      <c r="M99" s="215">
        <v>27819</v>
      </c>
      <c r="N99" s="215">
        <v>79191</v>
      </c>
      <c r="O99" s="226">
        <v>49551</v>
      </c>
      <c r="P99" s="215">
        <v>22233</v>
      </c>
      <c r="Q99" s="215">
        <v>34259</v>
      </c>
      <c r="R99" s="215">
        <v>27819</v>
      </c>
      <c r="S99" s="215">
        <v>79191</v>
      </c>
      <c r="T99" s="215">
        <v>49551</v>
      </c>
      <c r="U99" s="215">
        <v>22233</v>
      </c>
      <c r="V99" s="1"/>
      <c r="W99" s="1">
        <v>0.0081</v>
      </c>
      <c r="X99" s="1">
        <v>0.0064</v>
      </c>
      <c r="Y99" s="1">
        <v>0.0177</v>
      </c>
      <c r="Z99" s="1">
        <v>0.0106</v>
      </c>
      <c r="AA99" s="167">
        <v>0.0046</v>
      </c>
      <c r="AB99" s="1">
        <v>0.011</v>
      </c>
      <c r="AC99" s="1">
        <v>0.0072</v>
      </c>
      <c r="AE99" s="1">
        <v>0.0177</v>
      </c>
      <c r="AF99" s="1">
        <v>0.0076</v>
      </c>
      <c r="AG99" s="1">
        <v>0.010100000000000001</v>
      </c>
      <c r="AI99" s="1">
        <v>0.011</v>
      </c>
      <c r="AJ99" s="215">
        <v>54858</v>
      </c>
    </row>
    <row r="100" spans="1:36" ht="12.75">
      <c r="A100" s="167">
        <v>91</v>
      </c>
      <c r="B100" s="168" t="s">
        <v>536</v>
      </c>
      <c r="C100" s="245">
        <v>9689539</v>
      </c>
      <c r="D100" s="245">
        <v>10620755</v>
      </c>
      <c r="E100" s="245">
        <v>10909997</v>
      </c>
      <c r="F100" s="245">
        <v>11328446</v>
      </c>
      <c r="G100" s="245">
        <v>11707406</v>
      </c>
      <c r="H100" s="245">
        <v>12077356</v>
      </c>
      <c r="I100" s="239">
        <v>0</v>
      </c>
      <c r="J100" s="239">
        <v>0</v>
      </c>
      <c r="K100" s="167">
        <v>0</v>
      </c>
      <c r="L100" s="215">
        <v>688978</v>
      </c>
      <c r="M100" s="215">
        <v>23723</v>
      </c>
      <c r="N100" s="215">
        <v>145699</v>
      </c>
      <c r="O100" s="226">
        <v>101376</v>
      </c>
      <c r="P100" s="215">
        <v>77265</v>
      </c>
      <c r="Q100" s="215">
        <v>688978</v>
      </c>
      <c r="R100" s="215">
        <v>23723</v>
      </c>
      <c r="S100" s="215">
        <v>145699</v>
      </c>
      <c r="T100" s="215">
        <v>101376</v>
      </c>
      <c r="U100" s="215">
        <v>77265</v>
      </c>
      <c r="V100" s="1"/>
      <c r="W100" s="1">
        <v>0.0711</v>
      </c>
      <c r="X100" s="1">
        <v>0.0022</v>
      </c>
      <c r="Y100" s="1">
        <v>0.0134</v>
      </c>
      <c r="Z100" s="1">
        <v>0.0089</v>
      </c>
      <c r="AA100" s="167">
        <v>0.0066</v>
      </c>
      <c r="AB100" s="1">
        <v>0.0096</v>
      </c>
      <c r="AC100" s="1">
        <v>0.0059</v>
      </c>
      <c r="AE100" s="1">
        <v>0.0134</v>
      </c>
      <c r="AF100" s="1">
        <v>0.0078</v>
      </c>
      <c r="AG100" s="1">
        <v>0.005600000000000001</v>
      </c>
      <c r="AI100" s="1">
        <v>0.0096</v>
      </c>
      <c r="AJ100" s="215">
        <v>115943</v>
      </c>
    </row>
    <row r="101" spans="1:36" ht="12.75">
      <c r="A101" s="167">
        <v>92</v>
      </c>
      <c r="B101" s="168" t="s">
        <v>537</v>
      </c>
      <c r="C101" s="245">
        <v>9254379</v>
      </c>
      <c r="D101" s="245">
        <v>9579362</v>
      </c>
      <c r="E101" s="245">
        <v>12665904</v>
      </c>
      <c r="F101" s="245">
        <v>13110707</v>
      </c>
      <c r="G101" s="245">
        <v>13560783</v>
      </c>
      <c r="H101" s="245">
        <v>11085050</v>
      </c>
      <c r="I101" s="239">
        <v>0</v>
      </c>
      <c r="J101" s="239">
        <v>0</v>
      </c>
      <c r="K101" s="167">
        <v>0</v>
      </c>
      <c r="L101" s="215">
        <v>93623</v>
      </c>
      <c r="M101" s="215">
        <v>119406</v>
      </c>
      <c r="N101" s="215">
        <v>128155</v>
      </c>
      <c r="O101" s="226">
        <v>122308</v>
      </c>
      <c r="P101" s="215">
        <v>122629</v>
      </c>
      <c r="Q101" s="215">
        <v>93623</v>
      </c>
      <c r="R101" s="215">
        <v>119406</v>
      </c>
      <c r="S101" s="215">
        <v>128155</v>
      </c>
      <c r="T101" s="215">
        <v>122308</v>
      </c>
      <c r="U101" s="215">
        <v>122629</v>
      </c>
      <c r="V101" s="1"/>
      <c r="W101" s="1">
        <v>0.0101</v>
      </c>
      <c r="X101" s="1">
        <v>0.0125</v>
      </c>
      <c r="Y101" s="1">
        <v>0.0101</v>
      </c>
      <c r="Z101" s="1">
        <v>0.0093</v>
      </c>
      <c r="AA101" s="167">
        <v>0.009</v>
      </c>
      <c r="AB101" s="1">
        <v>0.0095</v>
      </c>
      <c r="AC101" s="1">
        <v>0.0095</v>
      </c>
      <c r="AE101" s="1">
        <v>0.0101</v>
      </c>
      <c r="AF101" s="1">
        <v>0.0092</v>
      </c>
      <c r="AG101" s="1">
        <v>0.0008999999999999998</v>
      </c>
      <c r="AI101" s="1">
        <v>0.0095</v>
      </c>
      <c r="AJ101" s="215">
        <v>105308</v>
      </c>
    </row>
    <row r="102" spans="1:36" ht="12.75">
      <c r="A102" s="167">
        <v>93</v>
      </c>
      <c r="B102" s="168" t="s">
        <v>538</v>
      </c>
      <c r="C102" s="245">
        <v>110457822</v>
      </c>
      <c r="D102" s="245">
        <v>136743488</v>
      </c>
      <c r="E102" s="245">
        <v>144152596</v>
      </c>
      <c r="F102" s="245">
        <v>150181831</v>
      </c>
      <c r="G102" s="245">
        <v>156357515</v>
      </c>
      <c r="H102" s="245">
        <v>162461024</v>
      </c>
      <c r="I102" s="239" t="s">
        <v>870</v>
      </c>
      <c r="J102" s="239" t="s">
        <v>890</v>
      </c>
      <c r="K102" s="167" t="s">
        <v>890</v>
      </c>
      <c r="L102" s="215">
        <v>23524220</v>
      </c>
      <c r="M102" s="215">
        <v>3990521</v>
      </c>
      <c r="N102" s="215">
        <v>2425420</v>
      </c>
      <c r="O102" s="226">
        <v>2421138</v>
      </c>
      <c r="P102" s="215">
        <v>2187745</v>
      </c>
      <c r="Q102" s="215">
        <v>23524220</v>
      </c>
      <c r="R102" s="215">
        <v>3990521</v>
      </c>
      <c r="S102" s="215">
        <v>2425420</v>
      </c>
      <c r="T102" s="215">
        <v>2421138</v>
      </c>
      <c r="U102" s="215">
        <v>2187745</v>
      </c>
      <c r="V102" s="1"/>
      <c r="W102" s="1">
        <v>0.213</v>
      </c>
      <c r="X102" s="1">
        <v>0.0292</v>
      </c>
      <c r="Y102" s="1">
        <v>0.0168</v>
      </c>
      <c r="Z102" s="1">
        <v>0.0161</v>
      </c>
      <c r="AA102" s="167">
        <v>0.014</v>
      </c>
      <c r="AB102" s="1">
        <v>0.0156</v>
      </c>
      <c r="AC102" s="1">
        <v>0.0156</v>
      </c>
      <c r="AE102" s="1">
        <v>0.0168</v>
      </c>
      <c r="AF102" s="1">
        <v>0.0151</v>
      </c>
      <c r="AG102" s="1">
        <v>0.0016999999999999984</v>
      </c>
      <c r="AI102" s="1">
        <v>0.0156</v>
      </c>
      <c r="AJ102" s="215">
        <v>2534392</v>
      </c>
    </row>
    <row r="103" spans="1:36" ht="12.75">
      <c r="A103" s="167">
        <v>94</v>
      </c>
      <c r="B103" s="168" t="s">
        <v>539</v>
      </c>
      <c r="C103" s="245">
        <v>26676342</v>
      </c>
      <c r="D103" s="245">
        <v>27566372</v>
      </c>
      <c r="E103" s="245">
        <v>28484856</v>
      </c>
      <c r="F103" s="245">
        <v>29530590</v>
      </c>
      <c r="G103" s="245">
        <v>30732262</v>
      </c>
      <c r="H103" s="245">
        <v>31985881</v>
      </c>
      <c r="I103" s="239">
        <v>0</v>
      </c>
      <c r="J103" s="239">
        <v>0</v>
      </c>
      <c r="K103" s="167">
        <v>0</v>
      </c>
      <c r="L103" s="215">
        <v>223121</v>
      </c>
      <c r="M103" s="215">
        <v>229325</v>
      </c>
      <c r="N103" s="215">
        <v>333613</v>
      </c>
      <c r="O103" s="226">
        <v>463407</v>
      </c>
      <c r="P103" s="215">
        <v>485312</v>
      </c>
      <c r="Q103" s="215">
        <v>223121</v>
      </c>
      <c r="R103" s="215">
        <v>229325</v>
      </c>
      <c r="S103" s="215">
        <v>333613</v>
      </c>
      <c r="T103" s="215">
        <v>463407</v>
      </c>
      <c r="U103" s="215">
        <v>485312</v>
      </c>
      <c r="V103" s="1"/>
      <c r="W103" s="1">
        <v>0.0084</v>
      </c>
      <c r="X103" s="1">
        <v>0.0083</v>
      </c>
      <c r="Y103" s="1">
        <v>0.0117</v>
      </c>
      <c r="Z103" s="1">
        <v>0.0157</v>
      </c>
      <c r="AA103" s="167">
        <v>0.0158</v>
      </c>
      <c r="AB103" s="1">
        <v>0.0144</v>
      </c>
      <c r="AC103" s="1">
        <v>0.0119</v>
      </c>
      <c r="AE103" s="1">
        <v>0.0158</v>
      </c>
      <c r="AF103" s="1">
        <v>0.0137</v>
      </c>
      <c r="AG103" s="1">
        <v>0.002100000000000001</v>
      </c>
      <c r="AI103" s="1">
        <v>0.0144</v>
      </c>
      <c r="AJ103" s="215">
        <v>460597</v>
      </c>
    </row>
    <row r="104" spans="1:36" ht="12.75">
      <c r="A104" s="167">
        <v>95</v>
      </c>
      <c r="B104" s="168" t="s">
        <v>540</v>
      </c>
      <c r="C104" s="245">
        <v>97454740</v>
      </c>
      <c r="D104" s="245">
        <v>102122896</v>
      </c>
      <c r="E104" s="245">
        <v>106816456</v>
      </c>
      <c r="F104" s="245">
        <v>111666654</v>
      </c>
      <c r="G104" s="245">
        <v>117835118</v>
      </c>
      <c r="H104" s="245">
        <v>124523604</v>
      </c>
      <c r="I104" s="239" t="s">
        <v>891</v>
      </c>
      <c r="J104" s="239">
        <v>0</v>
      </c>
      <c r="K104" s="167">
        <v>0</v>
      </c>
      <c r="L104" s="215">
        <v>2231787</v>
      </c>
      <c r="M104" s="215">
        <v>2140488</v>
      </c>
      <c r="N104" s="215">
        <v>2179787</v>
      </c>
      <c r="O104" s="226">
        <v>3379723</v>
      </c>
      <c r="P104" s="215">
        <v>3743846</v>
      </c>
      <c r="Q104" s="215">
        <v>2231787</v>
      </c>
      <c r="R104" s="215">
        <v>2140488</v>
      </c>
      <c r="S104" s="215">
        <v>2179787</v>
      </c>
      <c r="T104" s="215">
        <v>3379723</v>
      </c>
      <c r="U104" s="215">
        <v>3743846</v>
      </c>
      <c r="V104" s="1"/>
      <c r="W104" s="1">
        <v>0.0229</v>
      </c>
      <c r="X104" s="1">
        <v>0.021</v>
      </c>
      <c r="Y104" s="1">
        <v>0.0204</v>
      </c>
      <c r="Z104" s="1">
        <v>0.0303</v>
      </c>
      <c r="AA104" s="167">
        <v>0.0318</v>
      </c>
      <c r="AB104" s="1">
        <v>0.0275</v>
      </c>
      <c r="AC104" s="1">
        <v>0.0239</v>
      </c>
      <c r="AE104" s="1">
        <v>0.0318</v>
      </c>
      <c r="AF104" s="1">
        <v>0.0254</v>
      </c>
      <c r="AG104" s="1">
        <v>0.006400000000000003</v>
      </c>
      <c r="AI104" s="1">
        <v>0.0275</v>
      </c>
      <c r="AJ104" s="215">
        <v>3424399</v>
      </c>
    </row>
    <row r="105" spans="1:36" ht="12.75">
      <c r="A105" s="167">
        <v>96</v>
      </c>
      <c r="B105" s="168" t="s">
        <v>541</v>
      </c>
      <c r="C105" s="245">
        <v>89054950</v>
      </c>
      <c r="D105" s="245">
        <v>92065051</v>
      </c>
      <c r="E105" s="245">
        <v>97107511</v>
      </c>
      <c r="F105" s="245">
        <v>101543131</v>
      </c>
      <c r="G105" s="245">
        <v>105746100</v>
      </c>
      <c r="H105" s="245">
        <v>107038873</v>
      </c>
      <c r="I105" s="239" t="s">
        <v>889</v>
      </c>
      <c r="J105" s="239">
        <v>0</v>
      </c>
      <c r="K105" s="167">
        <v>0</v>
      </c>
      <c r="L105" s="215">
        <v>783727</v>
      </c>
      <c r="M105" s="215">
        <v>1093012</v>
      </c>
      <c r="N105" s="215">
        <v>1029012</v>
      </c>
      <c r="O105" s="226">
        <v>1664391</v>
      </c>
      <c r="P105" s="215">
        <v>1446549</v>
      </c>
      <c r="Q105" s="215">
        <v>783727</v>
      </c>
      <c r="R105" s="215">
        <v>1093012</v>
      </c>
      <c r="S105" s="215">
        <v>1029012</v>
      </c>
      <c r="T105" s="215">
        <v>1664391</v>
      </c>
      <c r="U105" s="215">
        <v>1446549</v>
      </c>
      <c r="V105" s="1"/>
      <c r="W105" s="1">
        <v>0.0088</v>
      </c>
      <c r="X105" s="1">
        <v>0.0119</v>
      </c>
      <c r="Y105" s="1">
        <v>0.0106</v>
      </c>
      <c r="Z105" s="1">
        <v>0.0164</v>
      </c>
      <c r="AA105" s="167">
        <v>0.0137</v>
      </c>
      <c r="AB105" s="1">
        <v>0.0136</v>
      </c>
      <c r="AC105" s="1">
        <v>0.0121</v>
      </c>
      <c r="AE105" s="1">
        <v>0.0164</v>
      </c>
      <c r="AF105" s="1">
        <v>0.0122</v>
      </c>
      <c r="AG105" s="1">
        <v>0.004200000000000001</v>
      </c>
      <c r="AI105" s="1">
        <v>0.0136</v>
      </c>
      <c r="AJ105" s="215">
        <v>1455729</v>
      </c>
    </row>
    <row r="106" spans="1:36" ht="12.75">
      <c r="A106" s="167">
        <v>97</v>
      </c>
      <c r="B106" s="168" t="s">
        <v>542</v>
      </c>
      <c r="C106" s="245">
        <v>51485090</v>
      </c>
      <c r="D106" s="245">
        <v>53682908</v>
      </c>
      <c r="E106" s="245">
        <v>55682046</v>
      </c>
      <c r="F106" s="245">
        <v>58053016</v>
      </c>
      <c r="G106" s="245">
        <v>60262734</v>
      </c>
      <c r="H106" s="245">
        <v>62863851</v>
      </c>
      <c r="I106" s="239" t="s">
        <v>870</v>
      </c>
      <c r="J106" s="239">
        <v>0</v>
      </c>
      <c r="K106" s="167">
        <v>0</v>
      </c>
      <c r="L106" s="215">
        <v>857948</v>
      </c>
      <c r="M106" s="215">
        <v>657065</v>
      </c>
      <c r="N106" s="215">
        <v>978919</v>
      </c>
      <c r="O106" s="226">
        <v>758393</v>
      </c>
      <c r="P106" s="215">
        <v>1094549</v>
      </c>
      <c r="Q106" s="215">
        <v>857948</v>
      </c>
      <c r="R106" s="215">
        <v>657065</v>
      </c>
      <c r="S106" s="215">
        <v>978919</v>
      </c>
      <c r="T106" s="215">
        <v>758393</v>
      </c>
      <c r="U106" s="215">
        <v>1094549</v>
      </c>
      <c r="V106" s="1"/>
      <c r="W106" s="1">
        <v>0.0167</v>
      </c>
      <c r="X106" s="1">
        <v>0.0122</v>
      </c>
      <c r="Y106" s="1">
        <v>0.0176</v>
      </c>
      <c r="Z106" s="1">
        <v>0.0131</v>
      </c>
      <c r="AA106" s="167">
        <v>0.0182</v>
      </c>
      <c r="AB106" s="1">
        <v>0.0163</v>
      </c>
      <c r="AC106" s="1">
        <v>0.0143</v>
      </c>
      <c r="AE106" s="1">
        <v>0.0182</v>
      </c>
      <c r="AF106" s="1">
        <v>0.0154</v>
      </c>
      <c r="AG106" s="1">
        <v>0.0028000000000000004</v>
      </c>
      <c r="AI106" s="1">
        <v>0.0163</v>
      </c>
      <c r="AJ106" s="215">
        <v>1024681</v>
      </c>
    </row>
    <row r="107" spans="1:36" ht="12.75">
      <c r="A107" s="167">
        <v>98</v>
      </c>
      <c r="B107" s="168" t="s">
        <v>543</v>
      </c>
      <c r="C107" s="245">
        <v>2158598</v>
      </c>
      <c r="D107" s="245">
        <v>2399378</v>
      </c>
      <c r="E107" s="245">
        <v>2754955</v>
      </c>
      <c r="F107" s="245">
        <v>2846684</v>
      </c>
      <c r="G107" s="245">
        <v>2928489</v>
      </c>
      <c r="H107" s="245">
        <v>0</v>
      </c>
      <c r="I107" s="239">
        <v>0</v>
      </c>
      <c r="J107" s="239">
        <v>0</v>
      </c>
      <c r="K107" s="167">
        <v>0</v>
      </c>
      <c r="L107" s="215">
        <v>186815</v>
      </c>
      <c r="M107" s="215">
        <v>19893</v>
      </c>
      <c r="N107" s="215">
        <v>22855</v>
      </c>
      <c r="O107" s="226">
        <v>10638</v>
      </c>
      <c r="P107" s="215">
        <v>0</v>
      </c>
      <c r="Q107" s="215">
        <v>186815</v>
      </c>
      <c r="R107" s="215">
        <v>19893</v>
      </c>
      <c r="S107" s="215">
        <v>22855</v>
      </c>
      <c r="T107" s="215">
        <v>10638</v>
      </c>
      <c r="U107" s="215">
        <v>0</v>
      </c>
      <c r="V107" s="1"/>
      <c r="W107" s="1">
        <v>0.0865</v>
      </c>
      <c r="X107" s="1">
        <v>0.0083</v>
      </c>
      <c r="Y107" s="1">
        <v>0.0083</v>
      </c>
      <c r="Z107" s="1">
        <v>0.0037</v>
      </c>
      <c r="AA107" s="167">
        <v>0</v>
      </c>
      <c r="AB107" s="1">
        <v>0.0068</v>
      </c>
      <c r="AC107" s="1">
        <v>0.0068</v>
      </c>
      <c r="AE107" s="1">
        <v>0.0083</v>
      </c>
      <c r="AF107" s="1">
        <v>0.006</v>
      </c>
      <c r="AG107" s="1">
        <v>0.0023</v>
      </c>
      <c r="AI107" s="1">
        <v>0.0068</v>
      </c>
      <c r="AJ107" s="215">
        <v>17944</v>
      </c>
    </row>
    <row r="108" spans="1:36" ht="12.75">
      <c r="A108" s="167">
        <v>99</v>
      </c>
      <c r="B108" s="168" t="s">
        <v>544</v>
      </c>
      <c r="C108" s="245">
        <v>45237199</v>
      </c>
      <c r="D108" s="245">
        <v>47576229</v>
      </c>
      <c r="E108" s="245">
        <v>49768722</v>
      </c>
      <c r="F108" s="245">
        <v>51761247</v>
      </c>
      <c r="G108" s="245">
        <v>53876279</v>
      </c>
      <c r="H108" s="245">
        <v>56146711</v>
      </c>
      <c r="I108" s="239" t="s">
        <v>870</v>
      </c>
      <c r="J108" s="239">
        <v>0</v>
      </c>
      <c r="K108" s="167">
        <v>0</v>
      </c>
      <c r="L108" s="215">
        <v>1208100</v>
      </c>
      <c r="M108" s="215">
        <v>1003087</v>
      </c>
      <c r="N108" s="215">
        <v>748307</v>
      </c>
      <c r="O108" s="226">
        <v>821001</v>
      </c>
      <c r="P108" s="215">
        <v>923525</v>
      </c>
      <c r="Q108" s="215">
        <v>1208100</v>
      </c>
      <c r="R108" s="215">
        <v>1003087</v>
      </c>
      <c r="S108" s="215">
        <v>748307</v>
      </c>
      <c r="T108" s="215">
        <v>821001</v>
      </c>
      <c r="U108" s="215">
        <v>923525</v>
      </c>
      <c r="V108" s="1"/>
      <c r="W108" s="1">
        <v>0.0267</v>
      </c>
      <c r="X108" s="1">
        <v>0.0211</v>
      </c>
      <c r="Y108" s="1">
        <v>0.015</v>
      </c>
      <c r="Z108" s="1">
        <v>0.0159</v>
      </c>
      <c r="AA108" s="167">
        <v>0.0171</v>
      </c>
      <c r="AB108" s="1">
        <v>0.016</v>
      </c>
      <c r="AC108" s="1">
        <v>0.016</v>
      </c>
      <c r="AE108" s="1">
        <v>0.0171</v>
      </c>
      <c r="AF108" s="1">
        <v>0.0155</v>
      </c>
      <c r="AG108" s="1">
        <v>0.0016000000000000007</v>
      </c>
      <c r="AI108" s="1">
        <v>0.016</v>
      </c>
      <c r="AJ108" s="215">
        <v>898347</v>
      </c>
    </row>
    <row r="109" spans="1:36" ht="12.75">
      <c r="A109" s="167">
        <v>100</v>
      </c>
      <c r="B109" s="168" t="s">
        <v>545</v>
      </c>
      <c r="C109" s="245">
        <v>190849721</v>
      </c>
      <c r="D109" s="245">
        <v>198845456</v>
      </c>
      <c r="E109" s="245">
        <v>217710963</v>
      </c>
      <c r="F109" s="245">
        <v>226513702</v>
      </c>
      <c r="G109" s="245">
        <v>235742790</v>
      </c>
      <c r="H109" s="245">
        <v>234135168</v>
      </c>
      <c r="I109" s="239" t="s">
        <v>870</v>
      </c>
      <c r="J109" s="239">
        <v>0</v>
      </c>
      <c r="K109" s="167">
        <v>0</v>
      </c>
      <c r="L109" s="215">
        <v>3224492</v>
      </c>
      <c r="M109" s="215">
        <v>3227115</v>
      </c>
      <c r="N109" s="215">
        <v>3346826</v>
      </c>
      <c r="O109" s="226">
        <v>3566245</v>
      </c>
      <c r="P109" s="215">
        <v>4020724</v>
      </c>
      <c r="Q109" s="215">
        <v>3224492</v>
      </c>
      <c r="R109" s="215">
        <v>3227115</v>
      </c>
      <c r="S109" s="215">
        <v>3346826</v>
      </c>
      <c r="T109" s="215">
        <v>3566245</v>
      </c>
      <c r="U109" s="215">
        <v>4020724</v>
      </c>
      <c r="V109" s="1"/>
      <c r="W109" s="1">
        <v>0.0169</v>
      </c>
      <c r="X109" s="1">
        <v>0.0162</v>
      </c>
      <c r="Y109" s="1">
        <v>0.0154</v>
      </c>
      <c r="Z109" s="1">
        <v>0.0157</v>
      </c>
      <c r="AA109" s="167">
        <v>0.0171</v>
      </c>
      <c r="AB109" s="1">
        <v>0.0161</v>
      </c>
      <c r="AC109" s="1">
        <v>0.0158</v>
      </c>
      <c r="AE109" s="1">
        <v>0.0171</v>
      </c>
      <c r="AF109" s="1">
        <v>0.0156</v>
      </c>
      <c r="AG109" s="1">
        <v>0.0015000000000000013</v>
      </c>
      <c r="AI109" s="1">
        <v>0.0161</v>
      </c>
      <c r="AJ109" s="215">
        <v>3769576</v>
      </c>
    </row>
    <row r="110" spans="1:36" ht="12.75">
      <c r="A110" s="167">
        <v>101</v>
      </c>
      <c r="B110" s="168" t="s">
        <v>546</v>
      </c>
      <c r="C110" s="245">
        <v>66796108</v>
      </c>
      <c r="D110" s="245">
        <v>69981489</v>
      </c>
      <c r="E110" s="245">
        <v>77138077</v>
      </c>
      <c r="F110" s="245">
        <v>80734921</v>
      </c>
      <c r="G110" s="245">
        <v>83859338</v>
      </c>
      <c r="H110" s="245">
        <v>83440481</v>
      </c>
      <c r="I110" s="239" t="s">
        <v>883</v>
      </c>
      <c r="J110" s="239">
        <v>0</v>
      </c>
      <c r="K110" s="167">
        <v>0</v>
      </c>
      <c r="L110" s="215">
        <v>1515478</v>
      </c>
      <c r="M110" s="215">
        <v>1864418</v>
      </c>
      <c r="N110" s="215">
        <v>1668392</v>
      </c>
      <c r="O110" s="226">
        <v>1106044</v>
      </c>
      <c r="P110" s="215">
        <v>1299688</v>
      </c>
      <c r="Q110" s="215">
        <v>1515478</v>
      </c>
      <c r="R110" s="215">
        <v>1864418</v>
      </c>
      <c r="S110" s="215">
        <v>1668392</v>
      </c>
      <c r="T110" s="215">
        <v>1106044</v>
      </c>
      <c r="U110" s="215">
        <v>1299688</v>
      </c>
      <c r="V110" s="1"/>
      <c r="W110" s="1">
        <v>0.0227</v>
      </c>
      <c r="X110" s="1">
        <v>0.0266</v>
      </c>
      <c r="Y110" s="1">
        <v>0.0216</v>
      </c>
      <c r="Z110" s="1">
        <v>0.0137</v>
      </c>
      <c r="AA110" s="167">
        <v>0.0155</v>
      </c>
      <c r="AB110" s="1">
        <v>0.0169</v>
      </c>
      <c r="AC110" s="1">
        <v>0.0169</v>
      </c>
      <c r="AE110" s="1">
        <v>0.0216</v>
      </c>
      <c r="AF110" s="1">
        <v>0.0146</v>
      </c>
      <c r="AG110" s="1">
        <v>0.007000000000000001</v>
      </c>
      <c r="AI110" s="1">
        <v>0.0169</v>
      </c>
      <c r="AJ110" s="215">
        <v>1410144</v>
      </c>
    </row>
    <row r="111" spans="1:36" ht="12.75">
      <c r="A111" s="167">
        <v>102</v>
      </c>
      <c r="B111" s="168" t="s">
        <v>547</v>
      </c>
      <c r="C111" s="245">
        <v>19501997</v>
      </c>
      <c r="D111" s="245">
        <v>20288107</v>
      </c>
      <c r="E111" s="245">
        <v>21671372</v>
      </c>
      <c r="F111" s="245">
        <v>22447943</v>
      </c>
      <c r="G111" s="245">
        <v>23855377</v>
      </c>
      <c r="H111" s="245">
        <v>25359469</v>
      </c>
      <c r="I111" s="239" t="s">
        <v>874</v>
      </c>
      <c r="J111" s="239">
        <v>0</v>
      </c>
      <c r="K111" s="167">
        <v>0</v>
      </c>
      <c r="L111" s="215">
        <v>298562</v>
      </c>
      <c r="M111" s="215">
        <v>876060</v>
      </c>
      <c r="N111" s="215">
        <v>235221</v>
      </c>
      <c r="O111" s="226">
        <v>852189</v>
      </c>
      <c r="P111" s="215">
        <v>450784</v>
      </c>
      <c r="Q111" s="215">
        <v>298562</v>
      </c>
      <c r="R111" s="215">
        <v>876060</v>
      </c>
      <c r="S111" s="215">
        <v>235221</v>
      </c>
      <c r="T111" s="215">
        <v>852189</v>
      </c>
      <c r="U111" s="215">
        <v>450784</v>
      </c>
      <c r="V111" s="1"/>
      <c r="W111" s="1">
        <v>0.0153</v>
      </c>
      <c r="X111" s="1">
        <v>0.0432</v>
      </c>
      <c r="Y111" s="1">
        <v>0.0109</v>
      </c>
      <c r="Z111" s="1">
        <v>0.038</v>
      </c>
      <c r="AA111" s="167">
        <v>0.0189</v>
      </c>
      <c r="AB111" s="1">
        <v>0.0226</v>
      </c>
      <c r="AC111" s="1">
        <v>0.0226</v>
      </c>
      <c r="AE111" s="1">
        <v>0.038</v>
      </c>
      <c r="AF111" s="1">
        <v>0.0149</v>
      </c>
      <c r="AG111" s="1">
        <v>0.0231</v>
      </c>
      <c r="AI111" s="1">
        <v>0.0226</v>
      </c>
      <c r="AJ111" s="215">
        <v>573124</v>
      </c>
    </row>
    <row r="112" spans="1:36" ht="12.75">
      <c r="A112" s="167">
        <v>103</v>
      </c>
      <c r="B112" s="168" t="s">
        <v>548</v>
      </c>
      <c r="C112" s="245">
        <v>25888215</v>
      </c>
      <c r="D112" s="245">
        <v>27018062</v>
      </c>
      <c r="E112" s="245">
        <v>28240124</v>
      </c>
      <c r="F112" s="245">
        <v>29313983</v>
      </c>
      <c r="G112" s="245">
        <v>30509065</v>
      </c>
      <c r="H112" s="245">
        <v>31687128</v>
      </c>
      <c r="I112" s="239" t="s">
        <v>892</v>
      </c>
      <c r="J112" s="239">
        <v>0</v>
      </c>
      <c r="K112" s="167">
        <v>0</v>
      </c>
      <c r="L112" s="215">
        <v>482642</v>
      </c>
      <c r="M112" s="215">
        <v>461042</v>
      </c>
      <c r="N112" s="215">
        <v>367856</v>
      </c>
      <c r="O112" s="226">
        <v>462232</v>
      </c>
      <c r="P112" s="215">
        <v>415336</v>
      </c>
      <c r="Q112" s="215">
        <v>482642</v>
      </c>
      <c r="R112" s="215">
        <v>461042</v>
      </c>
      <c r="S112" s="215">
        <v>367856</v>
      </c>
      <c r="T112" s="215">
        <v>462232</v>
      </c>
      <c r="U112" s="215">
        <v>415336</v>
      </c>
      <c r="V112" s="1"/>
      <c r="W112" s="1">
        <v>0.0186</v>
      </c>
      <c r="X112" s="1">
        <v>0.0171</v>
      </c>
      <c r="Y112" s="1">
        <v>0.013</v>
      </c>
      <c r="Z112" s="1">
        <v>0.0158</v>
      </c>
      <c r="AA112" s="167">
        <v>0.0136</v>
      </c>
      <c r="AB112" s="1">
        <v>0.0141</v>
      </c>
      <c r="AC112" s="1">
        <v>0.0141</v>
      </c>
      <c r="AE112" s="1">
        <v>0.0158</v>
      </c>
      <c r="AF112" s="1">
        <v>0.0133</v>
      </c>
      <c r="AG112" s="1">
        <v>0.0025000000000000022</v>
      </c>
      <c r="AI112" s="1">
        <v>0.0141</v>
      </c>
      <c r="AJ112" s="215">
        <v>446789</v>
      </c>
    </row>
    <row r="113" spans="1:36" ht="12.75">
      <c r="A113" s="167">
        <v>104</v>
      </c>
      <c r="B113" s="168" t="s">
        <v>549</v>
      </c>
      <c r="C113" s="245">
        <v>2750062</v>
      </c>
      <c r="D113" s="245">
        <v>2848266</v>
      </c>
      <c r="E113" s="245">
        <v>5016990</v>
      </c>
      <c r="F113" s="245">
        <v>5153754</v>
      </c>
      <c r="G113" s="245">
        <v>5289017</v>
      </c>
      <c r="H113" s="245">
        <v>2920993</v>
      </c>
      <c r="I113" s="239">
        <v>0</v>
      </c>
      <c r="J113" s="239">
        <v>0</v>
      </c>
      <c r="K113" s="167">
        <v>0</v>
      </c>
      <c r="L113" s="215">
        <v>29452</v>
      </c>
      <c r="M113" s="215">
        <v>24879</v>
      </c>
      <c r="N113" s="215">
        <v>11339</v>
      </c>
      <c r="O113" s="226">
        <v>6419</v>
      </c>
      <c r="P113" s="215">
        <v>30199</v>
      </c>
      <c r="Q113" s="215">
        <v>29452</v>
      </c>
      <c r="R113" s="215">
        <v>24879</v>
      </c>
      <c r="S113" s="215">
        <v>11339</v>
      </c>
      <c r="T113" s="215">
        <v>6419</v>
      </c>
      <c r="U113" s="215">
        <v>30199</v>
      </c>
      <c r="V113" s="1"/>
      <c r="W113" s="1">
        <v>0.0107</v>
      </c>
      <c r="X113" s="1">
        <v>0.0087</v>
      </c>
      <c r="Y113" s="1">
        <v>0.0023</v>
      </c>
      <c r="Z113" s="1">
        <v>0.0012</v>
      </c>
      <c r="AA113" s="167">
        <v>0.0057</v>
      </c>
      <c r="AB113" s="1">
        <v>0.0031</v>
      </c>
      <c r="AC113" s="1">
        <v>0.0031</v>
      </c>
      <c r="AE113" s="1">
        <v>0.0057</v>
      </c>
      <c r="AF113" s="1">
        <v>0.0018</v>
      </c>
      <c r="AG113" s="1">
        <v>0.0039000000000000003</v>
      </c>
      <c r="AI113" s="1">
        <v>0.0031</v>
      </c>
      <c r="AJ113" s="215">
        <v>9055</v>
      </c>
    </row>
    <row r="114" spans="1:36" ht="12.75">
      <c r="A114" s="167">
        <v>105</v>
      </c>
      <c r="B114" s="168" t="s">
        <v>550</v>
      </c>
      <c r="C114" s="245">
        <v>16457382</v>
      </c>
      <c r="D114" s="245">
        <v>17026034</v>
      </c>
      <c r="E114" s="245">
        <v>19324411</v>
      </c>
      <c r="F114" s="245">
        <v>19999591</v>
      </c>
      <c r="G114" s="245">
        <v>20731581</v>
      </c>
      <c r="H114" s="245">
        <v>19676242</v>
      </c>
      <c r="I114" s="239">
        <v>0</v>
      </c>
      <c r="J114" s="239">
        <v>0</v>
      </c>
      <c r="K114" s="175">
        <v>0</v>
      </c>
      <c r="L114" s="215">
        <v>157217</v>
      </c>
      <c r="M114" s="215">
        <v>212049</v>
      </c>
      <c r="N114" s="215">
        <v>192070</v>
      </c>
      <c r="O114" s="226">
        <v>232000</v>
      </c>
      <c r="P114" s="215">
        <v>217719</v>
      </c>
      <c r="Q114" s="215">
        <v>157217</v>
      </c>
      <c r="R114" s="215">
        <v>212049</v>
      </c>
      <c r="S114" s="215">
        <v>192070</v>
      </c>
      <c r="T114" s="215">
        <v>232000</v>
      </c>
      <c r="U114" s="215">
        <v>217719</v>
      </c>
      <c r="V114" s="1"/>
      <c r="W114" s="1">
        <v>0.0096</v>
      </c>
      <c r="X114" s="1">
        <v>0.0125</v>
      </c>
      <c r="Y114" s="1">
        <v>0.0099</v>
      </c>
      <c r="Z114" s="1">
        <v>0.0116</v>
      </c>
      <c r="AA114" s="167">
        <v>0.0105</v>
      </c>
      <c r="AB114" s="1">
        <v>0.0107</v>
      </c>
      <c r="AC114" s="1">
        <v>0.0107</v>
      </c>
      <c r="AE114" s="1">
        <v>0.0116</v>
      </c>
      <c r="AF114" s="1">
        <v>0.0102</v>
      </c>
      <c r="AG114" s="1">
        <v>0.0013999999999999985</v>
      </c>
      <c r="AI114" s="1">
        <v>0.0107</v>
      </c>
      <c r="AJ114" s="215">
        <v>210536</v>
      </c>
    </row>
    <row r="115" spans="1:36" ht="12.75">
      <c r="A115" s="167">
        <v>106</v>
      </c>
      <c r="B115" s="168" t="s">
        <v>551</v>
      </c>
      <c r="C115" s="245">
        <v>2552827</v>
      </c>
      <c r="D115" s="245">
        <v>2665584</v>
      </c>
      <c r="E115" s="245">
        <v>2946234</v>
      </c>
      <c r="F115" s="245">
        <v>3056434</v>
      </c>
      <c r="G115" s="245">
        <v>3151943</v>
      </c>
      <c r="H115" s="245">
        <v>3041953</v>
      </c>
      <c r="I115" s="239">
        <v>0</v>
      </c>
      <c r="J115" s="239">
        <v>0</v>
      </c>
      <c r="K115" s="167">
        <v>0</v>
      </c>
      <c r="L115" s="215">
        <v>48936</v>
      </c>
      <c r="M115" s="215">
        <v>9879</v>
      </c>
      <c r="N115" s="215">
        <v>36544</v>
      </c>
      <c r="O115" s="226">
        <v>19098</v>
      </c>
      <c r="P115" s="215">
        <v>31039</v>
      </c>
      <c r="Q115" s="215">
        <v>48936</v>
      </c>
      <c r="R115" s="215">
        <v>9879</v>
      </c>
      <c r="S115" s="215">
        <v>36544</v>
      </c>
      <c r="T115" s="215">
        <v>19098</v>
      </c>
      <c r="U115" s="215">
        <v>31039</v>
      </c>
      <c r="V115" s="1"/>
      <c r="W115" s="1">
        <v>0.0192</v>
      </c>
      <c r="X115" s="1">
        <v>0.0037</v>
      </c>
      <c r="Y115" s="1">
        <v>0.0124</v>
      </c>
      <c r="Z115" s="1">
        <v>0.0062</v>
      </c>
      <c r="AA115" s="167">
        <v>0.0098</v>
      </c>
      <c r="AB115" s="1">
        <v>0.0095</v>
      </c>
      <c r="AC115" s="1">
        <v>0.0066</v>
      </c>
      <c r="AE115" s="1">
        <v>0.0124</v>
      </c>
      <c r="AF115" s="1">
        <v>0.008</v>
      </c>
      <c r="AG115" s="1">
        <v>0.004399999999999999</v>
      </c>
      <c r="AI115" s="1">
        <v>0.0095</v>
      </c>
      <c r="AJ115" s="215">
        <v>28899</v>
      </c>
    </row>
    <row r="116" spans="1:36" ht="12.75">
      <c r="A116" s="167">
        <v>107</v>
      </c>
      <c r="B116" s="168" t="s">
        <v>552</v>
      </c>
      <c r="C116" s="245">
        <v>76265313</v>
      </c>
      <c r="D116" s="245">
        <v>79051706</v>
      </c>
      <c r="E116" s="245">
        <v>82035573</v>
      </c>
      <c r="F116" s="245">
        <v>85170596</v>
      </c>
      <c r="G116" s="245">
        <v>88952909</v>
      </c>
      <c r="H116" s="245">
        <v>92491148</v>
      </c>
      <c r="I116" s="239">
        <v>0</v>
      </c>
      <c r="J116" s="239">
        <v>0</v>
      </c>
      <c r="K116" s="167">
        <v>0</v>
      </c>
      <c r="L116" s="215">
        <v>879760</v>
      </c>
      <c r="M116" s="215">
        <v>1006905</v>
      </c>
      <c r="N116" s="215">
        <v>1087295</v>
      </c>
      <c r="O116" s="226">
        <v>1658598</v>
      </c>
      <c r="P116" s="215">
        <v>1320340</v>
      </c>
      <c r="Q116" s="215">
        <v>879760</v>
      </c>
      <c r="R116" s="215">
        <v>1006905</v>
      </c>
      <c r="S116" s="215">
        <v>1087295</v>
      </c>
      <c r="T116" s="215">
        <v>1658598</v>
      </c>
      <c r="U116" s="215">
        <v>1320340</v>
      </c>
      <c r="V116" s="1"/>
      <c r="W116" s="1">
        <v>0.0115</v>
      </c>
      <c r="X116" s="1">
        <v>0.0127</v>
      </c>
      <c r="Y116" s="1">
        <v>0.0133</v>
      </c>
      <c r="Z116" s="1">
        <v>0.0195</v>
      </c>
      <c r="AA116" s="167">
        <v>0.0148</v>
      </c>
      <c r="AB116" s="1">
        <v>0.0159</v>
      </c>
      <c r="AC116" s="1">
        <v>0.0136</v>
      </c>
      <c r="AE116" s="1">
        <v>0.0195</v>
      </c>
      <c r="AF116" s="1">
        <v>0.0141</v>
      </c>
      <c r="AG116" s="1">
        <v>0.0054</v>
      </c>
      <c r="AI116" s="1">
        <v>0.0159</v>
      </c>
      <c r="AJ116" s="215">
        <v>1470609</v>
      </c>
    </row>
    <row r="117" spans="1:36" ht="12.75">
      <c r="A117" s="167">
        <v>108</v>
      </c>
      <c r="B117" s="168" t="s">
        <v>553</v>
      </c>
      <c r="C117" s="245">
        <v>2282872</v>
      </c>
      <c r="D117" s="245">
        <v>2361373</v>
      </c>
      <c r="E117" s="245">
        <v>2443882</v>
      </c>
      <c r="F117" s="245">
        <v>2704456</v>
      </c>
      <c r="G117" s="245">
        <v>2814532</v>
      </c>
      <c r="H117" s="245">
        <v>2724445</v>
      </c>
      <c r="I117" s="239">
        <v>0</v>
      </c>
      <c r="J117" s="239">
        <v>0</v>
      </c>
      <c r="K117" s="167">
        <v>0</v>
      </c>
      <c r="L117" s="215">
        <v>21429</v>
      </c>
      <c r="M117" s="215">
        <v>23475</v>
      </c>
      <c r="N117" s="215">
        <v>24477</v>
      </c>
      <c r="O117" s="226">
        <v>42465</v>
      </c>
      <c r="P117" s="215">
        <v>23409</v>
      </c>
      <c r="Q117" s="215">
        <v>21429</v>
      </c>
      <c r="R117" s="215">
        <v>23475</v>
      </c>
      <c r="S117" s="215">
        <v>24477</v>
      </c>
      <c r="T117" s="215">
        <v>42465</v>
      </c>
      <c r="U117" s="215">
        <v>23409</v>
      </c>
      <c r="V117" s="1"/>
      <c r="W117" s="1">
        <v>0.0094</v>
      </c>
      <c r="X117" s="1">
        <v>0.0099</v>
      </c>
      <c r="Y117" s="1">
        <v>0.01</v>
      </c>
      <c r="Z117" s="1">
        <v>0.0157</v>
      </c>
      <c r="AA117" s="167">
        <v>0.0083</v>
      </c>
      <c r="AB117" s="1">
        <v>0.0113</v>
      </c>
      <c r="AC117" s="1">
        <v>0.0094</v>
      </c>
      <c r="AE117" s="1">
        <v>0.0157</v>
      </c>
      <c r="AF117" s="1">
        <v>0.0092</v>
      </c>
      <c r="AG117" s="1">
        <v>0.006499999999999999</v>
      </c>
      <c r="AI117" s="1">
        <v>0.0113</v>
      </c>
      <c r="AJ117" s="215">
        <v>30786</v>
      </c>
    </row>
    <row r="118" spans="1:36" ht="12.75">
      <c r="A118" s="167">
        <v>109</v>
      </c>
      <c r="B118" s="168" t="s">
        <v>554</v>
      </c>
      <c r="C118" s="245">
        <v>495762</v>
      </c>
      <c r="D118" s="245">
        <v>511645</v>
      </c>
      <c r="E118" s="245">
        <v>738605</v>
      </c>
      <c r="F118" s="245">
        <v>757070</v>
      </c>
      <c r="G118" s="245">
        <v>788035</v>
      </c>
      <c r="H118" s="245">
        <v>0</v>
      </c>
      <c r="I118" s="239">
        <v>0</v>
      </c>
      <c r="J118" s="239">
        <v>0</v>
      </c>
      <c r="K118" s="167">
        <v>0</v>
      </c>
      <c r="L118" s="215">
        <v>3489</v>
      </c>
      <c r="M118" s="215">
        <v>9</v>
      </c>
      <c r="N118" s="215">
        <v>0</v>
      </c>
      <c r="O118" s="226">
        <v>12038</v>
      </c>
      <c r="P118" s="215">
        <v>0</v>
      </c>
      <c r="Q118" s="215">
        <v>3489</v>
      </c>
      <c r="R118" s="215">
        <v>9</v>
      </c>
      <c r="S118" s="215">
        <v>0</v>
      </c>
      <c r="T118" s="215">
        <v>12038</v>
      </c>
      <c r="U118" s="215">
        <v>0</v>
      </c>
      <c r="V118" s="1"/>
      <c r="W118" s="1">
        <v>0.007</v>
      </c>
      <c r="X118" s="1">
        <v>0</v>
      </c>
      <c r="Y118" s="1">
        <v>0</v>
      </c>
      <c r="Z118" s="1">
        <v>0.0159</v>
      </c>
      <c r="AA118" s="167">
        <v>0</v>
      </c>
      <c r="AB118" s="1">
        <v>0.0053</v>
      </c>
      <c r="AC118" s="1">
        <v>0.0023</v>
      </c>
      <c r="AE118" s="1">
        <v>0.0159</v>
      </c>
      <c r="AF118" s="1">
        <v>0</v>
      </c>
      <c r="AG118" s="1">
        <v>0.0159</v>
      </c>
      <c r="AI118" s="1">
        <v>0.0053</v>
      </c>
      <c r="AJ118" s="215">
        <v>2984</v>
      </c>
    </row>
    <row r="119" spans="1:36" ht="12.75">
      <c r="A119" s="167">
        <v>110</v>
      </c>
      <c r="B119" s="168" t="s">
        <v>555</v>
      </c>
      <c r="C119" s="245">
        <v>33852142</v>
      </c>
      <c r="D119" s="245">
        <v>35307865</v>
      </c>
      <c r="E119" s="245">
        <v>39346671</v>
      </c>
      <c r="F119" s="245">
        <v>44448075</v>
      </c>
      <c r="G119" s="245">
        <v>46431929</v>
      </c>
      <c r="H119" s="245">
        <v>42675179</v>
      </c>
      <c r="I119" s="239" t="s">
        <v>884</v>
      </c>
      <c r="J119" s="239">
        <v>0</v>
      </c>
      <c r="K119" s="167">
        <v>0</v>
      </c>
      <c r="L119" s="215">
        <v>609420</v>
      </c>
      <c r="M119" s="215">
        <v>893293</v>
      </c>
      <c r="N119" s="215">
        <v>913245</v>
      </c>
      <c r="O119" s="226">
        <v>865070</v>
      </c>
      <c r="P119" s="215">
        <v>881258</v>
      </c>
      <c r="Q119" s="215">
        <v>609420</v>
      </c>
      <c r="R119" s="215">
        <v>893293</v>
      </c>
      <c r="S119" s="215">
        <v>913245</v>
      </c>
      <c r="T119" s="215">
        <v>865070</v>
      </c>
      <c r="U119" s="215">
        <v>881258</v>
      </c>
      <c r="V119" s="1"/>
      <c r="W119" s="1">
        <v>0.018</v>
      </c>
      <c r="X119" s="1">
        <v>0.0253</v>
      </c>
      <c r="Y119" s="1">
        <v>0.0232</v>
      </c>
      <c r="Z119" s="1">
        <v>0.0195</v>
      </c>
      <c r="AA119" s="167">
        <v>0.019</v>
      </c>
      <c r="AB119" s="1">
        <v>0.0206</v>
      </c>
      <c r="AC119" s="1">
        <v>0.0206</v>
      </c>
      <c r="AE119" s="1">
        <v>0.0232</v>
      </c>
      <c r="AF119" s="1">
        <v>0.0193</v>
      </c>
      <c r="AG119" s="1">
        <v>0.0038999999999999972</v>
      </c>
      <c r="AI119" s="1">
        <v>0.0206</v>
      </c>
      <c r="AJ119" s="215">
        <v>879109</v>
      </c>
    </row>
    <row r="120" spans="1:36" ht="12.75">
      <c r="A120" s="167">
        <v>111</v>
      </c>
      <c r="B120" s="168" t="s">
        <v>556</v>
      </c>
      <c r="C120" s="245">
        <v>10481037</v>
      </c>
      <c r="D120" s="245">
        <v>10946478</v>
      </c>
      <c r="E120" s="245">
        <v>12520195</v>
      </c>
      <c r="F120" s="245">
        <v>12965843</v>
      </c>
      <c r="G120" s="245">
        <v>13420019</v>
      </c>
      <c r="H120" s="245">
        <v>12731532</v>
      </c>
      <c r="I120" s="239">
        <v>0</v>
      </c>
      <c r="J120" s="239">
        <v>0</v>
      </c>
      <c r="K120" s="167">
        <v>0</v>
      </c>
      <c r="L120" s="215">
        <v>203415</v>
      </c>
      <c r="M120" s="215">
        <v>103989</v>
      </c>
      <c r="N120" s="215">
        <v>132643</v>
      </c>
      <c r="O120" s="226">
        <v>130030</v>
      </c>
      <c r="P120" s="215">
        <v>297988</v>
      </c>
      <c r="Q120" s="215">
        <v>203415</v>
      </c>
      <c r="R120" s="215">
        <v>103989</v>
      </c>
      <c r="S120" s="215">
        <v>132643</v>
      </c>
      <c r="T120" s="215">
        <v>130030</v>
      </c>
      <c r="U120" s="215">
        <v>297988</v>
      </c>
      <c r="V120" s="1"/>
      <c r="W120" s="1">
        <v>0.0194</v>
      </c>
      <c r="X120" s="1">
        <v>0.0095</v>
      </c>
      <c r="Y120" s="1">
        <v>0.0106</v>
      </c>
      <c r="Z120" s="1">
        <v>0.01</v>
      </c>
      <c r="AA120" s="167">
        <v>0.0222</v>
      </c>
      <c r="AB120" s="1">
        <v>0.0143</v>
      </c>
      <c r="AC120" s="1">
        <v>0.01</v>
      </c>
      <c r="AE120" s="1">
        <v>0.0222</v>
      </c>
      <c r="AF120" s="1">
        <v>0.0103</v>
      </c>
      <c r="AG120" s="1">
        <v>0.0119</v>
      </c>
      <c r="AI120" s="1">
        <v>0.0143</v>
      </c>
      <c r="AJ120" s="215">
        <v>182061</v>
      </c>
    </row>
    <row r="121" spans="1:36" ht="12.75">
      <c r="A121" s="167">
        <v>112</v>
      </c>
      <c r="B121" s="168" t="s">
        <v>557</v>
      </c>
      <c r="C121" s="245">
        <v>3167565</v>
      </c>
      <c r="D121" s="245">
        <v>3261763</v>
      </c>
      <c r="E121" s="245">
        <v>3402034</v>
      </c>
      <c r="F121" s="245">
        <v>3576327</v>
      </c>
      <c r="G121" s="245">
        <v>3760540</v>
      </c>
      <c r="H121" s="245">
        <v>3883249</v>
      </c>
      <c r="I121" s="239">
        <v>0</v>
      </c>
      <c r="J121" s="239">
        <v>0</v>
      </c>
      <c r="K121" s="167">
        <v>0</v>
      </c>
      <c r="L121" s="215">
        <v>15009</v>
      </c>
      <c r="M121" s="215">
        <v>58727</v>
      </c>
      <c r="N121" s="215">
        <v>89242</v>
      </c>
      <c r="O121" s="226">
        <v>94805</v>
      </c>
      <c r="P121" s="215">
        <v>28695</v>
      </c>
      <c r="Q121" s="215">
        <v>15009</v>
      </c>
      <c r="R121" s="215">
        <v>58727</v>
      </c>
      <c r="S121" s="215">
        <v>89242</v>
      </c>
      <c r="T121" s="215">
        <v>94805</v>
      </c>
      <c r="U121" s="215">
        <v>28695</v>
      </c>
      <c r="V121" s="1"/>
      <c r="W121" s="1">
        <v>0.0047</v>
      </c>
      <c r="X121" s="1">
        <v>0.018</v>
      </c>
      <c r="Y121" s="1">
        <v>0.0262</v>
      </c>
      <c r="Z121" s="1">
        <v>0.0265</v>
      </c>
      <c r="AA121" s="167">
        <v>0.0076</v>
      </c>
      <c r="AB121" s="1">
        <v>0.0201</v>
      </c>
      <c r="AC121" s="1">
        <v>0.0173</v>
      </c>
      <c r="AE121" s="1">
        <v>0.0265</v>
      </c>
      <c r="AF121" s="1">
        <v>0.0169</v>
      </c>
      <c r="AG121" s="1">
        <v>0.009600000000000001</v>
      </c>
      <c r="AI121" s="1">
        <v>0.0201</v>
      </c>
      <c r="AJ121" s="215">
        <v>78053</v>
      </c>
    </row>
    <row r="122" spans="1:36" ht="12.75">
      <c r="A122" s="167">
        <v>113</v>
      </c>
      <c r="B122" s="168" t="s">
        <v>558</v>
      </c>
      <c r="C122" s="245">
        <v>21717815</v>
      </c>
      <c r="D122" s="245">
        <v>22803152</v>
      </c>
      <c r="E122" s="245">
        <v>23576289</v>
      </c>
      <c r="F122" s="245">
        <v>24555636</v>
      </c>
      <c r="G122" s="245">
        <v>25753823</v>
      </c>
      <c r="H122" s="245">
        <v>26787463</v>
      </c>
      <c r="I122" s="239" t="s">
        <v>906</v>
      </c>
      <c r="J122" s="239">
        <v>0</v>
      </c>
      <c r="K122" s="167">
        <v>0</v>
      </c>
      <c r="L122" s="215">
        <v>542392</v>
      </c>
      <c r="M122" s="215">
        <v>194274</v>
      </c>
      <c r="N122" s="215">
        <v>389940</v>
      </c>
      <c r="O122" s="226">
        <v>584296</v>
      </c>
      <c r="P122" s="215">
        <v>389794</v>
      </c>
      <c r="Q122" s="215">
        <v>542392</v>
      </c>
      <c r="R122" s="215">
        <v>194274</v>
      </c>
      <c r="S122" s="215">
        <v>389940</v>
      </c>
      <c r="T122" s="215">
        <v>584296</v>
      </c>
      <c r="U122" s="215">
        <v>389794</v>
      </c>
      <c r="V122" s="1"/>
      <c r="W122" s="1">
        <v>0.025</v>
      </c>
      <c r="X122" s="1">
        <v>0.0085</v>
      </c>
      <c r="Y122" s="1">
        <v>0.0165</v>
      </c>
      <c r="Z122" s="1">
        <v>0.0238</v>
      </c>
      <c r="AA122" s="167">
        <v>0.0151</v>
      </c>
      <c r="AB122" s="1">
        <v>0.0185</v>
      </c>
      <c r="AC122" s="1">
        <v>0.0134</v>
      </c>
      <c r="AE122" s="1">
        <v>0.0238</v>
      </c>
      <c r="AF122" s="1">
        <v>0.0158</v>
      </c>
      <c r="AG122" s="1">
        <v>0.008</v>
      </c>
      <c r="AI122" s="1">
        <v>0.0185</v>
      </c>
      <c r="AJ122" s="215">
        <v>495568</v>
      </c>
    </row>
    <row r="123" spans="1:36" ht="12.75">
      <c r="A123" s="167">
        <v>114</v>
      </c>
      <c r="B123" s="168" t="s">
        <v>559</v>
      </c>
      <c r="C123" s="245">
        <v>33175019</v>
      </c>
      <c r="D123" s="245">
        <v>34278055</v>
      </c>
      <c r="E123" s="245">
        <v>35435096</v>
      </c>
      <c r="F123" s="245">
        <v>36586281</v>
      </c>
      <c r="G123" s="245">
        <v>37880949</v>
      </c>
      <c r="H123" s="245">
        <v>39245059</v>
      </c>
      <c r="I123" s="239" t="s">
        <v>880</v>
      </c>
      <c r="J123" s="239">
        <v>0</v>
      </c>
      <c r="K123" s="167">
        <v>0</v>
      </c>
      <c r="L123" s="215">
        <v>273661</v>
      </c>
      <c r="M123" s="215">
        <v>292164</v>
      </c>
      <c r="N123" s="215">
        <v>265308</v>
      </c>
      <c r="O123" s="226">
        <v>372965</v>
      </c>
      <c r="P123" s="215">
        <v>406774</v>
      </c>
      <c r="Q123" s="215">
        <v>273661</v>
      </c>
      <c r="R123" s="215">
        <v>292164</v>
      </c>
      <c r="S123" s="215">
        <v>265308</v>
      </c>
      <c r="T123" s="215">
        <v>372965</v>
      </c>
      <c r="U123" s="215">
        <v>406774</v>
      </c>
      <c r="V123" s="1"/>
      <c r="W123" s="1">
        <v>0.0082</v>
      </c>
      <c r="X123" s="1">
        <v>0.0085</v>
      </c>
      <c r="Y123" s="1">
        <v>0.0075</v>
      </c>
      <c r="Z123" s="1">
        <v>0.0102</v>
      </c>
      <c r="AA123" s="167">
        <v>0.0107</v>
      </c>
      <c r="AB123" s="1">
        <v>0.0095</v>
      </c>
      <c r="AC123" s="1">
        <v>0.0087</v>
      </c>
      <c r="AE123" s="1">
        <v>0.0107</v>
      </c>
      <c r="AF123" s="1">
        <v>0.0089</v>
      </c>
      <c r="AG123" s="1">
        <v>0.0017999999999999995</v>
      </c>
      <c r="AI123" s="1">
        <v>0.0095</v>
      </c>
      <c r="AJ123" s="215">
        <v>372828</v>
      </c>
    </row>
    <row r="124" spans="1:36" ht="12.75">
      <c r="A124" s="167">
        <v>115</v>
      </c>
      <c r="B124" s="168" t="s">
        <v>560</v>
      </c>
      <c r="C124" s="245">
        <v>26322587</v>
      </c>
      <c r="D124" s="245">
        <v>27536957</v>
      </c>
      <c r="E124" s="245">
        <v>31932418</v>
      </c>
      <c r="F124" s="245">
        <v>32985370</v>
      </c>
      <c r="G124" s="245">
        <v>34157624</v>
      </c>
      <c r="H124" s="245">
        <v>31947079</v>
      </c>
      <c r="I124" s="239" t="s">
        <v>872</v>
      </c>
      <c r="J124" s="239">
        <v>0</v>
      </c>
      <c r="K124" s="167">
        <v>0</v>
      </c>
      <c r="L124" s="215">
        <v>556305</v>
      </c>
      <c r="M124" s="215">
        <v>515620</v>
      </c>
      <c r="N124" s="215">
        <v>254642</v>
      </c>
      <c r="O124" s="226">
        <v>347620</v>
      </c>
      <c r="P124" s="215">
        <v>372812</v>
      </c>
      <c r="Q124" s="215">
        <v>556305</v>
      </c>
      <c r="R124" s="215">
        <v>515620</v>
      </c>
      <c r="S124" s="215">
        <v>254642</v>
      </c>
      <c r="T124" s="215">
        <v>347620</v>
      </c>
      <c r="U124" s="215">
        <v>372812</v>
      </c>
      <c r="V124" s="1"/>
      <c r="W124" s="1">
        <v>0.0211</v>
      </c>
      <c r="X124" s="1">
        <v>0.0187</v>
      </c>
      <c r="Y124" s="1">
        <v>0.008</v>
      </c>
      <c r="Z124" s="1">
        <v>0.0105</v>
      </c>
      <c r="AA124" s="167">
        <v>0.0109</v>
      </c>
      <c r="AB124" s="1">
        <v>0.0098</v>
      </c>
      <c r="AC124" s="1">
        <v>0.0098</v>
      </c>
      <c r="AE124" s="1">
        <v>0.0109</v>
      </c>
      <c r="AF124" s="1">
        <v>0.0093</v>
      </c>
      <c r="AG124" s="1">
        <v>0.0016000000000000007</v>
      </c>
      <c r="AI124" s="1">
        <v>0.0098</v>
      </c>
      <c r="AJ124" s="215">
        <v>313081</v>
      </c>
    </row>
    <row r="125" spans="1:36" ht="12.75">
      <c r="A125" s="167">
        <v>116</v>
      </c>
      <c r="B125" s="168" t="s">
        <v>561</v>
      </c>
      <c r="C125" s="245">
        <v>11353165</v>
      </c>
      <c r="D125" s="245">
        <v>11777343</v>
      </c>
      <c r="E125" s="245">
        <v>14450497</v>
      </c>
      <c r="F125" s="245">
        <v>14971380</v>
      </c>
      <c r="G125" s="245">
        <v>15549999</v>
      </c>
      <c r="H125" s="245">
        <v>13710045</v>
      </c>
      <c r="I125" s="239" t="s">
        <v>870</v>
      </c>
      <c r="J125" s="239">
        <v>0</v>
      </c>
      <c r="K125" s="167">
        <v>0</v>
      </c>
      <c r="L125" s="215">
        <v>140349</v>
      </c>
      <c r="M125" s="215">
        <v>185065</v>
      </c>
      <c r="N125" s="215">
        <v>159621</v>
      </c>
      <c r="O125" s="226">
        <v>204334</v>
      </c>
      <c r="P125" s="215">
        <v>133623</v>
      </c>
      <c r="Q125" s="215">
        <v>140349</v>
      </c>
      <c r="R125" s="215">
        <v>185065</v>
      </c>
      <c r="S125" s="215">
        <v>159621</v>
      </c>
      <c r="T125" s="215">
        <v>204334</v>
      </c>
      <c r="U125" s="215">
        <v>133623</v>
      </c>
      <c r="V125" s="1"/>
      <c r="W125" s="1">
        <v>0.0124</v>
      </c>
      <c r="X125" s="1">
        <v>0.0157</v>
      </c>
      <c r="Y125" s="1">
        <v>0.011</v>
      </c>
      <c r="Z125" s="1">
        <v>0.0136</v>
      </c>
      <c r="AA125" s="167">
        <v>0.0086</v>
      </c>
      <c r="AB125" s="1">
        <v>0.0111</v>
      </c>
      <c r="AC125" s="1">
        <v>0.0111</v>
      </c>
      <c r="AE125" s="1">
        <v>0.0136</v>
      </c>
      <c r="AF125" s="1">
        <v>0.0098</v>
      </c>
      <c r="AG125" s="1">
        <v>0.0037999999999999996</v>
      </c>
      <c r="AI125" s="1">
        <v>0.0111</v>
      </c>
      <c r="AJ125" s="215">
        <v>152181</v>
      </c>
    </row>
    <row r="126" spans="1:36" ht="12.75">
      <c r="A126" s="167">
        <v>117</v>
      </c>
      <c r="B126" s="168" t="s">
        <v>562</v>
      </c>
      <c r="C126" s="245">
        <v>10576297</v>
      </c>
      <c r="D126" s="245">
        <v>11032660</v>
      </c>
      <c r="E126" s="245">
        <v>11621843</v>
      </c>
      <c r="F126" s="245">
        <v>12077192</v>
      </c>
      <c r="G126" s="245">
        <v>12515223</v>
      </c>
      <c r="H126" s="245">
        <v>12953163</v>
      </c>
      <c r="I126" s="239" t="s">
        <v>874</v>
      </c>
      <c r="J126" s="239">
        <v>0</v>
      </c>
      <c r="K126" s="167">
        <v>0</v>
      </c>
      <c r="L126" s="215">
        <v>191930</v>
      </c>
      <c r="M126" s="215">
        <v>294768</v>
      </c>
      <c r="N126" s="215">
        <v>164803</v>
      </c>
      <c r="O126" s="226">
        <v>136101</v>
      </c>
      <c r="P126" s="215">
        <v>123191</v>
      </c>
      <c r="Q126" s="215">
        <v>191930</v>
      </c>
      <c r="R126" s="215">
        <v>294768</v>
      </c>
      <c r="S126" s="215">
        <v>164803</v>
      </c>
      <c r="T126" s="215">
        <v>136101</v>
      </c>
      <c r="U126" s="215">
        <v>123191</v>
      </c>
      <c r="V126" s="1"/>
      <c r="W126" s="1">
        <v>0.0181</v>
      </c>
      <c r="X126" s="1">
        <v>0.0267</v>
      </c>
      <c r="Y126" s="1">
        <v>0.0142</v>
      </c>
      <c r="Z126" s="1">
        <v>0.0113</v>
      </c>
      <c r="AA126" s="167">
        <v>0.0098</v>
      </c>
      <c r="AB126" s="1">
        <v>0.0118</v>
      </c>
      <c r="AC126" s="1">
        <v>0.0118</v>
      </c>
      <c r="AE126" s="1">
        <v>0.0142</v>
      </c>
      <c r="AF126" s="1">
        <v>0.0106</v>
      </c>
      <c r="AG126" s="1">
        <v>0.0036000000000000008</v>
      </c>
      <c r="AI126" s="1">
        <v>0.0118</v>
      </c>
      <c r="AJ126" s="215">
        <v>152847</v>
      </c>
    </row>
    <row r="127" spans="1:36" ht="12.75">
      <c r="A127" s="167">
        <v>118</v>
      </c>
      <c r="B127" s="168" t="s">
        <v>563</v>
      </c>
      <c r="C127" s="245">
        <v>14711044</v>
      </c>
      <c r="D127" s="245">
        <v>15242239</v>
      </c>
      <c r="E127" s="245">
        <v>16711720</v>
      </c>
      <c r="F127" s="245">
        <v>17375167</v>
      </c>
      <c r="G127" s="245">
        <v>17987117</v>
      </c>
      <c r="H127" s="245">
        <v>17563479</v>
      </c>
      <c r="I127" s="239">
        <v>0</v>
      </c>
      <c r="J127" s="239">
        <v>0</v>
      </c>
      <c r="K127" s="167">
        <v>0</v>
      </c>
      <c r="L127" s="215">
        <v>163419</v>
      </c>
      <c r="M127" s="215">
        <v>135559</v>
      </c>
      <c r="N127" s="215">
        <v>245654</v>
      </c>
      <c r="O127" s="226">
        <v>177571</v>
      </c>
      <c r="P127" s="215">
        <v>152817</v>
      </c>
      <c r="Q127" s="215">
        <v>163419</v>
      </c>
      <c r="R127" s="215">
        <v>135559</v>
      </c>
      <c r="S127" s="215">
        <v>245654</v>
      </c>
      <c r="T127" s="215">
        <v>177571</v>
      </c>
      <c r="U127" s="215">
        <v>152817</v>
      </c>
      <c r="V127" s="1"/>
      <c r="W127" s="1">
        <v>0.0111</v>
      </c>
      <c r="X127" s="1">
        <v>0.0089</v>
      </c>
      <c r="Y127" s="1">
        <v>0.0147</v>
      </c>
      <c r="Z127" s="1">
        <v>0.0102</v>
      </c>
      <c r="AA127" s="167">
        <v>0.0085</v>
      </c>
      <c r="AB127" s="1">
        <v>0.0111</v>
      </c>
      <c r="AC127" s="1">
        <v>0.0092</v>
      </c>
      <c r="AE127" s="1">
        <v>0.0147</v>
      </c>
      <c r="AF127" s="1">
        <v>0.0094</v>
      </c>
      <c r="AG127" s="1">
        <v>0.005299999999999999</v>
      </c>
      <c r="AI127" s="1">
        <v>0.0111</v>
      </c>
      <c r="AJ127" s="215">
        <v>194955</v>
      </c>
    </row>
    <row r="128" spans="1:36" ht="12.75">
      <c r="A128" s="167">
        <v>119</v>
      </c>
      <c r="B128" s="168" t="s">
        <v>564</v>
      </c>
      <c r="C128" s="245">
        <v>20282884</v>
      </c>
      <c r="D128" s="245">
        <v>20935674</v>
      </c>
      <c r="E128" s="245">
        <v>28911424</v>
      </c>
      <c r="F128" s="245">
        <v>29991463</v>
      </c>
      <c r="G128" s="245">
        <v>31148104</v>
      </c>
      <c r="H128" s="245">
        <v>24273714</v>
      </c>
      <c r="I128" s="239" t="s">
        <v>877</v>
      </c>
      <c r="J128" s="239">
        <v>0</v>
      </c>
      <c r="K128" s="167">
        <v>0</v>
      </c>
      <c r="L128" s="215">
        <v>145718</v>
      </c>
      <c r="M128" s="215">
        <v>186580</v>
      </c>
      <c r="N128" s="215">
        <v>357253</v>
      </c>
      <c r="O128" s="226">
        <v>406854</v>
      </c>
      <c r="P128" s="215">
        <v>171355</v>
      </c>
      <c r="Q128" s="215">
        <v>145718</v>
      </c>
      <c r="R128" s="215">
        <v>186580</v>
      </c>
      <c r="S128" s="215">
        <v>357253</v>
      </c>
      <c r="T128" s="215">
        <v>406854</v>
      </c>
      <c r="U128" s="215">
        <v>171355</v>
      </c>
      <c r="V128" s="1"/>
      <c r="W128" s="1">
        <v>0.0072</v>
      </c>
      <c r="X128" s="1">
        <v>0.0089</v>
      </c>
      <c r="Y128" s="1">
        <v>0.0124</v>
      </c>
      <c r="Z128" s="1">
        <v>0.0136</v>
      </c>
      <c r="AA128" s="167">
        <v>0.0055</v>
      </c>
      <c r="AB128" s="1">
        <v>0.0105</v>
      </c>
      <c r="AC128" s="1">
        <v>0.0089</v>
      </c>
      <c r="AE128" s="1">
        <v>0.0136</v>
      </c>
      <c r="AF128" s="1">
        <v>0.009</v>
      </c>
      <c r="AG128" s="1">
        <v>0.0046</v>
      </c>
      <c r="AI128" s="1">
        <v>0.0105</v>
      </c>
      <c r="AJ128" s="215">
        <v>254874</v>
      </c>
    </row>
    <row r="129" spans="1:36" ht="12.75">
      <c r="A129" s="167">
        <v>120</v>
      </c>
      <c r="B129" s="168" t="s">
        <v>565</v>
      </c>
      <c r="C129" s="245">
        <v>11649278</v>
      </c>
      <c r="D129" s="245">
        <v>12082323</v>
      </c>
      <c r="E129" s="245">
        <v>12454681</v>
      </c>
      <c r="F129" s="245">
        <v>12999662</v>
      </c>
      <c r="G129" s="245">
        <v>13512811</v>
      </c>
      <c r="H129" s="245">
        <v>14092186</v>
      </c>
      <c r="I129" s="239">
        <v>0</v>
      </c>
      <c r="J129" s="239">
        <v>0</v>
      </c>
      <c r="K129" s="167">
        <v>0</v>
      </c>
      <c r="L129" s="215">
        <v>141813</v>
      </c>
      <c r="M129" s="215">
        <v>70300</v>
      </c>
      <c r="N129" s="215">
        <v>233614</v>
      </c>
      <c r="O129" s="226">
        <v>188157</v>
      </c>
      <c r="P129" s="215">
        <v>243527</v>
      </c>
      <c r="Q129" s="215">
        <v>141813</v>
      </c>
      <c r="R129" s="215">
        <v>70300</v>
      </c>
      <c r="S129" s="215">
        <v>233614</v>
      </c>
      <c r="T129" s="215">
        <v>188157</v>
      </c>
      <c r="U129" s="215">
        <v>243527</v>
      </c>
      <c r="V129" s="1"/>
      <c r="W129" s="1">
        <v>0.0122</v>
      </c>
      <c r="X129" s="1">
        <v>0.0058</v>
      </c>
      <c r="Y129" s="1">
        <v>0.0188</v>
      </c>
      <c r="Z129" s="1">
        <v>0.0145</v>
      </c>
      <c r="AA129" s="167">
        <v>0.018</v>
      </c>
      <c r="AB129" s="1">
        <v>0.0171</v>
      </c>
      <c r="AC129" s="1">
        <v>0.0128</v>
      </c>
      <c r="AE129" s="1">
        <v>0.0188</v>
      </c>
      <c r="AF129" s="1">
        <v>0.0163</v>
      </c>
      <c r="AG129" s="1">
        <v>0.0025000000000000022</v>
      </c>
      <c r="AI129" s="1">
        <v>0.0171</v>
      </c>
      <c r="AJ129" s="215">
        <v>240976</v>
      </c>
    </row>
    <row r="130" spans="1:36" ht="12.75">
      <c r="A130" s="167">
        <v>121</v>
      </c>
      <c r="B130" s="168" t="s">
        <v>566</v>
      </c>
      <c r="C130" s="245">
        <v>2281410</v>
      </c>
      <c r="D130" s="245">
        <v>2348777</v>
      </c>
      <c r="E130" s="245">
        <v>2410484</v>
      </c>
      <c r="F130" s="245">
        <v>2476708</v>
      </c>
      <c r="G130" s="245">
        <v>2546482</v>
      </c>
      <c r="H130" s="245">
        <v>2618132</v>
      </c>
      <c r="I130" s="239">
        <v>0</v>
      </c>
      <c r="J130" s="239">
        <v>0</v>
      </c>
      <c r="K130" s="167">
        <v>0</v>
      </c>
      <c r="L130" s="215">
        <v>10332</v>
      </c>
      <c r="M130" s="215">
        <v>2988</v>
      </c>
      <c r="N130" s="215">
        <v>5962</v>
      </c>
      <c r="O130" s="226">
        <v>7856</v>
      </c>
      <c r="P130" s="215">
        <v>7988</v>
      </c>
      <c r="Q130" s="215">
        <v>10332</v>
      </c>
      <c r="R130" s="215">
        <v>2988</v>
      </c>
      <c r="S130" s="215">
        <v>5962</v>
      </c>
      <c r="T130" s="215">
        <v>7856</v>
      </c>
      <c r="U130" s="215">
        <v>7988</v>
      </c>
      <c r="V130" s="1"/>
      <c r="W130" s="1">
        <v>0.0045</v>
      </c>
      <c r="X130" s="1">
        <v>0.0013</v>
      </c>
      <c r="Y130" s="1">
        <v>0.0025</v>
      </c>
      <c r="Z130" s="1">
        <v>0.0032</v>
      </c>
      <c r="AA130" s="167">
        <v>0.0031</v>
      </c>
      <c r="AB130" s="1">
        <v>0.0029</v>
      </c>
      <c r="AC130" s="1">
        <v>0.0023</v>
      </c>
      <c r="AE130" s="1">
        <v>0.0032</v>
      </c>
      <c r="AF130" s="1">
        <v>0.0028</v>
      </c>
      <c r="AG130" s="1">
        <v>0.0004000000000000002</v>
      </c>
      <c r="AI130" s="1">
        <v>0.0029</v>
      </c>
      <c r="AJ130" s="215">
        <v>7593</v>
      </c>
    </row>
    <row r="131" spans="1:36" ht="12.75">
      <c r="A131" s="167">
        <v>122</v>
      </c>
      <c r="B131" s="168" t="s">
        <v>567</v>
      </c>
      <c r="C131" s="245">
        <v>37634174</v>
      </c>
      <c r="D131" s="245">
        <v>39259975</v>
      </c>
      <c r="E131" s="245">
        <v>42832524</v>
      </c>
      <c r="F131" s="245">
        <v>44422348</v>
      </c>
      <c r="G131" s="245">
        <v>46137903</v>
      </c>
      <c r="H131" s="245">
        <v>45873102</v>
      </c>
      <c r="I131" s="239">
        <v>0</v>
      </c>
      <c r="J131" s="239">
        <v>0</v>
      </c>
      <c r="K131" s="167">
        <v>0</v>
      </c>
      <c r="L131" s="215">
        <v>684946</v>
      </c>
      <c r="M131" s="215">
        <v>524831</v>
      </c>
      <c r="N131" s="215">
        <v>513401</v>
      </c>
      <c r="O131" s="226">
        <v>604996</v>
      </c>
      <c r="P131" s="215">
        <v>788682</v>
      </c>
      <c r="Q131" s="215">
        <v>684946</v>
      </c>
      <c r="R131" s="215">
        <v>524831</v>
      </c>
      <c r="S131" s="215">
        <v>513401</v>
      </c>
      <c r="T131" s="215">
        <v>604996</v>
      </c>
      <c r="U131" s="215">
        <v>788682</v>
      </c>
      <c r="V131" s="1"/>
      <c r="W131" s="1">
        <v>0.0182</v>
      </c>
      <c r="X131" s="1">
        <v>0.0134</v>
      </c>
      <c r="Y131" s="1">
        <v>0.012</v>
      </c>
      <c r="Z131" s="1">
        <v>0.0136</v>
      </c>
      <c r="AA131" s="167">
        <v>0.0171</v>
      </c>
      <c r="AB131" s="1">
        <v>0.0142</v>
      </c>
      <c r="AC131" s="1">
        <v>0.013</v>
      </c>
      <c r="AE131" s="1">
        <v>0.0171</v>
      </c>
      <c r="AF131" s="1">
        <v>0.0128</v>
      </c>
      <c r="AG131" s="1">
        <v>0.0043</v>
      </c>
      <c r="AI131" s="1">
        <v>0.0142</v>
      </c>
      <c r="AJ131" s="215">
        <v>651398</v>
      </c>
    </row>
    <row r="132" spans="1:36" ht="12.75">
      <c r="A132" s="167">
        <v>123</v>
      </c>
      <c r="B132" s="168" t="s">
        <v>568</v>
      </c>
      <c r="C132" s="245">
        <v>18408023</v>
      </c>
      <c r="D132" s="245">
        <v>19298027</v>
      </c>
      <c r="E132" s="245">
        <v>20981462</v>
      </c>
      <c r="F132" s="245">
        <v>21773197</v>
      </c>
      <c r="G132" s="245">
        <v>24538424</v>
      </c>
      <c r="H132" s="245">
        <v>22566575</v>
      </c>
      <c r="I132" s="239" t="s">
        <v>886</v>
      </c>
      <c r="J132" s="239">
        <v>0</v>
      </c>
      <c r="K132" s="167">
        <v>0</v>
      </c>
      <c r="L132" s="215">
        <v>429803</v>
      </c>
      <c r="M132" s="215">
        <v>326009</v>
      </c>
      <c r="N132" s="215">
        <v>267198</v>
      </c>
      <c r="O132" s="226">
        <v>370897</v>
      </c>
      <c r="P132" s="215">
        <v>253192</v>
      </c>
      <c r="Q132" s="215">
        <v>429803</v>
      </c>
      <c r="R132" s="215">
        <v>326009</v>
      </c>
      <c r="S132" s="215">
        <v>267198</v>
      </c>
      <c r="T132" s="215">
        <v>370897</v>
      </c>
      <c r="U132" s="215">
        <v>253192</v>
      </c>
      <c r="V132" s="1"/>
      <c r="W132" s="1">
        <v>0.0233</v>
      </c>
      <c r="X132" s="1">
        <v>0.0169</v>
      </c>
      <c r="Y132" s="1">
        <v>0.0127</v>
      </c>
      <c r="Z132" s="1">
        <v>0.017</v>
      </c>
      <c r="AA132" s="167">
        <v>0.0103</v>
      </c>
      <c r="AB132" s="1">
        <v>0.0133</v>
      </c>
      <c r="AC132" s="1">
        <v>0.0133</v>
      </c>
      <c r="AE132" s="1">
        <v>0.017</v>
      </c>
      <c r="AF132" s="1">
        <v>0.0115</v>
      </c>
      <c r="AG132" s="1">
        <v>0.005500000000000001</v>
      </c>
      <c r="AI132" s="1">
        <v>0.0133</v>
      </c>
      <c r="AJ132" s="215">
        <v>300135</v>
      </c>
    </row>
    <row r="133" spans="1:36" ht="12.75">
      <c r="A133" s="167">
        <v>124</v>
      </c>
      <c r="B133" s="168" t="s">
        <v>569</v>
      </c>
      <c r="C133" s="245">
        <v>3811640</v>
      </c>
      <c r="D133" s="245">
        <v>3945989</v>
      </c>
      <c r="E133" s="245">
        <v>4101377</v>
      </c>
      <c r="F133" s="245">
        <v>4229285</v>
      </c>
      <c r="G133" s="245">
        <v>4391799</v>
      </c>
      <c r="H133" s="245">
        <v>4525444</v>
      </c>
      <c r="I133" s="239">
        <v>0</v>
      </c>
      <c r="J133" s="239">
        <v>0</v>
      </c>
      <c r="K133" s="167">
        <v>0</v>
      </c>
      <c r="L133" s="215">
        <v>39058</v>
      </c>
      <c r="M133" s="215">
        <v>56738</v>
      </c>
      <c r="N133" s="215">
        <v>25374</v>
      </c>
      <c r="O133" s="226">
        <v>56782</v>
      </c>
      <c r="P133" s="215">
        <v>23850</v>
      </c>
      <c r="Q133" s="215">
        <v>39058</v>
      </c>
      <c r="R133" s="215">
        <v>56738</v>
      </c>
      <c r="S133" s="215">
        <v>25374</v>
      </c>
      <c r="T133" s="215">
        <v>56782</v>
      </c>
      <c r="U133" s="215">
        <v>23850</v>
      </c>
      <c r="V133" s="1"/>
      <c r="W133" s="1">
        <v>0.0102</v>
      </c>
      <c r="X133" s="1">
        <v>0.0144</v>
      </c>
      <c r="Y133" s="1">
        <v>0.0062</v>
      </c>
      <c r="Z133" s="1">
        <v>0.0134</v>
      </c>
      <c r="AA133" s="167">
        <v>0.0054</v>
      </c>
      <c r="AB133" s="1">
        <v>0.0083</v>
      </c>
      <c r="AC133" s="1">
        <v>0.0083</v>
      </c>
      <c r="AE133" s="1">
        <v>0.0134</v>
      </c>
      <c r="AF133" s="1">
        <v>0.0058</v>
      </c>
      <c r="AG133" s="1">
        <v>0.007600000000000001</v>
      </c>
      <c r="AI133" s="1">
        <v>0.0083</v>
      </c>
      <c r="AJ133" s="215">
        <v>37561</v>
      </c>
    </row>
    <row r="134" spans="1:36" ht="12.75">
      <c r="A134" s="167">
        <v>125</v>
      </c>
      <c r="B134" s="168" t="s">
        <v>570</v>
      </c>
      <c r="C134" s="245">
        <v>15580418</v>
      </c>
      <c r="D134" s="245">
        <v>16151484</v>
      </c>
      <c r="E134" s="245">
        <v>20906887</v>
      </c>
      <c r="F134" s="245">
        <v>21588904</v>
      </c>
      <c r="G134" s="245">
        <v>22301670</v>
      </c>
      <c r="H134" s="245">
        <v>18523159</v>
      </c>
      <c r="I134" s="239" t="s">
        <v>878</v>
      </c>
      <c r="J134" s="239">
        <v>0</v>
      </c>
      <c r="K134" s="167">
        <v>0</v>
      </c>
      <c r="L134" s="215">
        <v>181556</v>
      </c>
      <c r="M134" s="215">
        <v>111804</v>
      </c>
      <c r="N134" s="215">
        <v>159345</v>
      </c>
      <c r="O134" s="226">
        <v>173043</v>
      </c>
      <c r="P134" s="215">
        <v>229760</v>
      </c>
      <c r="Q134" s="215">
        <v>181556</v>
      </c>
      <c r="R134" s="215">
        <v>111804</v>
      </c>
      <c r="S134" s="215">
        <v>159345</v>
      </c>
      <c r="T134" s="215">
        <v>173043</v>
      </c>
      <c r="U134" s="215">
        <v>229760</v>
      </c>
      <c r="V134" s="1"/>
      <c r="W134" s="1">
        <v>0.0117</v>
      </c>
      <c r="X134" s="1">
        <v>0.0069</v>
      </c>
      <c r="Y134" s="1">
        <v>0.0076</v>
      </c>
      <c r="Z134" s="1">
        <v>0.008</v>
      </c>
      <c r="AA134" s="167">
        <v>0.0103</v>
      </c>
      <c r="AB134" s="1">
        <v>0.0086</v>
      </c>
      <c r="AC134" s="1">
        <v>0.0075</v>
      </c>
      <c r="AE134" s="1">
        <v>0.0103</v>
      </c>
      <c r="AF134" s="1">
        <v>0.0078</v>
      </c>
      <c r="AG134" s="1">
        <v>0.0025000000000000005</v>
      </c>
      <c r="AI134" s="1">
        <v>0.0086</v>
      </c>
      <c r="AJ134" s="215">
        <v>159299</v>
      </c>
    </row>
    <row r="135" spans="1:36" ht="12.75">
      <c r="A135" s="167">
        <v>126</v>
      </c>
      <c r="B135" s="168" t="s">
        <v>571</v>
      </c>
      <c r="C135" s="245">
        <v>38782332</v>
      </c>
      <c r="D135" s="245">
        <v>40145509</v>
      </c>
      <c r="E135" s="245">
        <v>45589303</v>
      </c>
      <c r="F135" s="245">
        <v>47225978</v>
      </c>
      <c r="G135" s="245">
        <v>48882553</v>
      </c>
      <c r="H135" s="245">
        <v>46257968</v>
      </c>
      <c r="I135" s="239" t="s">
        <v>886</v>
      </c>
      <c r="J135" s="239">
        <v>0</v>
      </c>
      <c r="K135" s="167">
        <v>0</v>
      </c>
      <c r="L135" s="215">
        <v>393619</v>
      </c>
      <c r="M135" s="215">
        <v>341536</v>
      </c>
      <c r="N135" s="215">
        <v>496942</v>
      </c>
      <c r="O135" s="226">
        <v>472395</v>
      </c>
      <c r="P135" s="215">
        <v>559479</v>
      </c>
      <c r="Q135" s="215">
        <v>393619</v>
      </c>
      <c r="R135" s="215">
        <v>341536</v>
      </c>
      <c r="S135" s="215">
        <v>496942</v>
      </c>
      <c r="T135" s="215">
        <v>472395</v>
      </c>
      <c r="U135" s="215">
        <v>559479</v>
      </c>
      <c r="V135" s="1"/>
      <c r="W135" s="1">
        <v>0.0101</v>
      </c>
      <c r="X135" s="1">
        <v>0.0085</v>
      </c>
      <c r="Y135" s="1">
        <v>0.0109</v>
      </c>
      <c r="Z135" s="1">
        <v>0.01</v>
      </c>
      <c r="AA135" s="167">
        <v>0.0114</v>
      </c>
      <c r="AB135" s="1">
        <v>0.0108</v>
      </c>
      <c r="AC135" s="1">
        <v>0.0098</v>
      </c>
      <c r="AE135" s="1">
        <v>0.0114</v>
      </c>
      <c r="AF135" s="1">
        <v>0.0105</v>
      </c>
      <c r="AG135" s="1">
        <v>0.0008999999999999998</v>
      </c>
      <c r="AI135" s="1">
        <v>0.0108</v>
      </c>
      <c r="AJ135" s="215">
        <v>499586</v>
      </c>
    </row>
    <row r="136" spans="1:36" ht="12.75">
      <c r="A136" s="167">
        <v>127</v>
      </c>
      <c r="B136" s="168" t="s">
        <v>572</v>
      </c>
      <c r="C136" s="245">
        <v>7034699</v>
      </c>
      <c r="D136" s="245">
        <v>7276362</v>
      </c>
      <c r="E136" s="245">
        <v>7666428</v>
      </c>
      <c r="F136" s="245">
        <v>7920756</v>
      </c>
      <c r="G136" s="245">
        <v>8180379</v>
      </c>
      <c r="H136" s="245">
        <v>8414597</v>
      </c>
      <c r="I136" s="239" t="s">
        <v>870</v>
      </c>
      <c r="J136" s="239">
        <v>0</v>
      </c>
      <c r="K136" s="167">
        <v>0</v>
      </c>
      <c r="L136" s="215">
        <v>65796</v>
      </c>
      <c r="M136" s="215">
        <v>165515</v>
      </c>
      <c r="N136" s="215">
        <v>62667</v>
      </c>
      <c r="O136" s="226">
        <v>61604</v>
      </c>
      <c r="P136" s="215">
        <v>75630</v>
      </c>
      <c r="Q136" s="215">
        <v>65796</v>
      </c>
      <c r="R136" s="215">
        <v>165515</v>
      </c>
      <c r="S136" s="215">
        <v>62667</v>
      </c>
      <c r="T136" s="215">
        <v>61604</v>
      </c>
      <c r="U136" s="215">
        <v>75630</v>
      </c>
      <c r="V136" s="1"/>
      <c r="W136" s="1">
        <v>0.0094</v>
      </c>
      <c r="X136" s="1">
        <v>0.0227</v>
      </c>
      <c r="Y136" s="1">
        <v>0.0082</v>
      </c>
      <c r="Z136" s="1">
        <v>0.0078</v>
      </c>
      <c r="AA136" s="167">
        <v>0.0092</v>
      </c>
      <c r="AB136" s="1">
        <v>0.0084</v>
      </c>
      <c r="AC136" s="1">
        <v>0.0084</v>
      </c>
      <c r="AE136" s="1">
        <v>0.0092</v>
      </c>
      <c r="AF136" s="1">
        <v>0.008</v>
      </c>
      <c r="AG136" s="1">
        <v>0.0011999999999999997</v>
      </c>
      <c r="AI136" s="1">
        <v>0.0084</v>
      </c>
      <c r="AJ136" s="215">
        <v>70683</v>
      </c>
    </row>
    <row r="137" spans="1:36" ht="12.75">
      <c r="A137" s="167">
        <v>128</v>
      </c>
      <c r="B137" s="168" t="s">
        <v>573</v>
      </c>
      <c r="C137" s="245">
        <v>101846990</v>
      </c>
      <c r="D137" s="245">
        <v>105856629</v>
      </c>
      <c r="E137" s="245">
        <v>110211975</v>
      </c>
      <c r="F137" s="245">
        <v>114936210</v>
      </c>
      <c r="G137" s="245">
        <v>118846898</v>
      </c>
      <c r="H137" s="245">
        <v>123479452</v>
      </c>
      <c r="I137" s="239" t="s">
        <v>872</v>
      </c>
      <c r="J137" s="239">
        <v>0</v>
      </c>
      <c r="K137" s="167">
        <v>0</v>
      </c>
      <c r="L137" s="215">
        <v>1463464</v>
      </c>
      <c r="M137" s="215">
        <v>1708930</v>
      </c>
      <c r="N137" s="215">
        <v>1968936</v>
      </c>
      <c r="O137" s="226">
        <v>1037283</v>
      </c>
      <c r="P137" s="215">
        <v>1661382</v>
      </c>
      <c r="Q137" s="215">
        <v>1463464</v>
      </c>
      <c r="R137" s="215">
        <v>1708930</v>
      </c>
      <c r="S137" s="215">
        <v>1968936</v>
      </c>
      <c r="T137" s="215">
        <v>1037283</v>
      </c>
      <c r="U137" s="215">
        <v>1661382</v>
      </c>
      <c r="V137" s="1"/>
      <c r="W137" s="1">
        <v>0.0144</v>
      </c>
      <c r="X137" s="1">
        <v>0.0161</v>
      </c>
      <c r="Y137" s="1">
        <v>0.0179</v>
      </c>
      <c r="Z137" s="1">
        <v>0.009</v>
      </c>
      <c r="AA137" s="167">
        <v>0.014</v>
      </c>
      <c r="AB137" s="1">
        <v>0.0136</v>
      </c>
      <c r="AC137" s="1">
        <v>0.013</v>
      </c>
      <c r="AE137" s="1">
        <v>0.0179</v>
      </c>
      <c r="AF137" s="1">
        <v>0.0115</v>
      </c>
      <c r="AG137" s="1">
        <v>0.0063999999999999994</v>
      </c>
      <c r="AI137" s="1">
        <v>0.0136</v>
      </c>
      <c r="AJ137" s="215">
        <v>1679321</v>
      </c>
    </row>
    <row r="138" spans="1:36" ht="12.75">
      <c r="A138" s="167">
        <v>129</v>
      </c>
      <c r="B138" s="168" t="s">
        <v>574</v>
      </c>
      <c r="C138" s="245">
        <v>883598</v>
      </c>
      <c r="D138" s="245">
        <v>916486</v>
      </c>
      <c r="E138" s="245">
        <v>949471</v>
      </c>
      <c r="F138" s="245">
        <v>981328</v>
      </c>
      <c r="G138" s="245">
        <v>1015054</v>
      </c>
      <c r="H138" s="245">
        <v>1053860</v>
      </c>
      <c r="I138" s="239" t="s">
        <v>870</v>
      </c>
      <c r="J138" s="239">
        <v>0</v>
      </c>
      <c r="K138" s="167">
        <v>0</v>
      </c>
      <c r="L138" s="215">
        <v>10798</v>
      </c>
      <c r="M138" s="215">
        <v>10073</v>
      </c>
      <c r="N138" s="215">
        <v>8120</v>
      </c>
      <c r="O138" s="226">
        <v>9193</v>
      </c>
      <c r="P138" s="215">
        <v>13430</v>
      </c>
      <c r="Q138" s="215">
        <v>10798</v>
      </c>
      <c r="R138" s="215">
        <v>10073</v>
      </c>
      <c r="S138" s="215">
        <v>8120</v>
      </c>
      <c r="T138" s="215">
        <v>9193</v>
      </c>
      <c r="U138" s="215">
        <v>13430</v>
      </c>
      <c r="V138" s="1"/>
      <c r="W138" s="1">
        <v>0.0122</v>
      </c>
      <c r="X138" s="1">
        <v>0.011</v>
      </c>
      <c r="Y138" s="1">
        <v>0.0086</v>
      </c>
      <c r="Z138" s="1">
        <v>0.0094</v>
      </c>
      <c r="AA138" s="167">
        <v>0.0132</v>
      </c>
      <c r="AB138" s="1">
        <v>0.0104</v>
      </c>
      <c r="AC138" s="1">
        <v>0.0097</v>
      </c>
      <c r="AE138" s="1">
        <v>0.0132</v>
      </c>
      <c r="AF138" s="1">
        <v>0.009</v>
      </c>
      <c r="AG138" s="1">
        <v>0.004200000000000001</v>
      </c>
      <c r="AI138" s="1">
        <v>0.0104</v>
      </c>
      <c r="AJ138" s="215">
        <v>10960</v>
      </c>
    </row>
    <row r="139" spans="1:36" ht="12.75">
      <c r="A139" s="167">
        <v>130</v>
      </c>
      <c r="B139" s="168" t="s">
        <v>575</v>
      </c>
      <c r="C139" s="245">
        <v>2062326</v>
      </c>
      <c r="D139" s="245">
        <v>2058608</v>
      </c>
      <c r="E139" s="245">
        <v>2267068</v>
      </c>
      <c r="F139" s="245">
        <v>2352464</v>
      </c>
      <c r="G139" s="245">
        <v>2434992</v>
      </c>
      <c r="H139" s="245">
        <v>2298013</v>
      </c>
      <c r="I139" s="239" t="s">
        <v>877</v>
      </c>
      <c r="J139" s="239">
        <v>0</v>
      </c>
      <c r="K139" s="167">
        <v>0</v>
      </c>
      <c r="L139" s="215">
        <v>3365</v>
      </c>
      <c r="M139" s="215">
        <v>22570</v>
      </c>
      <c r="N139" s="215">
        <v>28719</v>
      </c>
      <c r="O139" s="226">
        <v>23716</v>
      </c>
      <c r="P139" s="215">
        <v>16316</v>
      </c>
      <c r="Q139" s="215">
        <v>3365</v>
      </c>
      <c r="R139" s="215">
        <v>22570</v>
      </c>
      <c r="S139" s="215">
        <v>28719</v>
      </c>
      <c r="T139" s="215">
        <v>23716</v>
      </c>
      <c r="U139" s="215">
        <v>16316</v>
      </c>
      <c r="V139" s="1"/>
      <c r="W139" s="1">
        <v>0.0016</v>
      </c>
      <c r="X139" s="1">
        <v>0.011</v>
      </c>
      <c r="Y139" s="1">
        <v>0.0127</v>
      </c>
      <c r="Z139" s="1">
        <v>0.0101</v>
      </c>
      <c r="AA139" s="167">
        <v>0.0067</v>
      </c>
      <c r="AB139" s="1">
        <v>0.0098</v>
      </c>
      <c r="AC139" s="1">
        <v>0.0093</v>
      </c>
      <c r="AE139" s="1">
        <v>0.0127</v>
      </c>
      <c r="AF139" s="1">
        <v>0.0084</v>
      </c>
      <c r="AG139" s="1">
        <v>0.0043</v>
      </c>
      <c r="AI139" s="1">
        <v>0.0098</v>
      </c>
      <c r="AJ139" s="215">
        <v>22521</v>
      </c>
    </row>
    <row r="140" spans="1:36" ht="12.75">
      <c r="A140" s="167">
        <v>131</v>
      </c>
      <c r="B140" s="168" t="s">
        <v>576</v>
      </c>
      <c r="C140" s="245">
        <v>73331307</v>
      </c>
      <c r="D140" s="245">
        <v>76169172</v>
      </c>
      <c r="E140" s="245">
        <v>82762765</v>
      </c>
      <c r="F140" s="245">
        <v>86508690</v>
      </c>
      <c r="G140" s="245">
        <v>89363478</v>
      </c>
      <c r="H140" s="245">
        <v>88764689</v>
      </c>
      <c r="I140" s="239">
        <v>0</v>
      </c>
      <c r="J140" s="239">
        <v>0</v>
      </c>
      <c r="K140" s="167">
        <v>0</v>
      </c>
      <c r="L140" s="215">
        <v>1004583</v>
      </c>
      <c r="M140" s="215">
        <v>1350576</v>
      </c>
      <c r="N140" s="215">
        <v>1676856</v>
      </c>
      <c r="O140" s="226">
        <v>692071</v>
      </c>
      <c r="P140" s="215">
        <v>762633</v>
      </c>
      <c r="Q140" s="215">
        <v>1004583</v>
      </c>
      <c r="R140" s="215">
        <v>1350576</v>
      </c>
      <c r="S140" s="215">
        <v>1676856</v>
      </c>
      <c r="T140" s="215">
        <v>692071</v>
      </c>
      <c r="U140" s="215">
        <v>762633</v>
      </c>
      <c r="V140" s="1"/>
      <c r="W140" s="1">
        <v>0.0137</v>
      </c>
      <c r="X140" s="1">
        <v>0.0177</v>
      </c>
      <c r="Y140" s="1">
        <v>0.0203</v>
      </c>
      <c r="Z140" s="1">
        <v>0.008</v>
      </c>
      <c r="AA140" s="167">
        <v>0.0085</v>
      </c>
      <c r="AB140" s="1">
        <v>0.0123</v>
      </c>
      <c r="AC140" s="1">
        <v>0.0114</v>
      </c>
      <c r="AE140" s="1">
        <v>0.0203</v>
      </c>
      <c r="AF140" s="1">
        <v>0.0083</v>
      </c>
      <c r="AG140" s="1">
        <v>0.011999999999999999</v>
      </c>
      <c r="AI140" s="1">
        <v>0.0123</v>
      </c>
      <c r="AJ140" s="215">
        <v>1091806</v>
      </c>
    </row>
    <row r="141" spans="1:36" ht="12.75">
      <c r="A141" s="167">
        <v>132</v>
      </c>
      <c r="B141" s="168" t="s">
        <v>577</v>
      </c>
      <c r="C141" s="245">
        <v>4600942</v>
      </c>
      <c r="D141" s="245">
        <v>4765580</v>
      </c>
      <c r="E141" s="245">
        <v>4983986</v>
      </c>
      <c r="F141" s="245">
        <v>5185781</v>
      </c>
      <c r="G141" s="245">
        <v>5355597</v>
      </c>
      <c r="H141" s="245">
        <v>5621540</v>
      </c>
      <c r="I141" s="239">
        <v>0</v>
      </c>
      <c r="J141" s="239">
        <v>0</v>
      </c>
      <c r="K141" s="167">
        <v>0</v>
      </c>
      <c r="L141" s="215">
        <v>49614</v>
      </c>
      <c r="M141" s="215">
        <v>99266</v>
      </c>
      <c r="N141" s="215">
        <v>77195</v>
      </c>
      <c r="O141" s="226">
        <v>40171</v>
      </c>
      <c r="P141" s="215">
        <v>132053</v>
      </c>
      <c r="Q141" s="215">
        <v>49614</v>
      </c>
      <c r="R141" s="215">
        <v>99266</v>
      </c>
      <c r="S141" s="215">
        <v>77195</v>
      </c>
      <c r="T141" s="215">
        <v>40171</v>
      </c>
      <c r="U141" s="215">
        <v>132053</v>
      </c>
      <c r="V141" s="1"/>
      <c r="W141" s="1">
        <v>0.0108</v>
      </c>
      <c r="X141" s="1">
        <v>0.0208</v>
      </c>
      <c r="Y141" s="1">
        <v>0.0155</v>
      </c>
      <c r="Z141" s="1">
        <v>0.0077</v>
      </c>
      <c r="AA141" s="167">
        <v>0.0247</v>
      </c>
      <c r="AB141" s="1">
        <v>0.016</v>
      </c>
      <c r="AC141" s="1">
        <v>0.0147</v>
      </c>
      <c r="AE141" s="1">
        <v>0.0247</v>
      </c>
      <c r="AF141" s="1">
        <v>0.0116</v>
      </c>
      <c r="AG141" s="1">
        <v>0.0131</v>
      </c>
      <c r="AI141" s="1">
        <v>0.016</v>
      </c>
      <c r="AJ141" s="215">
        <v>89945</v>
      </c>
    </row>
    <row r="142" spans="1:36" ht="12.75">
      <c r="A142" s="167">
        <v>133</v>
      </c>
      <c r="B142" s="168" t="s">
        <v>578</v>
      </c>
      <c r="C142" s="245">
        <v>20856620</v>
      </c>
      <c r="D142" s="245">
        <v>21697680</v>
      </c>
      <c r="E142" s="245">
        <v>25464571</v>
      </c>
      <c r="F142" s="245">
        <v>26906038</v>
      </c>
      <c r="G142" s="245">
        <v>27927827</v>
      </c>
      <c r="H142" s="245">
        <v>25904122</v>
      </c>
      <c r="I142" s="239" t="s">
        <v>870</v>
      </c>
      <c r="J142" s="239">
        <v>0</v>
      </c>
      <c r="K142" s="167">
        <v>0</v>
      </c>
      <c r="L142" s="215">
        <v>319645</v>
      </c>
      <c r="M142" s="215">
        <v>291909</v>
      </c>
      <c r="N142" s="215">
        <v>804853</v>
      </c>
      <c r="O142" s="226">
        <v>348801</v>
      </c>
      <c r="P142" s="215">
        <v>474760</v>
      </c>
      <c r="Q142" s="215">
        <v>319645</v>
      </c>
      <c r="R142" s="215">
        <v>291909</v>
      </c>
      <c r="S142" s="215">
        <v>804853</v>
      </c>
      <c r="T142" s="215">
        <v>348801</v>
      </c>
      <c r="U142" s="215">
        <v>474760</v>
      </c>
      <c r="V142" s="1"/>
      <c r="W142" s="1">
        <v>0.0153</v>
      </c>
      <c r="X142" s="1">
        <v>0.0135</v>
      </c>
      <c r="Y142" s="1">
        <v>0.0316</v>
      </c>
      <c r="Z142" s="1">
        <v>0.013</v>
      </c>
      <c r="AA142" s="167">
        <v>0.017</v>
      </c>
      <c r="AB142" s="1">
        <v>0.0205</v>
      </c>
      <c r="AC142" s="1">
        <v>0.0145</v>
      </c>
      <c r="AE142" s="1">
        <v>0.0316</v>
      </c>
      <c r="AF142" s="1">
        <v>0.015</v>
      </c>
      <c r="AG142" s="1">
        <v>0.016600000000000004</v>
      </c>
      <c r="AI142" s="1">
        <v>0.0205</v>
      </c>
      <c r="AJ142" s="215">
        <v>531035</v>
      </c>
    </row>
    <row r="143" spans="1:36" ht="12.75">
      <c r="A143" s="167">
        <v>134</v>
      </c>
      <c r="B143" s="168" t="s">
        <v>579</v>
      </c>
      <c r="C143" s="245">
        <v>36468157</v>
      </c>
      <c r="D143" s="245">
        <v>38179514</v>
      </c>
      <c r="E143" s="245">
        <v>39897093</v>
      </c>
      <c r="F143" s="245">
        <v>41342633</v>
      </c>
      <c r="G143" s="245">
        <v>42995432</v>
      </c>
      <c r="H143" s="245">
        <v>44654524</v>
      </c>
      <c r="I143" s="239" t="s">
        <v>870</v>
      </c>
      <c r="J143" s="239">
        <v>0</v>
      </c>
      <c r="K143" s="167">
        <v>0</v>
      </c>
      <c r="L143" s="215">
        <v>799653</v>
      </c>
      <c r="M143" s="215">
        <v>763091</v>
      </c>
      <c r="N143" s="215">
        <v>448113</v>
      </c>
      <c r="O143" s="226">
        <v>619233</v>
      </c>
      <c r="P143" s="215">
        <v>584206</v>
      </c>
      <c r="Q143" s="215">
        <v>799653</v>
      </c>
      <c r="R143" s="215">
        <v>763091</v>
      </c>
      <c r="S143" s="215">
        <v>448113</v>
      </c>
      <c r="T143" s="215">
        <v>619233</v>
      </c>
      <c r="U143" s="215">
        <v>584206</v>
      </c>
      <c r="V143" s="1"/>
      <c r="W143" s="1">
        <v>0.0219</v>
      </c>
      <c r="X143" s="1">
        <v>0.02</v>
      </c>
      <c r="Y143" s="1">
        <v>0.0112</v>
      </c>
      <c r="Z143" s="1">
        <v>0.015</v>
      </c>
      <c r="AA143" s="167">
        <v>0.0136</v>
      </c>
      <c r="AB143" s="1">
        <v>0.0133</v>
      </c>
      <c r="AC143" s="1">
        <v>0.0133</v>
      </c>
      <c r="AE143" s="1">
        <v>0.015</v>
      </c>
      <c r="AF143" s="1">
        <v>0.0124</v>
      </c>
      <c r="AG143" s="1">
        <v>0.0026</v>
      </c>
      <c r="AI143" s="1">
        <v>0.0133</v>
      </c>
      <c r="AJ143" s="215">
        <v>593905</v>
      </c>
    </row>
    <row r="144" spans="1:36" ht="12.75">
      <c r="A144" s="167">
        <v>135</v>
      </c>
      <c r="B144" s="168" t="s">
        <v>580</v>
      </c>
      <c r="C144" s="245">
        <v>4807807</v>
      </c>
      <c r="D144" s="245">
        <v>4976663</v>
      </c>
      <c r="E144" s="245">
        <v>5773739</v>
      </c>
      <c r="F144" s="245">
        <v>5975020</v>
      </c>
      <c r="G144" s="245">
        <v>6193659</v>
      </c>
      <c r="H144" s="245">
        <v>5741627</v>
      </c>
      <c r="I144" s="239" t="s">
        <v>892</v>
      </c>
      <c r="J144" s="239">
        <v>0</v>
      </c>
      <c r="K144" s="167">
        <v>0</v>
      </c>
      <c r="L144" s="215">
        <v>47037</v>
      </c>
      <c r="M144" s="215">
        <v>59104</v>
      </c>
      <c r="N144" s="215">
        <v>56938</v>
      </c>
      <c r="O144" s="226">
        <v>69263</v>
      </c>
      <c r="P144" s="215">
        <v>53859</v>
      </c>
      <c r="Q144" s="215">
        <v>47037</v>
      </c>
      <c r="R144" s="215">
        <v>59104</v>
      </c>
      <c r="S144" s="215">
        <v>56938</v>
      </c>
      <c r="T144" s="215">
        <v>69263</v>
      </c>
      <c r="U144" s="215">
        <v>53859</v>
      </c>
      <c r="V144" s="1"/>
      <c r="W144" s="1">
        <v>0.0098</v>
      </c>
      <c r="X144" s="1">
        <v>0.0119</v>
      </c>
      <c r="Y144" s="1">
        <v>0.0099</v>
      </c>
      <c r="Z144" s="1">
        <v>0.0116</v>
      </c>
      <c r="AA144" s="167">
        <v>0.0087</v>
      </c>
      <c r="AB144" s="1">
        <v>0.0101</v>
      </c>
      <c r="AC144" s="1">
        <v>0.0101</v>
      </c>
      <c r="AE144" s="1">
        <v>0.0116</v>
      </c>
      <c r="AF144" s="1">
        <v>0.0093</v>
      </c>
      <c r="AG144" s="1">
        <v>0.0023</v>
      </c>
      <c r="AI144" s="1">
        <v>0.0101</v>
      </c>
      <c r="AJ144" s="215">
        <v>57990</v>
      </c>
    </row>
    <row r="145" spans="1:36" ht="12.75">
      <c r="A145" s="167">
        <v>136</v>
      </c>
      <c r="B145" s="168" t="s">
        <v>581</v>
      </c>
      <c r="C145" s="245">
        <v>39593837</v>
      </c>
      <c r="D145" s="245">
        <v>41546606</v>
      </c>
      <c r="E145" s="245">
        <v>47769719</v>
      </c>
      <c r="F145" s="245">
        <v>49800433</v>
      </c>
      <c r="G145" s="245">
        <v>51710888</v>
      </c>
      <c r="H145" s="245">
        <v>49689510</v>
      </c>
      <c r="I145" s="239" t="s">
        <v>874</v>
      </c>
      <c r="J145" s="239">
        <v>0</v>
      </c>
      <c r="K145" s="167">
        <v>0</v>
      </c>
      <c r="L145" s="215">
        <v>962923</v>
      </c>
      <c r="M145" s="215">
        <v>769038</v>
      </c>
      <c r="N145" s="215">
        <v>837770</v>
      </c>
      <c r="O145" s="226">
        <v>665444</v>
      </c>
      <c r="P145" s="215">
        <v>1526362</v>
      </c>
      <c r="Q145" s="215">
        <v>962923</v>
      </c>
      <c r="R145" s="215">
        <v>769038</v>
      </c>
      <c r="S145" s="215">
        <v>837770</v>
      </c>
      <c r="T145" s="215">
        <v>665444</v>
      </c>
      <c r="U145" s="215">
        <v>1526362</v>
      </c>
      <c r="V145" s="1"/>
      <c r="W145" s="1">
        <v>0.0243</v>
      </c>
      <c r="X145" s="1">
        <v>0.0185</v>
      </c>
      <c r="Y145" s="1">
        <v>0.0175</v>
      </c>
      <c r="Z145" s="1">
        <v>0.0134</v>
      </c>
      <c r="AA145" s="167">
        <v>0.0295</v>
      </c>
      <c r="AB145" s="1">
        <v>0.0201</v>
      </c>
      <c r="AC145" s="1">
        <v>0.0165</v>
      </c>
      <c r="AE145" s="1">
        <v>0.0295</v>
      </c>
      <c r="AF145" s="1">
        <v>0.0155</v>
      </c>
      <c r="AG145" s="1">
        <v>0.013999999999999999</v>
      </c>
      <c r="AI145" s="1">
        <v>0.0201</v>
      </c>
      <c r="AJ145" s="215">
        <v>998759</v>
      </c>
    </row>
    <row r="146" spans="1:36" ht="12.75">
      <c r="A146" s="167">
        <v>137</v>
      </c>
      <c r="B146" s="168" t="s">
        <v>582</v>
      </c>
      <c r="C146" s="245">
        <v>52427035</v>
      </c>
      <c r="D146" s="245">
        <v>53918766</v>
      </c>
      <c r="E146" s="245">
        <v>56039874</v>
      </c>
      <c r="F146" s="245">
        <v>57528165</v>
      </c>
      <c r="G146" s="245">
        <v>59911749</v>
      </c>
      <c r="H146" s="245">
        <v>61999858</v>
      </c>
      <c r="I146" s="239">
        <v>0</v>
      </c>
      <c r="J146" s="239">
        <v>0</v>
      </c>
      <c r="K146" s="167">
        <v>0</v>
      </c>
      <c r="L146" s="215">
        <v>407348</v>
      </c>
      <c r="M146" s="215">
        <v>1219156</v>
      </c>
      <c r="N146" s="215">
        <v>1113402</v>
      </c>
      <c r="O146" s="226">
        <v>932120</v>
      </c>
      <c r="P146" s="215">
        <v>441911</v>
      </c>
      <c r="Q146" s="215">
        <v>407348</v>
      </c>
      <c r="R146" s="215">
        <v>1219156</v>
      </c>
      <c r="S146" s="215">
        <v>1113402</v>
      </c>
      <c r="T146" s="215">
        <v>932120</v>
      </c>
      <c r="U146" s="215">
        <v>441911</v>
      </c>
      <c r="V146" s="1"/>
      <c r="W146" s="1">
        <v>0.0078</v>
      </c>
      <c r="X146" s="1">
        <v>0.0226</v>
      </c>
      <c r="Y146" s="1">
        <v>0.0199</v>
      </c>
      <c r="Z146" s="1">
        <v>0.0162</v>
      </c>
      <c r="AA146" s="167">
        <v>0.0074</v>
      </c>
      <c r="AB146" s="1">
        <v>0.0145</v>
      </c>
      <c r="AC146" s="1">
        <v>0.0145</v>
      </c>
      <c r="AE146" s="1">
        <v>0.0199</v>
      </c>
      <c r="AF146" s="1">
        <v>0.0118</v>
      </c>
      <c r="AG146" s="1">
        <v>0.008100000000000001</v>
      </c>
      <c r="AI146" s="1">
        <v>0.0145</v>
      </c>
      <c r="AJ146" s="215">
        <v>898998</v>
      </c>
    </row>
    <row r="147" spans="1:36" ht="12.75">
      <c r="A147" s="167">
        <v>138</v>
      </c>
      <c r="B147" s="168" t="s">
        <v>583</v>
      </c>
      <c r="C147" s="245">
        <v>13802052</v>
      </c>
      <c r="D147" s="245">
        <v>14339924</v>
      </c>
      <c r="E147" s="245">
        <v>15361867</v>
      </c>
      <c r="F147" s="245">
        <v>15935502</v>
      </c>
      <c r="G147" s="245">
        <v>16514911</v>
      </c>
      <c r="H147" s="245">
        <v>16354444</v>
      </c>
      <c r="I147" s="239" t="s">
        <v>870</v>
      </c>
      <c r="J147" s="239">
        <v>0</v>
      </c>
      <c r="K147" s="167">
        <v>0</v>
      </c>
      <c r="L147" s="215">
        <v>192821</v>
      </c>
      <c r="M147" s="215">
        <v>233445</v>
      </c>
      <c r="N147" s="215">
        <v>189588</v>
      </c>
      <c r="O147" s="226">
        <v>181021</v>
      </c>
      <c r="P147" s="215">
        <v>364363</v>
      </c>
      <c r="Q147" s="215">
        <v>192821</v>
      </c>
      <c r="R147" s="215">
        <v>233445</v>
      </c>
      <c r="S147" s="215">
        <v>189588</v>
      </c>
      <c r="T147" s="215">
        <v>181021</v>
      </c>
      <c r="U147" s="215">
        <v>364363</v>
      </c>
      <c r="V147" s="1"/>
      <c r="W147" s="1">
        <v>0.014</v>
      </c>
      <c r="X147" s="1">
        <v>0.0163</v>
      </c>
      <c r="Y147" s="1">
        <v>0.0123</v>
      </c>
      <c r="Z147" s="1">
        <v>0.0114</v>
      </c>
      <c r="AA147" s="167">
        <v>0.0221</v>
      </c>
      <c r="AB147" s="1">
        <v>0.0153</v>
      </c>
      <c r="AC147" s="1">
        <v>0.0133</v>
      </c>
      <c r="AE147" s="1">
        <v>0.0221</v>
      </c>
      <c r="AF147" s="1">
        <v>0.0119</v>
      </c>
      <c r="AG147" s="1">
        <v>0.0102</v>
      </c>
      <c r="AI147" s="1">
        <v>0.0153</v>
      </c>
      <c r="AJ147" s="215">
        <v>250223</v>
      </c>
    </row>
    <row r="148" spans="1:36" ht="12.75">
      <c r="A148" s="167">
        <v>139</v>
      </c>
      <c r="B148" s="168" t="s">
        <v>584</v>
      </c>
      <c r="C148" s="245">
        <v>54326021</v>
      </c>
      <c r="D148" s="245">
        <v>57907756</v>
      </c>
      <c r="E148" s="245">
        <v>67165545</v>
      </c>
      <c r="F148" s="245">
        <v>70990676</v>
      </c>
      <c r="G148" s="245">
        <v>76183842</v>
      </c>
      <c r="H148" s="245">
        <v>76943745</v>
      </c>
      <c r="I148" s="239" t="s">
        <v>876</v>
      </c>
      <c r="J148" s="239">
        <v>0</v>
      </c>
      <c r="K148" s="167">
        <v>0</v>
      </c>
      <c r="L148" s="215">
        <v>2219652</v>
      </c>
      <c r="M148" s="215">
        <v>2316574</v>
      </c>
      <c r="N148" s="215">
        <v>2135061</v>
      </c>
      <c r="O148" s="226">
        <v>3415606</v>
      </c>
      <c r="P148" s="215">
        <v>3440855</v>
      </c>
      <c r="Q148" s="215">
        <v>2219652</v>
      </c>
      <c r="R148" s="215">
        <v>2316574</v>
      </c>
      <c r="S148" s="215">
        <v>2135061</v>
      </c>
      <c r="T148" s="215">
        <v>3415606</v>
      </c>
      <c r="U148" s="215">
        <v>3440855</v>
      </c>
      <c r="V148" s="1"/>
      <c r="W148" s="1">
        <v>0.0409</v>
      </c>
      <c r="X148" s="1">
        <v>0.04</v>
      </c>
      <c r="Y148" s="1">
        <v>0.0318</v>
      </c>
      <c r="Z148" s="1">
        <v>0.0481</v>
      </c>
      <c r="AA148" s="167">
        <v>0.0452</v>
      </c>
      <c r="AB148" s="1">
        <v>0.0417</v>
      </c>
      <c r="AC148" s="1">
        <v>0.039</v>
      </c>
      <c r="AE148" s="1">
        <v>0.0481</v>
      </c>
      <c r="AF148" s="1">
        <v>0.0385</v>
      </c>
      <c r="AG148" s="1">
        <v>0.009599999999999997</v>
      </c>
      <c r="AI148" s="1">
        <v>0.0417</v>
      </c>
      <c r="AJ148" s="215">
        <v>3208554</v>
      </c>
    </row>
    <row r="149" spans="1:36" ht="12.75">
      <c r="A149" s="167">
        <v>140</v>
      </c>
      <c r="B149" s="168" t="s">
        <v>585</v>
      </c>
      <c r="C149" s="245">
        <v>6774154</v>
      </c>
      <c r="D149" s="245">
        <v>7032910</v>
      </c>
      <c r="E149" s="245">
        <v>7273006</v>
      </c>
      <c r="F149" s="245">
        <v>7473369</v>
      </c>
      <c r="G149" s="245">
        <v>7705978</v>
      </c>
      <c r="H149" s="245">
        <v>8052778</v>
      </c>
      <c r="I149" s="239" t="s">
        <v>884</v>
      </c>
      <c r="J149" s="239">
        <v>0</v>
      </c>
      <c r="K149" s="167">
        <v>0</v>
      </c>
      <c r="L149" s="215">
        <v>89402</v>
      </c>
      <c r="M149" s="215">
        <v>64273</v>
      </c>
      <c r="N149" s="215">
        <v>18538</v>
      </c>
      <c r="O149" s="226">
        <v>45775</v>
      </c>
      <c r="P149" s="215">
        <v>83422</v>
      </c>
      <c r="Q149" s="215">
        <v>89402</v>
      </c>
      <c r="R149" s="215">
        <v>64273</v>
      </c>
      <c r="S149" s="215">
        <v>18538</v>
      </c>
      <c r="T149" s="215">
        <v>45775</v>
      </c>
      <c r="U149" s="215">
        <v>83422</v>
      </c>
      <c r="V149" s="1"/>
      <c r="W149" s="1">
        <v>0.0132</v>
      </c>
      <c r="X149" s="1">
        <v>0.0091</v>
      </c>
      <c r="Y149" s="1">
        <v>0.0025</v>
      </c>
      <c r="Z149" s="1">
        <v>0.0061</v>
      </c>
      <c r="AA149" s="167">
        <v>0.0108</v>
      </c>
      <c r="AB149" s="1">
        <v>0.0065</v>
      </c>
      <c r="AC149" s="1">
        <v>0.0059</v>
      </c>
      <c r="AE149" s="1">
        <v>0.0108</v>
      </c>
      <c r="AF149" s="1">
        <v>0.0043</v>
      </c>
      <c r="AG149" s="1">
        <v>0.006500000000000001</v>
      </c>
      <c r="AI149" s="1">
        <v>0.0065</v>
      </c>
      <c r="AJ149" s="215">
        <v>52343</v>
      </c>
    </row>
    <row r="150" spans="1:36" ht="12.75">
      <c r="A150" s="167">
        <v>141</v>
      </c>
      <c r="B150" s="168" t="s">
        <v>586</v>
      </c>
      <c r="C150" s="245">
        <v>47803174</v>
      </c>
      <c r="D150" s="245">
        <v>49897596</v>
      </c>
      <c r="E150" s="245">
        <v>51902188</v>
      </c>
      <c r="F150" s="245">
        <v>54221196</v>
      </c>
      <c r="G150" s="245">
        <v>56642572</v>
      </c>
      <c r="H150" s="245">
        <v>58708010</v>
      </c>
      <c r="I150" s="239" t="s">
        <v>893</v>
      </c>
      <c r="J150" s="239">
        <v>0</v>
      </c>
      <c r="K150" s="167">
        <v>0</v>
      </c>
      <c r="L150" s="215">
        <v>899343</v>
      </c>
      <c r="M150" s="215">
        <v>757152</v>
      </c>
      <c r="N150" s="215">
        <v>1021453</v>
      </c>
      <c r="O150" s="226">
        <v>1065846</v>
      </c>
      <c r="P150" s="215">
        <v>649374</v>
      </c>
      <c r="Q150" s="215">
        <v>899343</v>
      </c>
      <c r="R150" s="215">
        <v>757152</v>
      </c>
      <c r="S150" s="215">
        <v>1021453</v>
      </c>
      <c r="T150" s="215">
        <v>1065846</v>
      </c>
      <c r="U150" s="215">
        <v>649374</v>
      </c>
      <c r="V150" s="1"/>
      <c r="W150" s="1">
        <v>0.0188</v>
      </c>
      <c r="X150" s="1">
        <v>0.0152</v>
      </c>
      <c r="Y150" s="1">
        <v>0.0197</v>
      </c>
      <c r="Z150" s="1">
        <v>0.0197</v>
      </c>
      <c r="AA150" s="167">
        <v>0.0115</v>
      </c>
      <c r="AB150" s="1">
        <v>0.017</v>
      </c>
      <c r="AC150" s="1">
        <v>0.0155</v>
      </c>
      <c r="AE150" s="1">
        <v>0.0197</v>
      </c>
      <c r="AF150" s="1">
        <v>0.0156</v>
      </c>
      <c r="AG150" s="1">
        <v>0.0040999999999999995</v>
      </c>
      <c r="AI150" s="1">
        <v>0.017</v>
      </c>
      <c r="AJ150" s="215">
        <v>998036</v>
      </c>
    </row>
    <row r="151" spans="1:36" ht="12.75">
      <c r="A151" s="167">
        <v>142</v>
      </c>
      <c r="B151" s="168" t="s">
        <v>587</v>
      </c>
      <c r="C151" s="245">
        <v>28040403</v>
      </c>
      <c r="D151" s="245">
        <v>28951146</v>
      </c>
      <c r="E151" s="245">
        <v>29976106</v>
      </c>
      <c r="F151" s="245">
        <v>31093592</v>
      </c>
      <c r="G151" s="245">
        <v>32289848</v>
      </c>
      <c r="H151" s="245">
        <v>33751785</v>
      </c>
      <c r="I151" s="239" t="s">
        <v>874</v>
      </c>
      <c r="J151" s="239">
        <v>0</v>
      </c>
      <c r="K151" s="167">
        <v>0</v>
      </c>
      <c r="L151" s="215">
        <v>209733</v>
      </c>
      <c r="M151" s="215">
        <v>301181</v>
      </c>
      <c r="N151" s="215">
        <v>368083</v>
      </c>
      <c r="O151" s="226">
        <v>418916</v>
      </c>
      <c r="P151" s="215">
        <v>654691</v>
      </c>
      <c r="Q151" s="215">
        <v>209733</v>
      </c>
      <c r="R151" s="215">
        <v>301181</v>
      </c>
      <c r="S151" s="215">
        <v>368083</v>
      </c>
      <c r="T151" s="215">
        <v>418916</v>
      </c>
      <c r="U151" s="215">
        <v>654691</v>
      </c>
      <c r="V151" s="1"/>
      <c r="W151" s="1">
        <v>0.0075</v>
      </c>
      <c r="X151" s="1">
        <v>0.0104</v>
      </c>
      <c r="Y151" s="1">
        <v>0.0123</v>
      </c>
      <c r="Z151" s="1">
        <v>0.0135</v>
      </c>
      <c r="AA151" s="167">
        <v>0.0203</v>
      </c>
      <c r="AB151" s="1">
        <v>0.0154</v>
      </c>
      <c r="AC151" s="1">
        <v>0.0121</v>
      </c>
      <c r="AE151" s="1">
        <v>0.0203</v>
      </c>
      <c r="AF151" s="1">
        <v>0.0129</v>
      </c>
      <c r="AG151" s="1">
        <v>0.007399999999999999</v>
      </c>
      <c r="AI151" s="1">
        <v>0.0154</v>
      </c>
      <c r="AJ151" s="215">
        <v>519777</v>
      </c>
    </row>
    <row r="152" spans="1:36" ht="12.75">
      <c r="A152" s="167">
        <v>143</v>
      </c>
      <c r="B152" s="168" t="s">
        <v>588</v>
      </c>
      <c r="C152" s="245">
        <v>3324121</v>
      </c>
      <c r="D152" s="245">
        <v>3421189</v>
      </c>
      <c r="E152" s="245">
        <v>3698567</v>
      </c>
      <c r="F152" s="245">
        <v>3835638</v>
      </c>
      <c r="G152" s="245">
        <v>3964139</v>
      </c>
      <c r="H152" s="245">
        <v>3941514</v>
      </c>
      <c r="I152" s="239" t="s">
        <v>873</v>
      </c>
      <c r="J152" s="239">
        <v>0</v>
      </c>
      <c r="K152" s="167">
        <v>0</v>
      </c>
      <c r="L152" s="215">
        <v>13965</v>
      </c>
      <c r="M152" s="215">
        <v>52968</v>
      </c>
      <c r="N152" s="215">
        <v>44607</v>
      </c>
      <c r="O152" s="226">
        <v>32610</v>
      </c>
      <c r="P152" s="215">
        <v>22202</v>
      </c>
      <c r="Q152" s="215">
        <v>13965</v>
      </c>
      <c r="R152" s="215">
        <v>52968</v>
      </c>
      <c r="S152" s="215">
        <v>44607</v>
      </c>
      <c r="T152" s="215">
        <v>32610</v>
      </c>
      <c r="U152" s="215">
        <v>22202</v>
      </c>
      <c r="V152" s="1"/>
      <c r="W152" s="1">
        <v>0.0042</v>
      </c>
      <c r="X152" s="1">
        <v>0.0155</v>
      </c>
      <c r="Y152" s="1">
        <v>0.0121</v>
      </c>
      <c r="Z152" s="1">
        <v>0.0085</v>
      </c>
      <c r="AA152" s="167">
        <v>0.0056</v>
      </c>
      <c r="AB152" s="1">
        <v>0.0087</v>
      </c>
      <c r="AC152" s="1">
        <v>0.0087</v>
      </c>
      <c r="AE152" s="1">
        <v>0.0121</v>
      </c>
      <c r="AF152" s="1">
        <v>0.0071</v>
      </c>
      <c r="AG152" s="1">
        <v>0.004999999999999999</v>
      </c>
      <c r="AI152" s="1">
        <v>0.0087</v>
      </c>
      <c r="AJ152" s="215">
        <v>34291</v>
      </c>
    </row>
    <row r="153" spans="1:36" ht="12.75">
      <c r="A153" s="167">
        <v>144</v>
      </c>
      <c r="B153" s="168" t="s">
        <v>589</v>
      </c>
      <c r="C153" s="245">
        <v>33256900</v>
      </c>
      <c r="D153" s="245">
        <v>34444947</v>
      </c>
      <c r="E153" s="245">
        <v>40693414</v>
      </c>
      <c r="F153" s="245">
        <v>42002648</v>
      </c>
      <c r="G153" s="245">
        <v>43511747</v>
      </c>
      <c r="H153" s="245">
        <v>39962475</v>
      </c>
      <c r="I153" s="239" t="s">
        <v>870</v>
      </c>
      <c r="J153" s="239">
        <v>0</v>
      </c>
      <c r="K153" s="167">
        <v>0</v>
      </c>
      <c r="L153" s="215">
        <v>356624</v>
      </c>
      <c r="M153" s="215">
        <v>277679</v>
      </c>
      <c r="N153" s="215">
        <v>295367</v>
      </c>
      <c r="O153" s="226">
        <v>459033</v>
      </c>
      <c r="P153" s="215">
        <v>872934</v>
      </c>
      <c r="Q153" s="215">
        <v>356624</v>
      </c>
      <c r="R153" s="215">
        <v>277679</v>
      </c>
      <c r="S153" s="215">
        <v>295367</v>
      </c>
      <c r="T153" s="215">
        <v>459033</v>
      </c>
      <c r="U153" s="215">
        <v>872934</v>
      </c>
      <c r="V153" s="1"/>
      <c r="W153" s="1">
        <v>0.0107</v>
      </c>
      <c r="X153" s="1">
        <v>0.0081</v>
      </c>
      <c r="Y153" s="1">
        <v>0.0073</v>
      </c>
      <c r="Z153" s="1">
        <v>0.0109</v>
      </c>
      <c r="AA153" s="167">
        <v>0.0201</v>
      </c>
      <c r="AB153" s="1">
        <v>0.0128</v>
      </c>
      <c r="AC153" s="1">
        <v>0.0088</v>
      </c>
      <c r="AE153" s="1">
        <v>0.0201</v>
      </c>
      <c r="AF153" s="1">
        <v>0.0091</v>
      </c>
      <c r="AG153" s="1">
        <v>0.011</v>
      </c>
      <c r="AI153" s="1">
        <v>0.0128</v>
      </c>
      <c r="AJ153" s="215">
        <v>511520</v>
      </c>
    </row>
    <row r="154" spans="1:36" ht="12.75">
      <c r="A154" s="167">
        <v>145</v>
      </c>
      <c r="B154" s="168" t="s">
        <v>590</v>
      </c>
      <c r="C154" s="245">
        <v>29786464</v>
      </c>
      <c r="D154" s="245">
        <v>30901535</v>
      </c>
      <c r="E154" s="245">
        <v>34825119</v>
      </c>
      <c r="F154" s="245">
        <v>36318594</v>
      </c>
      <c r="G154" s="245">
        <v>37771783</v>
      </c>
      <c r="H154" s="245">
        <v>36752929</v>
      </c>
      <c r="I154" s="239">
        <v>0</v>
      </c>
      <c r="J154" s="239">
        <v>0</v>
      </c>
      <c r="K154" s="167">
        <v>0</v>
      </c>
      <c r="L154" s="215">
        <v>370410</v>
      </c>
      <c r="M154" s="215">
        <v>439025</v>
      </c>
      <c r="N154" s="215">
        <v>622847</v>
      </c>
      <c r="O154" s="226">
        <v>542037</v>
      </c>
      <c r="P154" s="215">
        <v>964878</v>
      </c>
      <c r="Q154" s="215">
        <v>370410</v>
      </c>
      <c r="R154" s="215">
        <v>439025</v>
      </c>
      <c r="S154" s="215">
        <v>622847</v>
      </c>
      <c r="T154" s="215">
        <v>542037</v>
      </c>
      <c r="U154" s="215">
        <v>964878</v>
      </c>
      <c r="V154" s="1"/>
      <c r="W154" s="1">
        <v>0.0124</v>
      </c>
      <c r="X154" s="1">
        <v>0.0142</v>
      </c>
      <c r="Y154" s="1">
        <v>0.0179</v>
      </c>
      <c r="Z154" s="1">
        <v>0.0149</v>
      </c>
      <c r="AA154" s="167">
        <v>0.0255</v>
      </c>
      <c r="AB154" s="1">
        <v>0.0194</v>
      </c>
      <c r="AC154" s="1">
        <v>0.0157</v>
      </c>
      <c r="AE154" s="1">
        <v>0.0255</v>
      </c>
      <c r="AF154" s="1">
        <v>0.0164</v>
      </c>
      <c r="AG154" s="1">
        <v>0.009099999999999997</v>
      </c>
      <c r="AI154" s="1">
        <v>0.0194</v>
      </c>
      <c r="AJ154" s="215">
        <v>713007</v>
      </c>
    </row>
    <row r="155" spans="1:36" ht="12.75">
      <c r="A155" s="167">
        <v>146</v>
      </c>
      <c r="B155" s="168" t="s">
        <v>591</v>
      </c>
      <c r="C155" s="245">
        <v>18005858</v>
      </c>
      <c r="D155" s="245">
        <v>18782364</v>
      </c>
      <c r="E155" s="245">
        <v>23627168</v>
      </c>
      <c r="F155" s="245">
        <v>24667773</v>
      </c>
      <c r="G155" s="245">
        <v>25918179</v>
      </c>
      <c r="H155" s="245">
        <v>22831098</v>
      </c>
      <c r="I155" s="239" t="s">
        <v>873</v>
      </c>
      <c r="J155" s="239">
        <v>0</v>
      </c>
      <c r="K155" s="167">
        <v>0</v>
      </c>
      <c r="L155" s="215">
        <v>326359</v>
      </c>
      <c r="M155" s="215">
        <v>404745</v>
      </c>
      <c r="N155" s="215">
        <v>449926</v>
      </c>
      <c r="O155" s="226">
        <v>633712</v>
      </c>
      <c r="P155" s="215">
        <v>540758</v>
      </c>
      <c r="Q155" s="215">
        <v>326359</v>
      </c>
      <c r="R155" s="215">
        <v>404745</v>
      </c>
      <c r="S155" s="215">
        <v>449926</v>
      </c>
      <c r="T155" s="215">
        <v>633712</v>
      </c>
      <c r="U155" s="215">
        <v>540758</v>
      </c>
      <c r="V155" s="1"/>
      <c r="W155" s="1">
        <v>0.0181</v>
      </c>
      <c r="X155" s="1">
        <v>0.0215</v>
      </c>
      <c r="Y155" s="1">
        <v>0.019</v>
      </c>
      <c r="Z155" s="1">
        <v>0.0257</v>
      </c>
      <c r="AA155" s="167">
        <v>0.0209</v>
      </c>
      <c r="AB155" s="1">
        <v>0.0219</v>
      </c>
      <c r="AC155" s="1">
        <v>0.0205</v>
      </c>
      <c r="AE155" s="1">
        <v>0.0257</v>
      </c>
      <c r="AF155" s="1">
        <v>0.02</v>
      </c>
      <c r="AG155" s="1">
        <v>0.0057</v>
      </c>
      <c r="AI155" s="1">
        <v>0.0219</v>
      </c>
      <c r="AJ155" s="215">
        <v>500001</v>
      </c>
    </row>
    <row r="156" spans="1:36" ht="12.75">
      <c r="A156" s="167">
        <v>147</v>
      </c>
      <c r="B156" s="168" t="s">
        <v>592</v>
      </c>
      <c r="C156" s="245">
        <v>13523195</v>
      </c>
      <c r="D156" s="245">
        <v>14109456</v>
      </c>
      <c r="E156" s="245">
        <v>18774299</v>
      </c>
      <c r="F156" s="245">
        <v>19503493</v>
      </c>
      <c r="G156" s="245">
        <v>20305497</v>
      </c>
      <c r="H156" s="245">
        <v>17155441</v>
      </c>
      <c r="I156" s="239" t="s">
        <v>876</v>
      </c>
      <c r="J156" s="239">
        <v>0</v>
      </c>
      <c r="K156" s="167">
        <v>0</v>
      </c>
      <c r="L156" s="215">
        <v>248181</v>
      </c>
      <c r="M156" s="215">
        <v>601978</v>
      </c>
      <c r="N156" s="215">
        <v>259837</v>
      </c>
      <c r="O156" s="226">
        <v>314417</v>
      </c>
      <c r="P156" s="215">
        <v>337710</v>
      </c>
      <c r="Q156" s="215">
        <v>248181</v>
      </c>
      <c r="R156" s="215">
        <v>601978</v>
      </c>
      <c r="S156" s="215">
        <v>259837</v>
      </c>
      <c r="T156" s="215">
        <v>314417</v>
      </c>
      <c r="U156" s="215">
        <v>337710</v>
      </c>
      <c r="V156" s="1"/>
      <c r="W156" s="1">
        <v>0.0184</v>
      </c>
      <c r="X156" s="1">
        <v>0.0427</v>
      </c>
      <c r="Y156" s="1">
        <v>0.0138</v>
      </c>
      <c r="Z156" s="1">
        <v>0.0161</v>
      </c>
      <c r="AA156" s="167">
        <v>0.0166</v>
      </c>
      <c r="AB156" s="1">
        <v>0.0155</v>
      </c>
      <c r="AC156" s="1">
        <v>0.0155</v>
      </c>
      <c r="AE156" s="1">
        <v>0.0166</v>
      </c>
      <c r="AF156" s="1">
        <v>0.015</v>
      </c>
      <c r="AG156" s="1">
        <v>0.0016000000000000007</v>
      </c>
      <c r="AI156" s="1">
        <v>0.0155</v>
      </c>
      <c r="AJ156" s="215">
        <v>265909</v>
      </c>
    </row>
    <row r="157" spans="1:36" ht="12.75">
      <c r="A157" s="167">
        <v>148</v>
      </c>
      <c r="B157" s="168" t="s">
        <v>593</v>
      </c>
      <c r="C157" s="245">
        <v>8343686</v>
      </c>
      <c r="D157" s="245">
        <v>8618973</v>
      </c>
      <c r="E157" s="245">
        <v>9002151</v>
      </c>
      <c r="F157" s="245">
        <v>9381201</v>
      </c>
      <c r="G157" s="245">
        <v>9762454</v>
      </c>
      <c r="H157" s="245">
        <v>10130723</v>
      </c>
      <c r="I157" s="239">
        <v>0</v>
      </c>
      <c r="J157" s="239">
        <v>0</v>
      </c>
      <c r="K157" s="167">
        <v>0</v>
      </c>
      <c r="L157" s="215">
        <v>66695</v>
      </c>
      <c r="M157" s="215">
        <v>167704</v>
      </c>
      <c r="N157" s="215">
        <v>153996</v>
      </c>
      <c r="O157" s="226">
        <v>146723</v>
      </c>
      <c r="P157" s="215">
        <v>124208</v>
      </c>
      <c r="Q157" s="215">
        <v>66695</v>
      </c>
      <c r="R157" s="215">
        <v>167704</v>
      </c>
      <c r="S157" s="215">
        <v>153996</v>
      </c>
      <c r="T157" s="215">
        <v>146723</v>
      </c>
      <c r="U157" s="215">
        <v>124208</v>
      </c>
      <c r="V157" s="1"/>
      <c r="W157" s="1">
        <v>0.008</v>
      </c>
      <c r="X157" s="1">
        <v>0.0195</v>
      </c>
      <c r="Y157" s="1">
        <v>0.0171</v>
      </c>
      <c r="Z157" s="1">
        <v>0.0156</v>
      </c>
      <c r="AA157" s="167">
        <v>0.0127</v>
      </c>
      <c r="AB157" s="1">
        <v>0.0151</v>
      </c>
      <c r="AC157" s="1">
        <v>0.0151</v>
      </c>
      <c r="AE157" s="1">
        <v>0.0171</v>
      </c>
      <c r="AF157" s="1">
        <v>0.0142</v>
      </c>
      <c r="AG157" s="1">
        <v>0.0029</v>
      </c>
      <c r="AI157" s="1">
        <v>0.0151</v>
      </c>
      <c r="AJ157" s="215">
        <v>152974</v>
      </c>
    </row>
    <row r="158" spans="1:36" ht="12.75">
      <c r="A158" s="167">
        <v>149</v>
      </c>
      <c r="B158" s="168" t="s">
        <v>594</v>
      </c>
      <c r="C158" s="245">
        <v>70661377</v>
      </c>
      <c r="D158" s="245">
        <v>74107308</v>
      </c>
      <c r="E158" s="245">
        <v>80249851</v>
      </c>
      <c r="F158" s="245">
        <v>85338536</v>
      </c>
      <c r="G158" s="245">
        <v>89698755</v>
      </c>
      <c r="H158" s="245">
        <v>93760690</v>
      </c>
      <c r="I158" s="239">
        <v>0</v>
      </c>
      <c r="J158" s="239">
        <v>0</v>
      </c>
      <c r="K158" s="167">
        <v>0</v>
      </c>
      <c r="L158" s="215">
        <v>1674238</v>
      </c>
      <c r="M158" s="215">
        <v>4270706</v>
      </c>
      <c r="N158" s="215">
        <v>3074477</v>
      </c>
      <c r="O158" s="226">
        <v>2226756</v>
      </c>
      <c r="P158" s="215">
        <v>1777115</v>
      </c>
      <c r="Q158" s="215">
        <v>1674238</v>
      </c>
      <c r="R158" s="215">
        <v>4270706</v>
      </c>
      <c r="S158" s="215">
        <v>3074477</v>
      </c>
      <c r="T158" s="215">
        <v>2226756</v>
      </c>
      <c r="U158" s="215">
        <v>1777115</v>
      </c>
      <c r="V158" s="1"/>
      <c r="W158" s="1">
        <v>0.0237</v>
      </c>
      <c r="X158" s="1">
        <v>0.0576</v>
      </c>
      <c r="Y158" s="1">
        <v>0.0383</v>
      </c>
      <c r="Z158" s="1">
        <v>0.0261</v>
      </c>
      <c r="AA158" s="167">
        <v>0.0198</v>
      </c>
      <c r="AB158" s="1">
        <v>0.0281</v>
      </c>
      <c r="AC158" s="1">
        <v>0.0281</v>
      </c>
      <c r="AE158" s="1">
        <v>0.0383</v>
      </c>
      <c r="AF158" s="1">
        <v>0.023</v>
      </c>
      <c r="AG158" s="1">
        <v>0.015300000000000001</v>
      </c>
      <c r="AI158" s="1">
        <v>0.0281</v>
      </c>
      <c r="AJ158" s="215">
        <v>2634675</v>
      </c>
    </row>
    <row r="159" spans="1:36" ht="12.75">
      <c r="A159" s="167">
        <v>150</v>
      </c>
      <c r="B159" s="168" t="s">
        <v>595</v>
      </c>
      <c r="C159" s="245">
        <v>14987659</v>
      </c>
      <c r="D159" s="245">
        <v>15602526</v>
      </c>
      <c r="E159" s="245">
        <v>16672089</v>
      </c>
      <c r="F159" s="245">
        <v>17242283</v>
      </c>
      <c r="G159" s="245">
        <v>18064616</v>
      </c>
      <c r="H159" s="245">
        <v>18366413</v>
      </c>
      <c r="I159" s="239" t="s">
        <v>870</v>
      </c>
      <c r="J159" s="239">
        <v>0</v>
      </c>
      <c r="K159" s="167">
        <v>0</v>
      </c>
      <c r="L159" s="215">
        <v>240175</v>
      </c>
      <c r="M159" s="215">
        <v>285805</v>
      </c>
      <c r="N159" s="215">
        <v>153392</v>
      </c>
      <c r="O159" s="226">
        <v>391276</v>
      </c>
      <c r="P159" s="215">
        <v>267006</v>
      </c>
      <c r="Q159" s="215">
        <v>240175</v>
      </c>
      <c r="R159" s="215">
        <v>285805</v>
      </c>
      <c r="S159" s="215">
        <v>153392</v>
      </c>
      <c r="T159" s="215">
        <v>391276</v>
      </c>
      <c r="U159" s="215">
        <v>267006</v>
      </c>
      <c r="V159" s="1"/>
      <c r="W159" s="1">
        <v>0.016</v>
      </c>
      <c r="X159" s="1">
        <v>0.0183</v>
      </c>
      <c r="Y159" s="1">
        <v>0.0092</v>
      </c>
      <c r="Z159" s="1">
        <v>0.0227</v>
      </c>
      <c r="AA159" s="167">
        <v>0.0148</v>
      </c>
      <c r="AB159" s="1">
        <v>0.0156</v>
      </c>
      <c r="AC159" s="1">
        <v>0.0141</v>
      </c>
      <c r="AE159" s="1">
        <v>0.0227</v>
      </c>
      <c r="AF159" s="1">
        <v>0.012</v>
      </c>
      <c r="AG159" s="1">
        <v>0.010700000000000001</v>
      </c>
      <c r="AI159" s="1">
        <v>0.0156</v>
      </c>
      <c r="AJ159" s="215">
        <v>286516</v>
      </c>
    </row>
    <row r="160" spans="1:36" ht="12.75">
      <c r="A160" s="167">
        <v>151</v>
      </c>
      <c r="B160" s="168" t="s">
        <v>596</v>
      </c>
      <c r="C160" s="245">
        <v>14001857</v>
      </c>
      <c r="D160" s="245">
        <v>14615965</v>
      </c>
      <c r="E160" s="245">
        <v>15292785</v>
      </c>
      <c r="F160" s="245">
        <v>15878879</v>
      </c>
      <c r="G160" s="245">
        <v>16424773</v>
      </c>
      <c r="H160" s="245">
        <v>17183473</v>
      </c>
      <c r="I160" s="239">
        <v>0</v>
      </c>
      <c r="J160" s="239">
        <v>0</v>
      </c>
      <c r="K160" s="167">
        <v>0</v>
      </c>
      <c r="L160" s="215">
        <v>264062</v>
      </c>
      <c r="M160" s="215">
        <v>311421</v>
      </c>
      <c r="N160" s="215">
        <v>203774</v>
      </c>
      <c r="O160" s="226">
        <v>148922</v>
      </c>
      <c r="P160" s="215">
        <v>348081</v>
      </c>
      <c r="Q160" s="215">
        <v>264062</v>
      </c>
      <c r="R160" s="215">
        <v>311421</v>
      </c>
      <c r="S160" s="215">
        <v>203774</v>
      </c>
      <c r="T160" s="215">
        <v>148922</v>
      </c>
      <c r="U160" s="215">
        <v>348081</v>
      </c>
      <c r="V160" s="1"/>
      <c r="W160" s="1">
        <v>0.0189</v>
      </c>
      <c r="X160" s="1">
        <v>0.0213</v>
      </c>
      <c r="Y160" s="1">
        <v>0.0133</v>
      </c>
      <c r="Z160" s="1">
        <v>0.0094</v>
      </c>
      <c r="AA160" s="167">
        <v>0.0212</v>
      </c>
      <c r="AB160" s="1">
        <v>0.0146</v>
      </c>
      <c r="AC160" s="1">
        <v>0.0146</v>
      </c>
      <c r="AE160" s="1">
        <v>0.0212</v>
      </c>
      <c r="AF160" s="1">
        <v>0.0114</v>
      </c>
      <c r="AG160" s="1">
        <v>0.0098</v>
      </c>
      <c r="AI160" s="1">
        <v>0.0146</v>
      </c>
      <c r="AJ160" s="215">
        <v>250879</v>
      </c>
    </row>
    <row r="161" spans="1:36" ht="12.75">
      <c r="A161" s="167">
        <v>152</v>
      </c>
      <c r="B161" s="168" t="s">
        <v>597</v>
      </c>
      <c r="C161" s="245">
        <v>16892223</v>
      </c>
      <c r="D161" s="245">
        <v>17783155</v>
      </c>
      <c r="E161" s="245">
        <v>18419626</v>
      </c>
      <c r="F161" s="245">
        <v>19395615</v>
      </c>
      <c r="G161" s="245">
        <v>20300666</v>
      </c>
      <c r="H161" s="245">
        <v>21117030</v>
      </c>
      <c r="I161" s="239" t="s">
        <v>894</v>
      </c>
      <c r="J161" s="239">
        <v>0</v>
      </c>
      <c r="K161" s="167">
        <v>0</v>
      </c>
      <c r="L161" s="215">
        <v>456842</v>
      </c>
      <c r="M161" s="215">
        <v>191892</v>
      </c>
      <c r="N161" s="215">
        <v>515498</v>
      </c>
      <c r="O161" s="226">
        <v>420161</v>
      </c>
      <c r="P161" s="215">
        <v>308847</v>
      </c>
      <c r="Q161" s="215">
        <v>456842</v>
      </c>
      <c r="R161" s="215">
        <v>191892</v>
      </c>
      <c r="S161" s="215">
        <v>515498</v>
      </c>
      <c r="T161" s="215">
        <v>420161</v>
      </c>
      <c r="U161" s="215">
        <v>308847</v>
      </c>
      <c r="V161" s="1"/>
      <c r="W161" s="1">
        <v>0.027</v>
      </c>
      <c r="X161" s="1">
        <v>0.0108</v>
      </c>
      <c r="Y161" s="1">
        <v>0.028</v>
      </c>
      <c r="Z161" s="1">
        <v>0.0217</v>
      </c>
      <c r="AA161" s="167">
        <v>0.0152</v>
      </c>
      <c r="AB161" s="1">
        <v>0.0216</v>
      </c>
      <c r="AC161" s="1">
        <v>0.0159</v>
      </c>
      <c r="AE161" s="1">
        <v>0.028</v>
      </c>
      <c r="AF161" s="1">
        <v>0.0185</v>
      </c>
      <c r="AG161" s="1">
        <v>0.009500000000000001</v>
      </c>
      <c r="AI161" s="1">
        <v>0.0216</v>
      </c>
      <c r="AJ161" s="215">
        <v>456128</v>
      </c>
    </row>
    <row r="162" spans="1:36" ht="12.75">
      <c r="A162" s="167">
        <v>153</v>
      </c>
      <c r="B162" s="168" t="s">
        <v>598</v>
      </c>
      <c r="C162" s="245">
        <v>74049153</v>
      </c>
      <c r="D162" s="245">
        <v>77287086</v>
      </c>
      <c r="E162" s="245">
        <v>80298856</v>
      </c>
      <c r="F162" s="245">
        <v>83446290</v>
      </c>
      <c r="G162" s="245">
        <v>86926833</v>
      </c>
      <c r="H162" s="245">
        <v>90158798</v>
      </c>
      <c r="I162" s="239" t="s">
        <v>877</v>
      </c>
      <c r="J162" s="239">
        <v>0</v>
      </c>
      <c r="K162" s="167">
        <v>0</v>
      </c>
      <c r="L162" s="215">
        <v>1375155</v>
      </c>
      <c r="M162" s="215">
        <v>1079593</v>
      </c>
      <c r="N162" s="215">
        <v>1139963</v>
      </c>
      <c r="O162" s="226">
        <v>1394386</v>
      </c>
      <c r="P162" s="215">
        <v>1058794</v>
      </c>
      <c r="Q162" s="215">
        <v>1375155</v>
      </c>
      <c r="R162" s="215">
        <v>1079593</v>
      </c>
      <c r="S162" s="215">
        <v>1139963</v>
      </c>
      <c r="T162" s="215">
        <v>1394386</v>
      </c>
      <c r="U162" s="215">
        <v>1058794</v>
      </c>
      <c r="V162" s="1"/>
      <c r="W162" s="1">
        <v>0.0186</v>
      </c>
      <c r="X162" s="1">
        <v>0.014</v>
      </c>
      <c r="Y162" s="1">
        <v>0.0142</v>
      </c>
      <c r="Z162" s="1">
        <v>0.0167</v>
      </c>
      <c r="AA162" s="167">
        <v>0.0122</v>
      </c>
      <c r="AB162" s="1">
        <v>0.0144</v>
      </c>
      <c r="AC162" s="1">
        <v>0.0135</v>
      </c>
      <c r="AE162" s="1">
        <v>0.0167</v>
      </c>
      <c r="AF162" s="1">
        <v>0.0132</v>
      </c>
      <c r="AG162" s="1">
        <v>0.0034999999999999996</v>
      </c>
      <c r="AI162" s="1">
        <v>0.0144</v>
      </c>
      <c r="AJ162" s="215">
        <v>1298287</v>
      </c>
    </row>
    <row r="163" spans="1:36" ht="12.75">
      <c r="A163" s="167">
        <v>154</v>
      </c>
      <c r="B163" s="168" t="s">
        <v>599</v>
      </c>
      <c r="C163" s="245">
        <v>4876132</v>
      </c>
      <c r="D163" s="245">
        <v>5083837</v>
      </c>
      <c r="E163" s="245">
        <v>5597916</v>
      </c>
      <c r="F163" s="245">
        <v>5917184</v>
      </c>
      <c r="G163" s="245">
        <v>6117461</v>
      </c>
      <c r="H163" s="245">
        <v>6177547</v>
      </c>
      <c r="I163" s="239" t="s">
        <v>870</v>
      </c>
      <c r="J163" s="239">
        <v>0</v>
      </c>
      <c r="K163" s="167">
        <v>0</v>
      </c>
      <c r="L163" s="215">
        <v>85802</v>
      </c>
      <c r="M163" s="215">
        <v>85741</v>
      </c>
      <c r="N163" s="215">
        <v>179320</v>
      </c>
      <c r="O163" s="226">
        <v>52347</v>
      </c>
      <c r="P163" s="215">
        <v>226882</v>
      </c>
      <c r="Q163" s="215">
        <v>85802</v>
      </c>
      <c r="R163" s="215">
        <v>85741</v>
      </c>
      <c r="S163" s="215">
        <v>179320</v>
      </c>
      <c r="T163" s="215">
        <v>52347</v>
      </c>
      <c r="U163" s="215">
        <v>226882</v>
      </c>
      <c r="V163" s="1"/>
      <c r="W163" s="1">
        <v>0.0176</v>
      </c>
      <c r="X163" s="1">
        <v>0.0169</v>
      </c>
      <c r="Y163" s="1">
        <v>0.032</v>
      </c>
      <c r="Z163" s="1">
        <v>0.0088</v>
      </c>
      <c r="AA163" s="167">
        <v>0.0371</v>
      </c>
      <c r="AB163" s="1">
        <v>0.026</v>
      </c>
      <c r="AC163" s="1">
        <v>0.0192</v>
      </c>
      <c r="AE163" s="1">
        <v>0.0371</v>
      </c>
      <c r="AF163" s="1">
        <v>0.0204</v>
      </c>
      <c r="AG163" s="1">
        <v>0.0167</v>
      </c>
      <c r="AI163" s="1">
        <v>0.026</v>
      </c>
      <c r="AJ163" s="215">
        <v>160616</v>
      </c>
    </row>
    <row r="164" spans="1:36" ht="12.75">
      <c r="A164" s="167">
        <v>155</v>
      </c>
      <c r="B164" s="168" t="s">
        <v>600</v>
      </c>
      <c r="C164" s="245">
        <v>148706496</v>
      </c>
      <c r="D164" s="245">
        <v>155730639</v>
      </c>
      <c r="E164" s="245">
        <v>184938303</v>
      </c>
      <c r="F164" s="245">
        <v>194415314</v>
      </c>
      <c r="G164" s="245">
        <v>204256773</v>
      </c>
      <c r="H164" s="245">
        <v>192845196</v>
      </c>
      <c r="I164" s="239" t="s">
        <v>870</v>
      </c>
      <c r="J164" s="239">
        <v>0</v>
      </c>
      <c r="K164" s="167">
        <v>0</v>
      </c>
      <c r="L164" s="215">
        <v>3270004</v>
      </c>
      <c r="M164" s="215">
        <v>3608503</v>
      </c>
      <c r="N164" s="215">
        <v>4853553</v>
      </c>
      <c r="O164" s="226">
        <v>4981076</v>
      </c>
      <c r="P164" s="215">
        <v>6856879</v>
      </c>
      <c r="Q164" s="215">
        <v>3270004</v>
      </c>
      <c r="R164" s="215">
        <v>3608503</v>
      </c>
      <c r="S164" s="215">
        <v>4853553</v>
      </c>
      <c r="T164" s="215">
        <v>4981076</v>
      </c>
      <c r="U164" s="215">
        <v>6856879</v>
      </c>
      <c r="V164" s="1"/>
      <c r="W164" s="1">
        <v>0.022</v>
      </c>
      <c r="X164" s="1">
        <v>0.0232</v>
      </c>
      <c r="Y164" s="1">
        <v>0.0262</v>
      </c>
      <c r="Z164" s="1">
        <v>0.0256</v>
      </c>
      <c r="AA164" s="167">
        <v>0.0336</v>
      </c>
      <c r="AB164" s="1">
        <v>0.0285</v>
      </c>
      <c r="AC164" s="1">
        <v>0.025</v>
      </c>
      <c r="AE164" s="1">
        <v>0.0336</v>
      </c>
      <c r="AF164" s="1">
        <v>0.0259</v>
      </c>
      <c r="AG164" s="1">
        <v>0.0076999999999999985</v>
      </c>
      <c r="AI164" s="1">
        <v>0.0285</v>
      </c>
      <c r="AJ164" s="215">
        <v>5496088</v>
      </c>
    </row>
    <row r="165" spans="1:36" ht="12.75">
      <c r="A165" s="167">
        <v>156</v>
      </c>
      <c r="B165" s="168" t="s">
        <v>601</v>
      </c>
      <c r="C165" s="245">
        <v>1820724</v>
      </c>
      <c r="D165" s="245">
        <v>1878027</v>
      </c>
      <c r="E165" s="245">
        <v>1932264</v>
      </c>
      <c r="F165" s="245">
        <v>2006275</v>
      </c>
      <c r="G165" s="245">
        <v>2078631</v>
      </c>
      <c r="H165" s="245">
        <v>2152305</v>
      </c>
      <c r="I165" s="239" t="s">
        <v>870</v>
      </c>
      <c r="J165" s="239">
        <v>0</v>
      </c>
      <c r="K165" s="167">
        <v>0</v>
      </c>
      <c r="L165" s="215">
        <v>11785</v>
      </c>
      <c r="M165" s="215">
        <v>7286</v>
      </c>
      <c r="N165" s="215">
        <v>25704</v>
      </c>
      <c r="O165" s="226">
        <v>22199</v>
      </c>
      <c r="P165" s="215">
        <v>21708</v>
      </c>
      <c r="Q165" s="215">
        <v>11785</v>
      </c>
      <c r="R165" s="215">
        <v>7286</v>
      </c>
      <c r="S165" s="215">
        <v>25704</v>
      </c>
      <c r="T165" s="215">
        <v>22199</v>
      </c>
      <c r="U165" s="215">
        <v>21708</v>
      </c>
      <c r="V165" s="1"/>
      <c r="W165" s="1">
        <v>0.0065</v>
      </c>
      <c r="X165" s="1">
        <v>0.0039</v>
      </c>
      <c r="Y165" s="1">
        <v>0.0133</v>
      </c>
      <c r="Z165" s="1">
        <v>0.0111</v>
      </c>
      <c r="AA165" s="167">
        <v>0.0104</v>
      </c>
      <c r="AB165" s="1">
        <v>0.0116</v>
      </c>
      <c r="AC165" s="1">
        <v>0.0085</v>
      </c>
      <c r="AE165" s="1">
        <v>0.0133</v>
      </c>
      <c r="AF165" s="1">
        <v>0.0108</v>
      </c>
      <c r="AG165" s="1">
        <v>0.0024999999999999988</v>
      </c>
      <c r="AI165" s="1">
        <v>0.0116</v>
      </c>
      <c r="AJ165" s="215">
        <v>24967</v>
      </c>
    </row>
    <row r="166" spans="1:36" ht="12.75">
      <c r="A166" s="167">
        <v>157</v>
      </c>
      <c r="B166" s="168" t="s">
        <v>602</v>
      </c>
      <c r="C166" s="245">
        <v>24580535</v>
      </c>
      <c r="D166" s="245">
        <v>25224589</v>
      </c>
      <c r="E166" s="245">
        <v>29211523</v>
      </c>
      <c r="F166" s="245">
        <v>30272310</v>
      </c>
      <c r="G166" s="245">
        <v>31120030</v>
      </c>
      <c r="H166" s="245">
        <v>28475555</v>
      </c>
      <c r="I166" s="239" t="s">
        <v>883</v>
      </c>
      <c r="J166" s="239">
        <v>0</v>
      </c>
      <c r="K166" s="167">
        <v>0</v>
      </c>
      <c r="L166" s="215">
        <v>29541</v>
      </c>
      <c r="M166" s="215">
        <v>82710</v>
      </c>
      <c r="N166" s="215">
        <v>330499</v>
      </c>
      <c r="O166" s="226">
        <v>90912</v>
      </c>
      <c r="P166" s="215">
        <v>90703</v>
      </c>
      <c r="Q166" s="215">
        <v>29541</v>
      </c>
      <c r="R166" s="215">
        <v>82710</v>
      </c>
      <c r="S166" s="215">
        <v>330499</v>
      </c>
      <c r="T166" s="215">
        <v>90912</v>
      </c>
      <c r="U166" s="215">
        <v>90703</v>
      </c>
      <c r="V166" s="1"/>
      <c r="W166" s="1">
        <v>0.0012</v>
      </c>
      <c r="X166" s="1">
        <v>0.0033</v>
      </c>
      <c r="Y166" s="1">
        <v>0.0113</v>
      </c>
      <c r="Z166" s="1">
        <v>0.003</v>
      </c>
      <c r="AA166" s="167">
        <v>0.0029</v>
      </c>
      <c r="AB166" s="1">
        <v>0.0057</v>
      </c>
      <c r="AC166" s="1">
        <v>0.0031</v>
      </c>
      <c r="AE166" s="1">
        <v>0.0113</v>
      </c>
      <c r="AF166" s="1">
        <v>0.003</v>
      </c>
      <c r="AG166" s="1">
        <v>0.008299999999999998</v>
      </c>
      <c r="AI166" s="1">
        <v>0.0057</v>
      </c>
      <c r="AJ166" s="215">
        <v>162311</v>
      </c>
    </row>
    <row r="167" spans="1:36" ht="12.75">
      <c r="A167" s="167">
        <v>158</v>
      </c>
      <c r="B167" s="168" t="s">
        <v>603</v>
      </c>
      <c r="C167" s="245">
        <v>33270386</v>
      </c>
      <c r="D167" s="245">
        <v>35938075</v>
      </c>
      <c r="E167" s="245">
        <v>40158316</v>
      </c>
      <c r="F167" s="245">
        <v>42041245</v>
      </c>
      <c r="G167" s="245">
        <v>43986244</v>
      </c>
      <c r="H167" s="245">
        <v>44622239</v>
      </c>
      <c r="I167" s="239">
        <v>0</v>
      </c>
      <c r="J167" s="239">
        <v>0</v>
      </c>
      <c r="K167" s="167">
        <v>0</v>
      </c>
      <c r="L167" s="215">
        <v>1835455</v>
      </c>
      <c r="M167" s="215">
        <v>1136928</v>
      </c>
      <c r="N167" s="215">
        <v>878971</v>
      </c>
      <c r="O167" s="226">
        <v>893968</v>
      </c>
      <c r="P167" s="215">
        <v>1889196</v>
      </c>
      <c r="Q167" s="215">
        <v>1835455</v>
      </c>
      <c r="R167" s="215">
        <v>1136928</v>
      </c>
      <c r="S167" s="215">
        <v>878971</v>
      </c>
      <c r="T167" s="215">
        <v>893968</v>
      </c>
      <c r="U167" s="215">
        <v>1889196</v>
      </c>
      <c r="V167" s="1"/>
      <c r="W167" s="1">
        <v>0.0552</v>
      </c>
      <c r="X167" s="1">
        <v>0.0316</v>
      </c>
      <c r="Y167" s="1">
        <v>0.0219</v>
      </c>
      <c r="Z167" s="1">
        <v>0.0213</v>
      </c>
      <c r="AA167" s="167">
        <v>0.0429</v>
      </c>
      <c r="AB167" s="1">
        <v>0.0287</v>
      </c>
      <c r="AC167" s="1">
        <v>0.0249</v>
      </c>
      <c r="AE167" s="1">
        <v>0.0429</v>
      </c>
      <c r="AF167" s="1">
        <v>0.0216</v>
      </c>
      <c r="AG167" s="1">
        <v>0.0213</v>
      </c>
      <c r="AI167" s="1">
        <v>0.0249</v>
      </c>
      <c r="AJ167" s="215">
        <v>1111094</v>
      </c>
    </row>
    <row r="168" spans="1:36" ht="12.75">
      <c r="A168" s="167">
        <v>159</v>
      </c>
      <c r="B168" s="168" t="s">
        <v>604</v>
      </c>
      <c r="C168" s="245">
        <v>41340174</v>
      </c>
      <c r="D168" s="245">
        <v>42640565</v>
      </c>
      <c r="E168" s="245">
        <v>49857396</v>
      </c>
      <c r="F168" s="245">
        <v>51362992</v>
      </c>
      <c r="G168" s="245">
        <v>52902505</v>
      </c>
      <c r="H168" s="245">
        <v>48465939</v>
      </c>
      <c r="I168" s="239" t="s">
        <v>870</v>
      </c>
      <c r="J168" s="239">
        <v>0</v>
      </c>
      <c r="K168" s="167">
        <v>0</v>
      </c>
      <c r="L168" s="215">
        <v>266887</v>
      </c>
      <c r="M168" s="215">
        <v>360075</v>
      </c>
      <c r="N168" s="215">
        <v>259161</v>
      </c>
      <c r="O168" s="226">
        <v>255438</v>
      </c>
      <c r="P168" s="215">
        <v>476064</v>
      </c>
      <c r="Q168" s="215">
        <v>266887</v>
      </c>
      <c r="R168" s="215">
        <v>360075</v>
      </c>
      <c r="S168" s="215">
        <v>259161</v>
      </c>
      <c r="T168" s="215">
        <v>255438</v>
      </c>
      <c r="U168" s="215">
        <v>476064</v>
      </c>
      <c r="V168" s="1"/>
      <c r="W168" s="1">
        <v>0.0065</v>
      </c>
      <c r="X168" s="1">
        <v>0.0084</v>
      </c>
      <c r="Y168" s="1">
        <v>0.0052</v>
      </c>
      <c r="Z168" s="1">
        <v>0.005</v>
      </c>
      <c r="AA168" s="167">
        <v>0.009</v>
      </c>
      <c r="AB168" s="1">
        <v>0.0064</v>
      </c>
      <c r="AC168" s="1">
        <v>0.0062</v>
      </c>
      <c r="AE168" s="1">
        <v>0.009</v>
      </c>
      <c r="AF168" s="1">
        <v>0.0051</v>
      </c>
      <c r="AG168" s="1">
        <v>0.003899999999999999</v>
      </c>
      <c r="AI168" s="1">
        <v>0.0064</v>
      </c>
      <c r="AJ168" s="215">
        <v>310182</v>
      </c>
    </row>
    <row r="169" spans="1:36" ht="12.75">
      <c r="A169" s="167">
        <v>160</v>
      </c>
      <c r="B169" s="168" t="s">
        <v>605</v>
      </c>
      <c r="C169" s="245">
        <v>146747545</v>
      </c>
      <c r="D169" s="245">
        <v>152560490</v>
      </c>
      <c r="E169" s="245">
        <v>158905239</v>
      </c>
      <c r="F169" s="245">
        <v>165213230</v>
      </c>
      <c r="G169" s="245">
        <v>171723047</v>
      </c>
      <c r="H169" s="245">
        <v>178233471</v>
      </c>
      <c r="I169" s="239" t="s">
        <v>870</v>
      </c>
      <c r="J169" s="239">
        <v>0</v>
      </c>
      <c r="K169" s="167">
        <v>0</v>
      </c>
      <c r="L169" s="215">
        <v>2144212</v>
      </c>
      <c r="M169" s="215">
        <v>2530737</v>
      </c>
      <c r="N169" s="215">
        <v>2335360</v>
      </c>
      <c r="O169" s="226">
        <v>2379486</v>
      </c>
      <c r="P169" s="215">
        <v>2217348</v>
      </c>
      <c r="Q169" s="215">
        <v>2144212</v>
      </c>
      <c r="R169" s="215">
        <v>2530737</v>
      </c>
      <c r="S169" s="215">
        <v>2335360</v>
      </c>
      <c r="T169" s="215">
        <v>2379486</v>
      </c>
      <c r="U169" s="215">
        <v>2217348</v>
      </c>
      <c r="V169" s="1"/>
      <c r="W169" s="1">
        <v>0.0146</v>
      </c>
      <c r="X169" s="1">
        <v>0.0166</v>
      </c>
      <c r="Y169" s="1">
        <v>0.0147</v>
      </c>
      <c r="Z169" s="1">
        <v>0.0144</v>
      </c>
      <c r="AA169" s="167">
        <v>0.0129</v>
      </c>
      <c r="AB169" s="1">
        <v>0.014</v>
      </c>
      <c r="AC169" s="1">
        <v>0.014</v>
      </c>
      <c r="AE169" s="1">
        <v>0.0147</v>
      </c>
      <c r="AF169" s="1">
        <v>0.0137</v>
      </c>
      <c r="AG169" s="1">
        <v>0.0009999999999999992</v>
      </c>
      <c r="AI169" s="1">
        <v>0.014</v>
      </c>
      <c r="AJ169" s="215">
        <v>2495269</v>
      </c>
    </row>
    <row r="170" spans="1:36" ht="12.75">
      <c r="A170" s="167">
        <v>161</v>
      </c>
      <c r="B170" s="168" t="s">
        <v>606</v>
      </c>
      <c r="C170" s="245">
        <v>39450650</v>
      </c>
      <c r="D170" s="245">
        <v>41088672</v>
      </c>
      <c r="E170" s="245">
        <v>42772547</v>
      </c>
      <c r="F170" s="245">
        <v>44380722</v>
      </c>
      <c r="G170" s="245">
        <v>46068433</v>
      </c>
      <c r="H170" s="245">
        <v>47747316</v>
      </c>
      <c r="I170" s="239">
        <v>0</v>
      </c>
      <c r="J170" s="239">
        <v>0</v>
      </c>
      <c r="K170" s="167">
        <v>0</v>
      </c>
      <c r="L170" s="215">
        <v>651756</v>
      </c>
      <c r="M170" s="215">
        <v>656658</v>
      </c>
      <c r="N170" s="215">
        <v>538861</v>
      </c>
      <c r="O170" s="226">
        <v>578193</v>
      </c>
      <c r="P170" s="215">
        <v>527172</v>
      </c>
      <c r="Q170" s="215">
        <v>651756</v>
      </c>
      <c r="R170" s="215">
        <v>656658</v>
      </c>
      <c r="S170" s="215">
        <v>538861</v>
      </c>
      <c r="T170" s="215">
        <v>578193</v>
      </c>
      <c r="U170" s="215">
        <v>527172</v>
      </c>
      <c r="V170" s="1"/>
      <c r="W170" s="1">
        <v>0.0165</v>
      </c>
      <c r="X170" s="1">
        <v>0.016</v>
      </c>
      <c r="Y170" s="1">
        <v>0.0126</v>
      </c>
      <c r="Z170" s="1">
        <v>0.013</v>
      </c>
      <c r="AA170" s="167">
        <v>0.0114</v>
      </c>
      <c r="AB170" s="1">
        <v>0.0123</v>
      </c>
      <c r="AC170" s="1">
        <v>0.0123</v>
      </c>
      <c r="AE170" s="1">
        <v>0.013</v>
      </c>
      <c r="AF170" s="1">
        <v>0.012</v>
      </c>
      <c r="AG170" s="1">
        <v>0.0009999999999999992</v>
      </c>
      <c r="AI170" s="1">
        <v>0.0123</v>
      </c>
      <c r="AJ170" s="215">
        <v>587292</v>
      </c>
    </row>
    <row r="171" spans="1:36" ht="12.75">
      <c r="A171" s="167">
        <v>162</v>
      </c>
      <c r="B171" s="168" t="s">
        <v>607</v>
      </c>
      <c r="C171" s="245">
        <v>21838302</v>
      </c>
      <c r="D171" s="245">
        <v>22856796</v>
      </c>
      <c r="E171" s="245">
        <v>25107062</v>
      </c>
      <c r="F171" s="245">
        <v>26043471</v>
      </c>
      <c r="G171" s="245">
        <v>27131063</v>
      </c>
      <c r="H171" s="245">
        <v>26630180</v>
      </c>
      <c r="I171" s="239">
        <v>0</v>
      </c>
      <c r="J171" s="239">
        <v>0</v>
      </c>
      <c r="K171" s="167">
        <v>0</v>
      </c>
      <c r="L171" s="215">
        <v>472536</v>
      </c>
      <c r="M171" s="215">
        <v>366231</v>
      </c>
      <c r="N171" s="215">
        <v>308732</v>
      </c>
      <c r="O171" s="226">
        <v>430254</v>
      </c>
      <c r="P171" s="215">
        <v>234383</v>
      </c>
      <c r="Q171" s="215">
        <v>472536</v>
      </c>
      <c r="R171" s="215">
        <v>366231</v>
      </c>
      <c r="S171" s="215">
        <v>308732</v>
      </c>
      <c r="T171" s="215">
        <v>430254</v>
      </c>
      <c r="U171" s="215">
        <v>234383</v>
      </c>
      <c r="V171" s="1"/>
      <c r="W171" s="1">
        <v>0.0216</v>
      </c>
      <c r="X171" s="1">
        <v>0.016</v>
      </c>
      <c r="Y171" s="1">
        <v>0.0123</v>
      </c>
      <c r="Z171" s="1">
        <v>0.0165</v>
      </c>
      <c r="AA171" s="167">
        <v>0.0086</v>
      </c>
      <c r="AB171" s="1">
        <v>0.0125</v>
      </c>
      <c r="AC171" s="1">
        <v>0.0123</v>
      </c>
      <c r="AE171" s="1">
        <v>0.0165</v>
      </c>
      <c r="AF171" s="1">
        <v>0.0105</v>
      </c>
      <c r="AG171" s="1">
        <v>0.006</v>
      </c>
      <c r="AI171" s="1">
        <v>0.0125</v>
      </c>
      <c r="AJ171" s="215">
        <v>332877</v>
      </c>
    </row>
    <row r="172" spans="1:36" ht="12.75">
      <c r="A172" s="167">
        <v>163</v>
      </c>
      <c r="B172" s="168" t="s">
        <v>608</v>
      </c>
      <c r="C172" s="245">
        <v>126245456</v>
      </c>
      <c r="D172" s="245">
        <v>131247559</v>
      </c>
      <c r="E172" s="245">
        <v>136429137</v>
      </c>
      <c r="F172" s="245">
        <v>141804316</v>
      </c>
      <c r="G172" s="245">
        <v>147954540</v>
      </c>
      <c r="H172" s="245">
        <v>154675587</v>
      </c>
      <c r="I172" s="239" t="s">
        <v>874</v>
      </c>
      <c r="J172" s="239">
        <v>0</v>
      </c>
      <c r="K172" s="167">
        <v>0</v>
      </c>
      <c r="L172" s="215">
        <v>1845967</v>
      </c>
      <c r="M172" s="215">
        <v>1884440</v>
      </c>
      <c r="N172" s="215">
        <v>1964451</v>
      </c>
      <c r="O172" s="226">
        <v>2529409</v>
      </c>
      <c r="P172" s="215">
        <v>3022183</v>
      </c>
      <c r="Q172" s="215">
        <v>1845967</v>
      </c>
      <c r="R172" s="215">
        <v>1884440</v>
      </c>
      <c r="S172" s="215">
        <v>1964451</v>
      </c>
      <c r="T172" s="215">
        <v>2529409</v>
      </c>
      <c r="U172" s="215">
        <v>3022183</v>
      </c>
      <c r="V172" s="1"/>
      <c r="W172" s="1">
        <v>0.0146</v>
      </c>
      <c r="X172" s="1">
        <v>0.0144</v>
      </c>
      <c r="Y172" s="1">
        <v>0.0144</v>
      </c>
      <c r="Z172" s="1">
        <v>0.0178</v>
      </c>
      <c r="AA172" s="167">
        <v>0.0204</v>
      </c>
      <c r="AB172" s="1">
        <v>0.0175</v>
      </c>
      <c r="AC172" s="1">
        <v>0.0155</v>
      </c>
      <c r="AE172" s="1">
        <v>0.0204</v>
      </c>
      <c r="AF172" s="1">
        <v>0.0161</v>
      </c>
      <c r="AG172" s="1">
        <v>0.004300000000000002</v>
      </c>
      <c r="AI172" s="1">
        <v>0.0175</v>
      </c>
      <c r="AJ172" s="215">
        <v>2706823</v>
      </c>
    </row>
    <row r="173" spans="1:36" ht="12.75">
      <c r="A173" s="167">
        <v>164</v>
      </c>
      <c r="B173" s="168" t="s">
        <v>609</v>
      </c>
      <c r="C173" s="245">
        <v>35597066</v>
      </c>
      <c r="D173" s="245">
        <v>36870564</v>
      </c>
      <c r="E173" s="245">
        <v>44273401</v>
      </c>
      <c r="F173" s="245">
        <v>45783643</v>
      </c>
      <c r="G173" s="245">
        <v>47340833</v>
      </c>
      <c r="H173" s="245">
        <v>42464918</v>
      </c>
      <c r="I173" s="239" t="s">
        <v>870</v>
      </c>
      <c r="J173" s="239">
        <v>0</v>
      </c>
      <c r="K173" s="167">
        <v>0</v>
      </c>
      <c r="L173" s="215">
        <v>377843</v>
      </c>
      <c r="M173" s="215">
        <v>612396</v>
      </c>
      <c r="N173" s="215">
        <v>403407</v>
      </c>
      <c r="O173" s="226">
        <v>412599</v>
      </c>
      <c r="P173" s="215">
        <v>260486</v>
      </c>
      <c r="Q173" s="215">
        <v>377843</v>
      </c>
      <c r="R173" s="215">
        <v>612396</v>
      </c>
      <c r="S173" s="215">
        <v>403407</v>
      </c>
      <c r="T173" s="215">
        <v>412599</v>
      </c>
      <c r="U173" s="215">
        <v>260486</v>
      </c>
      <c r="V173" s="1"/>
      <c r="W173" s="1">
        <v>0.0106</v>
      </c>
      <c r="X173" s="1">
        <v>0.0166</v>
      </c>
      <c r="Y173" s="1">
        <v>0.0091</v>
      </c>
      <c r="Z173" s="1">
        <v>0.009</v>
      </c>
      <c r="AA173" s="167">
        <v>0.0055</v>
      </c>
      <c r="AB173" s="1">
        <v>0.0079</v>
      </c>
      <c r="AC173" s="1">
        <v>0.0079</v>
      </c>
      <c r="AE173" s="1">
        <v>0.0091</v>
      </c>
      <c r="AF173" s="1">
        <v>0.0073</v>
      </c>
      <c r="AG173" s="1">
        <v>0.0018000000000000004</v>
      </c>
      <c r="AI173" s="1">
        <v>0.0079</v>
      </c>
      <c r="AJ173" s="215">
        <v>335473</v>
      </c>
    </row>
    <row r="174" spans="1:36" ht="12.75">
      <c r="A174" s="167">
        <v>165</v>
      </c>
      <c r="B174" s="168" t="s">
        <v>610</v>
      </c>
      <c r="C174" s="245">
        <v>86826081</v>
      </c>
      <c r="D174" s="245">
        <v>90263355</v>
      </c>
      <c r="E174" s="245">
        <v>94569307</v>
      </c>
      <c r="F174" s="245">
        <v>98301115</v>
      </c>
      <c r="G174" s="245">
        <v>101685688</v>
      </c>
      <c r="H174" s="245">
        <v>105377504</v>
      </c>
      <c r="I174" s="239" t="s">
        <v>893</v>
      </c>
      <c r="J174" s="239">
        <v>0</v>
      </c>
      <c r="K174" s="167">
        <v>0</v>
      </c>
      <c r="L174" s="215">
        <v>1266622</v>
      </c>
      <c r="M174" s="215">
        <v>2049368</v>
      </c>
      <c r="N174" s="215">
        <v>1367575</v>
      </c>
      <c r="O174" s="226">
        <v>927045</v>
      </c>
      <c r="P174" s="215">
        <v>1149674</v>
      </c>
      <c r="Q174" s="215">
        <v>1266622</v>
      </c>
      <c r="R174" s="215">
        <v>2049368</v>
      </c>
      <c r="S174" s="215">
        <v>1367575</v>
      </c>
      <c r="T174" s="215">
        <v>927045</v>
      </c>
      <c r="U174" s="215">
        <v>1149674</v>
      </c>
      <c r="V174" s="1"/>
      <c r="W174" s="1">
        <v>0.0146</v>
      </c>
      <c r="X174" s="1">
        <v>0.0227</v>
      </c>
      <c r="Y174" s="1">
        <v>0.0145</v>
      </c>
      <c r="Z174" s="1">
        <v>0.0094</v>
      </c>
      <c r="AA174" s="167">
        <v>0.0113</v>
      </c>
      <c r="AB174" s="1">
        <v>0.0117</v>
      </c>
      <c r="AC174" s="1">
        <v>0.0117</v>
      </c>
      <c r="AE174" s="1">
        <v>0.0145</v>
      </c>
      <c r="AF174" s="1">
        <v>0.0104</v>
      </c>
      <c r="AG174" s="1">
        <v>0.004100000000000001</v>
      </c>
      <c r="AI174" s="1">
        <v>0.0117</v>
      </c>
      <c r="AJ174" s="215">
        <v>1232917</v>
      </c>
    </row>
    <row r="175" spans="1:36" ht="12.75">
      <c r="A175" s="167">
        <v>166</v>
      </c>
      <c r="B175" s="168" t="s">
        <v>611</v>
      </c>
      <c r="C175" s="245">
        <v>20867145</v>
      </c>
      <c r="D175" s="245">
        <v>21664958</v>
      </c>
      <c r="E175" s="245">
        <v>25363947</v>
      </c>
      <c r="F175" s="245">
        <v>26178066</v>
      </c>
      <c r="G175" s="245">
        <v>27036627</v>
      </c>
      <c r="H175" s="245">
        <v>24706180</v>
      </c>
      <c r="I175" s="239" t="s">
        <v>888</v>
      </c>
      <c r="J175" s="239">
        <v>0</v>
      </c>
      <c r="K175" s="167">
        <v>0</v>
      </c>
      <c r="L175" s="215">
        <v>276134</v>
      </c>
      <c r="M175" s="215">
        <v>166271</v>
      </c>
      <c r="N175" s="215">
        <v>180020</v>
      </c>
      <c r="O175" s="226">
        <v>204109</v>
      </c>
      <c r="P175" s="215">
        <v>214719</v>
      </c>
      <c r="Q175" s="215">
        <v>276134</v>
      </c>
      <c r="R175" s="215">
        <v>166271</v>
      </c>
      <c r="S175" s="215">
        <v>180020</v>
      </c>
      <c r="T175" s="215">
        <v>204109</v>
      </c>
      <c r="U175" s="215">
        <v>214719</v>
      </c>
      <c r="V175" s="1"/>
      <c r="W175" s="1">
        <v>0.0132</v>
      </c>
      <c r="X175" s="1">
        <v>0.0077</v>
      </c>
      <c r="Y175" s="1">
        <v>0.0071</v>
      </c>
      <c r="Z175" s="1">
        <v>0.0078</v>
      </c>
      <c r="AA175" s="167">
        <v>0.0079</v>
      </c>
      <c r="AB175" s="1">
        <v>0.0076</v>
      </c>
      <c r="AC175" s="1">
        <v>0.0075</v>
      </c>
      <c r="AE175" s="1">
        <v>0.0079</v>
      </c>
      <c r="AF175" s="1">
        <v>0.0075</v>
      </c>
      <c r="AG175" s="1">
        <v>0.00040000000000000105</v>
      </c>
      <c r="AI175" s="1">
        <v>0.0076</v>
      </c>
      <c r="AJ175" s="215">
        <v>187767</v>
      </c>
    </row>
    <row r="176" spans="1:36" ht="12.75">
      <c r="A176" s="167">
        <v>167</v>
      </c>
      <c r="B176" s="168" t="s">
        <v>612</v>
      </c>
      <c r="C176" s="245">
        <v>57822467</v>
      </c>
      <c r="D176" s="245">
        <v>60338710</v>
      </c>
      <c r="E176" s="245">
        <v>65023962</v>
      </c>
      <c r="F176" s="245">
        <v>67724944</v>
      </c>
      <c r="G176" s="245">
        <v>70370223</v>
      </c>
      <c r="H176" s="245">
        <v>70383241</v>
      </c>
      <c r="I176" s="239" t="s">
        <v>878</v>
      </c>
      <c r="J176" s="239">
        <v>0</v>
      </c>
      <c r="K176" s="167">
        <v>0</v>
      </c>
      <c r="L176" s="215">
        <v>1070681</v>
      </c>
      <c r="M176" s="215">
        <v>701381</v>
      </c>
      <c r="N176" s="215">
        <v>1075383</v>
      </c>
      <c r="O176" s="226">
        <v>952155</v>
      </c>
      <c r="P176" s="215">
        <v>919501</v>
      </c>
      <c r="Q176" s="215">
        <v>1070681</v>
      </c>
      <c r="R176" s="215">
        <v>701381</v>
      </c>
      <c r="S176" s="215">
        <v>1075383</v>
      </c>
      <c r="T176" s="215">
        <v>952155</v>
      </c>
      <c r="U176" s="215">
        <v>919501</v>
      </c>
      <c r="V176" s="1"/>
      <c r="W176" s="1">
        <v>0.0185</v>
      </c>
      <c r="X176" s="1">
        <v>0.0116</v>
      </c>
      <c r="Y176" s="1">
        <v>0.0165</v>
      </c>
      <c r="Z176" s="1">
        <v>0.0141</v>
      </c>
      <c r="AA176" s="167">
        <v>0.0131</v>
      </c>
      <c r="AB176" s="1">
        <v>0.0146</v>
      </c>
      <c r="AC176" s="1">
        <v>0.0129</v>
      </c>
      <c r="AE176" s="1">
        <v>0.0165</v>
      </c>
      <c r="AF176" s="1">
        <v>0.0136</v>
      </c>
      <c r="AG176" s="1">
        <v>0.0029000000000000015</v>
      </c>
      <c r="AI176" s="1">
        <v>0.0146</v>
      </c>
      <c r="AJ176" s="215">
        <v>1027595</v>
      </c>
    </row>
    <row r="177" spans="1:36" ht="12.75">
      <c r="A177" s="167">
        <v>168</v>
      </c>
      <c r="B177" s="168" t="s">
        <v>613</v>
      </c>
      <c r="C177" s="245">
        <v>52983355</v>
      </c>
      <c r="D177" s="245">
        <v>54625370</v>
      </c>
      <c r="E177" s="245">
        <v>63238414</v>
      </c>
      <c r="F177" s="245">
        <v>65122516</v>
      </c>
      <c r="G177" s="245">
        <v>67106065</v>
      </c>
      <c r="H177" s="245">
        <v>61739705</v>
      </c>
      <c r="I177" s="239" t="s">
        <v>880</v>
      </c>
      <c r="J177" s="239">
        <v>0</v>
      </c>
      <c r="K177" s="167">
        <v>0</v>
      </c>
      <c r="L177" s="215">
        <v>317431</v>
      </c>
      <c r="M177" s="215">
        <v>303231</v>
      </c>
      <c r="N177" s="215">
        <v>303142</v>
      </c>
      <c r="O177" s="226">
        <v>355486</v>
      </c>
      <c r="P177" s="215">
        <v>434109</v>
      </c>
      <c r="Q177" s="215">
        <v>317431</v>
      </c>
      <c r="R177" s="215">
        <v>303231</v>
      </c>
      <c r="S177" s="215">
        <v>303142</v>
      </c>
      <c r="T177" s="215">
        <v>355486</v>
      </c>
      <c r="U177" s="215">
        <v>434109</v>
      </c>
      <c r="V177" s="1"/>
      <c r="W177" s="1">
        <v>0.006</v>
      </c>
      <c r="X177" s="1">
        <v>0.0056</v>
      </c>
      <c r="Y177" s="1">
        <v>0.0048</v>
      </c>
      <c r="Z177" s="1">
        <v>0.0055</v>
      </c>
      <c r="AA177" s="167">
        <v>0.0065</v>
      </c>
      <c r="AB177" s="1">
        <v>0.0056</v>
      </c>
      <c r="AC177" s="1">
        <v>0.0053</v>
      </c>
      <c r="AE177" s="1">
        <v>0.0065</v>
      </c>
      <c r="AF177" s="1">
        <v>0.0052</v>
      </c>
      <c r="AG177" s="1">
        <v>0.0013</v>
      </c>
      <c r="AI177" s="1">
        <v>0.0056</v>
      </c>
      <c r="AJ177" s="215">
        <v>345742</v>
      </c>
    </row>
    <row r="178" spans="1:36" ht="12.75">
      <c r="A178" s="167">
        <v>169</v>
      </c>
      <c r="B178" s="168" t="s">
        <v>614</v>
      </c>
      <c r="C178" s="245">
        <v>16033569</v>
      </c>
      <c r="D178" s="245">
        <v>16606927</v>
      </c>
      <c r="E178" s="245">
        <v>19362682</v>
      </c>
      <c r="F178" s="245">
        <v>20050404</v>
      </c>
      <c r="G178" s="245">
        <v>20711514</v>
      </c>
      <c r="H178" s="245">
        <v>18562404</v>
      </c>
      <c r="I178" s="239" t="s">
        <v>869</v>
      </c>
      <c r="J178" s="239">
        <v>0</v>
      </c>
      <c r="K178" s="167">
        <v>0</v>
      </c>
      <c r="L178" s="215">
        <v>172518</v>
      </c>
      <c r="M178" s="215">
        <v>178838</v>
      </c>
      <c r="N178" s="215">
        <v>203655</v>
      </c>
      <c r="O178" s="226">
        <v>159850</v>
      </c>
      <c r="P178" s="215">
        <v>124665</v>
      </c>
      <c r="Q178" s="215">
        <v>172518</v>
      </c>
      <c r="R178" s="215">
        <v>178838</v>
      </c>
      <c r="S178" s="215">
        <v>203655</v>
      </c>
      <c r="T178" s="215">
        <v>159850</v>
      </c>
      <c r="U178" s="215">
        <v>124665</v>
      </c>
      <c r="V178" s="1"/>
      <c r="W178" s="1">
        <v>0.0108</v>
      </c>
      <c r="X178" s="1">
        <v>0.0108</v>
      </c>
      <c r="Y178" s="1">
        <v>0.0105</v>
      </c>
      <c r="Z178" s="1">
        <v>0.008</v>
      </c>
      <c r="AA178" s="167">
        <v>0.006</v>
      </c>
      <c r="AB178" s="1">
        <v>0.0082</v>
      </c>
      <c r="AC178" s="1">
        <v>0.0082</v>
      </c>
      <c r="AE178" s="1">
        <v>0.0105</v>
      </c>
      <c r="AF178" s="1">
        <v>0.007</v>
      </c>
      <c r="AG178" s="1">
        <v>0.0035000000000000005</v>
      </c>
      <c r="AI178" s="1">
        <v>0.0082</v>
      </c>
      <c r="AJ178" s="215">
        <v>152212</v>
      </c>
    </row>
    <row r="179" spans="1:36" ht="12.75">
      <c r="A179" s="167">
        <v>170</v>
      </c>
      <c r="B179" s="168" t="s">
        <v>615</v>
      </c>
      <c r="C179" s="245">
        <v>131259954</v>
      </c>
      <c r="D179" s="245">
        <v>138028167</v>
      </c>
      <c r="E179" s="245">
        <v>144113359</v>
      </c>
      <c r="F179" s="245">
        <v>150058642</v>
      </c>
      <c r="G179" s="245">
        <v>155802418</v>
      </c>
      <c r="H179" s="245">
        <v>162088840</v>
      </c>
      <c r="I179" s="239">
        <v>0</v>
      </c>
      <c r="J179" s="239">
        <v>0</v>
      </c>
      <c r="K179" s="167">
        <v>0</v>
      </c>
      <c r="L179" s="215">
        <v>3486714</v>
      </c>
      <c r="M179" s="215">
        <v>2634488</v>
      </c>
      <c r="N179" s="215">
        <v>2342449</v>
      </c>
      <c r="O179" s="226">
        <v>1992310</v>
      </c>
      <c r="P179" s="215">
        <v>2301778</v>
      </c>
      <c r="Q179" s="215">
        <v>3486714</v>
      </c>
      <c r="R179" s="215">
        <v>2634488</v>
      </c>
      <c r="S179" s="215">
        <v>2342449</v>
      </c>
      <c r="T179" s="215">
        <v>1992310</v>
      </c>
      <c r="U179" s="215">
        <v>2301778</v>
      </c>
      <c r="V179" s="1"/>
      <c r="W179" s="1">
        <v>0.0266</v>
      </c>
      <c r="X179" s="1">
        <v>0.0191</v>
      </c>
      <c r="Y179" s="1">
        <v>0.0163</v>
      </c>
      <c r="Z179" s="1">
        <v>0.0133</v>
      </c>
      <c r="AA179" s="167">
        <v>0.0148</v>
      </c>
      <c r="AB179" s="1">
        <v>0.0148</v>
      </c>
      <c r="AC179" s="1">
        <v>0.0148</v>
      </c>
      <c r="AE179" s="1">
        <v>0.0163</v>
      </c>
      <c r="AF179" s="1">
        <v>0.0141</v>
      </c>
      <c r="AG179" s="1">
        <v>0.002199999999999999</v>
      </c>
      <c r="AI179" s="1">
        <v>0.0148</v>
      </c>
      <c r="AJ179" s="215">
        <v>2398915</v>
      </c>
    </row>
    <row r="180" spans="1:36" ht="12.75">
      <c r="A180" s="167">
        <v>171</v>
      </c>
      <c r="B180" s="168" t="s">
        <v>616</v>
      </c>
      <c r="C180" s="245">
        <v>58185898</v>
      </c>
      <c r="D180" s="245">
        <v>60343478</v>
      </c>
      <c r="E180" s="245">
        <v>65059735</v>
      </c>
      <c r="F180" s="245">
        <v>67531947</v>
      </c>
      <c r="G180" s="245">
        <v>70206984</v>
      </c>
      <c r="H180" s="245">
        <v>69787334</v>
      </c>
      <c r="I180" s="239" t="s">
        <v>874</v>
      </c>
      <c r="J180" s="239">
        <v>0</v>
      </c>
      <c r="K180" s="167">
        <v>0</v>
      </c>
      <c r="L180" s="215">
        <v>702428</v>
      </c>
      <c r="M180" s="215">
        <v>583497</v>
      </c>
      <c r="N180" s="215">
        <v>845488</v>
      </c>
      <c r="O180" s="226">
        <v>986738</v>
      </c>
      <c r="P180" s="215">
        <v>645664</v>
      </c>
      <c r="Q180" s="215">
        <v>702428</v>
      </c>
      <c r="R180" s="215">
        <v>583497</v>
      </c>
      <c r="S180" s="215">
        <v>845488</v>
      </c>
      <c r="T180" s="215">
        <v>986738</v>
      </c>
      <c r="U180" s="215">
        <v>645664</v>
      </c>
      <c r="V180" s="1"/>
      <c r="W180" s="1">
        <v>0.0121</v>
      </c>
      <c r="X180" s="1">
        <v>0.0097</v>
      </c>
      <c r="Y180" s="1">
        <v>0.013</v>
      </c>
      <c r="Z180" s="1">
        <v>0.0146</v>
      </c>
      <c r="AA180" s="167">
        <v>0.0092</v>
      </c>
      <c r="AB180" s="1">
        <v>0.0123</v>
      </c>
      <c r="AC180" s="1">
        <v>0.0106</v>
      </c>
      <c r="AE180" s="1">
        <v>0.0146</v>
      </c>
      <c r="AF180" s="1">
        <v>0.0111</v>
      </c>
      <c r="AG180" s="1">
        <v>0.0034999999999999996</v>
      </c>
      <c r="AI180" s="1">
        <v>0.0123</v>
      </c>
      <c r="AJ180" s="215">
        <v>858384</v>
      </c>
    </row>
    <row r="181" spans="1:36" ht="12.75">
      <c r="A181" s="167">
        <v>172</v>
      </c>
      <c r="B181" s="168" t="s">
        <v>617</v>
      </c>
      <c r="C181" s="245">
        <v>46068055</v>
      </c>
      <c r="D181" s="245">
        <v>48001741</v>
      </c>
      <c r="E181" s="245">
        <v>49968699</v>
      </c>
      <c r="F181" s="245">
        <v>51762724</v>
      </c>
      <c r="G181" s="245">
        <v>53872786</v>
      </c>
      <c r="H181" s="245">
        <v>56027404</v>
      </c>
      <c r="I181" s="239">
        <v>0</v>
      </c>
      <c r="J181" s="239">
        <v>0</v>
      </c>
      <c r="K181" s="167">
        <v>0</v>
      </c>
      <c r="L181" s="215">
        <v>781985</v>
      </c>
      <c r="M181" s="215">
        <v>766914</v>
      </c>
      <c r="N181" s="215">
        <v>544808</v>
      </c>
      <c r="O181" s="226">
        <v>816928</v>
      </c>
      <c r="P181" s="215">
        <v>804899</v>
      </c>
      <c r="Q181" s="215">
        <v>781985</v>
      </c>
      <c r="R181" s="215">
        <v>766914</v>
      </c>
      <c r="S181" s="215">
        <v>544808</v>
      </c>
      <c r="T181" s="215">
        <v>816928</v>
      </c>
      <c r="U181" s="215">
        <v>804899</v>
      </c>
      <c r="V181" s="1"/>
      <c r="W181" s="1">
        <v>0.017</v>
      </c>
      <c r="X181" s="1">
        <v>0.016</v>
      </c>
      <c r="Y181" s="1">
        <v>0.0109</v>
      </c>
      <c r="Z181" s="1">
        <v>0.0158</v>
      </c>
      <c r="AA181" s="167">
        <v>0.0149</v>
      </c>
      <c r="AB181" s="1">
        <v>0.0139</v>
      </c>
      <c r="AC181" s="1">
        <v>0.0139</v>
      </c>
      <c r="AE181" s="1">
        <v>0.0158</v>
      </c>
      <c r="AF181" s="1">
        <v>0.0129</v>
      </c>
      <c r="AG181" s="1">
        <v>0.0029000000000000015</v>
      </c>
      <c r="AI181" s="1">
        <v>0.0139</v>
      </c>
      <c r="AJ181" s="215">
        <v>778781</v>
      </c>
    </row>
    <row r="182" spans="1:36" ht="12.75">
      <c r="A182" s="167">
        <v>173</v>
      </c>
      <c r="B182" s="168" t="s">
        <v>618</v>
      </c>
      <c r="C182" s="245">
        <v>19244879</v>
      </c>
      <c r="D182" s="245">
        <v>20041869</v>
      </c>
      <c r="E182" s="245">
        <v>22855216</v>
      </c>
      <c r="F182" s="245">
        <v>23600254</v>
      </c>
      <c r="G182" s="245">
        <v>24543518</v>
      </c>
      <c r="H182" s="245">
        <v>23465704</v>
      </c>
      <c r="I182" s="239">
        <v>0</v>
      </c>
      <c r="J182" s="239">
        <v>0</v>
      </c>
      <c r="K182" s="167">
        <v>0</v>
      </c>
      <c r="L182" s="215">
        <v>314798</v>
      </c>
      <c r="M182" s="215">
        <v>299113</v>
      </c>
      <c r="N182" s="215">
        <v>173658</v>
      </c>
      <c r="O182" s="226">
        <v>353258</v>
      </c>
      <c r="P182" s="215">
        <v>481416</v>
      </c>
      <c r="Q182" s="215">
        <v>314798</v>
      </c>
      <c r="R182" s="215">
        <v>299113</v>
      </c>
      <c r="S182" s="215">
        <v>173658</v>
      </c>
      <c r="T182" s="215">
        <v>353258</v>
      </c>
      <c r="U182" s="215">
        <v>481416</v>
      </c>
      <c r="V182" s="1"/>
      <c r="W182" s="1">
        <v>0.0164</v>
      </c>
      <c r="X182" s="1">
        <v>0.0149</v>
      </c>
      <c r="Y182" s="1">
        <v>0.0076</v>
      </c>
      <c r="Z182" s="1">
        <v>0.015</v>
      </c>
      <c r="AA182" s="167">
        <v>0.0196</v>
      </c>
      <c r="AB182" s="1">
        <v>0.0141</v>
      </c>
      <c r="AC182" s="1">
        <v>0.0125</v>
      </c>
      <c r="AE182" s="1">
        <v>0.0196</v>
      </c>
      <c r="AF182" s="1">
        <v>0.0113</v>
      </c>
      <c r="AG182" s="1">
        <v>0.0083</v>
      </c>
      <c r="AI182" s="1">
        <v>0.0141</v>
      </c>
      <c r="AJ182" s="215">
        <v>330866</v>
      </c>
    </row>
    <row r="183" spans="1:36" ht="12.75">
      <c r="A183" s="167">
        <v>174</v>
      </c>
      <c r="B183" s="168" t="s">
        <v>619</v>
      </c>
      <c r="C183" s="245">
        <v>26682292</v>
      </c>
      <c r="D183" s="245">
        <v>27639329</v>
      </c>
      <c r="E183" s="245">
        <v>30432490</v>
      </c>
      <c r="F183" s="245">
        <v>32083704</v>
      </c>
      <c r="G183" s="245">
        <v>33668813</v>
      </c>
      <c r="H183" s="245">
        <v>33429900</v>
      </c>
      <c r="I183" s="239" t="s">
        <v>870</v>
      </c>
      <c r="J183" s="239">
        <v>0</v>
      </c>
      <c r="K183" s="167">
        <v>0</v>
      </c>
      <c r="L183" s="215">
        <v>270176</v>
      </c>
      <c r="M183" s="215">
        <v>656502</v>
      </c>
      <c r="N183" s="215">
        <v>883555</v>
      </c>
      <c r="O183" s="226">
        <v>771856</v>
      </c>
      <c r="P183" s="215">
        <v>476201</v>
      </c>
      <c r="Q183" s="215">
        <v>270176</v>
      </c>
      <c r="R183" s="215">
        <v>656502</v>
      </c>
      <c r="S183" s="215">
        <v>883555</v>
      </c>
      <c r="T183" s="215">
        <v>771856</v>
      </c>
      <c r="U183" s="215">
        <v>476201</v>
      </c>
      <c r="V183" s="1"/>
      <c r="W183" s="1">
        <v>0.0101</v>
      </c>
      <c r="X183" s="1">
        <v>0.0238</v>
      </c>
      <c r="Y183" s="1">
        <v>0.029</v>
      </c>
      <c r="Z183" s="1">
        <v>0.0241</v>
      </c>
      <c r="AA183" s="167">
        <v>0.0141</v>
      </c>
      <c r="AB183" s="1">
        <v>0.0224</v>
      </c>
      <c r="AC183" s="1">
        <v>0.0207</v>
      </c>
      <c r="AE183" s="1">
        <v>0.029</v>
      </c>
      <c r="AF183" s="1">
        <v>0.0191</v>
      </c>
      <c r="AG183" s="1">
        <v>0.009900000000000003</v>
      </c>
      <c r="AI183" s="1">
        <v>0.0224</v>
      </c>
      <c r="AJ183" s="215">
        <v>748830</v>
      </c>
    </row>
    <row r="184" spans="1:36" ht="12.75">
      <c r="A184" s="167">
        <v>175</v>
      </c>
      <c r="B184" s="168" t="s">
        <v>620</v>
      </c>
      <c r="C184" s="245">
        <v>32226908</v>
      </c>
      <c r="D184" s="245">
        <v>33405874</v>
      </c>
      <c r="E184" s="245">
        <v>44458802</v>
      </c>
      <c r="F184" s="245">
        <v>46047741</v>
      </c>
      <c r="G184" s="245">
        <v>47717256</v>
      </c>
      <c r="H184" s="245">
        <v>39060944</v>
      </c>
      <c r="I184" s="239" t="s">
        <v>877</v>
      </c>
      <c r="J184" s="239">
        <v>0</v>
      </c>
      <c r="K184" s="167">
        <v>0</v>
      </c>
      <c r="L184" s="215">
        <v>373294</v>
      </c>
      <c r="M184" s="215">
        <v>552801</v>
      </c>
      <c r="N184" s="215">
        <v>477469</v>
      </c>
      <c r="O184" s="226">
        <v>518321</v>
      </c>
      <c r="P184" s="215">
        <v>611675</v>
      </c>
      <c r="Q184" s="215">
        <v>373294</v>
      </c>
      <c r="R184" s="215">
        <v>552801</v>
      </c>
      <c r="S184" s="215">
        <v>477469</v>
      </c>
      <c r="T184" s="215">
        <v>518321</v>
      </c>
      <c r="U184" s="215">
        <v>611675</v>
      </c>
      <c r="V184" s="1"/>
      <c r="W184" s="1">
        <v>0.0116</v>
      </c>
      <c r="X184" s="1">
        <v>0.0165</v>
      </c>
      <c r="Y184" s="1">
        <v>0.0107</v>
      </c>
      <c r="Z184" s="1">
        <v>0.0113</v>
      </c>
      <c r="AA184" s="167">
        <v>0.0128</v>
      </c>
      <c r="AB184" s="1">
        <v>0.0116</v>
      </c>
      <c r="AC184" s="1">
        <v>0.0116</v>
      </c>
      <c r="AE184" s="1">
        <v>0.0128</v>
      </c>
      <c r="AF184" s="1">
        <v>0.011</v>
      </c>
      <c r="AG184" s="1">
        <v>0.0018000000000000013</v>
      </c>
      <c r="AI184" s="1">
        <v>0.0116</v>
      </c>
      <c r="AJ184" s="215">
        <v>453107</v>
      </c>
    </row>
    <row r="185" spans="1:36" ht="12.75">
      <c r="A185" s="167">
        <v>176</v>
      </c>
      <c r="B185" s="168" t="s">
        <v>621</v>
      </c>
      <c r="C185" s="245">
        <v>109528185</v>
      </c>
      <c r="D185" s="245">
        <v>113940518</v>
      </c>
      <c r="E185" s="245">
        <v>118138663</v>
      </c>
      <c r="F185" s="245">
        <v>122959539</v>
      </c>
      <c r="G185" s="245">
        <v>128409819</v>
      </c>
      <c r="H185" s="245">
        <v>133790410</v>
      </c>
      <c r="I185" s="239">
        <v>0</v>
      </c>
      <c r="J185" s="239">
        <v>0</v>
      </c>
      <c r="K185" s="167">
        <v>0</v>
      </c>
      <c r="L185" s="215">
        <v>1674128</v>
      </c>
      <c r="M185" s="215">
        <v>1352288</v>
      </c>
      <c r="N185" s="215">
        <v>1774563</v>
      </c>
      <c r="O185" s="226">
        <v>2639893</v>
      </c>
      <c r="P185" s="215">
        <v>2200088</v>
      </c>
      <c r="Q185" s="215">
        <v>1674128</v>
      </c>
      <c r="R185" s="215">
        <v>1352288</v>
      </c>
      <c r="S185" s="215">
        <v>1774563</v>
      </c>
      <c r="T185" s="215">
        <v>2639893</v>
      </c>
      <c r="U185" s="215">
        <v>2200088</v>
      </c>
      <c r="V185" s="1"/>
      <c r="W185" s="1">
        <v>0.0153</v>
      </c>
      <c r="X185" s="1">
        <v>0.0119</v>
      </c>
      <c r="Y185" s="1">
        <v>0.015</v>
      </c>
      <c r="Z185" s="1">
        <v>0.0215</v>
      </c>
      <c r="AA185" s="167">
        <v>0.0171</v>
      </c>
      <c r="AB185" s="1">
        <v>0.0179</v>
      </c>
      <c r="AC185" s="1">
        <v>0.0147</v>
      </c>
      <c r="AE185" s="1">
        <v>0.0215</v>
      </c>
      <c r="AF185" s="1">
        <v>0.0161</v>
      </c>
      <c r="AG185" s="1">
        <v>0.0053999999999999986</v>
      </c>
      <c r="AI185" s="1">
        <v>0.0179</v>
      </c>
      <c r="AJ185" s="215">
        <v>2394848</v>
      </c>
    </row>
    <row r="186" spans="1:36" ht="12.75">
      <c r="A186" s="167">
        <v>177</v>
      </c>
      <c r="B186" s="168" t="s">
        <v>622</v>
      </c>
      <c r="C186" s="245">
        <v>31557264</v>
      </c>
      <c r="D186" s="245">
        <v>37189189</v>
      </c>
      <c r="E186" s="245">
        <v>41294017</v>
      </c>
      <c r="F186" s="245">
        <v>43047199</v>
      </c>
      <c r="G186" s="245">
        <v>45032443</v>
      </c>
      <c r="H186" s="245">
        <v>44125091</v>
      </c>
      <c r="I186" s="239">
        <v>0</v>
      </c>
      <c r="J186" s="239">
        <v>0</v>
      </c>
      <c r="K186" s="167">
        <v>0</v>
      </c>
      <c r="L186" s="215">
        <v>4842993</v>
      </c>
      <c r="M186" s="215">
        <v>517009</v>
      </c>
      <c r="N186" s="215">
        <v>720832</v>
      </c>
      <c r="O186" s="226">
        <v>909064</v>
      </c>
      <c r="P186" s="215">
        <v>905825</v>
      </c>
      <c r="Q186" s="215">
        <v>4842993</v>
      </c>
      <c r="R186" s="215">
        <v>517009</v>
      </c>
      <c r="S186" s="215">
        <v>720832</v>
      </c>
      <c r="T186" s="215">
        <v>909064</v>
      </c>
      <c r="U186" s="215">
        <v>905825</v>
      </c>
      <c r="V186" s="1"/>
      <c r="W186" s="1">
        <v>0.1535</v>
      </c>
      <c r="X186" s="1">
        <v>0.0139</v>
      </c>
      <c r="Y186" s="1">
        <v>0.0175</v>
      </c>
      <c r="Z186" s="1">
        <v>0.0211</v>
      </c>
      <c r="AA186" s="167">
        <v>0.0201</v>
      </c>
      <c r="AB186" s="1">
        <v>0.0196</v>
      </c>
      <c r="AC186" s="1">
        <v>0.0172</v>
      </c>
      <c r="AE186" s="1">
        <v>0.0211</v>
      </c>
      <c r="AF186" s="1">
        <v>0.0188</v>
      </c>
      <c r="AG186" s="1">
        <v>0.0023</v>
      </c>
      <c r="AI186" s="1">
        <v>0.0196</v>
      </c>
      <c r="AJ186" s="215">
        <v>864852</v>
      </c>
    </row>
    <row r="187" spans="1:36" ht="12.75">
      <c r="A187" s="167">
        <v>178</v>
      </c>
      <c r="B187" s="168" t="s">
        <v>623</v>
      </c>
      <c r="C187" s="245">
        <v>55368833</v>
      </c>
      <c r="D187" s="245">
        <v>57521943</v>
      </c>
      <c r="E187" s="245">
        <v>64738724</v>
      </c>
      <c r="F187" s="245">
        <v>66981117</v>
      </c>
      <c r="G187" s="245">
        <v>69288556</v>
      </c>
      <c r="H187" s="245">
        <v>60807273</v>
      </c>
      <c r="I187" s="239" t="s">
        <v>889</v>
      </c>
      <c r="J187" s="239">
        <v>0</v>
      </c>
      <c r="K187" s="167">
        <v>0</v>
      </c>
      <c r="L187" s="215">
        <v>768889</v>
      </c>
      <c r="M187" s="215">
        <v>598732</v>
      </c>
      <c r="N187" s="215">
        <v>623925</v>
      </c>
      <c r="O187" s="226">
        <v>632911</v>
      </c>
      <c r="P187" s="215">
        <v>1082547</v>
      </c>
      <c r="Q187" s="215">
        <v>768889</v>
      </c>
      <c r="R187" s="215">
        <v>598732</v>
      </c>
      <c r="S187" s="215">
        <v>623925</v>
      </c>
      <c r="T187" s="215">
        <v>632911</v>
      </c>
      <c r="U187" s="215">
        <v>1082547</v>
      </c>
      <c r="V187" s="1"/>
      <c r="W187" s="1">
        <v>0.0139</v>
      </c>
      <c r="X187" s="1">
        <v>0.0104</v>
      </c>
      <c r="Y187" s="1">
        <v>0.0096</v>
      </c>
      <c r="Z187" s="1">
        <v>0.0094</v>
      </c>
      <c r="AA187" s="167">
        <v>0.0156</v>
      </c>
      <c r="AB187" s="1">
        <v>0.0115</v>
      </c>
      <c r="AC187" s="1">
        <v>0.0098</v>
      </c>
      <c r="AE187" s="1">
        <v>0.0156</v>
      </c>
      <c r="AF187" s="1">
        <v>0.0095</v>
      </c>
      <c r="AG187" s="1">
        <v>0.0060999999999999995</v>
      </c>
      <c r="AI187" s="1">
        <v>0.0115</v>
      </c>
      <c r="AJ187" s="215">
        <v>699284</v>
      </c>
    </row>
    <row r="188" spans="1:36" ht="12.75">
      <c r="A188" s="167">
        <v>179</v>
      </c>
      <c r="B188" s="168" t="s">
        <v>624</v>
      </c>
      <c r="C188" s="245">
        <v>11863359</v>
      </c>
      <c r="D188" s="245">
        <v>12521680</v>
      </c>
      <c r="E188" s="245">
        <v>15840333</v>
      </c>
      <c r="F188" s="245">
        <v>16819641</v>
      </c>
      <c r="G188" s="245">
        <v>17527266</v>
      </c>
      <c r="H188" s="245">
        <v>15069673</v>
      </c>
      <c r="I188" s="239" t="s">
        <v>890</v>
      </c>
      <c r="J188" s="239">
        <v>0</v>
      </c>
      <c r="K188" s="167">
        <v>0</v>
      </c>
      <c r="L188" s="215">
        <v>361737</v>
      </c>
      <c r="M188" s="215">
        <v>258707</v>
      </c>
      <c r="N188" s="215">
        <v>311480</v>
      </c>
      <c r="O188" s="226">
        <v>287134</v>
      </c>
      <c r="P188" s="215">
        <v>347922</v>
      </c>
      <c r="Q188" s="215">
        <v>361737</v>
      </c>
      <c r="R188" s="215">
        <v>258707</v>
      </c>
      <c r="S188" s="215">
        <v>311480</v>
      </c>
      <c r="T188" s="215">
        <v>287134</v>
      </c>
      <c r="U188" s="215">
        <v>347922</v>
      </c>
      <c r="V188" s="1"/>
      <c r="W188" s="1">
        <v>0.0305</v>
      </c>
      <c r="X188" s="1">
        <v>0.0207</v>
      </c>
      <c r="Y188" s="1">
        <v>0.0197</v>
      </c>
      <c r="Z188" s="1">
        <v>0.0171</v>
      </c>
      <c r="AA188" s="167">
        <v>0.0199</v>
      </c>
      <c r="AB188" s="1">
        <v>0.0189</v>
      </c>
      <c r="AC188" s="1">
        <v>0.0189</v>
      </c>
      <c r="AE188" s="1">
        <v>0.0199</v>
      </c>
      <c r="AF188" s="1">
        <v>0.0184</v>
      </c>
      <c r="AG188" s="1">
        <v>0.0015000000000000013</v>
      </c>
      <c r="AI188" s="1">
        <v>0.0189</v>
      </c>
      <c r="AJ188" s="215">
        <v>284817</v>
      </c>
    </row>
    <row r="189" spans="1:36" ht="12.75">
      <c r="A189" s="167">
        <v>180</v>
      </c>
      <c r="B189" s="168" t="s">
        <v>625</v>
      </c>
      <c r="C189" s="245">
        <v>10376972</v>
      </c>
      <c r="D189" s="245">
        <v>10864443</v>
      </c>
      <c r="E189" s="245">
        <v>13230691</v>
      </c>
      <c r="F189" s="245">
        <v>13792584</v>
      </c>
      <c r="G189" s="245">
        <v>14466667</v>
      </c>
      <c r="H189" s="245">
        <v>12795395</v>
      </c>
      <c r="I189" s="239">
        <v>0</v>
      </c>
      <c r="J189" s="239">
        <v>0</v>
      </c>
      <c r="K189" s="167">
        <v>0</v>
      </c>
      <c r="L189" s="215">
        <v>228047</v>
      </c>
      <c r="M189" s="215">
        <v>92983</v>
      </c>
      <c r="N189" s="215">
        <v>224000</v>
      </c>
      <c r="O189" s="226">
        <v>329268</v>
      </c>
      <c r="P189" s="215">
        <v>112833</v>
      </c>
      <c r="Q189" s="215">
        <v>228047</v>
      </c>
      <c r="R189" s="215">
        <v>92983</v>
      </c>
      <c r="S189" s="215">
        <v>224000</v>
      </c>
      <c r="T189" s="215">
        <v>329268</v>
      </c>
      <c r="U189" s="215">
        <v>112833</v>
      </c>
      <c r="V189" s="1"/>
      <c r="W189" s="1">
        <v>0.022</v>
      </c>
      <c r="X189" s="1">
        <v>0.0086</v>
      </c>
      <c r="Y189" s="1">
        <v>0.0169</v>
      </c>
      <c r="Z189" s="1">
        <v>0.0239</v>
      </c>
      <c r="AA189" s="167">
        <v>0.0078</v>
      </c>
      <c r="AB189" s="1">
        <v>0.0162</v>
      </c>
      <c r="AC189" s="1">
        <v>0.0111</v>
      </c>
      <c r="AE189" s="1">
        <v>0.0239</v>
      </c>
      <c r="AF189" s="1">
        <v>0.0124</v>
      </c>
      <c r="AG189" s="1">
        <v>0.011500000000000002</v>
      </c>
      <c r="AI189" s="1">
        <v>0.0162</v>
      </c>
      <c r="AJ189" s="215">
        <v>207285</v>
      </c>
    </row>
    <row r="190" spans="1:36" ht="12.75">
      <c r="A190" s="167">
        <v>181</v>
      </c>
      <c r="B190" s="168" t="s">
        <v>626</v>
      </c>
      <c r="C190" s="245">
        <v>86698275</v>
      </c>
      <c r="D190" s="245">
        <v>90014577</v>
      </c>
      <c r="E190" s="245">
        <v>93348857</v>
      </c>
      <c r="F190" s="245">
        <v>97238148</v>
      </c>
      <c r="G190" s="245">
        <v>100813580</v>
      </c>
      <c r="H190" s="245">
        <v>104950524</v>
      </c>
      <c r="I190" s="239" t="s">
        <v>870</v>
      </c>
      <c r="J190" s="239">
        <v>0</v>
      </c>
      <c r="K190" s="167">
        <v>0</v>
      </c>
      <c r="L190" s="215">
        <v>1148845</v>
      </c>
      <c r="M190" s="215">
        <v>1083916</v>
      </c>
      <c r="N190" s="215">
        <v>1555570</v>
      </c>
      <c r="O190" s="226">
        <v>1144478</v>
      </c>
      <c r="P190" s="215">
        <v>1616604</v>
      </c>
      <c r="Q190" s="215">
        <v>1148845</v>
      </c>
      <c r="R190" s="215">
        <v>1083916</v>
      </c>
      <c r="S190" s="215">
        <v>1555570</v>
      </c>
      <c r="T190" s="215">
        <v>1144478</v>
      </c>
      <c r="U190" s="215">
        <v>1616604</v>
      </c>
      <c r="V190" s="1"/>
      <c r="W190" s="1">
        <v>0.0133</v>
      </c>
      <c r="X190" s="1">
        <v>0.012</v>
      </c>
      <c r="Y190" s="1">
        <v>0.0167</v>
      </c>
      <c r="Z190" s="1">
        <v>0.0118</v>
      </c>
      <c r="AA190" s="167">
        <v>0.016</v>
      </c>
      <c r="AB190" s="1">
        <v>0.0148</v>
      </c>
      <c r="AC190" s="1">
        <v>0.0133</v>
      </c>
      <c r="AE190" s="1">
        <v>0.0167</v>
      </c>
      <c r="AF190" s="1">
        <v>0.0139</v>
      </c>
      <c r="AG190" s="1">
        <v>0.0028000000000000004</v>
      </c>
      <c r="AI190" s="1">
        <v>0.0148</v>
      </c>
      <c r="AJ190" s="215">
        <v>1553268</v>
      </c>
    </row>
    <row r="191" spans="1:36" ht="12.75">
      <c r="A191" s="167">
        <v>182</v>
      </c>
      <c r="B191" s="168" t="s">
        <v>627</v>
      </c>
      <c r="C191" s="245">
        <v>40482738</v>
      </c>
      <c r="D191" s="245">
        <v>42271292</v>
      </c>
      <c r="E191" s="245">
        <v>44431811</v>
      </c>
      <c r="F191" s="245">
        <v>46577372</v>
      </c>
      <c r="G191" s="245">
        <v>48650625</v>
      </c>
      <c r="H191" s="245">
        <v>50914925</v>
      </c>
      <c r="I191" s="239">
        <v>0</v>
      </c>
      <c r="J191" s="239">
        <v>0</v>
      </c>
      <c r="K191" s="167">
        <v>0</v>
      </c>
      <c r="L191" s="215">
        <v>767330</v>
      </c>
      <c r="M191" s="215">
        <v>1103737</v>
      </c>
      <c r="N191" s="215">
        <v>1034766</v>
      </c>
      <c r="O191" s="226">
        <v>908819</v>
      </c>
      <c r="P191" s="215">
        <v>1048034</v>
      </c>
      <c r="Q191" s="215">
        <v>767330</v>
      </c>
      <c r="R191" s="215">
        <v>1103737</v>
      </c>
      <c r="S191" s="215">
        <v>1034766</v>
      </c>
      <c r="T191" s="215">
        <v>908819</v>
      </c>
      <c r="U191" s="215">
        <v>1048034</v>
      </c>
      <c r="V191" s="1"/>
      <c r="W191" s="1">
        <v>0.019</v>
      </c>
      <c r="X191" s="1">
        <v>0.0261</v>
      </c>
      <c r="Y191" s="1">
        <v>0.0233</v>
      </c>
      <c r="Z191" s="1">
        <v>0.0195</v>
      </c>
      <c r="AA191" s="167">
        <v>0.0215</v>
      </c>
      <c r="AB191" s="1">
        <v>0.0214</v>
      </c>
      <c r="AC191" s="1">
        <v>0.0214</v>
      </c>
      <c r="AE191" s="1">
        <v>0.0233</v>
      </c>
      <c r="AF191" s="1">
        <v>0.0205</v>
      </c>
      <c r="AG191" s="1">
        <v>0.0028000000000000004</v>
      </c>
      <c r="AI191" s="1">
        <v>0.0214</v>
      </c>
      <c r="AJ191" s="215">
        <v>1089579</v>
      </c>
    </row>
    <row r="192" spans="1:36" ht="12.75">
      <c r="A192" s="167">
        <v>183</v>
      </c>
      <c r="B192" s="168" t="s">
        <v>628</v>
      </c>
      <c r="C192" s="245">
        <v>1378983</v>
      </c>
      <c r="D192" s="245">
        <v>1423245</v>
      </c>
      <c r="E192" s="245">
        <v>1463886</v>
      </c>
      <c r="F192" s="245">
        <v>1504465</v>
      </c>
      <c r="G192" s="245">
        <v>1549793</v>
      </c>
      <c r="H192" s="245">
        <v>1606648</v>
      </c>
      <c r="I192" s="239" t="s">
        <v>870</v>
      </c>
      <c r="J192" s="239">
        <v>0</v>
      </c>
      <c r="K192" s="167">
        <v>0</v>
      </c>
      <c r="L192" s="215">
        <v>9787</v>
      </c>
      <c r="M192" s="215">
        <v>5060</v>
      </c>
      <c r="N192" s="215">
        <v>3982</v>
      </c>
      <c r="O192" s="226">
        <v>7716</v>
      </c>
      <c r="P192" s="215">
        <v>18110</v>
      </c>
      <c r="Q192" s="215">
        <v>9787</v>
      </c>
      <c r="R192" s="215">
        <v>5060</v>
      </c>
      <c r="S192" s="215">
        <v>3982</v>
      </c>
      <c r="T192" s="215">
        <v>7716</v>
      </c>
      <c r="U192" s="215">
        <v>18110</v>
      </c>
      <c r="V192" s="1"/>
      <c r="W192" s="1">
        <v>0.0071</v>
      </c>
      <c r="X192" s="1">
        <v>0.0036</v>
      </c>
      <c r="Y192" s="1">
        <v>0.0027</v>
      </c>
      <c r="Z192" s="1">
        <v>0.0051</v>
      </c>
      <c r="AA192" s="167">
        <v>0.0117</v>
      </c>
      <c r="AB192" s="1">
        <v>0.0065</v>
      </c>
      <c r="AC192" s="1">
        <v>0.0038</v>
      </c>
      <c r="AE192" s="1">
        <v>0.0117</v>
      </c>
      <c r="AF192" s="1">
        <v>0.0039</v>
      </c>
      <c r="AG192" s="1">
        <v>0.0078000000000000005</v>
      </c>
      <c r="AI192" s="1">
        <v>0.0065</v>
      </c>
      <c r="AJ192" s="215">
        <v>10443</v>
      </c>
    </row>
    <row r="193" spans="1:36" ht="12.75">
      <c r="A193" s="167">
        <v>184</v>
      </c>
      <c r="B193" s="168" t="s">
        <v>629</v>
      </c>
      <c r="C193" s="245">
        <v>25068581</v>
      </c>
      <c r="D193" s="245">
        <v>26268182</v>
      </c>
      <c r="E193" s="245">
        <v>29471490</v>
      </c>
      <c r="F193" s="245">
        <v>30670471</v>
      </c>
      <c r="G193" s="245">
        <v>31863977</v>
      </c>
      <c r="H193" s="245">
        <v>31318740</v>
      </c>
      <c r="I193" s="239" t="s">
        <v>870</v>
      </c>
      <c r="J193" s="239">
        <v>0</v>
      </c>
      <c r="K193" s="167">
        <v>0</v>
      </c>
      <c r="L193" s="215">
        <v>572886</v>
      </c>
      <c r="M193" s="215">
        <v>764477</v>
      </c>
      <c r="N193" s="215">
        <v>462194</v>
      </c>
      <c r="O193" s="226">
        <v>426744</v>
      </c>
      <c r="P193" s="215">
        <v>577320</v>
      </c>
      <c r="Q193" s="215">
        <v>572886</v>
      </c>
      <c r="R193" s="215">
        <v>764477</v>
      </c>
      <c r="S193" s="215">
        <v>462194</v>
      </c>
      <c r="T193" s="215">
        <v>426744</v>
      </c>
      <c r="U193" s="215">
        <v>577320</v>
      </c>
      <c r="V193" s="1"/>
      <c r="W193" s="1">
        <v>0.0229</v>
      </c>
      <c r="X193" s="1">
        <v>0.0291</v>
      </c>
      <c r="Y193" s="1">
        <v>0.0157</v>
      </c>
      <c r="Z193" s="1">
        <v>0.0139</v>
      </c>
      <c r="AA193" s="167">
        <v>0.0181</v>
      </c>
      <c r="AB193" s="1">
        <v>0.0159</v>
      </c>
      <c r="AC193" s="1">
        <v>0.0159</v>
      </c>
      <c r="AE193" s="1">
        <v>0.0181</v>
      </c>
      <c r="AF193" s="1">
        <v>0.0148</v>
      </c>
      <c r="AG193" s="1">
        <v>0.003300000000000001</v>
      </c>
      <c r="AI193" s="1">
        <v>0.0159</v>
      </c>
      <c r="AJ193" s="215">
        <v>497968</v>
      </c>
    </row>
    <row r="194" spans="1:36" ht="12.75">
      <c r="A194" s="167">
        <v>185</v>
      </c>
      <c r="B194" s="168" t="s">
        <v>630</v>
      </c>
      <c r="C194" s="245">
        <v>67893461</v>
      </c>
      <c r="D194" s="245">
        <v>70897896</v>
      </c>
      <c r="E194" s="245">
        <v>73699324</v>
      </c>
      <c r="F194" s="245">
        <v>76555191</v>
      </c>
      <c r="G194" s="245">
        <v>79290090</v>
      </c>
      <c r="H194" s="245">
        <v>83214032</v>
      </c>
      <c r="I194" s="239" t="s">
        <v>871</v>
      </c>
      <c r="J194" s="239">
        <v>0</v>
      </c>
      <c r="K194" s="167">
        <v>0</v>
      </c>
      <c r="L194" s="215">
        <v>1307098</v>
      </c>
      <c r="M194" s="215">
        <v>1029887</v>
      </c>
      <c r="N194" s="215">
        <v>1016188</v>
      </c>
      <c r="O194" s="226">
        <v>834386</v>
      </c>
      <c r="P194" s="215">
        <v>1931980</v>
      </c>
      <c r="Q194" s="215">
        <v>1307098</v>
      </c>
      <c r="R194" s="215">
        <v>1029887</v>
      </c>
      <c r="S194" s="215">
        <v>1016188</v>
      </c>
      <c r="T194" s="215">
        <v>834386</v>
      </c>
      <c r="U194" s="215">
        <v>1931980</v>
      </c>
      <c r="V194" s="1"/>
      <c r="W194" s="1">
        <v>0.0193</v>
      </c>
      <c r="X194" s="1">
        <v>0.0145</v>
      </c>
      <c r="Y194" s="1">
        <v>0.0138</v>
      </c>
      <c r="Z194" s="1">
        <v>0.0109</v>
      </c>
      <c r="AA194" s="167">
        <v>0.0244</v>
      </c>
      <c r="AB194" s="1">
        <v>0.0164</v>
      </c>
      <c r="AC194" s="1">
        <v>0.0131</v>
      </c>
      <c r="AE194" s="1">
        <v>0.0244</v>
      </c>
      <c r="AF194" s="1">
        <v>0.0124</v>
      </c>
      <c r="AG194" s="1">
        <v>0.012000000000000002</v>
      </c>
      <c r="AI194" s="1">
        <v>0.0164</v>
      </c>
      <c r="AJ194" s="215">
        <v>1364710</v>
      </c>
    </row>
    <row r="195" spans="1:36" ht="12.75">
      <c r="A195" s="167">
        <v>186</v>
      </c>
      <c r="B195" s="168" t="s">
        <v>631</v>
      </c>
      <c r="C195" s="245">
        <v>24012723</v>
      </c>
      <c r="D195" s="245">
        <v>25332451</v>
      </c>
      <c r="E195" s="245">
        <v>26788885</v>
      </c>
      <c r="F195" s="245">
        <v>28143416</v>
      </c>
      <c r="G195" s="245">
        <v>29386314</v>
      </c>
      <c r="H195" s="245">
        <v>30647455</v>
      </c>
      <c r="I195" s="239">
        <v>0</v>
      </c>
      <c r="J195" s="239">
        <v>0</v>
      </c>
      <c r="K195" s="167">
        <v>0</v>
      </c>
      <c r="L195" s="215">
        <v>719410</v>
      </c>
      <c r="M195" s="215">
        <v>823123</v>
      </c>
      <c r="N195" s="215">
        <v>684809</v>
      </c>
      <c r="O195" s="226">
        <v>539313</v>
      </c>
      <c r="P195" s="215">
        <v>526483</v>
      </c>
      <c r="Q195" s="215">
        <v>719410</v>
      </c>
      <c r="R195" s="215">
        <v>823123</v>
      </c>
      <c r="S195" s="215">
        <v>684809</v>
      </c>
      <c r="T195" s="215">
        <v>539313</v>
      </c>
      <c r="U195" s="215">
        <v>526483</v>
      </c>
      <c r="V195" s="1"/>
      <c r="W195" s="1">
        <v>0.03</v>
      </c>
      <c r="X195" s="1">
        <v>0.0325</v>
      </c>
      <c r="Y195" s="1">
        <v>0.0256</v>
      </c>
      <c r="Z195" s="1">
        <v>0.0192</v>
      </c>
      <c r="AA195" s="167">
        <v>0.0179</v>
      </c>
      <c r="AB195" s="1">
        <v>0.0209</v>
      </c>
      <c r="AC195" s="1">
        <v>0.0209</v>
      </c>
      <c r="AE195" s="1">
        <v>0.0256</v>
      </c>
      <c r="AF195" s="1">
        <v>0.0186</v>
      </c>
      <c r="AG195" s="1">
        <v>0.007000000000000003</v>
      </c>
      <c r="AI195" s="1">
        <v>0.0209</v>
      </c>
      <c r="AJ195" s="215">
        <v>640532</v>
      </c>
    </row>
    <row r="196" spans="1:36" ht="12.75">
      <c r="A196" s="167">
        <v>187</v>
      </c>
      <c r="B196" s="168" t="s">
        <v>632</v>
      </c>
      <c r="C196" s="245">
        <v>16838769</v>
      </c>
      <c r="D196" s="245">
        <v>17911968</v>
      </c>
      <c r="E196" s="245">
        <v>22032205</v>
      </c>
      <c r="F196" s="245">
        <v>23833992</v>
      </c>
      <c r="G196" s="245">
        <v>25877750</v>
      </c>
      <c r="H196" s="245">
        <v>24881327</v>
      </c>
      <c r="I196" s="239" t="s">
        <v>872</v>
      </c>
      <c r="J196" s="239">
        <v>0</v>
      </c>
      <c r="K196" s="167">
        <v>0</v>
      </c>
      <c r="L196" s="215">
        <v>652230</v>
      </c>
      <c r="M196" s="215">
        <v>681697</v>
      </c>
      <c r="N196" s="215">
        <v>1250982</v>
      </c>
      <c r="O196" s="226">
        <v>1447908</v>
      </c>
      <c r="P196" s="215">
        <v>1577335</v>
      </c>
      <c r="Q196" s="215">
        <v>652230</v>
      </c>
      <c r="R196" s="215">
        <v>681697</v>
      </c>
      <c r="S196" s="215">
        <v>1250982</v>
      </c>
      <c r="T196" s="215">
        <v>1447908</v>
      </c>
      <c r="U196" s="215">
        <v>1577335</v>
      </c>
      <c r="V196" s="1"/>
      <c r="W196" s="1">
        <v>0.0387</v>
      </c>
      <c r="X196" s="1">
        <v>0.0381</v>
      </c>
      <c r="Y196" s="1">
        <v>0.0568</v>
      </c>
      <c r="Z196" s="1">
        <v>0.0607</v>
      </c>
      <c r="AA196" s="167">
        <v>0.061</v>
      </c>
      <c r="AB196" s="1">
        <v>0.0595</v>
      </c>
      <c r="AC196" s="1">
        <v>0.0519</v>
      </c>
      <c r="AE196" s="1">
        <v>0.061</v>
      </c>
      <c r="AF196" s="1">
        <v>0.0588</v>
      </c>
      <c r="AG196" s="1">
        <v>0.0022000000000000006</v>
      </c>
      <c r="AI196" s="1">
        <v>0.0595</v>
      </c>
      <c r="AJ196" s="215">
        <v>1480439</v>
      </c>
    </row>
    <row r="197" spans="1:36" ht="12.75">
      <c r="A197" s="167">
        <v>188</v>
      </c>
      <c r="B197" s="168" t="s">
        <v>633</v>
      </c>
      <c r="C197" s="245">
        <v>4659119</v>
      </c>
      <c r="D197" s="245">
        <v>4850197</v>
      </c>
      <c r="E197" s="245">
        <v>5015056</v>
      </c>
      <c r="F197" s="245">
        <v>5174824</v>
      </c>
      <c r="G197" s="245">
        <v>5332243</v>
      </c>
      <c r="H197" s="245">
        <v>5488924</v>
      </c>
      <c r="I197" s="239" t="s">
        <v>870</v>
      </c>
      <c r="J197" s="239">
        <v>0</v>
      </c>
      <c r="K197" s="167">
        <v>0</v>
      </c>
      <c r="L197" s="215">
        <v>66786</v>
      </c>
      <c r="M197" s="215">
        <v>43604</v>
      </c>
      <c r="N197" s="215">
        <v>34392</v>
      </c>
      <c r="O197" s="226">
        <v>28048</v>
      </c>
      <c r="P197" s="215">
        <v>23375</v>
      </c>
      <c r="Q197" s="215">
        <v>66786</v>
      </c>
      <c r="R197" s="215">
        <v>43604</v>
      </c>
      <c r="S197" s="215">
        <v>34392</v>
      </c>
      <c r="T197" s="215">
        <v>28048</v>
      </c>
      <c r="U197" s="215">
        <v>23375</v>
      </c>
      <c r="V197" s="1"/>
      <c r="W197" s="1">
        <v>0.0143</v>
      </c>
      <c r="X197" s="1">
        <v>0.009</v>
      </c>
      <c r="Y197" s="1">
        <v>0.0069</v>
      </c>
      <c r="Z197" s="1">
        <v>0.0054</v>
      </c>
      <c r="AA197" s="167">
        <v>0.0044</v>
      </c>
      <c r="AB197" s="1">
        <v>0.0056</v>
      </c>
      <c r="AC197" s="1">
        <v>0.0056</v>
      </c>
      <c r="AE197" s="1">
        <v>0.0069</v>
      </c>
      <c r="AF197" s="1">
        <v>0.0049</v>
      </c>
      <c r="AG197" s="1">
        <v>0.002</v>
      </c>
      <c r="AI197" s="1">
        <v>0.0056</v>
      </c>
      <c r="AJ197" s="215">
        <v>30738</v>
      </c>
    </row>
    <row r="198" spans="1:36" ht="12.75">
      <c r="A198" s="167">
        <v>189</v>
      </c>
      <c r="B198" s="168" t="s">
        <v>634</v>
      </c>
      <c r="C198" s="245">
        <v>61038527</v>
      </c>
      <c r="D198" s="245">
        <v>63462511</v>
      </c>
      <c r="E198" s="245">
        <v>82374502</v>
      </c>
      <c r="F198" s="245">
        <v>85396758</v>
      </c>
      <c r="G198" s="245">
        <v>88481913</v>
      </c>
      <c r="H198" s="245">
        <v>77691200</v>
      </c>
      <c r="I198" s="239" t="s">
        <v>869</v>
      </c>
      <c r="J198" s="239">
        <v>0</v>
      </c>
      <c r="K198" s="167">
        <v>0</v>
      </c>
      <c r="L198" s="215">
        <v>898021</v>
      </c>
      <c r="M198" s="215">
        <v>797727</v>
      </c>
      <c r="N198" s="215">
        <v>962893</v>
      </c>
      <c r="O198" s="226">
        <v>950236</v>
      </c>
      <c r="P198" s="215">
        <v>1246239</v>
      </c>
      <c r="Q198" s="215">
        <v>898021</v>
      </c>
      <c r="R198" s="215">
        <v>797727</v>
      </c>
      <c r="S198" s="215">
        <v>962893</v>
      </c>
      <c r="T198" s="215">
        <v>950236</v>
      </c>
      <c r="U198" s="215">
        <v>1246239</v>
      </c>
      <c r="V198" s="1"/>
      <c r="W198" s="1">
        <v>0.0147</v>
      </c>
      <c r="X198" s="1">
        <v>0.0126</v>
      </c>
      <c r="Y198" s="1">
        <v>0.0117</v>
      </c>
      <c r="Z198" s="1">
        <v>0.0111</v>
      </c>
      <c r="AA198" s="167">
        <v>0.0141</v>
      </c>
      <c r="AB198" s="1">
        <v>0.0123</v>
      </c>
      <c r="AC198" s="1">
        <v>0.0118</v>
      </c>
      <c r="AE198" s="1">
        <v>0.0141</v>
      </c>
      <c r="AF198" s="1">
        <v>0.0114</v>
      </c>
      <c r="AG198" s="1">
        <v>0.0026999999999999993</v>
      </c>
      <c r="AI198" s="1">
        <v>0.0123</v>
      </c>
      <c r="AJ198" s="215">
        <v>955602</v>
      </c>
    </row>
    <row r="199" spans="1:36" ht="12.75">
      <c r="A199" s="167">
        <v>190</v>
      </c>
      <c r="B199" s="168" t="s">
        <v>635</v>
      </c>
      <c r="C199" s="245">
        <v>622379</v>
      </c>
      <c r="D199" s="245">
        <v>639015</v>
      </c>
      <c r="E199" s="245">
        <v>655693</v>
      </c>
      <c r="F199" s="245">
        <v>683838</v>
      </c>
      <c r="G199" s="245">
        <v>704227</v>
      </c>
      <c r="H199" s="245">
        <v>0</v>
      </c>
      <c r="I199" s="239">
        <v>0</v>
      </c>
      <c r="J199" s="239">
        <v>0</v>
      </c>
      <c r="K199" s="167">
        <v>0</v>
      </c>
      <c r="L199" s="215">
        <v>1077</v>
      </c>
      <c r="M199" s="215">
        <v>703</v>
      </c>
      <c r="N199" s="215">
        <v>11753</v>
      </c>
      <c r="O199" s="226">
        <v>3293</v>
      </c>
      <c r="P199" s="215">
        <v>0</v>
      </c>
      <c r="Q199" s="215">
        <v>1077</v>
      </c>
      <c r="R199" s="215">
        <v>703</v>
      </c>
      <c r="S199" s="215">
        <v>11753</v>
      </c>
      <c r="T199" s="215">
        <v>3293</v>
      </c>
      <c r="U199" s="215">
        <v>0</v>
      </c>
      <c r="V199" s="1"/>
      <c r="W199" s="1">
        <v>0.0017</v>
      </c>
      <c r="X199" s="1">
        <v>0.0011</v>
      </c>
      <c r="Y199" s="1">
        <v>0.0179</v>
      </c>
      <c r="Z199" s="1">
        <v>0.0048</v>
      </c>
      <c r="AA199" s="167">
        <v>0</v>
      </c>
      <c r="AB199" s="1">
        <v>0.0079</v>
      </c>
      <c r="AC199" s="1">
        <v>0.0025</v>
      </c>
      <c r="AE199" s="1">
        <v>0.0179</v>
      </c>
      <c r="AF199" s="1">
        <v>0.003</v>
      </c>
      <c r="AG199" s="1">
        <v>0.0149</v>
      </c>
      <c r="AI199" s="1">
        <v>0.0079</v>
      </c>
      <c r="AJ199" s="215">
        <v>5563</v>
      </c>
    </row>
    <row r="200" spans="1:36" ht="12.75">
      <c r="A200" s="167">
        <v>191</v>
      </c>
      <c r="B200" s="168" t="s">
        <v>636</v>
      </c>
      <c r="C200" s="245">
        <v>13027613</v>
      </c>
      <c r="D200" s="245">
        <v>13492214</v>
      </c>
      <c r="E200" s="245">
        <v>14206908</v>
      </c>
      <c r="F200" s="245">
        <v>14762752</v>
      </c>
      <c r="G200" s="245">
        <v>15368138</v>
      </c>
      <c r="H200" s="245">
        <v>15998385</v>
      </c>
      <c r="I200" s="239" t="s">
        <v>870</v>
      </c>
      <c r="J200" s="239">
        <v>0</v>
      </c>
      <c r="K200" s="167">
        <v>0</v>
      </c>
      <c r="L200" s="215">
        <v>132856</v>
      </c>
      <c r="M200" s="215">
        <v>253833</v>
      </c>
      <c r="N200" s="215">
        <v>189009</v>
      </c>
      <c r="O200" s="226">
        <v>234833</v>
      </c>
      <c r="P200" s="215">
        <v>378203</v>
      </c>
      <c r="Q200" s="215">
        <v>132856</v>
      </c>
      <c r="R200" s="215">
        <v>253833</v>
      </c>
      <c r="S200" s="215">
        <v>189009</v>
      </c>
      <c r="T200" s="215">
        <v>234833</v>
      </c>
      <c r="U200" s="215">
        <v>378203</v>
      </c>
      <c r="V200" s="1"/>
      <c r="W200" s="1">
        <v>0.0102</v>
      </c>
      <c r="X200" s="1">
        <v>0.0188</v>
      </c>
      <c r="Y200" s="1">
        <v>0.0133</v>
      </c>
      <c r="Z200" s="1">
        <v>0.0159</v>
      </c>
      <c r="AA200" s="167">
        <v>0.0246</v>
      </c>
      <c r="AB200" s="1">
        <v>0.0179</v>
      </c>
      <c r="AC200" s="1">
        <v>0.016</v>
      </c>
      <c r="AE200" s="1">
        <v>0.0246</v>
      </c>
      <c r="AF200" s="1">
        <v>0.0146</v>
      </c>
      <c r="AG200" s="1">
        <v>0.01</v>
      </c>
      <c r="AI200" s="1">
        <v>0.0179</v>
      </c>
      <c r="AJ200" s="215">
        <v>286371</v>
      </c>
    </row>
    <row r="201" spans="1:36" ht="12.75">
      <c r="A201" s="167">
        <v>192</v>
      </c>
      <c r="B201" s="168" t="s">
        <v>637</v>
      </c>
      <c r="C201" s="245">
        <v>16133116</v>
      </c>
      <c r="D201" s="245">
        <v>17056517</v>
      </c>
      <c r="E201" s="245">
        <v>18178839</v>
      </c>
      <c r="F201" s="245">
        <v>19037452</v>
      </c>
      <c r="G201" s="245">
        <v>19683180</v>
      </c>
      <c r="H201" s="245">
        <v>20889207</v>
      </c>
      <c r="I201" s="239" t="s">
        <v>895</v>
      </c>
      <c r="J201" s="239">
        <v>0</v>
      </c>
      <c r="K201" s="167">
        <v>0</v>
      </c>
      <c r="L201" s="215">
        <v>520073</v>
      </c>
      <c r="M201" s="215">
        <v>564663</v>
      </c>
      <c r="N201" s="215">
        <v>404142</v>
      </c>
      <c r="O201" s="226">
        <v>169792</v>
      </c>
      <c r="P201" s="215">
        <v>866059</v>
      </c>
      <c r="Q201" s="215">
        <v>520073</v>
      </c>
      <c r="R201" s="215">
        <v>564663</v>
      </c>
      <c r="S201" s="215">
        <v>404142</v>
      </c>
      <c r="T201" s="215">
        <v>169792</v>
      </c>
      <c r="U201" s="215">
        <v>866059</v>
      </c>
      <c r="V201" s="1"/>
      <c r="W201" s="1">
        <v>0.0322</v>
      </c>
      <c r="X201" s="1">
        <v>0.0331</v>
      </c>
      <c r="Y201" s="1">
        <v>0.0222</v>
      </c>
      <c r="Z201" s="1">
        <v>0.0089</v>
      </c>
      <c r="AA201" s="167">
        <v>0.044</v>
      </c>
      <c r="AB201" s="1">
        <v>0.025</v>
      </c>
      <c r="AC201" s="1">
        <v>0.0214</v>
      </c>
      <c r="AE201" s="1">
        <v>0.044</v>
      </c>
      <c r="AF201" s="1">
        <v>0.0156</v>
      </c>
      <c r="AG201" s="1">
        <v>0.028399999999999998</v>
      </c>
      <c r="AI201" s="1">
        <v>0.0214</v>
      </c>
      <c r="AJ201" s="215">
        <v>447029</v>
      </c>
    </row>
    <row r="202" spans="1:36" ht="12.75">
      <c r="A202" s="167">
        <v>193</v>
      </c>
      <c r="B202" s="168" t="s">
        <v>638</v>
      </c>
      <c r="C202" s="245">
        <v>2978977</v>
      </c>
      <c r="D202" s="245">
        <v>3080282</v>
      </c>
      <c r="E202" s="245">
        <v>4138621</v>
      </c>
      <c r="F202" s="245">
        <v>4282162</v>
      </c>
      <c r="G202" s="245">
        <v>4435576</v>
      </c>
      <c r="H202" s="245">
        <v>3579750</v>
      </c>
      <c r="I202" s="239">
        <v>0</v>
      </c>
      <c r="J202" s="239">
        <v>0</v>
      </c>
      <c r="K202" s="167">
        <v>0</v>
      </c>
      <c r="L202" s="215">
        <v>26830</v>
      </c>
      <c r="M202" s="215">
        <v>39417</v>
      </c>
      <c r="N202" s="215">
        <v>40075</v>
      </c>
      <c r="O202" s="226">
        <v>46360</v>
      </c>
      <c r="P202" s="215">
        <v>47625</v>
      </c>
      <c r="Q202" s="215">
        <v>26830</v>
      </c>
      <c r="R202" s="215">
        <v>39417</v>
      </c>
      <c r="S202" s="215">
        <v>40075</v>
      </c>
      <c r="T202" s="215">
        <v>46360</v>
      </c>
      <c r="U202" s="215">
        <v>47625</v>
      </c>
      <c r="V202" s="1"/>
      <c r="W202" s="1">
        <v>0.009</v>
      </c>
      <c r="X202" s="1">
        <v>0.0128</v>
      </c>
      <c r="Y202" s="1">
        <v>0.0097</v>
      </c>
      <c r="Z202" s="1">
        <v>0.0108</v>
      </c>
      <c r="AA202" s="167">
        <v>0.0107</v>
      </c>
      <c r="AB202" s="1">
        <v>0.0104</v>
      </c>
      <c r="AC202" s="1">
        <v>0.0104</v>
      </c>
      <c r="AE202" s="1">
        <v>0.0108</v>
      </c>
      <c r="AF202" s="1">
        <v>0.0102</v>
      </c>
      <c r="AG202" s="1">
        <v>0.0005999999999999998</v>
      </c>
      <c r="AI202" s="1">
        <v>0.0104</v>
      </c>
      <c r="AJ202" s="215">
        <v>37229</v>
      </c>
    </row>
    <row r="203" spans="1:36" ht="12.75">
      <c r="A203" s="167">
        <v>194</v>
      </c>
      <c r="B203" s="168" t="s">
        <v>639</v>
      </c>
      <c r="C203" s="245">
        <v>1659121</v>
      </c>
      <c r="D203" s="245">
        <v>1708335</v>
      </c>
      <c r="E203" s="245">
        <v>1775205</v>
      </c>
      <c r="F203" s="245">
        <v>1922003</v>
      </c>
      <c r="G203" s="245">
        <v>1985411</v>
      </c>
      <c r="H203" s="245">
        <v>0</v>
      </c>
      <c r="I203" s="239" t="s">
        <v>870</v>
      </c>
      <c r="J203" s="239">
        <v>0</v>
      </c>
      <c r="K203" s="167">
        <v>0</v>
      </c>
      <c r="L203" s="215">
        <v>7736</v>
      </c>
      <c r="M203" s="215">
        <v>24162</v>
      </c>
      <c r="N203" s="215">
        <v>102418</v>
      </c>
      <c r="O203" s="226">
        <v>15358</v>
      </c>
      <c r="P203" s="215">
        <v>0</v>
      </c>
      <c r="Q203" s="215">
        <v>7736</v>
      </c>
      <c r="R203" s="215">
        <v>24162</v>
      </c>
      <c r="S203" s="215">
        <v>102418</v>
      </c>
      <c r="T203" s="215">
        <v>15358</v>
      </c>
      <c r="U203" s="215">
        <v>0</v>
      </c>
      <c r="V203" s="1"/>
      <c r="W203" s="1">
        <v>0.0047</v>
      </c>
      <c r="X203" s="1">
        <v>0.0141</v>
      </c>
      <c r="Y203" s="1">
        <v>0.0577</v>
      </c>
      <c r="Z203" s="1">
        <v>0.008</v>
      </c>
      <c r="AA203" s="167">
        <v>0</v>
      </c>
      <c r="AB203" s="1">
        <v>0.0266</v>
      </c>
      <c r="AC203" s="1">
        <v>0.0089</v>
      </c>
      <c r="AE203" s="1">
        <v>0.0577</v>
      </c>
      <c r="AF203" s="1">
        <v>0.0111</v>
      </c>
      <c r="AG203" s="1">
        <v>0.0466</v>
      </c>
      <c r="AI203" s="1">
        <v>0.0089</v>
      </c>
      <c r="AJ203" s="215">
        <v>17670</v>
      </c>
    </row>
    <row r="204" spans="1:36" ht="12.75">
      <c r="A204" s="167">
        <v>195</v>
      </c>
      <c r="B204" s="168" t="s">
        <v>640</v>
      </c>
      <c r="C204" s="245">
        <v>445386</v>
      </c>
      <c r="D204" s="245">
        <v>461618</v>
      </c>
      <c r="E204" s="245">
        <v>624449</v>
      </c>
      <c r="F204" s="245">
        <v>651478</v>
      </c>
      <c r="G204" s="245">
        <v>673437</v>
      </c>
      <c r="H204" s="245">
        <v>546718</v>
      </c>
      <c r="I204" s="239" t="s">
        <v>870</v>
      </c>
      <c r="J204" s="239">
        <v>0</v>
      </c>
      <c r="K204" s="167">
        <v>0</v>
      </c>
      <c r="L204" s="215">
        <v>5097</v>
      </c>
      <c r="M204" s="215">
        <v>6460</v>
      </c>
      <c r="N204" s="215">
        <v>11418</v>
      </c>
      <c r="O204" s="226">
        <v>5672</v>
      </c>
      <c r="P204" s="215">
        <v>12411</v>
      </c>
      <c r="Q204" s="215">
        <v>5097</v>
      </c>
      <c r="R204" s="215">
        <v>6460</v>
      </c>
      <c r="S204" s="215">
        <v>11418</v>
      </c>
      <c r="T204" s="215">
        <v>5672</v>
      </c>
      <c r="U204" s="215">
        <v>12411</v>
      </c>
      <c r="V204" s="1"/>
      <c r="W204" s="1">
        <v>0.0114</v>
      </c>
      <c r="X204" s="1">
        <v>0.014</v>
      </c>
      <c r="Y204" s="1">
        <v>0.0183</v>
      </c>
      <c r="Z204" s="1">
        <v>0.0087</v>
      </c>
      <c r="AA204" s="167">
        <v>0.0184</v>
      </c>
      <c r="AB204" s="1">
        <v>0.0151</v>
      </c>
      <c r="AC204" s="1">
        <v>0.0137</v>
      </c>
      <c r="AE204" s="1">
        <v>0.0184</v>
      </c>
      <c r="AF204" s="1">
        <v>0.0135</v>
      </c>
      <c r="AG204" s="1">
        <v>0.0049</v>
      </c>
      <c r="AI204" s="1">
        <v>0.0151</v>
      </c>
      <c r="AJ204" s="215">
        <v>8255</v>
      </c>
    </row>
    <row r="205" spans="1:36" ht="12.75">
      <c r="A205" s="167">
        <v>196</v>
      </c>
      <c r="B205" s="168" t="s">
        <v>641</v>
      </c>
      <c r="C205" s="245">
        <v>7783161</v>
      </c>
      <c r="D205" s="245">
        <v>8038795</v>
      </c>
      <c r="E205" s="245">
        <v>9422554</v>
      </c>
      <c r="F205" s="245">
        <v>9715905</v>
      </c>
      <c r="G205" s="245">
        <v>10034595</v>
      </c>
      <c r="H205" s="245">
        <v>8509244</v>
      </c>
      <c r="I205" s="239" t="s">
        <v>870</v>
      </c>
      <c r="J205" s="239" t="s">
        <v>888</v>
      </c>
      <c r="K205" s="167" t="s">
        <v>888</v>
      </c>
      <c r="L205" s="215">
        <v>61055</v>
      </c>
      <c r="M205" s="215">
        <v>56691</v>
      </c>
      <c r="N205" s="215">
        <v>57787</v>
      </c>
      <c r="O205" s="226">
        <v>75792</v>
      </c>
      <c r="P205" s="215">
        <v>98756</v>
      </c>
      <c r="Q205" s="215">
        <v>61055</v>
      </c>
      <c r="R205" s="215">
        <v>56691</v>
      </c>
      <c r="S205" s="215">
        <v>57787</v>
      </c>
      <c r="T205" s="215">
        <v>75792</v>
      </c>
      <c r="U205" s="215">
        <v>98756</v>
      </c>
      <c r="V205" s="1"/>
      <c r="W205" s="1">
        <v>0.0078</v>
      </c>
      <c r="X205" s="1">
        <v>0.0071</v>
      </c>
      <c r="Y205" s="1">
        <v>0.0061</v>
      </c>
      <c r="Z205" s="1">
        <v>0.0078</v>
      </c>
      <c r="AA205" s="167">
        <v>0.0098</v>
      </c>
      <c r="AB205" s="1">
        <v>0.0079</v>
      </c>
      <c r="AC205" s="1">
        <v>0.007</v>
      </c>
      <c r="AE205" s="1">
        <v>0.0098</v>
      </c>
      <c r="AF205" s="1">
        <v>0.007</v>
      </c>
      <c r="AG205" s="1">
        <v>0.0027999999999999995</v>
      </c>
      <c r="AI205" s="1">
        <v>0.0079</v>
      </c>
      <c r="AJ205" s="215">
        <v>67223</v>
      </c>
    </row>
    <row r="206" spans="1:36" ht="12.75">
      <c r="A206" s="167">
        <v>197</v>
      </c>
      <c r="B206" s="168" t="s">
        <v>642</v>
      </c>
      <c r="C206" s="245">
        <v>64771578</v>
      </c>
      <c r="D206" s="245">
        <v>67673866</v>
      </c>
      <c r="E206" s="245">
        <v>77688262</v>
      </c>
      <c r="F206" s="245">
        <v>81091677</v>
      </c>
      <c r="G206" s="245">
        <v>89231193</v>
      </c>
      <c r="H206" s="245">
        <v>79911758</v>
      </c>
      <c r="I206" s="239">
        <v>0</v>
      </c>
      <c r="J206" s="239">
        <v>0</v>
      </c>
      <c r="K206" s="167">
        <v>0</v>
      </c>
      <c r="L206" s="215">
        <v>1282998</v>
      </c>
      <c r="M206" s="215">
        <v>1057635</v>
      </c>
      <c r="N206" s="215">
        <v>1459909</v>
      </c>
      <c r="O206" s="226">
        <v>1112224</v>
      </c>
      <c r="P206" s="215">
        <v>1398303</v>
      </c>
      <c r="Q206" s="215">
        <v>1282998</v>
      </c>
      <c r="R206" s="215">
        <v>1057635</v>
      </c>
      <c r="S206" s="215">
        <v>1459909</v>
      </c>
      <c r="T206" s="215">
        <v>1112224</v>
      </c>
      <c r="U206" s="215">
        <v>1398303</v>
      </c>
      <c r="V206" s="1"/>
      <c r="W206" s="1">
        <v>0.0198</v>
      </c>
      <c r="X206" s="1">
        <v>0.0156</v>
      </c>
      <c r="Y206" s="1">
        <v>0.0188</v>
      </c>
      <c r="Z206" s="1">
        <v>0.0137</v>
      </c>
      <c r="AA206" s="167">
        <v>0.0157</v>
      </c>
      <c r="AB206" s="1">
        <v>0.0161</v>
      </c>
      <c r="AC206" s="1">
        <v>0.015</v>
      </c>
      <c r="AE206" s="1">
        <v>0.0188</v>
      </c>
      <c r="AF206" s="1">
        <v>0.0147</v>
      </c>
      <c r="AG206" s="1">
        <v>0.004100000000000001</v>
      </c>
      <c r="AI206" s="1">
        <v>0.0161</v>
      </c>
      <c r="AJ206" s="215">
        <v>1286579</v>
      </c>
    </row>
    <row r="207" spans="1:36" ht="12.75">
      <c r="A207" s="167">
        <v>198</v>
      </c>
      <c r="B207" s="168" t="s">
        <v>643</v>
      </c>
      <c r="C207" s="245">
        <v>97775327</v>
      </c>
      <c r="D207" s="245">
        <v>101764896</v>
      </c>
      <c r="E207" s="245">
        <v>111851327</v>
      </c>
      <c r="F207" s="245">
        <v>116908229</v>
      </c>
      <c r="G207" s="245">
        <v>121689407</v>
      </c>
      <c r="H207" s="245">
        <v>120479472</v>
      </c>
      <c r="I207" s="239">
        <v>0</v>
      </c>
      <c r="J207" s="239">
        <v>0</v>
      </c>
      <c r="K207" s="167">
        <v>0</v>
      </c>
      <c r="L207" s="215">
        <v>1545185</v>
      </c>
      <c r="M207" s="215">
        <v>1884006</v>
      </c>
      <c r="N207" s="215">
        <v>2260619</v>
      </c>
      <c r="O207" s="226">
        <v>1858472</v>
      </c>
      <c r="P207" s="215">
        <v>1841203</v>
      </c>
      <c r="Q207" s="215">
        <v>1545185</v>
      </c>
      <c r="R207" s="215">
        <v>1884006</v>
      </c>
      <c r="S207" s="215">
        <v>2260619</v>
      </c>
      <c r="T207" s="215">
        <v>1858472</v>
      </c>
      <c r="U207" s="215">
        <v>1841203</v>
      </c>
      <c r="V207" s="1"/>
      <c r="W207" s="1">
        <v>0.0158</v>
      </c>
      <c r="X207" s="1">
        <v>0.0185</v>
      </c>
      <c r="Y207" s="1">
        <v>0.0202</v>
      </c>
      <c r="Z207" s="1">
        <v>0.0159</v>
      </c>
      <c r="AA207" s="167">
        <v>0.0151</v>
      </c>
      <c r="AB207" s="1">
        <v>0.0171</v>
      </c>
      <c r="AC207" s="1">
        <v>0.0165</v>
      </c>
      <c r="AE207" s="1">
        <v>0.0202</v>
      </c>
      <c r="AF207" s="1">
        <v>0.0155</v>
      </c>
      <c r="AG207" s="1">
        <v>0.004699999999999999</v>
      </c>
      <c r="AI207" s="1">
        <v>0.0171</v>
      </c>
      <c r="AJ207" s="215">
        <v>2060199</v>
      </c>
    </row>
    <row r="208" spans="1:36" ht="12.75">
      <c r="A208" s="167">
        <v>199</v>
      </c>
      <c r="B208" s="168" t="s">
        <v>644</v>
      </c>
      <c r="C208" s="245">
        <v>116424769</v>
      </c>
      <c r="D208" s="245">
        <v>123730790</v>
      </c>
      <c r="E208" s="245">
        <v>142426994</v>
      </c>
      <c r="F208" s="245">
        <v>150539475</v>
      </c>
      <c r="G208" s="245">
        <v>159034818</v>
      </c>
      <c r="H208" s="245">
        <v>155245426</v>
      </c>
      <c r="I208" s="239" t="s">
        <v>869</v>
      </c>
      <c r="J208" s="239">
        <v>0</v>
      </c>
      <c r="K208" s="167">
        <v>0</v>
      </c>
      <c r="L208" s="215">
        <v>4394835</v>
      </c>
      <c r="M208" s="215">
        <v>4697667</v>
      </c>
      <c r="N208" s="215">
        <v>4551806</v>
      </c>
      <c r="O208" s="226">
        <v>4731856</v>
      </c>
      <c r="P208" s="215">
        <v>3968707</v>
      </c>
      <c r="Q208" s="215">
        <v>4394835</v>
      </c>
      <c r="R208" s="215">
        <v>4697667</v>
      </c>
      <c r="S208" s="215">
        <v>4551806</v>
      </c>
      <c r="T208" s="215">
        <v>4731856</v>
      </c>
      <c r="U208" s="215">
        <v>3968707</v>
      </c>
      <c r="V208" s="1"/>
      <c r="W208" s="1">
        <v>0.0377</v>
      </c>
      <c r="X208" s="1">
        <v>0.038</v>
      </c>
      <c r="Y208" s="1">
        <v>0.032</v>
      </c>
      <c r="Z208" s="1">
        <v>0.0314</v>
      </c>
      <c r="AA208" s="167">
        <v>0.025</v>
      </c>
      <c r="AB208" s="1">
        <v>0.0295</v>
      </c>
      <c r="AC208" s="1">
        <v>0.0295</v>
      </c>
      <c r="AE208" s="1">
        <v>0.032</v>
      </c>
      <c r="AF208" s="1">
        <v>0.0282</v>
      </c>
      <c r="AG208" s="1">
        <v>0.0038000000000000013</v>
      </c>
      <c r="AI208" s="1">
        <v>0.0295</v>
      </c>
      <c r="AJ208" s="215">
        <v>4579740</v>
      </c>
    </row>
    <row r="209" spans="1:36" ht="12.75">
      <c r="A209" s="167">
        <v>200</v>
      </c>
      <c r="B209" s="168" t="s">
        <v>645</v>
      </c>
      <c r="C209" s="245">
        <v>441983</v>
      </c>
      <c r="D209" s="245">
        <v>456886</v>
      </c>
      <c r="E209" s="245">
        <v>582156</v>
      </c>
      <c r="F209" s="245">
        <v>607443</v>
      </c>
      <c r="G209" s="245">
        <v>627507</v>
      </c>
      <c r="H209" s="245">
        <v>531174</v>
      </c>
      <c r="I209" s="239">
        <v>0</v>
      </c>
      <c r="J209" s="239">
        <v>0</v>
      </c>
      <c r="K209" s="167">
        <v>0</v>
      </c>
      <c r="L209" s="215">
        <v>3854</v>
      </c>
      <c r="M209" s="215">
        <v>3405</v>
      </c>
      <c r="N209" s="215">
        <v>10733</v>
      </c>
      <c r="O209" s="226">
        <v>4878</v>
      </c>
      <c r="P209" s="215">
        <v>8845</v>
      </c>
      <c r="Q209" s="215">
        <v>3854</v>
      </c>
      <c r="R209" s="215">
        <v>3405</v>
      </c>
      <c r="S209" s="215">
        <v>10733</v>
      </c>
      <c r="T209" s="215">
        <v>4878</v>
      </c>
      <c r="U209" s="215">
        <v>8845</v>
      </c>
      <c r="V209" s="1"/>
      <c r="W209" s="1">
        <v>0.0087</v>
      </c>
      <c r="X209" s="1">
        <v>0.0075</v>
      </c>
      <c r="Y209" s="1">
        <v>0.0184</v>
      </c>
      <c r="Z209" s="1">
        <v>0.008</v>
      </c>
      <c r="AA209" s="167">
        <v>0.0141</v>
      </c>
      <c r="AB209" s="1">
        <v>0.0135</v>
      </c>
      <c r="AC209" s="1">
        <v>0.0099</v>
      </c>
      <c r="AE209" s="1">
        <v>0.0184</v>
      </c>
      <c r="AF209" s="1">
        <v>0.0111</v>
      </c>
      <c r="AG209" s="1">
        <v>0.007299999999999999</v>
      </c>
      <c r="AI209" s="1">
        <v>0.0135</v>
      </c>
      <c r="AJ209" s="215">
        <v>7171</v>
      </c>
    </row>
    <row r="210" spans="1:36" ht="12.75">
      <c r="A210" s="167">
        <v>201</v>
      </c>
      <c r="B210" s="168" t="s">
        <v>646</v>
      </c>
      <c r="C210" s="245">
        <v>123961220</v>
      </c>
      <c r="D210" s="245">
        <v>129211894</v>
      </c>
      <c r="E210" s="245">
        <v>134165825</v>
      </c>
      <c r="F210" s="245">
        <v>139232805</v>
      </c>
      <c r="G210" s="245">
        <v>144944059</v>
      </c>
      <c r="H210" s="245">
        <v>150317691</v>
      </c>
      <c r="I210" s="239">
        <v>0</v>
      </c>
      <c r="J210" s="239">
        <v>0</v>
      </c>
      <c r="K210" s="167">
        <v>0</v>
      </c>
      <c r="L210" s="215">
        <v>2151643</v>
      </c>
      <c r="M210" s="215">
        <v>1723634</v>
      </c>
      <c r="N210" s="215">
        <v>1712834</v>
      </c>
      <c r="O210" s="226">
        <v>2230434</v>
      </c>
      <c r="P210" s="215">
        <v>1732820</v>
      </c>
      <c r="Q210" s="215">
        <v>2151643</v>
      </c>
      <c r="R210" s="215">
        <v>1723634</v>
      </c>
      <c r="S210" s="215">
        <v>1712834</v>
      </c>
      <c r="T210" s="215">
        <v>2230434</v>
      </c>
      <c r="U210" s="215">
        <v>1732820</v>
      </c>
      <c r="V210" s="1"/>
      <c r="W210" s="1">
        <v>0.0174</v>
      </c>
      <c r="X210" s="1">
        <v>0.0133</v>
      </c>
      <c r="Y210" s="1">
        <v>0.0128</v>
      </c>
      <c r="Z210" s="1">
        <v>0.016</v>
      </c>
      <c r="AA210" s="167">
        <v>0.012</v>
      </c>
      <c r="AB210" s="1">
        <v>0.0136</v>
      </c>
      <c r="AC210" s="1">
        <v>0.0127</v>
      </c>
      <c r="AE210" s="1">
        <v>0.016</v>
      </c>
      <c r="AF210" s="1">
        <v>0.0124</v>
      </c>
      <c r="AG210" s="1">
        <v>0.0036000000000000008</v>
      </c>
      <c r="AI210" s="1">
        <v>0.0136</v>
      </c>
      <c r="AJ210" s="215">
        <v>2044321</v>
      </c>
    </row>
    <row r="211" spans="1:36" ht="12.75">
      <c r="A211" s="167">
        <v>202</v>
      </c>
      <c r="B211" s="168" t="s">
        <v>647</v>
      </c>
      <c r="C211" s="245">
        <v>1916946</v>
      </c>
      <c r="D211" s="245">
        <v>1986818</v>
      </c>
      <c r="E211" s="245">
        <v>2068476</v>
      </c>
      <c r="F211" s="245">
        <v>2151701</v>
      </c>
      <c r="G211" s="245">
        <v>2287520</v>
      </c>
      <c r="H211" s="245">
        <v>2365642</v>
      </c>
      <c r="I211" s="239">
        <v>0</v>
      </c>
      <c r="J211" s="239">
        <v>0</v>
      </c>
      <c r="K211" s="167">
        <v>0</v>
      </c>
      <c r="L211" s="215">
        <v>21948</v>
      </c>
      <c r="M211" s="215">
        <v>31988</v>
      </c>
      <c r="N211" s="215">
        <v>31513</v>
      </c>
      <c r="O211" s="226">
        <v>82026</v>
      </c>
      <c r="P211" s="215">
        <v>20934</v>
      </c>
      <c r="Q211" s="215">
        <v>21948</v>
      </c>
      <c r="R211" s="215">
        <v>31988</v>
      </c>
      <c r="S211" s="215">
        <v>31513</v>
      </c>
      <c r="T211" s="215">
        <v>82026</v>
      </c>
      <c r="U211" s="215">
        <v>20934</v>
      </c>
      <c r="V211" s="1"/>
      <c r="W211" s="1">
        <v>0.0114</v>
      </c>
      <c r="X211" s="1">
        <v>0.0161</v>
      </c>
      <c r="Y211" s="1">
        <v>0.0152</v>
      </c>
      <c r="Z211" s="1">
        <v>0.0381</v>
      </c>
      <c r="AA211" s="167">
        <v>0.0092</v>
      </c>
      <c r="AB211" s="1">
        <v>0.0208</v>
      </c>
      <c r="AC211" s="1">
        <v>0.0135</v>
      </c>
      <c r="AE211" s="1">
        <v>0.0381</v>
      </c>
      <c r="AF211" s="1">
        <v>0.0122</v>
      </c>
      <c r="AG211" s="1">
        <v>0.0259</v>
      </c>
      <c r="AI211" s="1">
        <v>0.0135</v>
      </c>
      <c r="AJ211" s="215">
        <v>31936</v>
      </c>
    </row>
    <row r="212" spans="1:36" ht="12.75">
      <c r="A212" s="167">
        <v>203</v>
      </c>
      <c r="B212" s="168" t="s">
        <v>648</v>
      </c>
      <c r="C212" s="245">
        <v>4337766</v>
      </c>
      <c r="D212" s="245">
        <v>4501548</v>
      </c>
      <c r="E212" s="245">
        <v>5159395</v>
      </c>
      <c r="F212" s="245">
        <v>5329113</v>
      </c>
      <c r="G212" s="245">
        <v>5547556</v>
      </c>
      <c r="H212" s="245">
        <v>5211509</v>
      </c>
      <c r="I212" s="239">
        <v>0</v>
      </c>
      <c r="J212" s="239">
        <v>0</v>
      </c>
      <c r="K212" s="167">
        <v>0</v>
      </c>
      <c r="L212" s="215">
        <v>55338</v>
      </c>
      <c r="M212" s="215">
        <v>62344</v>
      </c>
      <c r="N212" s="215">
        <v>40733</v>
      </c>
      <c r="O212" s="226">
        <v>85215</v>
      </c>
      <c r="P212" s="215">
        <v>45364</v>
      </c>
      <c r="Q212" s="215">
        <v>55338</v>
      </c>
      <c r="R212" s="215">
        <v>62344</v>
      </c>
      <c r="S212" s="215">
        <v>40733</v>
      </c>
      <c r="T212" s="215">
        <v>85215</v>
      </c>
      <c r="U212" s="215">
        <v>45364</v>
      </c>
      <c r="V212" s="1"/>
      <c r="W212" s="1">
        <v>0.0128</v>
      </c>
      <c r="X212" s="1">
        <v>0.0138</v>
      </c>
      <c r="Y212" s="1">
        <v>0.0079</v>
      </c>
      <c r="Z212" s="1">
        <v>0.016</v>
      </c>
      <c r="AA212" s="167">
        <v>0.0082</v>
      </c>
      <c r="AB212" s="1">
        <v>0.0107</v>
      </c>
      <c r="AC212" s="1">
        <v>0.01</v>
      </c>
      <c r="AE212" s="1">
        <v>0.016</v>
      </c>
      <c r="AF212" s="1">
        <v>0.0081</v>
      </c>
      <c r="AG212" s="1">
        <v>0.0079</v>
      </c>
      <c r="AI212" s="1">
        <v>0.0107</v>
      </c>
      <c r="AJ212" s="215">
        <v>55763</v>
      </c>
    </row>
    <row r="213" spans="1:36" ht="12.75">
      <c r="A213" s="167">
        <v>204</v>
      </c>
      <c r="B213" s="168" t="s">
        <v>649</v>
      </c>
      <c r="C213" s="245">
        <v>1532627</v>
      </c>
      <c r="D213" s="245">
        <v>1598850</v>
      </c>
      <c r="E213" s="245">
        <v>2058173</v>
      </c>
      <c r="F213" s="245">
        <v>2134938</v>
      </c>
      <c r="G213" s="245">
        <v>2212915</v>
      </c>
      <c r="H213" s="245">
        <v>1858445</v>
      </c>
      <c r="I213" s="239">
        <v>0</v>
      </c>
      <c r="J213" s="239">
        <v>0</v>
      </c>
      <c r="K213" s="167">
        <v>0</v>
      </c>
      <c r="L213" s="215">
        <v>27907</v>
      </c>
      <c r="M213" s="215">
        <v>13218</v>
      </c>
      <c r="N213" s="215">
        <v>25311</v>
      </c>
      <c r="O213" s="226">
        <v>24604</v>
      </c>
      <c r="P213" s="215">
        <v>27568</v>
      </c>
      <c r="Q213" s="215">
        <v>27907</v>
      </c>
      <c r="R213" s="215">
        <v>13218</v>
      </c>
      <c r="S213" s="215">
        <v>25311</v>
      </c>
      <c r="T213" s="215">
        <v>24604</v>
      </c>
      <c r="U213" s="215">
        <v>27568</v>
      </c>
      <c r="V213" s="1"/>
      <c r="W213" s="1">
        <v>0.0182</v>
      </c>
      <c r="X213" s="1">
        <v>0.0083</v>
      </c>
      <c r="Y213" s="1">
        <v>0.0123</v>
      </c>
      <c r="Z213" s="1">
        <v>0.0115</v>
      </c>
      <c r="AA213" s="167">
        <v>0.0125</v>
      </c>
      <c r="AB213" s="1">
        <v>0.0121</v>
      </c>
      <c r="AC213" s="1">
        <v>0.0107</v>
      </c>
      <c r="AE213" s="1">
        <v>0.0125</v>
      </c>
      <c r="AF213" s="1">
        <v>0.0119</v>
      </c>
      <c r="AG213" s="1">
        <v>0.0005999999999999998</v>
      </c>
      <c r="AI213" s="1">
        <v>0.0121</v>
      </c>
      <c r="AJ213" s="215">
        <v>22487</v>
      </c>
    </row>
    <row r="214" spans="1:36" ht="12.75">
      <c r="A214" s="167">
        <v>205</v>
      </c>
      <c r="B214" s="168" t="s">
        <v>650</v>
      </c>
      <c r="C214" s="245">
        <v>14061923</v>
      </c>
      <c r="D214" s="245">
        <v>14589424</v>
      </c>
      <c r="E214" s="245">
        <v>16951777</v>
      </c>
      <c r="F214" s="245">
        <v>17575360</v>
      </c>
      <c r="G214" s="245">
        <v>18225023</v>
      </c>
      <c r="H214" s="245">
        <v>16962930</v>
      </c>
      <c r="I214" s="239" t="s">
        <v>874</v>
      </c>
      <c r="J214" s="239">
        <v>0</v>
      </c>
      <c r="K214" s="167">
        <v>0</v>
      </c>
      <c r="L214" s="215">
        <v>175953</v>
      </c>
      <c r="M214" s="215">
        <v>181270</v>
      </c>
      <c r="N214" s="215">
        <v>194940</v>
      </c>
      <c r="O214" s="226">
        <v>210279</v>
      </c>
      <c r="P214" s="215">
        <v>248217</v>
      </c>
      <c r="Q214" s="215">
        <v>175953</v>
      </c>
      <c r="R214" s="215">
        <v>181270</v>
      </c>
      <c r="S214" s="215">
        <v>194940</v>
      </c>
      <c r="T214" s="215">
        <v>210279</v>
      </c>
      <c r="U214" s="215">
        <v>248217</v>
      </c>
      <c r="V214" s="1"/>
      <c r="W214" s="1">
        <v>0.0125</v>
      </c>
      <c r="X214" s="1">
        <v>0.0124</v>
      </c>
      <c r="Y214" s="1">
        <v>0.0115</v>
      </c>
      <c r="Z214" s="1">
        <v>0.012</v>
      </c>
      <c r="AA214" s="167">
        <v>0.0136</v>
      </c>
      <c r="AB214" s="1">
        <v>0.0124</v>
      </c>
      <c r="AC214" s="1">
        <v>0.012</v>
      </c>
      <c r="AE214" s="1">
        <v>0.0136</v>
      </c>
      <c r="AF214" s="1">
        <v>0.0118</v>
      </c>
      <c r="AG214" s="1">
        <v>0.0017999999999999995</v>
      </c>
      <c r="AI214" s="1">
        <v>0.0124</v>
      </c>
      <c r="AJ214" s="215">
        <v>210340</v>
      </c>
    </row>
    <row r="215" spans="1:36" ht="12.75">
      <c r="A215" s="167">
        <v>206</v>
      </c>
      <c r="B215" s="168" t="s">
        <v>651</v>
      </c>
      <c r="C215" s="245">
        <v>52014405</v>
      </c>
      <c r="D215" s="245">
        <v>54300695</v>
      </c>
      <c r="E215" s="245">
        <v>56390995</v>
      </c>
      <c r="F215" s="245">
        <v>58726600</v>
      </c>
      <c r="G215" s="245">
        <v>61029959</v>
      </c>
      <c r="H215" s="245">
        <v>63454590</v>
      </c>
      <c r="I215" s="239" t="s">
        <v>870</v>
      </c>
      <c r="J215" s="239">
        <v>0</v>
      </c>
      <c r="K215" s="167">
        <v>0</v>
      </c>
      <c r="L215" s="215">
        <v>985930</v>
      </c>
      <c r="M215" s="215">
        <v>732783</v>
      </c>
      <c r="N215" s="215">
        <v>925830</v>
      </c>
      <c r="O215" s="226">
        <v>835194</v>
      </c>
      <c r="P215" s="215">
        <v>898882</v>
      </c>
      <c r="Q215" s="215">
        <v>985930</v>
      </c>
      <c r="R215" s="215">
        <v>732783</v>
      </c>
      <c r="S215" s="215">
        <v>925830</v>
      </c>
      <c r="T215" s="215">
        <v>835194</v>
      </c>
      <c r="U215" s="215">
        <v>898882</v>
      </c>
      <c r="V215" s="1"/>
      <c r="W215" s="1">
        <v>0.019</v>
      </c>
      <c r="X215" s="1">
        <v>0.0135</v>
      </c>
      <c r="Y215" s="1">
        <v>0.0164</v>
      </c>
      <c r="Z215" s="1">
        <v>0.0142</v>
      </c>
      <c r="AA215" s="167">
        <v>0.0147</v>
      </c>
      <c r="AB215" s="1">
        <v>0.0151</v>
      </c>
      <c r="AC215" s="1">
        <v>0.0141</v>
      </c>
      <c r="AE215" s="1">
        <v>0.0164</v>
      </c>
      <c r="AF215" s="1">
        <v>0.0145</v>
      </c>
      <c r="AG215" s="1">
        <v>0.0019000000000000006</v>
      </c>
      <c r="AI215" s="1">
        <v>0.0151</v>
      </c>
      <c r="AJ215" s="215">
        <v>958164</v>
      </c>
    </row>
    <row r="216" spans="1:36" ht="12.75">
      <c r="A216" s="167">
        <v>207</v>
      </c>
      <c r="B216" s="168" t="s">
        <v>652</v>
      </c>
      <c r="C216" s="245">
        <v>304419021</v>
      </c>
      <c r="D216" s="245">
        <v>317791878</v>
      </c>
      <c r="E216" s="245">
        <v>358155776</v>
      </c>
      <c r="F216" s="245">
        <v>373675762</v>
      </c>
      <c r="G216" s="245">
        <v>389181547</v>
      </c>
      <c r="H216" s="245">
        <v>375625328</v>
      </c>
      <c r="I216" s="239">
        <v>0</v>
      </c>
      <c r="J216" s="239">
        <v>0</v>
      </c>
      <c r="K216" s="167">
        <v>0</v>
      </c>
      <c r="L216" s="215">
        <v>5762382</v>
      </c>
      <c r="M216" s="215">
        <v>5605861</v>
      </c>
      <c r="N216" s="215">
        <v>6462543</v>
      </c>
      <c r="O216" s="226">
        <v>6163891</v>
      </c>
      <c r="P216" s="215">
        <v>5589169</v>
      </c>
      <c r="Q216" s="215">
        <v>5762382</v>
      </c>
      <c r="R216" s="215">
        <v>5605861</v>
      </c>
      <c r="S216" s="215">
        <v>6462543</v>
      </c>
      <c r="T216" s="215">
        <v>6163891</v>
      </c>
      <c r="U216" s="215">
        <v>5589169</v>
      </c>
      <c r="V216" s="1"/>
      <c r="W216" s="1">
        <v>0.0189</v>
      </c>
      <c r="X216" s="1">
        <v>0.0176</v>
      </c>
      <c r="Y216" s="1">
        <v>0.018</v>
      </c>
      <c r="Z216" s="1">
        <v>0.0165</v>
      </c>
      <c r="AA216" s="167">
        <v>0.0144</v>
      </c>
      <c r="AB216" s="1">
        <v>0.0163</v>
      </c>
      <c r="AC216" s="1">
        <v>0.0162</v>
      </c>
      <c r="AE216" s="1">
        <v>0.018</v>
      </c>
      <c r="AF216" s="1">
        <v>0.0155</v>
      </c>
      <c r="AG216" s="1">
        <v>0.0024999999999999988</v>
      </c>
      <c r="AI216" s="1">
        <v>0.0163</v>
      </c>
      <c r="AJ216" s="215">
        <v>6122693</v>
      </c>
    </row>
    <row r="217" spans="1:36" ht="12.75">
      <c r="A217" s="167">
        <v>208</v>
      </c>
      <c r="B217" s="168" t="s">
        <v>653</v>
      </c>
      <c r="C217" s="245">
        <v>25835807</v>
      </c>
      <c r="D217" s="245">
        <v>27154211</v>
      </c>
      <c r="E217" s="245">
        <v>31381469</v>
      </c>
      <c r="F217" s="245">
        <v>32894876</v>
      </c>
      <c r="G217" s="245">
        <v>34447051</v>
      </c>
      <c r="H217" s="245">
        <v>33076636</v>
      </c>
      <c r="I217" s="239" t="s">
        <v>893</v>
      </c>
      <c r="J217" s="239">
        <v>0</v>
      </c>
      <c r="K217" s="167">
        <v>0</v>
      </c>
      <c r="L217" s="215">
        <v>672509</v>
      </c>
      <c r="M217" s="215">
        <v>569520</v>
      </c>
      <c r="N217" s="215">
        <v>728758</v>
      </c>
      <c r="O217" s="226">
        <v>729156</v>
      </c>
      <c r="P217" s="215">
        <v>961834</v>
      </c>
      <c r="Q217" s="215">
        <v>672509</v>
      </c>
      <c r="R217" s="215">
        <v>569520</v>
      </c>
      <c r="S217" s="215">
        <v>728758</v>
      </c>
      <c r="T217" s="215">
        <v>729156</v>
      </c>
      <c r="U217" s="215">
        <v>961834</v>
      </c>
      <c r="V217" s="1"/>
      <c r="W217" s="1">
        <v>0.026</v>
      </c>
      <c r="X217" s="1">
        <v>0.021</v>
      </c>
      <c r="Y217" s="1">
        <v>0.0232</v>
      </c>
      <c r="Z217" s="1">
        <v>0.0222</v>
      </c>
      <c r="AA217" s="167">
        <v>0.0279</v>
      </c>
      <c r="AB217" s="1">
        <v>0.0244</v>
      </c>
      <c r="AC217" s="1">
        <v>0.0221</v>
      </c>
      <c r="AE217" s="1">
        <v>0.0279</v>
      </c>
      <c r="AF217" s="1">
        <v>0.0227</v>
      </c>
      <c r="AG217" s="1">
        <v>0.0052</v>
      </c>
      <c r="AI217" s="1">
        <v>0.0244</v>
      </c>
      <c r="AJ217" s="215">
        <v>807070</v>
      </c>
    </row>
    <row r="218" spans="1:36" ht="12.75">
      <c r="A218" s="167">
        <v>209</v>
      </c>
      <c r="B218" s="168" t="s">
        <v>654</v>
      </c>
      <c r="C218" s="245">
        <v>16996148</v>
      </c>
      <c r="D218" s="245">
        <v>17777170</v>
      </c>
      <c r="E218" s="245">
        <v>18814731</v>
      </c>
      <c r="F218" s="245">
        <v>19460894</v>
      </c>
      <c r="G218" s="245">
        <v>20111402</v>
      </c>
      <c r="H218" s="245">
        <v>20724963</v>
      </c>
      <c r="I218" s="239" t="s">
        <v>893</v>
      </c>
      <c r="J218" s="239">
        <v>0</v>
      </c>
      <c r="K218" s="167">
        <v>0</v>
      </c>
      <c r="L218" s="215">
        <v>356118</v>
      </c>
      <c r="M218" s="215">
        <v>593132</v>
      </c>
      <c r="N218" s="215">
        <v>175795</v>
      </c>
      <c r="O218" s="226">
        <v>163986</v>
      </c>
      <c r="P218" s="215">
        <v>110776</v>
      </c>
      <c r="Q218" s="215">
        <v>356118</v>
      </c>
      <c r="R218" s="215">
        <v>593132</v>
      </c>
      <c r="S218" s="215">
        <v>175795</v>
      </c>
      <c r="T218" s="215">
        <v>163986</v>
      </c>
      <c r="U218" s="215">
        <v>110776</v>
      </c>
      <c r="V218" s="1"/>
      <c r="W218" s="1">
        <v>0.021</v>
      </c>
      <c r="X218" s="1">
        <v>0.0334</v>
      </c>
      <c r="Y218" s="1">
        <v>0.0093</v>
      </c>
      <c r="Z218" s="1">
        <v>0.0084</v>
      </c>
      <c r="AA218" s="167">
        <v>0.0055</v>
      </c>
      <c r="AB218" s="1">
        <v>0.0077</v>
      </c>
      <c r="AC218" s="1">
        <v>0.0077</v>
      </c>
      <c r="AE218" s="1">
        <v>0.0093</v>
      </c>
      <c r="AF218" s="1">
        <v>0.007</v>
      </c>
      <c r="AG218" s="1">
        <v>0.002299999999999999</v>
      </c>
      <c r="AI218" s="1">
        <v>0.0077</v>
      </c>
      <c r="AJ218" s="215">
        <v>159582</v>
      </c>
    </row>
    <row r="219" spans="1:36" ht="12.75">
      <c r="A219" s="167">
        <v>210</v>
      </c>
      <c r="B219" s="168" t="s">
        <v>655</v>
      </c>
      <c r="C219" s="245">
        <v>63568793</v>
      </c>
      <c r="D219" s="245">
        <v>66285640</v>
      </c>
      <c r="E219" s="245">
        <v>77464858</v>
      </c>
      <c r="F219" s="245">
        <v>80370687</v>
      </c>
      <c r="G219" s="245">
        <v>83255469</v>
      </c>
      <c r="H219" s="245">
        <v>83325216</v>
      </c>
      <c r="I219" s="239" t="s">
        <v>870</v>
      </c>
      <c r="J219" s="239">
        <v>0</v>
      </c>
      <c r="K219" s="167">
        <v>0</v>
      </c>
      <c r="L219" s="215">
        <v>1127627</v>
      </c>
      <c r="M219" s="215">
        <v>1340650</v>
      </c>
      <c r="N219" s="215">
        <v>969208</v>
      </c>
      <c r="O219" s="226">
        <v>875515</v>
      </c>
      <c r="P219" s="215">
        <v>6798862</v>
      </c>
      <c r="Q219" s="215">
        <v>1127627</v>
      </c>
      <c r="R219" s="215">
        <v>1340650</v>
      </c>
      <c r="S219" s="215">
        <v>969208</v>
      </c>
      <c r="T219" s="215">
        <v>875515</v>
      </c>
      <c r="U219" s="215">
        <v>6798862</v>
      </c>
      <c r="V219" s="1"/>
      <c r="W219" s="1">
        <v>0.0177</v>
      </c>
      <c r="X219" s="1">
        <v>0.0202</v>
      </c>
      <c r="Y219" s="1">
        <v>0.0125</v>
      </c>
      <c r="Z219" s="1">
        <v>0.0109</v>
      </c>
      <c r="AA219" s="167">
        <v>0.0817</v>
      </c>
      <c r="AB219" s="1">
        <v>0.035</v>
      </c>
      <c r="AC219" s="1">
        <v>0.0145</v>
      </c>
      <c r="AE219" s="1">
        <v>0.0817</v>
      </c>
      <c r="AF219" s="1">
        <v>0.0117</v>
      </c>
      <c r="AG219" s="1">
        <v>0.06999999999999999</v>
      </c>
      <c r="AI219" s="1">
        <v>0.0145</v>
      </c>
      <c r="AJ219" s="215">
        <v>1208216</v>
      </c>
    </row>
    <row r="220" spans="1:36" ht="12.75">
      <c r="A220" s="167">
        <v>211</v>
      </c>
      <c r="B220" s="168" t="s">
        <v>656</v>
      </c>
      <c r="C220" s="245">
        <v>50026771</v>
      </c>
      <c r="D220" s="245">
        <v>51795294</v>
      </c>
      <c r="E220" s="245">
        <v>60377329</v>
      </c>
      <c r="F220" s="245">
        <v>62508011</v>
      </c>
      <c r="G220" s="245">
        <v>65190045</v>
      </c>
      <c r="H220" s="245">
        <v>60282177</v>
      </c>
      <c r="I220" s="239" t="s">
        <v>872</v>
      </c>
      <c r="J220" s="239">
        <v>0</v>
      </c>
      <c r="K220" s="167">
        <v>0</v>
      </c>
      <c r="L220" s="215">
        <v>514911</v>
      </c>
      <c r="M220" s="215">
        <v>624653</v>
      </c>
      <c r="N220" s="215">
        <v>621249</v>
      </c>
      <c r="O220" s="226">
        <v>1119334</v>
      </c>
      <c r="P220" s="215">
        <v>816536</v>
      </c>
      <c r="Q220" s="215">
        <v>514911</v>
      </c>
      <c r="R220" s="215">
        <v>624653</v>
      </c>
      <c r="S220" s="215">
        <v>621249</v>
      </c>
      <c r="T220" s="215">
        <v>1119334</v>
      </c>
      <c r="U220" s="215">
        <v>816536</v>
      </c>
      <c r="V220" s="1"/>
      <c r="W220" s="1">
        <v>0.0103</v>
      </c>
      <c r="X220" s="1">
        <v>0.0121</v>
      </c>
      <c r="Y220" s="1">
        <v>0.0103</v>
      </c>
      <c r="Z220" s="1">
        <v>0.0179</v>
      </c>
      <c r="AA220" s="167">
        <v>0.0125</v>
      </c>
      <c r="AB220" s="1">
        <v>0.0136</v>
      </c>
      <c r="AC220" s="1">
        <v>0.0116</v>
      </c>
      <c r="AE220" s="1">
        <v>0.0179</v>
      </c>
      <c r="AF220" s="1">
        <v>0.0114</v>
      </c>
      <c r="AG220" s="1">
        <v>0.006499999999999999</v>
      </c>
      <c r="AI220" s="1">
        <v>0.0136</v>
      </c>
      <c r="AJ220" s="215">
        <v>819838</v>
      </c>
    </row>
    <row r="221" spans="1:36" ht="12.75">
      <c r="A221" s="167">
        <v>212</v>
      </c>
      <c r="B221" s="168" t="s">
        <v>657</v>
      </c>
      <c r="C221" s="245">
        <v>5665509</v>
      </c>
      <c r="D221" s="245">
        <v>5879516</v>
      </c>
      <c r="E221" s="245">
        <v>6092243</v>
      </c>
      <c r="F221" s="245">
        <v>6333313</v>
      </c>
      <c r="G221" s="245">
        <v>6857276</v>
      </c>
      <c r="H221" s="245">
        <v>7136052</v>
      </c>
      <c r="I221" s="239" t="s">
        <v>870</v>
      </c>
      <c r="J221" s="239" t="s">
        <v>877</v>
      </c>
      <c r="K221" s="167" t="s">
        <v>877</v>
      </c>
      <c r="L221" s="215">
        <v>72369</v>
      </c>
      <c r="M221" s="215">
        <v>65739</v>
      </c>
      <c r="N221" s="215">
        <v>88764</v>
      </c>
      <c r="O221" s="226">
        <v>365630</v>
      </c>
      <c r="P221" s="215">
        <v>107344</v>
      </c>
      <c r="Q221" s="215">
        <v>72369</v>
      </c>
      <c r="R221" s="215">
        <v>65739</v>
      </c>
      <c r="S221" s="215">
        <v>88764</v>
      </c>
      <c r="T221" s="215">
        <v>365630</v>
      </c>
      <c r="U221" s="215">
        <v>107344</v>
      </c>
      <c r="V221" s="1"/>
      <c r="W221" s="1">
        <v>0.0128</v>
      </c>
      <c r="X221" s="1">
        <v>0.0112</v>
      </c>
      <c r="Y221" s="1">
        <v>0.0146</v>
      </c>
      <c r="Z221" s="1">
        <v>0.0577</v>
      </c>
      <c r="AA221" s="167">
        <v>0.0157</v>
      </c>
      <c r="AB221" s="1">
        <v>0.0293</v>
      </c>
      <c r="AC221" s="1">
        <v>0.0138</v>
      </c>
      <c r="AE221" s="1">
        <v>0.0577</v>
      </c>
      <c r="AF221" s="1">
        <v>0.0152</v>
      </c>
      <c r="AG221" s="1">
        <v>0.0425</v>
      </c>
      <c r="AI221" s="1">
        <v>0.0138</v>
      </c>
      <c r="AJ221" s="215">
        <v>98478</v>
      </c>
    </row>
    <row r="222" spans="1:36" ht="12.75">
      <c r="A222" s="167">
        <v>213</v>
      </c>
      <c r="B222" s="168" t="s">
        <v>658</v>
      </c>
      <c r="C222" s="245">
        <v>40973829</v>
      </c>
      <c r="D222" s="245">
        <v>42751903</v>
      </c>
      <c r="E222" s="245">
        <v>46656776</v>
      </c>
      <c r="F222" s="245">
        <v>48765572</v>
      </c>
      <c r="G222" s="245">
        <v>51082126</v>
      </c>
      <c r="H222" s="245">
        <v>51492752</v>
      </c>
      <c r="I222" s="239" t="s">
        <v>870</v>
      </c>
      <c r="J222" s="239">
        <v>0</v>
      </c>
      <c r="K222" s="167">
        <v>0</v>
      </c>
      <c r="L222" s="215">
        <v>753728</v>
      </c>
      <c r="M222" s="215">
        <v>1077244</v>
      </c>
      <c r="N222" s="215">
        <v>942377</v>
      </c>
      <c r="O222" s="226">
        <v>1097071</v>
      </c>
      <c r="P222" s="215">
        <v>1027642</v>
      </c>
      <c r="Q222" s="215">
        <v>753728</v>
      </c>
      <c r="R222" s="215">
        <v>1077244</v>
      </c>
      <c r="S222" s="215">
        <v>942377</v>
      </c>
      <c r="T222" s="215">
        <v>1097071</v>
      </c>
      <c r="U222" s="215">
        <v>1027642</v>
      </c>
      <c r="V222" s="1"/>
      <c r="W222" s="1">
        <v>0.0184</v>
      </c>
      <c r="X222" s="1">
        <v>0.0252</v>
      </c>
      <c r="Y222" s="1">
        <v>0.0202</v>
      </c>
      <c r="Z222" s="1">
        <v>0.0225</v>
      </c>
      <c r="AA222" s="167">
        <v>0.0201</v>
      </c>
      <c r="AB222" s="1">
        <v>0.0209</v>
      </c>
      <c r="AC222" s="1">
        <v>0.0209</v>
      </c>
      <c r="AE222" s="1">
        <v>0.0225</v>
      </c>
      <c r="AF222" s="1">
        <v>0.0202</v>
      </c>
      <c r="AG222" s="1">
        <v>0.0023</v>
      </c>
      <c r="AI222" s="1">
        <v>0.0209</v>
      </c>
      <c r="AJ222" s="215">
        <v>1076199</v>
      </c>
    </row>
    <row r="223" spans="1:36" ht="12.75">
      <c r="A223" s="167">
        <v>214</v>
      </c>
      <c r="B223" s="168" t="s">
        <v>659</v>
      </c>
      <c r="C223" s="245">
        <v>51621463</v>
      </c>
      <c r="D223" s="245">
        <v>53843628</v>
      </c>
      <c r="E223" s="245">
        <v>61649762</v>
      </c>
      <c r="F223" s="245">
        <v>66730590</v>
      </c>
      <c r="G223" s="245">
        <v>69508933</v>
      </c>
      <c r="H223" s="245">
        <v>63822440</v>
      </c>
      <c r="I223" s="239" t="s">
        <v>876</v>
      </c>
      <c r="J223" s="239">
        <v>0</v>
      </c>
      <c r="K223" s="167">
        <v>0</v>
      </c>
      <c r="L223" s="215">
        <v>931482</v>
      </c>
      <c r="M223" s="215">
        <v>1063084</v>
      </c>
      <c r="N223" s="215">
        <v>1039583</v>
      </c>
      <c r="O223" s="226">
        <v>1099854</v>
      </c>
      <c r="P223" s="215">
        <v>1014281</v>
      </c>
      <c r="Q223" s="215">
        <v>931482</v>
      </c>
      <c r="R223" s="215">
        <v>1063084</v>
      </c>
      <c r="S223" s="215">
        <v>1039583</v>
      </c>
      <c r="T223" s="215">
        <v>1099854</v>
      </c>
      <c r="U223" s="215">
        <v>1014281</v>
      </c>
      <c r="V223" s="1"/>
      <c r="W223" s="1">
        <v>0.018</v>
      </c>
      <c r="X223" s="1">
        <v>0.0197</v>
      </c>
      <c r="Y223" s="1">
        <v>0.0169</v>
      </c>
      <c r="Z223" s="1">
        <v>0.0165</v>
      </c>
      <c r="AA223" s="167">
        <v>0.0146</v>
      </c>
      <c r="AB223" s="1">
        <v>0.016</v>
      </c>
      <c r="AC223" s="1">
        <v>0.016</v>
      </c>
      <c r="AE223" s="1">
        <v>0.0169</v>
      </c>
      <c r="AF223" s="1">
        <v>0.0156</v>
      </c>
      <c r="AG223" s="1">
        <v>0.001299999999999999</v>
      </c>
      <c r="AI223" s="1">
        <v>0.016</v>
      </c>
      <c r="AJ223" s="215">
        <v>1021159</v>
      </c>
    </row>
    <row r="224" spans="1:36" ht="12.75">
      <c r="A224" s="167">
        <v>215</v>
      </c>
      <c r="B224" s="168" t="s">
        <v>660</v>
      </c>
      <c r="C224" s="245">
        <v>47578856</v>
      </c>
      <c r="D224" s="245">
        <v>49406952</v>
      </c>
      <c r="E224" s="245">
        <v>52997340</v>
      </c>
      <c r="F224" s="245">
        <v>55450240</v>
      </c>
      <c r="G224" s="245">
        <v>57890129</v>
      </c>
      <c r="H224" s="245">
        <v>58492043</v>
      </c>
      <c r="I224" s="239" t="s">
        <v>870</v>
      </c>
      <c r="J224" s="239">
        <v>0</v>
      </c>
      <c r="K224" s="167">
        <v>0</v>
      </c>
      <c r="L224" s="215">
        <v>638625</v>
      </c>
      <c r="M224" s="215">
        <v>768364</v>
      </c>
      <c r="N224" s="215">
        <v>1127966</v>
      </c>
      <c r="O224" s="226">
        <v>1053633</v>
      </c>
      <c r="P224" s="215">
        <v>894816</v>
      </c>
      <c r="Q224" s="215">
        <v>638625</v>
      </c>
      <c r="R224" s="215">
        <v>768364</v>
      </c>
      <c r="S224" s="215">
        <v>1127966</v>
      </c>
      <c r="T224" s="215">
        <v>1053633</v>
      </c>
      <c r="U224" s="215">
        <v>894816</v>
      </c>
      <c r="V224" s="1"/>
      <c r="W224" s="1">
        <v>0.0134</v>
      </c>
      <c r="X224" s="1">
        <v>0.0156</v>
      </c>
      <c r="Y224" s="1">
        <v>0.0213</v>
      </c>
      <c r="Z224" s="1">
        <v>0.019</v>
      </c>
      <c r="AA224" s="167">
        <v>0.0155</v>
      </c>
      <c r="AB224" s="1">
        <v>0.0186</v>
      </c>
      <c r="AC224" s="1">
        <v>0.0167</v>
      </c>
      <c r="AE224" s="1">
        <v>0.0213</v>
      </c>
      <c r="AF224" s="1">
        <v>0.0173</v>
      </c>
      <c r="AG224" s="1">
        <v>0.004</v>
      </c>
      <c r="AI224" s="1">
        <v>0.0186</v>
      </c>
      <c r="AJ224" s="215">
        <v>1087952</v>
      </c>
    </row>
    <row r="225" spans="1:36" ht="12.75">
      <c r="A225" s="167">
        <v>216</v>
      </c>
      <c r="B225" s="168" t="s">
        <v>661</v>
      </c>
      <c r="C225" s="245">
        <v>20730783</v>
      </c>
      <c r="D225" s="245">
        <v>21523768</v>
      </c>
      <c r="E225" s="245">
        <v>22340990</v>
      </c>
      <c r="F225" s="245">
        <v>23216701</v>
      </c>
      <c r="G225" s="245">
        <v>24383206</v>
      </c>
      <c r="H225" s="245">
        <v>25477573</v>
      </c>
      <c r="I225" s="239" t="s">
        <v>878</v>
      </c>
      <c r="J225" s="239">
        <v>0</v>
      </c>
      <c r="K225" s="167">
        <v>0</v>
      </c>
      <c r="L225" s="215">
        <v>274715</v>
      </c>
      <c r="M225" s="215">
        <v>237463</v>
      </c>
      <c r="N225" s="215">
        <v>317186</v>
      </c>
      <c r="O225" s="226">
        <v>586087</v>
      </c>
      <c r="P225" s="215">
        <v>529656</v>
      </c>
      <c r="Q225" s="215">
        <v>274715</v>
      </c>
      <c r="R225" s="215">
        <v>237463</v>
      </c>
      <c r="S225" s="215">
        <v>317186</v>
      </c>
      <c r="T225" s="215">
        <v>586087</v>
      </c>
      <c r="U225" s="215">
        <v>529656</v>
      </c>
      <c r="V225" s="1"/>
      <c r="W225" s="1">
        <v>0.0133</v>
      </c>
      <c r="X225" s="1">
        <v>0.011</v>
      </c>
      <c r="Y225" s="1">
        <v>0.0142</v>
      </c>
      <c r="Z225" s="1">
        <v>0.0252</v>
      </c>
      <c r="AA225" s="167">
        <v>0.0217</v>
      </c>
      <c r="AB225" s="1">
        <v>0.0204</v>
      </c>
      <c r="AC225" s="1">
        <v>0.0156</v>
      </c>
      <c r="AE225" s="1">
        <v>0.0252</v>
      </c>
      <c r="AF225" s="1">
        <v>0.018</v>
      </c>
      <c r="AG225" s="1">
        <v>0.0072000000000000015</v>
      </c>
      <c r="AI225" s="1">
        <v>0.0204</v>
      </c>
      <c r="AJ225" s="215">
        <v>519742</v>
      </c>
    </row>
    <row r="226" spans="1:36" ht="12.75">
      <c r="A226" s="167">
        <v>217</v>
      </c>
      <c r="B226" s="168" t="s">
        <v>662</v>
      </c>
      <c r="C226" s="245">
        <v>6829097</v>
      </c>
      <c r="D226" s="245">
        <v>7621572</v>
      </c>
      <c r="E226" s="245">
        <v>9054916</v>
      </c>
      <c r="F226" s="245">
        <v>9312053</v>
      </c>
      <c r="G226" s="245">
        <v>9638154</v>
      </c>
      <c r="H226" s="245">
        <v>8797023</v>
      </c>
      <c r="I226" s="239">
        <v>0</v>
      </c>
      <c r="J226" s="239">
        <v>0</v>
      </c>
      <c r="K226" s="167">
        <v>0</v>
      </c>
      <c r="L226" s="215">
        <v>621747</v>
      </c>
      <c r="M226" s="215">
        <v>146951</v>
      </c>
      <c r="N226" s="215">
        <v>30764</v>
      </c>
      <c r="O226" s="226">
        <v>93300</v>
      </c>
      <c r="P226" s="215">
        <v>98029</v>
      </c>
      <c r="Q226" s="215">
        <v>621747</v>
      </c>
      <c r="R226" s="215">
        <v>146951</v>
      </c>
      <c r="S226" s="215">
        <v>30764</v>
      </c>
      <c r="T226" s="215">
        <v>93300</v>
      </c>
      <c r="U226" s="215">
        <v>98029</v>
      </c>
      <c r="V226" s="1"/>
      <c r="W226" s="1">
        <v>0.091</v>
      </c>
      <c r="X226" s="1">
        <v>0.0193</v>
      </c>
      <c r="Y226" s="1">
        <v>0.0034</v>
      </c>
      <c r="Z226" s="1">
        <v>0.01</v>
      </c>
      <c r="AA226" s="167">
        <v>0.0102</v>
      </c>
      <c r="AB226" s="1">
        <v>0.0079</v>
      </c>
      <c r="AC226" s="1">
        <v>0.0079</v>
      </c>
      <c r="AE226" s="1">
        <v>0.0102</v>
      </c>
      <c r="AF226" s="1">
        <v>0.0067</v>
      </c>
      <c r="AG226" s="1">
        <v>0.0035000000000000005</v>
      </c>
      <c r="AI226" s="1">
        <v>0.0079</v>
      </c>
      <c r="AJ226" s="215">
        <v>69496</v>
      </c>
    </row>
    <row r="227" spans="1:36" ht="12.75">
      <c r="A227" s="167">
        <v>218</v>
      </c>
      <c r="B227" s="168" t="s">
        <v>663</v>
      </c>
      <c r="C227" s="245">
        <v>34510608</v>
      </c>
      <c r="D227" s="245">
        <v>36577459</v>
      </c>
      <c r="E227" s="245">
        <v>38391163</v>
      </c>
      <c r="F227" s="245">
        <v>40225841</v>
      </c>
      <c r="G227" s="245">
        <v>41946708</v>
      </c>
      <c r="H227" s="245">
        <v>43827742</v>
      </c>
      <c r="I227" s="239" t="s">
        <v>876</v>
      </c>
      <c r="J227" s="239">
        <v>0</v>
      </c>
      <c r="K227" s="167">
        <v>0</v>
      </c>
      <c r="L227" s="215">
        <v>1204086</v>
      </c>
      <c r="M227" s="215">
        <v>899268</v>
      </c>
      <c r="N227" s="215">
        <v>874899</v>
      </c>
      <c r="O227" s="226">
        <v>715221</v>
      </c>
      <c r="P227" s="215">
        <v>832494</v>
      </c>
      <c r="Q227" s="215">
        <v>1204086</v>
      </c>
      <c r="R227" s="215">
        <v>899268</v>
      </c>
      <c r="S227" s="215">
        <v>874899</v>
      </c>
      <c r="T227" s="215">
        <v>715221</v>
      </c>
      <c r="U227" s="215">
        <v>832494</v>
      </c>
      <c r="V227" s="1"/>
      <c r="W227" s="1">
        <v>0.0349</v>
      </c>
      <c r="X227" s="1">
        <v>0.0246</v>
      </c>
      <c r="Y227" s="1">
        <v>0.0228</v>
      </c>
      <c r="Z227" s="1">
        <v>0.0178</v>
      </c>
      <c r="AA227" s="167">
        <v>0.0198</v>
      </c>
      <c r="AB227" s="1">
        <v>0.0201</v>
      </c>
      <c r="AC227" s="1">
        <v>0.0201</v>
      </c>
      <c r="AE227" s="1">
        <v>0.0228</v>
      </c>
      <c r="AF227" s="1">
        <v>0.0188</v>
      </c>
      <c r="AG227" s="1">
        <v>0.004</v>
      </c>
      <c r="AI227" s="1">
        <v>0.0201</v>
      </c>
      <c r="AJ227" s="215">
        <v>880938</v>
      </c>
    </row>
    <row r="228" spans="1:36" ht="12.75">
      <c r="A228" s="167">
        <v>219</v>
      </c>
      <c r="B228" s="168" t="s">
        <v>664</v>
      </c>
      <c r="C228" s="245">
        <v>40555652</v>
      </c>
      <c r="D228" s="245">
        <v>42096210</v>
      </c>
      <c r="E228" s="245">
        <v>44672846</v>
      </c>
      <c r="F228" s="245">
        <v>46571075</v>
      </c>
      <c r="G228" s="245">
        <v>48350778</v>
      </c>
      <c r="H228" s="245">
        <v>48937065</v>
      </c>
      <c r="I228" s="239">
        <v>0</v>
      </c>
      <c r="J228" s="239">
        <v>0</v>
      </c>
      <c r="K228" s="167">
        <v>0</v>
      </c>
      <c r="L228" s="215">
        <v>516377</v>
      </c>
      <c r="M228" s="215">
        <v>393244</v>
      </c>
      <c r="N228" s="215">
        <v>682987</v>
      </c>
      <c r="O228" s="226">
        <v>645264</v>
      </c>
      <c r="P228" s="215">
        <v>595498</v>
      </c>
      <c r="Q228" s="215">
        <v>516377</v>
      </c>
      <c r="R228" s="215">
        <v>393244</v>
      </c>
      <c r="S228" s="215">
        <v>682987</v>
      </c>
      <c r="T228" s="215">
        <v>645264</v>
      </c>
      <c r="U228" s="215">
        <v>595498</v>
      </c>
      <c r="V228" s="1"/>
      <c r="W228" s="1">
        <v>0.0127</v>
      </c>
      <c r="X228" s="1">
        <v>0.0093</v>
      </c>
      <c r="Y228" s="1">
        <v>0.0153</v>
      </c>
      <c r="Z228" s="1">
        <v>0.0139</v>
      </c>
      <c r="AA228" s="167">
        <v>0.0123</v>
      </c>
      <c r="AB228" s="1">
        <v>0.0138</v>
      </c>
      <c r="AC228" s="1">
        <v>0.0118</v>
      </c>
      <c r="AE228" s="1">
        <v>0.0153</v>
      </c>
      <c r="AF228" s="1">
        <v>0.0131</v>
      </c>
      <c r="AG228" s="1">
        <v>0.002199999999999999</v>
      </c>
      <c r="AI228" s="1">
        <v>0.0138</v>
      </c>
      <c r="AJ228" s="215">
        <v>675331</v>
      </c>
    </row>
    <row r="229" spans="1:36" ht="12.75">
      <c r="A229" s="167">
        <v>220</v>
      </c>
      <c r="B229" s="168" t="s">
        <v>665</v>
      </c>
      <c r="C229" s="245">
        <v>71002135</v>
      </c>
      <c r="D229" s="245">
        <v>73656770</v>
      </c>
      <c r="E229" s="245">
        <v>83324094</v>
      </c>
      <c r="F229" s="245">
        <v>86514615</v>
      </c>
      <c r="G229" s="245">
        <v>89917738</v>
      </c>
      <c r="H229" s="245">
        <v>80022120</v>
      </c>
      <c r="I229" s="239" t="s">
        <v>870</v>
      </c>
      <c r="J229" s="239">
        <v>0</v>
      </c>
      <c r="K229" s="167">
        <v>0</v>
      </c>
      <c r="L229" s="215">
        <v>879582</v>
      </c>
      <c r="M229" s="215">
        <v>1849602</v>
      </c>
      <c r="N229" s="215">
        <v>1107419</v>
      </c>
      <c r="O229" s="226">
        <v>1240258</v>
      </c>
      <c r="P229" s="215">
        <v>831625</v>
      </c>
      <c r="Q229" s="215">
        <v>879582</v>
      </c>
      <c r="R229" s="215">
        <v>1849602</v>
      </c>
      <c r="S229" s="215">
        <v>1107419</v>
      </c>
      <c r="T229" s="215">
        <v>1240258</v>
      </c>
      <c r="U229" s="215">
        <v>831625</v>
      </c>
      <c r="V229" s="1"/>
      <c r="W229" s="1">
        <v>0.0124</v>
      </c>
      <c r="X229" s="1">
        <v>0.0251</v>
      </c>
      <c r="Y229" s="1">
        <v>0.0133</v>
      </c>
      <c r="Z229" s="1">
        <v>0.0143</v>
      </c>
      <c r="AA229" s="167">
        <v>0.0092</v>
      </c>
      <c r="AB229" s="1">
        <v>0.0123</v>
      </c>
      <c r="AC229" s="1">
        <v>0.0123</v>
      </c>
      <c r="AE229" s="1">
        <v>0.0143</v>
      </c>
      <c r="AF229" s="1">
        <v>0.0113</v>
      </c>
      <c r="AG229" s="1">
        <v>0.003000000000000001</v>
      </c>
      <c r="AI229" s="1">
        <v>0.0123</v>
      </c>
      <c r="AJ229" s="215">
        <v>984272</v>
      </c>
    </row>
    <row r="230" spans="1:36" ht="12.75">
      <c r="A230" s="167">
        <v>221</v>
      </c>
      <c r="B230" s="168" t="s">
        <v>666</v>
      </c>
      <c r="C230" s="245">
        <v>18624587</v>
      </c>
      <c r="D230" s="245">
        <v>19375589</v>
      </c>
      <c r="E230" s="245">
        <v>23379875</v>
      </c>
      <c r="F230" s="245">
        <v>24276340</v>
      </c>
      <c r="G230" s="245">
        <v>25148661</v>
      </c>
      <c r="H230" s="245">
        <v>22463099</v>
      </c>
      <c r="I230" s="239">
        <v>0</v>
      </c>
      <c r="J230" s="239">
        <v>0</v>
      </c>
      <c r="K230" s="167">
        <v>0</v>
      </c>
      <c r="L230" s="215">
        <v>285387</v>
      </c>
      <c r="M230" s="215">
        <v>222259</v>
      </c>
      <c r="N230" s="215">
        <v>311968</v>
      </c>
      <c r="O230" s="226">
        <v>265412</v>
      </c>
      <c r="P230" s="215">
        <v>243970</v>
      </c>
      <c r="Q230" s="215">
        <v>285387</v>
      </c>
      <c r="R230" s="215">
        <v>222259</v>
      </c>
      <c r="S230" s="215">
        <v>311968</v>
      </c>
      <c r="T230" s="215">
        <v>265412</v>
      </c>
      <c r="U230" s="215">
        <v>243970</v>
      </c>
      <c r="V230" s="1"/>
      <c r="W230" s="1">
        <v>0.0153</v>
      </c>
      <c r="X230" s="1">
        <v>0.0115</v>
      </c>
      <c r="Y230" s="1">
        <v>0.0133</v>
      </c>
      <c r="Z230" s="1">
        <v>0.0109</v>
      </c>
      <c r="AA230" s="167">
        <v>0.0097</v>
      </c>
      <c r="AB230" s="1">
        <v>0.0113</v>
      </c>
      <c r="AC230" s="1">
        <v>0.0107</v>
      </c>
      <c r="AE230" s="1">
        <v>0.0133</v>
      </c>
      <c r="AF230" s="1">
        <v>0.0103</v>
      </c>
      <c r="AG230" s="1">
        <v>0.002999999999999999</v>
      </c>
      <c r="AI230" s="1">
        <v>0.0113</v>
      </c>
      <c r="AJ230" s="215">
        <v>253833</v>
      </c>
    </row>
    <row r="231" spans="1:36" ht="12.75">
      <c r="A231" s="167">
        <v>222</v>
      </c>
      <c r="B231" s="168" t="s">
        <v>667</v>
      </c>
      <c r="C231" s="245">
        <v>2656564</v>
      </c>
      <c r="D231" s="245">
        <v>2770022</v>
      </c>
      <c r="E231" s="245">
        <v>2993573</v>
      </c>
      <c r="F231" s="245">
        <v>3133746</v>
      </c>
      <c r="G231" s="245">
        <v>3260030</v>
      </c>
      <c r="H231" s="245">
        <v>3350380</v>
      </c>
      <c r="I231" s="239">
        <v>0</v>
      </c>
      <c r="J231" s="239">
        <v>0</v>
      </c>
      <c r="K231" s="167">
        <v>0</v>
      </c>
      <c r="L231" s="215">
        <v>47044</v>
      </c>
      <c r="M231" s="215">
        <v>28199</v>
      </c>
      <c r="N231" s="215">
        <v>65334</v>
      </c>
      <c r="O231" s="226">
        <v>47940</v>
      </c>
      <c r="P231" s="215">
        <v>59792</v>
      </c>
      <c r="Q231" s="215">
        <v>47044</v>
      </c>
      <c r="R231" s="215">
        <v>28199</v>
      </c>
      <c r="S231" s="215">
        <v>65334</v>
      </c>
      <c r="T231" s="215">
        <v>47940</v>
      </c>
      <c r="U231" s="215">
        <v>59792</v>
      </c>
      <c r="V231" s="1"/>
      <c r="W231" s="1">
        <v>0.0177</v>
      </c>
      <c r="X231" s="1">
        <v>0.0102</v>
      </c>
      <c r="Y231" s="1">
        <v>0.0218</v>
      </c>
      <c r="Z231" s="1">
        <v>0.0153</v>
      </c>
      <c r="AA231" s="167">
        <v>0.0183</v>
      </c>
      <c r="AB231" s="1">
        <v>0.0185</v>
      </c>
      <c r="AC231" s="1">
        <v>0.0146</v>
      </c>
      <c r="AE231" s="1">
        <v>0.0218</v>
      </c>
      <c r="AF231" s="1">
        <v>0.0168</v>
      </c>
      <c r="AG231" s="1">
        <v>0.005000000000000001</v>
      </c>
      <c r="AI231" s="1">
        <v>0.0185</v>
      </c>
      <c r="AJ231" s="215">
        <v>61982</v>
      </c>
    </row>
    <row r="232" spans="1:36" ht="12.75">
      <c r="A232" s="167">
        <v>223</v>
      </c>
      <c r="B232" s="168" t="s">
        <v>668</v>
      </c>
      <c r="C232" s="245">
        <v>10135297</v>
      </c>
      <c r="D232" s="245">
        <v>10504154</v>
      </c>
      <c r="E232" s="245">
        <v>11511097</v>
      </c>
      <c r="F232" s="245">
        <v>12073047</v>
      </c>
      <c r="G232" s="245">
        <v>12410064</v>
      </c>
      <c r="H232" s="245">
        <v>12220771</v>
      </c>
      <c r="I232" s="239" t="s">
        <v>869</v>
      </c>
      <c r="J232" s="239" t="s">
        <v>907</v>
      </c>
      <c r="K232" s="167">
        <v>0</v>
      </c>
      <c r="L232" s="215">
        <v>115475</v>
      </c>
      <c r="M232" s="215">
        <v>79845</v>
      </c>
      <c r="N232" s="215">
        <v>274173</v>
      </c>
      <c r="O232" s="226">
        <v>35191</v>
      </c>
      <c r="P232" s="215">
        <v>216042</v>
      </c>
      <c r="Q232" s="215">
        <v>115475</v>
      </c>
      <c r="R232" s="215">
        <v>79845</v>
      </c>
      <c r="S232" s="215">
        <v>274173</v>
      </c>
      <c r="T232" s="215">
        <v>35191</v>
      </c>
      <c r="U232" s="215">
        <v>216042</v>
      </c>
      <c r="V232" s="1"/>
      <c r="W232" s="1">
        <v>0.0114</v>
      </c>
      <c r="X232" s="1">
        <v>0.0076</v>
      </c>
      <c r="Y232" s="1">
        <v>0.0238</v>
      </c>
      <c r="Z232" s="1">
        <v>0.0029</v>
      </c>
      <c r="AA232" s="167">
        <v>0.0174</v>
      </c>
      <c r="AB232" s="1">
        <v>0.0147</v>
      </c>
      <c r="AC232" s="1">
        <v>0.0093</v>
      </c>
      <c r="AE232" s="1">
        <v>0.0238</v>
      </c>
      <c r="AF232" s="1">
        <v>0.0102</v>
      </c>
      <c r="AG232" s="1">
        <v>0.013600000000000001</v>
      </c>
      <c r="AI232" s="1">
        <v>0.0147</v>
      </c>
      <c r="AJ232" s="215">
        <v>179645</v>
      </c>
    </row>
    <row r="233" spans="1:36" ht="12.75">
      <c r="A233" s="167">
        <v>224</v>
      </c>
      <c r="B233" s="168" t="s">
        <v>669</v>
      </c>
      <c r="C233" s="245">
        <v>21025980</v>
      </c>
      <c r="D233" s="245">
        <v>21814246</v>
      </c>
      <c r="E233" s="245">
        <v>25734238</v>
      </c>
      <c r="F233" s="245">
        <v>26621552</v>
      </c>
      <c r="G233" s="245">
        <v>28108257</v>
      </c>
      <c r="H233" s="245">
        <v>25319675</v>
      </c>
      <c r="I233" s="239" t="s">
        <v>870</v>
      </c>
      <c r="J233" s="239" t="s">
        <v>882</v>
      </c>
      <c r="K233" s="167" t="s">
        <v>882</v>
      </c>
      <c r="L233" s="215">
        <v>262616</v>
      </c>
      <c r="M233" s="215">
        <v>230861</v>
      </c>
      <c r="N233" s="215">
        <v>244181</v>
      </c>
      <c r="O233" s="226">
        <v>326166</v>
      </c>
      <c r="P233" s="215">
        <v>421697</v>
      </c>
      <c r="Q233" s="215">
        <v>262616</v>
      </c>
      <c r="R233" s="215">
        <v>230861</v>
      </c>
      <c r="S233" s="215">
        <v>244181</v>
      </c>
      <c r="T233" s="215">
        <v>326166</v>
      </c>
      <c r="U233" s="215">
        <v>421697</v>
      </c>
      <c r="V233" s="1"/>
      <c r="W233" s="1">
        <v>0.0125</v>
      </c>
      <c r="X233" s="1">
        <v>0.0106</v>
      </c>
      <c r="Y233" s="1">
        <v>0.0095</v>
      </c>
      <c r="Z233" s="1">
        <v>0.0123</v>
      </c>
      <c r="AA233" s="167">
        <v>0.015</v>
      </c>
      <c r="AB233" s="1">
        <v>0.0123</v>
      </c>
      <c r="AC233" s="1">
        <v>0.0108</v>
      </c>
      <c r="AE233" s="1">
        <v>0.015</v>
      </c>
      <c r="AF233" s="1">
        <v>0.0109</v>
      </c>
      <c r="AG233" s="1">
        <v>0.0040999999999999995</v>
      </c>
      <c r="AI233" s="1">
        <v>0.0123</v>
      </c>
      <c r="AJ233" s="215">
        <v>311432</v>
      </c>
    </row>
    <row r="234" spans="1:36" ht="12.75">
      <c r="A234" s="167">
        <v>225</v>
      </c>
      <c r="B234" s="168" t="s">
        <v>670</v>
      </c>
      <c r="C234" s="245">
        <v>4550248</v>
      </c>
      <c r="D234" s="245">
        <v>4696742</v>
      </c>
      <c r="E234" s="245">
        <v>5344437</v>
      </c>
      <c r="F234" s="245">
        <v>5506920</v>
      </c>
      <c r="G234" s="245">
        <v>5706169</v>
      </c>
      <c r="H234" s="245">
        <v>5366171</v>
      </c>
      <c r="I234" s="239" t="s">
        <v>874</v>
      </c>
      <c r="J234" s="239">
        <v>0</v>
      </c>
      <c r="K234" s="167">
        <v>0</v>
      </c>
      <c r="L234" s="215">
        <v>32738</v>
      </c>
      <c r="M234" s="215">
        <v>34737</v>
      </c>
      <c r="N234" s="215">
        <v>28872</v>
      </c>
      <c r="O234" s="226">
        <v>61576</v>
      </c>
      <c r="P234" s="215">
        <v>50989</v>
      </c>
      <c r="Q234" s="215">
        <v>32738</v>
      </c>
      <c r="R234" s="215">
        <v>34737</v>
      </c>
      <c r="S234" s="215">
        <v>28872</v>
      </c>
      <c r="T234" s="215">
        <v>61576</v>
      </c>
      <c r="U234" s="215">
        <v>50989</v>
      </c>
      <c r="V234" s="1"/>
      <c r="W234" s="1">
        <v>0.0072</v>
      </c>
      <c r="X234" s="1">
        <v>0.0074</v>
      </c>
      <c r="Y234" s="1">
        <v>0.0054</v>
      </c>
      <c r="Z234" s="1">
        <v>0.0112</v>
      </c>
      <c r="AA234" s="167">
        <v>0.0089</v>
      </c>
      <c r="AB234" s="1">
        <v>0.0085</v>
      </c>
      <c r="AC234" s="1">
        <v>0.0072</v>
      </c>
      <c r="AE234" s="1">
        <v>0.0112</v>
      </c>
      <c r="AF234" s="1">
        <v>0.0072</v>
      </c>
      <c r="AG234" s="1">
        <v>0.004</v>
      </c>
      <c r="AI234" s="1">
        <v>0.0085</v>
      </c>
      <c r="AJ234" s="215">
        <v>45612</v>
      </c>
    </row>
    <row r="235" spans="1:36" ht="12.75">
      <c r="A235" s="167">
        <v>226</v>
      </c>
      <c r="B235" s="168" t="s">
        <v>671</v>
      </c>
      <c r="C235" s="245">
        <v>22237627</v>
      </c>
      <c r="D235" s="245">
        <v>23278922</v>
      </c>
      <c r="E235" s="245">
        <v>24126631</v>
      </c>
      <c r="F235" s="245">
        <v>25030860</v>
      </c>
      <c r="G235" s="245">
        <v>25986965</v>
      </c>
      <c r="H235" s="245">
        <v>27177972</v>
      </c>
      <c r="I235" s="239" t="s">
        <v>871</v>
      </c>
      <c r="J235" s="239">
        <v>0</v>
      </c>
      <c r="K235" s="167">
        <v>0</v>
      </c>
      <c r="L235" s="215">
        <v>485354</v>
      </c>
      <c r="M235" s="215">
        <v>265736</v>
      </c>
      <c r="N235" s="215">
        <v>301063</v>
      </c>
      <c r="O235" s="226">
        <v>330333</v>
      </c>
      <c r="P235" s="215">
        <v>541333</v>
      </c>
      <c r="Q235" s="215">
        <v>485354</v>
      </c>
      <c r="R235" s="215">
        <v>265736</v>
      </c>
      <c r="S235" s="215">
        <v>301063</v>
      </c>
      <c r="T235" s="215">
        <v>330333</v>
      </c>
      <c r="U235" s="215">
        <v>541333</v>
      </c>
      <c r="V235" s="1"/>
      <c r="W235" s="1">
        <v>0.0218</v>
      </c>
      <c r="X235" s="1">
        <v>0.0114</v>
      </c>
      <c r="Y235" s="1">
        <v>0.0125</v>
      </c>
      <c r="Z235" s="1">
        <v>0.0132</v>
      </c>
      <c r="AA235" s="167">
        <v>0.0208</v>
      </c>
      <c r="AB235" s="1">
        <v>0.0155</v>
      </c>
      <c r="AC235" s="1">
        <v>0.0124</v>
      </c>
      <c r="AE235" s="1">
        <v>0.0208</v>
      </c>
      <c r="AF235" s="1">
        <v>0.0129</v>
      </c>
      <c r="AG235" s="1">
        <v>0.007899999999999999</v>
      </c>
      <c r="AI235" s="1">
        <v>0.0155</v>
      </c>
      <c r="AJ235" s="215">
        <v>421259</v>
      </c>
    </row>
    <row r="236" spans="1:36" ht="12.75">
      <c r="A236" s="167">
        <v>227</v>
      </c>
      <c r="B236" s="168" t="s">
        <v>672</v>
      </c>
      <c r="C236" s="245">
        <v>18468917</v>
      </c>
      <c r="D236" s="245">
        <v>19116646</v>
      </c>
      <c r="E236" s="245">
        <v>19780028</v>
      </c>
      <c r="F236" s="245">
        <v>20350802</v>
      </c>
      <c r="G236" s="245">
        <v>20943308</v>
      </c>
      <c r="H236" s="245">
        <v>21834733</v>
      </c>
      <c r="I236" s="239" t="s">
        <v>870</v>
      </c>
      <c r="J236" s="239">
        <v>0</v>
      </c>
      <c r="K236" s="167">
        <v>0</v>
      </c>
      <c r="L236" s="215">
        <v>183950</v>
      </c>
      <c r="M236" s="215">
        <v>185466</v>
      </c>
      <c r="N236" s="215">
        <v>76273</v>
      </c>
      <c r="O236" s="226">
        <v>83736</v>
      </c>
      <c r="P236" s="215">
        <v>168698</v>
      </c>
      <c r="Q236" s="215">
        <v>183950</v>
      </c>
      <c r="R236" s="215">
        <v>185466</v>
      </c>
      <c r="S236" s="215">
        <v>76273</v>
      </c>
      <c r="T236" s="215">
        <v>83736</v>
      </c>
      <c r="U236" s="215">
        <v>168698</v>
      </c>
      <c r="V236" s="1"/>
      <c r="W236" s="1">
        <v>0.01</v>
      </c>
      <c r="X236" s="1">
        <v>0.0097</v>
      </c>
      <c r="Y236" s="1">
        <v>0.0039</v>
      </c>
      <c r="Z236" s="1">
        <v>0.0041</v>
      </c>
      <c r="AA236" s="167">
        <v>0.0081</v>
      </c>
      <c r="AB236" s="1">
        <v>0.0054</v>
      </c>
      <c r="AC236" s="1">
        <v>0.0054</v>
      </c>
      <c r="AE236" s="1">
        <v>0.0081</v>
      </c>
      <c r="AF236" s="1">
        <v>0.004</v>
      </c>
      <c r="AG236" s="1">
        <v>0.0040999999999999995</v>
      </c>
      <c r="AI236" s="1">
        <v>0.0054</v>
      </c>
      <c r="AJ236" s="215">
        <v>117908</v>
      </c>
    </row>
    <row r="237" spans="1:36" ht="12.75">
      <c r="A237" s="167">
        <v>228</v>
      </c>
      <c r="B237" s="168" t="s">
        <v>673</v>
      </c>
      <c r="C237" s="245">
        <v>8819707</v>
      </c>
      <c r="D237" s="245">
        <v>9194642</v>
      </c>
      <c r="E237" s="245">
        <v>10252760</v>
      </c>
      <c r="F237" s="245">
        <v>10600352</v>
      </c>
      <c r="G237" s="245">
        <v>10952598</v>
      </c>
      <c r="H237" s="245">
        <v>10549488</v>
      </c>
      <c r="I237" s="239" t="s">
        <v>869</v>
      </c>
      <c r="J237" s="239">
        <v>0</v>
      </c>
      <c r="K237" s="167">
        <v>0</v>
      </c>
      <c r="L237" s="215">
        <v>154443</v>
      </c>
      <c r="M237" s="215">
        <v>120729</v>
      </c>
      <c r="N237" s="215">
        <v>90276</v>
      </c>
      <c r="O237" s="226">
        <v>87237</v>
      </c>
      <c r="P237" s="215">
        <v>96038</v>
      </c>
      <c r="Q237" s="215">
        <v>154443</v>
      </c>
      <c r="R237" s="215">
        <v>120729</v>
      </c>
      <c r="S237" s="215">
        <v>90276</v>
      </c>
      <c r="T237" s="215">
        <v>87237</v>
      </c>
      <c r="U237" s="215">
        <v>96038</v>
      </c>
      <c r="V237" s="1"/>
      <c r="W237" s="1">
        <v>0.0175</v>
      </c>
      <c r="X237" s="1">
        <v>0.0131</v>
      </c>
      <c r="Y237" s="1">
        <v>0.0088</v>
      </c>
      <c r="Z237" s="1">
        <v>0.0082</v>
      </c>
      <c r="AA237" s="167">
        <v>0.0088</v>
      </c>
      <c r="AB237" s="1">
        <v>0.0086</v>
      </c>
      <c r="AC237" s="1">
        <v>0.0086</v>
      </c>
      <c r="AE237" s="1">
        <v>0.0088</v>
      </c>
      <c r="AF237" s="1">
        <v>0.0085</v>
      </c>
      <c r="AG237" s="1">
        <v>0.0002999999999999999</v>
      </c>
      <c r="AI237" s="1">
        <v>0.0086</v>
      </c>
      <c r="AJ237" s="215">
        <v>90726</v>
      </c>
    </row>
    <row r="238" spans="1:36" ht="12.75">
      <c r="A238" s="167">
        <v>229</v>
      </c>
      <c r="B238" s="168" t="s">
        <v>674</v>
      </c>
      <c r="C238" s="245">
        <v>114596472</v>
      </c>
      <c r="D238" s="245">
        <v>118533936</v>
      </c>
      <c r="E238" s="245">
        <v>122866207</v>
      </c>
      <c r="F238" s="245">
        <v>127332468</v>
      </c>
      <c r="G238" s="245">
        <v>131687580</v>
      </c>
      <c r="H238" s="245">
        <v>136192796</v>
      </c>
      <c r="I238" s="239">
        <v>0</v>
      </c>
      <c r="J238" s="239">
        <v>0</v>
      </c>
      <c r="K238" s="167">
        <v>0</v>
      </c>
      <c r="L238" s="215">
        <v>1072552</v>
      </c>
      <c r="M238" s="215">
        <v>1368923</v>
      </c>
      <c r="N238" s="215">
        <v>1394606</v>
      </c>
      <c r="O238" s="226">
        <v>1171800</v>
      </c>
      <c r="P238" s="215">
        <v>1213026</v>
      </c>
      <c r="Q238" s="215">
        <v>1072552</v>
      </c>
      <c r="R238" s="215">
        <v>1368923</v>
      </c>
      <c r="S238" s="215">
        <v>1394606</v>
      </c>
      <c r="T238" s="215">
        <v>1171800</v>
      </c>
      <c r="U238" s="215">
        <v>1213026</v>
      </c>
      <c r="V238" s="1"/>
      <c r="W238" s="1">
        <v>0.0094</v>
      </c>
      <c r="X238" s="1">
        <v>0.0115</v>
      </c>
      <c r="Y238" s="1">
        <v>0.0114</v>
      </c>
      <c r="Z238" s="1">
        <v>0.0092</v>
      </c>
      <c r="AA238" s="167">
        <v>0.0092</v>
      </c>
      <c r="AB238" s="1">
        <v>0.0099</v>
      </c>
      <c r="AC238" s="1">
        <v>0.0099</v>
      </c>
      <c r="AE238" s="1">
        <v>0.0114</v>
      </c>
      <c r="AF238" s="1">
        <v>0.0092</v>
      </c>
      <c r="AG238" s="1">
        <v>0.0022000000000000006</v>
      </c>
      <c r="AI238" s="1">
        <v>0.0099</v>
      </c>
      <c r="AJ238" s="215">
        <v>1348309</v>
      </c>
    </row>
    <row r="239" spans="1:36" ht="12.75">
      <c r="A239" s="167">
        <v>230</v>
      </c>
      <c r="B239" s="168" t="s">
        <v>675</v>
      </c>
      <c r="C239" s="245">
        <v>3665542</v>
      </c>
      <c r="D239" s="245">
        <v>3768246</v>
      </c>
      <c r="E239" s="245">
        <v>4157387</v>
      </c>
      <c r="F239" s="245">
        <v>4284010</v>
      </c>
      <c r="G239" s="245">
        <v>4425144</v>
      </c>
      <c r="H239" s="245">
        <v>4305636</v>
      </c>
      <c r="I239" s="239" t="s">
        <v>870</v>
      </c>
      <c r="J239" s="239">
        <v>0</v>
      </c>
      <c r="K239" s="167">
        <v>0</v>
      </c>
      <c r="L239" s="215">
        <v>11066</v>
      </c>
      <c r="M239" s="215">
        <v>18673</v>
      </c>
      <c r="N239" s="215">
        <v>22688</v>
      </c>
      <c r="O239" s="226">
        <v>34034</v>
      </c>
      <c r="P239" s="215">
        <v>67367</v>
      </c>
      <c r="Q239" s="215">
        <v>11066</v>
      </c>
      <c r="R239" s="215">
        <v>18673</v>
      </c>
      <c r="S239" s="215">
        <v>22688</v>
      </c>
      <c r="T239" s="215">
        <v>34034</v>
      </c>
      <c r="U239" s="215">
        <v>67367</v>
      </c>
      <c r="V239" s="1"/>
      <c r="W239" s="1">
        <v>0.003</v>
      </c>
      <c r="X239" s="1">
        <v>0.005</v>
      </c>
      <c r="Y239" s="1">
        <v>0.0055</v>
      </c>
      <c r="Z239" s="1">
        <v>0.0079</v>
      </c>
      <c r="AA239" s="167">
        <v>0.0152</v>
      </c>
      <c r="AB239" s="1">
        <v>0.0095</v>
      </c>
      <c r="AC239" s="1">
        <v>0.0061</v>
      </c>
      <c r="AE239" s="1">
        <v>0.0152</v>
      </c>
      <c r="AF239" s="1">
        <v>0.0067</v>
      </c>
      <c r="AG239" s="1">
        <v>0.0085</v>
      </c>
      <c r="AI239" s="1">
        <v>0.0095</v>
      </c>
      <c r="AJ239" s="215">
        <v>40904</v>
      </c>
    </row>
    <row r="240" spans="1:36" ht="12.75">
      <c r="A240" s="167">
        <v>231</v>
      </c>
      <c r="B240" s="168" t="s">
        <v>676</v>
      </c>
      <c r="C240" s="245">
        <v>36772902</v>
      </c>
      <c r="D240" s="245">
        <v>38129305</v>
      </c>
      <c r="E240" s="245">
        <v>40934294</v>
      </c>
      <c r="F240" s="245">
        <v>42490498</v>
      </c>
      <c r="G240" s="245">
        <v>43989900</v>
      </c>
      <c r="H240" s="245">
        <v>43987884</v>
      </c>
      <c r="I240" s="239" t="s">
        <v>871</v>
      </c>
      <c r="J240" s="239">
        <v>0</v>
      </c>
      <c r="K240" s="167">
        <v>0</v>
      </c>
      <c r="L240" s="215">
        <v>437080</v>
      </c>
      <c r="M240" s="215">
        <v>416799</v>
      </c>
      <c r="N240" s="215">
        <v>532847</v>
      </c>
      <c r="O240" s="226">
        <v>437140</v>
      </c>
      <c r="P240" s="215">
        <v>443528</v>
      </c>
      <c r="Q240" s="215">
        <v>437080</v>
      </c>
      <c r="R240" s="215">
        <v>416799</v>
      </c>
      <c r="S240" s="215">
        <v>532847</v>
      </c>
      <c r="T240" s="215">
        <v>437140</v>
      </c>
      <c r="U240" s="215">
        <v>443528</v>
      </c>
      <c r="V240" s="1"/>
      <c r="W240" s="1">
        <v>0.0119</v>
      </c>
      <c r="X240" s="1">
        <v>0.0109</v>
      </c>
      <c r="Y240" s="1">
        <v>0.013</v>
      </c>
      <c r="Z240" s="1">
        <v>0.0103</v>
      </c>
      <c r="AA240" s="167">
        <v>0.0101</v>
      </c>
      <c r="AB240" s="1">
        <v>0.0111</v>
      </c>
      <c r="AC240" s="1">
        <v>0.0104</v>
      </c>
      <c r="AE240" s="1">
        <v>0.013</v>
      </c>
      <c r="AF240" s="1">
        <v>0.0102</v>
      </c>
      <c r="AG240" s="1">
        <v>0.0027999999999999987</v>
      </c>
      <c r="AI240" s="1">
        <v>0.0111</v>
      </c>
      <c r="AJ240" s="215">
        <v>488266</v>
      </c>
    </row>
    <row r="241" spans="1:36" ht="12.75">
      <c r="A241" s="167">
        <v>232</v>
      </c>
      <c r="B241" s="168" t="s">
        <v>677</v>
      </c>
      <c r="C241" s="245">
        <v>18294064</v>
      </c>
      <c r="D241" s="245">
        <v>19005032</v>
      </c>
      <c r="E241" s="245">
        <v>21984081</v>
      </c>
      <c r="F241" s="245">
        <v>22779823</v>
      </c>
      <c r="G241" s="245">
        <v>23727673</v>
      </c>
      <c r="H241" s="245">
        <v>20769892</v>
      </c>
      <c r="I241" s="239">
        <v>0</v>
      </c>
      <c r="J241" s="239">
        <v>0</v>
      </c>
      <c r="K241" s="167">
        <v>0</v>
      </c>
      <c r="L241" s="215">
        <v>253064</v>
      </c>
      <c r="M241" s="215">
        <v>296162</v>
      </c>
      <c r="N241" s="215">
        <v>240162</v>
      </c>
      <c r="O241" s="226">
        <v>377706</v>
      </c>
      <c r="P241" s="215">
        <v>371883</v>
      </c>
      <c r="Q241" s="215">
        <v>253064</v>
      </c>
      <c r="R241" s="215">
        <v>296162</v>
      </c>
      <c r="S241" s="215">
        <v>240162</v>
      </c>
      <c r="T241" s="215">
        <v>377706</v>
      </c>
      <c r="U241" s="215">
        <v>371883</v>
      </c>
      <c r="V241" s="1"/>
      <c r="W241" s="1">
        <v>0.0138</v>
      </c>
      <c r="X241" s="1">
        <v>0.0156</v>
      </c>
      <c r="Y241" s="1">
        <v>0.0109</v>
      </c>
      <c r="Z241" s="1">
        <v>0.0166</v>
      </c>
      <c r="AA241" s="167">
        <v>0.0157</v>
      </c>
      <c r="AB241" s="1">
        <v>0.0144</v>
      </c>
      <c r="AC241" s="1">
        <v>0.0141</v>
      </c>
      <c r="AE241" s="1">
        <v>0.0166</v>
      </c>
      <c r="AF241" s="1">
        <v>0.0133</v>
      </c>
      <c r="AG241" s="1">
        <v>0.003300000000000001</v>
      </c>
      <c r="AI241" s="1">
        <v>0.0144</v>
      </c>
      <c r="AJ241" s="215">
        <v>299086</v>
      </c>
    </row>
    <row r="242" spans="1:36" ht="12.75">
      <c r="A242" s="167">
        <v>233</v>
      </c>
      <c r="B242" s="168" t="s">
        <v>678</v>
      </c>
      <c r="C242" s="245">
        <v>1956346</v>
      </c>
      <c r="D242" s="245">
        <v>2037506</v>
      </c>
      <c r="E242" s="245">
        <v>2168834</v>
      </c>
      <c r="F242" s="245">
        <v>2236086</v>
      </c>
      <c r="G242" s="245">
        <v>2323614</v>
      </c>
      <c r="H242" s="245">
        <v>2438430</v>
      </c>
      <c r="I242" s="239">
        <v>0</v>
      </c>
      <c r="J242" s="239">
        <v>0</v>
      </c>
      <c r="K242" s="167">
        <v>0</v>
      </c>
      <c r="L242" s="215">
        <v>32251</v>
      </c>
      <c r="M242" s="215">
        <v>79778</v>
      </c>
      <c r="N242" s="215">
        <v>13031</v>
      </c>
      <c r="O242" s="226">
        <v>31626</v>
      </c>
      <c r="P242" s="215">
        <v>56726</v>
      </c>
      <c r="Q242" s="215">
        <v>32251</v>
      </c>
      <c r="R242" s="215">
        <v>79778</v>
      </c>
      <c r="S242" s="215">
        <v>13031</v>
      </c>
      <c r="T242" s="215">
        <v>31626</v>
      </c>
      <c r="U242" s="215">
        <v>56726</v>
      </c>
      <c r="V242" s="1"/>
      <c r="W242" s="1">
        <v>0.0165</v>
      </c>
      <c r="X242" s="1">
        <v>0.0392</v>
      </c>
      <c r="Y242" s="1">
        <v>0.006</v>
      </c>
      <c r="Z242" s="1">
        <v>0.0141</v>
      </c>
      <c r="AA242" s="167">
        <v>0.0244</v>
      </c>
      <c r="AB242" s="1">
        <v>0.0148</v>
      </c>
      <c r="AC242" s="1">
        <v>0.0148</v>
      </c>
      <c r="AE242" s="1">
        <v>0.0244</v>
      </c>
      <c r="AF242" s="1">
        <v>0.0101</v>
      </c>
      <c r="AG242" s="1">
        <v>0.014300000000000002</v>
      </c>
      <c r="AI242" s="1">
        <v>0.0148</v>
      </c>
      <c r="AJ242" s="215">
        <v>36089</v>
      </c>
    </row>
    <row r="243" spans="1:36" ht="12.75">
      <c r="A243" s="167">
        <v>234</v>
      </c>
      <c r="B243" s="168" t="s">
        <v>679</v>
      </c>
      <c r="C243" s="245">
        <v>2588773</v>
      </c>
      <c r="D243" s="245">
        <v>2673214</v>
      </c>
      <c r="E243" s="245">
        <v>2756054</v>
      </c>
      <c r="F243" s="245">
        <v>2855932</v>
      </c>
      <c r="G243" s="245">
        <v>2959779</v>
      </c>
      <c r="H243" s="245">
        <v>3070990</v>
      </c>
      <c r="I243" s="239">
        <v>0</v>
      </c>
      <c r="J243" s="239">
        <v>0</v>
      </c>
      <c r="K243" s="167">
        <v>0</v>
      </c>
      <c r="L243" s="215">
        <v>19722</v>
      </c>
      <c r="M243" s="215">
        <v>16010</v>
      </c>
      <c r="N243" s="215">
        <v>30977</v>
      </c>
      <c r="O243" s="226">
        <v>32449</v>
      </c>
      <c r="P243" s="215">
        <v>37217</v>
      </c>
      <c r="Q243" s="215">
        <v>19722</v>
      </c>
      <c r="R243" s="215">
        <v>16010</v>
      </c>
      <c r="S243" s="215">
        <v>30977</v>
      </c>
      <c r="T243" s="215">
        <v>32449</v>
      </c>
      <c r="U243" s="215">
        <v>37217</v>
      </c>
      <c r="V243" s="1"/>
      <c r="W243" s="1">
        <v>0.0076</v>
      </c>
      <c r="X243" s="1">
        <v>0.006</v>
      </c>
      <c r="Y243" s="1">
        <v>0.0112</v>
      </c>
      <c r="Z243" s="1">
        <v>0.0114</v>
      </c>
      <c r="AA243" s="167">
        <v>0.0126</v>
      </c>
      <c r="AB243" s="1">
        <v>0.0117</v>
      </c>
      <c r="AC243" s="1">
        <v>0.0095</v>
      </c>
      <c r="AE243" s="1">
        <v>0.0126</v>
      </c>
      <c r="AF243" s="1">
        <v>0.0113</v>
      </c>
      <c r="AG243" s="1">
        <v>0.0013000000000000008</v>
      </c>
      <c r="AI243" s="1">
        <v>0.0117</v>
      </c>
      <c r="AJ243" s="215">
        <v>35931</v>
      </c>
    </row>
    <row r="244" spans="1:36" ht="12.75">
      <c r="A244" s="167">
        <v>235</v>
      </c>
      <c r="B244" s="168" t="s">
        <v>680</v>
      </c>
      <c r="C244" s="245">
        <v>2269998</v>
      </c>
      <c r="D244" s="245">
        <v>2372268</v>
      </c>
      <c r="E244" s="245">
        <v>3552966</v>
      </c>
      <c r="F244" s="245">
        <v>3677209</v>
      </c>
      <c r="G244" s="245">
        <v>3760614</v>
      </c>
      <c r="H244" s="245">
        <v>2743519</v>
      </c>
      <c r="I244" s="239">
        <v>0</v>
      </c>
      <c r="J244" s="239">
        <v>0</v>
      </c>
      <c r="K244" s="167">
        <v>0</v>
      </c>
      <c r="L244" s="215">
        <v>35339</v>
      </c>
      <c r="M244" s="215">
        <v>48248</v>
      </c>
      <c r="N244" s="215">
        <v>35419</v>
      </c>
      <c r="O244" s="226">
        <v>89238</v>
      </c>
      <c r="P244" s="215">
        <v>47054</v>
      </c>
      <c r="Q244" s="215">
        <v>35339</v>
      </c>
      <c r="R244" s="215">
        <v>48248</v>
      </c>
      <c r="S244" s="215">
        <v>35419</v>
      </c>
      <c r="T244" s="215">
        <v>89238</v>
      </c>
      <c r="U244" s="215">
        <v>47054</v>
      </c>
      <c r="V244" s="1"/>
      <c r="W244" s="1">
        <v>0.0156</v>
      </c>
      <c r="X244" s="1">
        <v>0.0203</v>
      </c>
      <c r="Y244" s="1">
        <v>0.01</v>
      </c>
      <c r="Z244" s="1">
        <v>0.0243</v>
      </c>
      <c r="AA244" s="167">
        <v>0.0125</v>
      </c>
      <c r="AB244" s="1">
        <v>0.0156</v>
      </c>
      <c r="AC244" s="1">
        <v>0.0143</v>
      </c>
      <c r="AE244" s="1">
        <v>0.0243</v>
      </c>
      <c r="AF244" s="1">
        <v>0.0113</v>
      </c>
      <c r="AG244" s="1">
        <v>0.013</v>
      </c>
      <c r="AI244" s="1">
        <v>0.0156</v>
      </c>
      <c r="AJ244" s="215">
        <v>42799</v>
      </c>
    </row>
    <row r="245" spans="1:36" ht="12.75">
      <c r="A245" s="167">
        <v>236</v>
      </c>
      <c r="B245" s="168" t="s">
        <v>681</v>
      </c>
      <c r="C245" s="245">
        <v>86959318</v>
      </c>
      <c r="D245" s="245">
        <v>89534132</v>
      </c>
      <c r="E245" s="245">
        <v>92117152</v>
      </c>
      <c r="F245" s="245">
        <v>96013146</v>
      </c>
      <c r="G245" s="245">
        <v>99983107</v>
      </c>
      <c r="H245" s="245">
        <v>104649832</v>
      </c>
      <c r="I245" s="239" t="s">
        <v>883</v>
      </c>
      <c r="J245" s="239">
        <v>0</v>
      </c>
      <c r="K245" s="167">
        <v>0</v>
      </c>
      <c r="L245" s="215">
        <v>1967739</v>
      </c>
      <c r="M245" s="215">
        <v>1556217</v>
      </c>
      <c r="N245" s="215">
        <v>2261950</v>
      </c>
      <c r="O245" s="226">
        <v>1569632</v>
      </c>
      <c r="P245" s="215">
        <v>2167147</v>
      </c>
      <c r="Q245" s="215">
        <v>1967739</v>
      </c>
      <c r="R245" s="215">
        <v>1556217</v>
      </c>
      <c r="S245" s="215">
        <v>2261950</v>
      </c>
      <c r="T245" s="215">
        <v>1569632</v>
      </c>
      <c r="U245" s="215">
        <v>2167147</v>
      </c>
      <c r="V245" s="1"/>
      <c r="W245" s="1">
        <v>0.0226</v>
      </c>
      <c r="X245" s="1">
        <v>0.0174</v>
      </c>
      <c r="Y245" s="1">
        <v>0.0246</v>
      </c>
      <c r="Z245" s="1">
        <v>0.0163</v>
      </c>
      <c r="AA245" s="167">
        <v>0.0217</v>
      </c>
      <c r="AB245" s="1">
        <v>0.0209</v>
      </c>
      <c r="AC245" s="1">
        <v>0.0185</v>
      </c>
      <c r="AE245" s="1">
        <v>0.0246</v>
      </c>
      <c r="AF245" s="1">
        <v>0.019</v>
      </c>
      <c r="AG245" s="1">
        <v>0.005600000000000001</v>
      </c>
      <c r="AI245" s="1">
        <v>0.0209</v>
      </c>
      <c r="AJ245" s="215">
        <v>2187181</v>
      </c>
    </row>
    <row r="246" spans="1:36" ht="12.75">
      <c r="A246" s="167">
        <v>237</v>
      </c>
      <c r="B246" s="168" t="s">
        <v>682</v>
      </c>
      <c r="C246" s="245">
        <v>1708281</v>
      </c>
      <c r="D246" s="245">
        <v>1760548</v>
      </c>
      <c r="E246" s="245">
        <v>1930793</v>
      </c>
      <c r="F246" s="245">
        <v>2156534</v>
      </c>
      <c r="G246" s="245">
        <v>2294403</v>
      </c>
      <c r="H246" s="245">
        <v>2351414</v>
      </c>
      <c r="I246" s="239">
        <v>0</v>
      </c>
      <c r="J246" s="239">
        <v>0</v>
      </c>
      <c r="K246" s="167">
        <v>0</v>
      </c>
      <c r="L246" s="215">
        <v>9560</v>
      </c>
      <c r="M246" s="215">
        <v>73153</v>
      </c>
      <c r="N246" s="215">
        <v>177471</v>
      </c>
      <c r="O246" s="226">
        <v>83956</v>
      </c>
      <c r="P246" s="215">
        <v>43361</v>
      </c>
      <c r="Q246" s="215">
        <v>9560</v>
      </c>
      <c r="R246" s="215">
        <v>73153</v>
      </c>
      <c r="S246" s="215">
        <v>177471</v>
      </c>
      <c r="T246" s="215">
        <v>83956</v>
      </c>
      <c r="U246" s="215">
        <v>43361</v>
      </c>
      <c r="V246" s="1"/>
      <c r="W246" s="1">
        <v>0.0056</v>
      </c>
      <c r="X246" s="1">
        <v>0.0416</v>
      </c>
      <c r="Y246" s="1">
        <v>0.0919</v>
      </c>
      <c r="Z246" s="1">
        <v>0.0389</v>
      </c>
      <c r="AA246" s="167">
        <v>0.0189</v>
      </c>
      <c r="AB246" s="1">
        <v>0.0499</v>
      </c>
      <c r="AC246" s="1">
        <v>0.0331</v>
      </c>
      <c r="AE246" s="1">
        <v>0.0919</v>
      </c>
      <c r="AF246" s="1">
        <v>0.0289</v>
      </c>
      <c r="AG246" s="1">
        <v>0.063</v>
      </c>
      <c r="AI246" s="1">
        <v>0.0331</v>
      </c>
      <c r="AJ246" s="215">
        <v>77832</v>
      </c>
    </row>
    <row r="247" spans="1:36" ht="12.75">
      <c r="A247" s="167">
        <v>238</v>
      </c>
      <c r="B247" s="168" t="s">
        <v>683</v>
      </c>
      <c r="C247" s="245">
        <v>19740039</v>
      </c>
      <c r="D247" s="245">
        <v>20689665</v>
      </c>
      <c r="E247" s="245">
        <v>22913366</v>
      </c>
      <c r="F247" s="245">
        <v>24231962</v>
      </c>
      <c r="G247" s="245">
        <v>25427742</v>
      </c>
      <c r="H247" s="245">
        <v>26326700</v>
      </c>
      <c r="I247" s="239" t="s">
        <v>870</v>
      </c>
      <c r="J247" s="239">
        <v>0</v>
      </c>
      <c r="K247" s="167">
        <v>0</v>
      </c>
      <c r="L247" s="215">
        <v>456125</v>
      </c>
      <c r="M247" s="215">
        <v>550452</v>
      </c>
      <c r="N247" s="215">
        <v>687997</v>
      </c>
      <c r="O247" s="226">
        <v>589981</v>
      </c>
      <c r="P247" s="215">
        <v>1508157</v>
      </c>
      <c r="Q247" s="215">
        <v>456125</v>
      </c>
      <c r="R247" s="215">
        <v>550452</v>
      </c>
      <c r="S247" s="215">
        <v>687997</v>
      </c>
      <c r="T247" s="215">
        <v>589981</v>
      </c>
      <c r="U247" s="215">
        <v>1508157</v>
      </c>
      <c r="V247" s="1"/>
      <c r="W247" s="1">
        <v>0.0231</v>
      </c>
      <c r="X247" s="1">
        <v>0.0266</v>
      </c>
      <c r="Y247" s="1">
        <v>0.03</v>
      </c>
      <c r="Z247" s="1">
        <v>0.0243</v>
      </c>
      <c r="AA247" s="167">
        <v>0.0593</v>
      </c>
      <c r="AB247" s="1">
        <v>0.0379</v>
      </c>
      <c r="AC247" s="1">
        <v>0.027</v>
      </c>
      <c r="AE247" s="1">
        <v>0.0593</v>
      </c>
      <c r="AF247" s="1">
        <v>0.0272</v>
      </c>
      <c r="AG247" s="1">
        <v>0.032100000000000004</v>
      </c>
      <c r="AI247" s="1">
        <v>0.027</v>
      </c>
      <c r="AJ247" s="215">
        <v>710821</v>
      </c>
    </row>
    <row r="248" spans="1:36" ht="12.75">
      <c r="A248" s="167">
        <v>239</v>
      </c>
      <c r="B248" s="168" t="s">
        <v>684</v>
      </c>
      <c r="C248" s="245">
        <v>162811487</v>
      </c>
      <c r="D248" s="245">
        <v>170642498</v>
      </c>
      <c r="E248" s="245">
        <v>179332150</v>
      </c>
      <c r="F248" s="245">
        <v>188298109</v>
      </c>
      <c r="G248" s="245">
        <v>197013956</v>
      </c>
      <c r="H248" s="245">
        <v>207233556</v>
      </c>
      <c r="I248" s="239" t="s">
        <v>889</v>
      </c>
      <c r="J248" s="239">
        <v>0</v>
      </c>
      <c r="K248" s="167">
        <v>0</v>
      </c>
      <c r="L248" s="215">
        <v>3760724</v>
      </c>
      <c r="M248" s="215">
        <v>4423590</v>
      </c>
      <c r="N248" s="215">
        <v>4482655</v>
      </c>
      <c r="O248" s="226">
        <v>4008394</v>
      </c>
      <c r="P248" s="215">
        <v>5294251</v>
      </c>
      <c r="Q248" s="215">
        <v>3760724</v>
      </c>
      <c r="R248" s="215">
        <v>4423590</v>
      </c>
      <c r="S248" s="215">
        <v>4482655</v>
      </c>
      <c r="T248" s="215">
        <v>4008394</v>
      </c>
      <c r="U248" s="215">
        <v>5294251</v>
      </c>
      <c r="V248" s="1"/>
      <c r="W248" s="1">
        <v>0.0231</v>
      </c>
      <c r="X248" s="1">
        <v>0.0259</v>
      </c>
      <c r="Y248" s="1">
        <v>0.025</v>
      </c>
      <c r="Z248" s="1">
        <v>0.0213</v>
      </c>
      <c r="AA248" s="167">
        <v>0.0269</v>
      </c>
      <c r="AB248" s="1">
        <v>0.0244</v>
      </c>
      <c r="AC248" s="1">
        <v>0.0241</v>
      </c>
      <c r="AE248" s="1">
        <v>0.0269</v>
      </c>
      <c r="AF248" s="1">
        <v>0.0232</v>
      </c>
      <c r="AG248" s="1">
        <v>0.003700000000000002</v>
      </c>
      <c r="AI248" s="1">
        <v>0.0244</v>
      </c>
      <c r="AJ248" s="215">
        <v>5056499</v>
      </c>
    </row>
    <row r="249" spans="1:36" ht="12.75">
      <c r="A249" s="167">
        <v>240</v>
      </c>
      <c r="B249" s="168" t="s">
        <v>685</v>
      </c>
      <c r="C249" s="245">
        <v>9404890</v>
      </c>
      <c r="D249" s="245">
        <v>9718362</v>
      </c>
      <c r="E249" s="245">
        <v>10053825</v>
      </c>
      <c r="F249" s="245">
        <v>10361540</v>
      </c>
      <c r="G249" s="245">
        <v>10771602</v>
      </c>
      <c r="H249" s="245">
        <v>11196772</v>
      </c>
      <c r="I249" s="239">
        <v>0</v>
      </c>
      <c r="J249" s="239">
        <v>0</v>
      </c>
      <c r="K249" s="167">
        <v>0</v>
      </c>
      <c r="L249" s="215">
        <v>78350</v>
      </c>
      <c r="M249" s="215">
        <v>82521</v>
      </c>
      <c r="N249" s="215">
        <v>56369</v>
      </c>
      <c r="O249" s="226">
        <v>151023</v>
      </c>
      <c r="P249" s="215">
        <v>155880</v>
      </c>
      <c r="Q249" s="215">
        <v>78350</v>
      </c>
      <c r="R249" s="215">
        <v>82521</v>
      </c>
      <c r="S249" s="215">
        <v>56369</v>
      </c>
      <c r="T249" s="215">
        <v>151023</v>
      </c>
      <c r="U249" s="215">
        <v>155880</v>
      </c>
      <c r="V249" s="1"/>
      <c r="W249" s="1">
        <v>0.0083</v>
      </c>
      <c r="X249" s="1">
        <v>0.0085</v>
      </c>
      <c r="Y249" s="1">
        <v>0.0056</v>
      </c>
      <c r="Z249" s="1">
        <v>0.0146</v>
      </c>
      <c r="AA249" s="167">
        <v>0.0145</v>
      </c>
      <c r="AB249" s="1">
        <v>0.0116</v>
      </c>
      <c r="AC249" s="1">
        <v>0.0095</v>
      </c>
      <c r="AE249" s="1">
        <v>0.0146</v>
      </c>
      <c r="AF249" s="1">
        <v>0.0101</v>
      </c>
      <c r="AG249" s="1">
        <v>0.0045000000000000005</v>
      </c>
      <c r="AI249" s="1">
        <v>0.0116</v>
      </c>
      <c r="AJ249" s="215">
        <v>129883</v>
      </c>
    </row>
    <row r="250" spans="1:36" ht="12.75">
      <c r="A250" s="167">
        <v>241</v>
      </c>
      <c r="B250" s="168" t="s">
        <v>686</v>
      </c>
      <c r="C250" s="245">
        <v>8809942</v>
      </c>
      <c r="D250" s="245">
        <v>9157587</v>
      </c>
      <c r="E250" s="245">
        <v>9554494</v>
      </c>
      <c r="F250" s="245">
        <v>9895271</v>
      </c>
      <c r="G250" s="245">
        <v>10211423</v>
      </c>
      <c r="H250" s="245">
        <v>10513309</v>
      </c>
      <c r="I250" s="239">
        <v>0</v>
      </c>
      <c r="J250" s="239">
        <v>0</v>
      </c>
      <c r="K250" s="167">
        <v>0</v>
      </c>
      <c r="L250" s="215">
        <v>127396</v>
      </c>
      <c r="M250" s="215">
        <v>167967</v>
      </c>
      <c r="N250" s="215">
        <v>101915</v>
      </c>
      <c r="O250" s="226">
        <v>74328</v>
      </c>
      <c r="P250" s="215">
        <v>46600</v>
      </c>
      <c r="Q250" s="215">
        <v>127396</v>
      </c>
      <c r="R250" s="215">
        <v>167967</v>
      </c>
      <c r="S250" s="215">
        <v>101915</v>
      </c>
      <c r="T250" s="215">
        <v>74328</v>
      </c>
      <c r="U250" s="215">
        <v>46600</v>
      </c>
      <c r="V250" s="1"/>
      <c r="W250" s="1">
        <v>0.0145</v>
      </c>
      <c r="X250" s="1">
        <v>0.0183</v>
      </c>
      <c r="Y250" s="1">
        <v>0.0107</v>
      </c>
      <c r="Z250" s="1">
        <v>0.0075</v>
      </c>
      <c r="AA250" s="167">
        <v>0.0046</v>
      </c>
      <c r="AB250" s="1">
        <v>0.0076</v>
      </c>
      <c r="AC250" s="1">
        <v>0.0076</v>
      </c>
      <c r="AE250" s="1">
        <v>0.0107</v>
      </c>
      <c r="AF250" s="1">
        <v>0.0061</v>
      </c>
      <c r="AG250" s="1">
        <v>0.004599999999999999</v>
      </c>
      <c r="AI250" s="1">
        <v>0.0076</v>
      </c>
      <c r="AJ250" s="215">
        <v>79901</v>
      </c>
    </row>
    <row r="251" spans="1:36" ht="12.75">
      <c r="A251" s="167">
        <v>242</v>
      </c>
      <c r="B251" s="168" t="s">
        <v>687</v>
      </c>
      <c r="C251" s="245">
        <v>18617293</v>
      </c>
      <c r="D251" s="245">
        <v>19270041</v>
      </c>
      <c r="E251" s="245">
        <v>21180140</v>
      </c>
      <c r="F251" s="245">
        <v>22048493</v>
      </c>
      <c r="G251" s="245">
        <v>22980526</v>
      </c>
      <c r="H251" s="245">
        <v>22452786</v>
      </c>
      <c r="I251" s="239" t="s">
        <v>872</v>
      </c>
      <c r="J251" s="239" t="s">
        <v>896</v>
      </c>
      <c r="K251" s="167" t="s">
        <v>896</v>
      </c>
      <c r="L251" s="215">
        <v>187316</v>
      </c>
      <c r="M251" s="215">
        <v>290071</v>
      </c>
      <c r="N251" s="215">
        <v>338849</v>
      </c>
      <c r="O251" s="226">
        <v>247307</v>
      </c>
      <c r="P251" s="215">
        <v>271446</v>
      </c>
      <c r="Q251" s="215">
        <v>187316</v>
      </c>
      <c r="R251" s="215">
        <v>290071</v>
      </c>
      <c r="S251" s="215">
        <v>338849</v>
      </c>
      <c r="T251" s="215">
        <v>247307</v>
      </c>
      <c r="U251" s="215">
        <v>271446</v>
      </c>
      <c r="V251" s="1"/>
      <c r="W251" s="1">
        <v>0.0101</v>
      </c>
      <c r="X251" s="1">
        <v>0.0151</v>
      </c>
      <c r="Y251" s="1">
        <v>0.016</v>
      </c>
      <c r="Z251" s="1">
        <v>0.0112</v>
      </c>
      <c r="AA251" s="167">
        <v>0.0118</v>
      </c>
      <c r="AB251" s="1">
        <v>0.013</v>
      </c>
      <c r="AC251" s="1">
        <v>0.0127</v>
      </c>
      <c r="AE251" s="1">
        <v>0.016</v>
      </c>
      <c r="AF251" s="1">
        <v>0.0115</v>
      </c>
      <c r="AG251" s="1">
        <v>0.0045000000000000005</v>
      </c>
      <c r="AI251" s="1">
        <v>0.013</v>
      </c>
      <c r="AJ251" s="215">
        <v>291886</v>
      </c>
    </row>
    <row r="252" spans="1:36" ht="12.75">
      <c r="A252" s="167">
        <v>243</v>
      </c>
      <c r="B252" s="168" t="s">
        <v>688</v>
      </c>
      <c r="C252" s="245">
        <v>248073180</v>
      </c>
      <c r="D252" s="245">
        <v>260842479</v>
      </c>
      <c r="E252" s="245">
        <v>272751243</v>
      </c>
      <c r="F252" s="245">
        <v>285580015</v>
      </c>
      <c r="G252" s="245">
        <v>299034035</v>
      </c>
      <c r="H252" s="245">
        <v>313460657</v>
      </c>
      <c r="I252" s="239" t="s">
        <v>876</v>
      </c>
      <c r="J252" s="239">
        <v>0</v>
      </c>
      <c r="K252" s="167">
        <v>0</v>
      </c>
      <c r="L252" s="215">
        <v>6567469</v>
      </c>
      <c r="M252" s="215">
        <v>5680056</v>
      </c>
      <c r="N252" s="215">
        <v>6009991</v>
      </c>
      <c r="O252" s="226">
        <v>6314520</v>
      </c>
      <c r="P252" s="215">
        <v>6950771</v>
      </c>
      <c r="Q252" s="215">
        <v>6567469</v>
      </c>
      <c r="R252" s="215">
        <v>5680056</v>
      </c>
      <c r="S252" s="215">
        <v>6009991</v>
      </c>
      <c r="T252" s="215">
        <v>6314520</v>
      </c>
      <c r="U252" s="215">
        <v>6950771</v>
      </c>
      <c r="V252" s="1"/>
      <c r="W252" s="1">
        <v>0.0265</v>
      </c>
      <c r="X252" s="1">
        <v>0.0218</v>
      </c>
      <c r="Y252" s="1">
        <v>0.022</v>
      </c>
      <c r="Z252" s="1">
        <v>0.0221</v>
      </c>
      <c r="AA252" s="167">
        <v>0.0232</v>
      </c>
      <c r="AB252" s="1">
        <v>0.0224</v>
      </c>
      <c r="AC252" s="1">
        <v>0.022</v>
      </c>
      <c r="AE252" s="1">
        <v>0.0232</v>
      </c>
      <c r="AF252" s="1">
        <v>0.0221</v>
      </c>
      <c r="AG252" s="1">
        <v>0.0010999999999999968</v>
      </c>
      <c r="AI252" s="1">
        <v>0.0224</v>
      </c>
      <c r="AJ252" s="215">
        <v>7021519</v>
      </c>
    </row>
    <row r="253" spans="1:36" ht="12.75">
      <c r="A253" s="167">
        <v>244</v>
      </c>
      <c r="B253" s="168" t="s">
        <v>689</v>
      </c>
      <c r="C253" s="245">
        <v>52762092</v>
      </c>
      <c r="D253" s="245">
        <v>54835650</v>
      </c>
      <c r="E253" s="245">
        <v>64856564</v>
      </c>
      <c r="F253" s="245">
        <v>66920456</v>
      </c>
      <c r="G253" s="245">
        <v>68992988</v>
      </c>
      <c r="H253" s="245">
        <v>62945694</v>
      </c>
      <c r="I253" s="239">
        <v>0</v>
      </c>
      <c r="J253" s="239">
        <v>0</v>
      </c>
      <c r="K253" s="167">
        <v>0</v>
      </c>
      <c r="L253" s="215">
        <v>754506</v>
      </c>
      <c r="M253" s="215">
        <v>851670</v>
      </c>
      <c r="N253" s="215">
        <v>442478</v>
      </c>
      <c r="O253" s="226">
        <v>399521</v>
      </c>
      <c r="P253" s="215">
        <v>625855</v>
      </c>
      <c r="Q253" s="215">
        <v>754506</v>
      </c>
      <c r="R253" s="215">
        <v>851670</v>
      </c>
      <c r="S253" s="215">
        <v>442478</v>
      </c>
      <c r="T253" s="215">
        <v>399521</v>
      </c>
      <c r="U253" s="215">
        <v>625855</v>
      </c>
      <c r="V253" s="1"/>
      <c r="W253" s="1">
        <v>0.0143</v>
      </c>
      <c r="X253" s="1">
        <v>0.0155</v>
      </c>
      <c r="Y253" s="1">
        <v>0.0068</v>
      </c>
      <c r="Z253" s="1">
        <v>0.006</v>
      </c>
      <c r="AA253" s="167">
        <v>0.0091</v>
      </c>
      <c r="AB253" s="1">
        <v>0.0073</v>
      </c>
      <c r="AC253" s="1">
        <v>0.0073</v>
      </c>
      <c r="AE253" s="1">
        <v>0.0091</v>
      </c>
      <c r="AF253" s="1">
        <v>0.0064</v>
      </c>
      <c r="AG253" s="1">
        <v>0.0027</v>
      </c>
      <c r="AI253" s="1">
        <v>0.0073</v>
      </c>
      <c r="AJ253" s="215">
        <v>459504</v>
      </c>
    </row>
    <row r="254" spans="1:36" ht="12.75">
      <c r="A254" s="167">
        <v>245</v>
      </c>
      <c r="B254" s="168" t="s">
        <v>690</v>
      </c>
      <c r="C254" s="245">
        <v>30118218</v>
      </c>
      <c r="D254" s="245">
        <v>31468796</v>
      </c>
      <c r="E254" s="245">
        <v>35163339</v>
      </c>
      <c r="F254" s="245">
        <v>36574904</v>
      </c>
      <c r="G254" s="245">
        <v>37932638</v>
      </c>
      <c r="H254" s="245">
        <v>36853854</v>
      </c>
      <c r="I254" s="239" t="s">
        <v>878</v>
      </c>
      <c r="J254" s="239">
        <v>0</v>
      </c>
      <c r="K254" s="167">
        <v>0</v>
      </c>
      <c r="L254" s="215">
        <v>597622</v>
      </c>
      <c r="M254" s="215">
        <v>606902</v>
      </c>
      <c r="N254" s="215">
        <v>569639</v>
      </c>
      <c r="O254" s="226">
        <v>453501</v>
      </c>
      <c r="P254" s="215">
        <v>454819</v>
      </c>
      <c r="Q254" s="215">
        <v>597622</v>
      </c>
      <c r="R254" s="215">
        <v>606902</v>
      </c>
      <c r="S254" s="215">
        <v>569639</v>
      </c>
      <c r="T254" s="215">
        <v>453501</v>
      </c>
      <c r="U254" s="215">
        <v>454819</v>
      </c>
      <c r="V254" s="1"/>
      <c r="W254" s="1">
        <v>0.0198</v>
      </c>
      <c r="X254" s="1">
        <v>0.0193</v>
      </c>
      <c r="Y254" s="1">
        <v>0.0162</v>
      </c>
      <c r="Z254" s="1">
        <v>0.0124</v>
      </c>
      <c r="AA254" s="167">
        <v>0.012</v>
      </c>
      <c r="AB254" s="1">
        <v>0.0135</v>
      </c>
      <c r="AC254" s="1">
        <v>0.0135</v>
      </c>
      <c r="AE254" s="1">
        <v>0.0162</v>
      </c>
      <c r="AF254" s="1">
        <v>0.0122</v>
      </c>
      <c r="AG254" s="1">
        <v>0.003999999999999998</v>
      </c>
      <c r="AI254" s="1">
        <v>0.0135</v>
      </c>
      <c r="AJ254" s="215">
        <v>497527</v>
      </c>
    </row>
    <row r="255" spans="1:36" ht="12.75">
      <c r="A255" s="167">
        <v>246</v>
      </c>
      <c r="B255" s="168" t="s">
        <v>691</v>
      </c>
      <c r="C255" s="245">
        <v>53841449</v>
      </c>
      <c r="D255" s="245">
        <v>56027149</v>
      </c>
      <c r="E255" s="245">
        <v>73289696</v>
      </c>
      <c r="F255" s="245">
        <v>76089241</v>
      </c>
      <c r="G255" s="245">
        <v>79605148</v>
      </c>
      <c r="H255" s="245">
        <v>65984567</v>
      </c>
      <c r="I255" s="239" t="s">
        <v>870</v>
      </c>
      <c r="J255" s="239">
        <v>0</v>
      </c>
      <c r="K255" s="167">
        <v>0</v>
      </c>
      <c r="L255" s="215">
        <v>839664</v>
      </c>
      <c r="M255" s="215">
        <v>592835</v>
      </c>
      <c r="N255" s="215">
        <v>967303</v>
      </c>
      <c r="O255" s="226">
        <v>1613676</v>
      </c>
      <c r="P255" s="215">
        <v>915674</v>
      </c>
      <c r="Q255" s="215">
        <v>839664</v>
      </c>
      <c r="R255" s="215">
        <v>592835</v>
      </c>
      <c r="S255" s="215">
        <v>967303</v>
      </c>
      <c r="T255" s="215">
        <v>1613676</v>
      </c>
      <c r="U255" s="215">
        <v>915674</v>
      </c>
      <c r="V255" s="1"/>
      <c r="W255" s="1">
        <v>0.0156</v>
      </c>
      <c r="X255" s="1">
        <v>0.0106</v>
      </c>
      <c r="Y255" s="1">
        <v>0.0132</v>
      </c>
      <c r="Z255" s="1">
        <v>0.0212</v>
      </c>
      <c r="AA255" s="167">
        <v>0.0115</v>
      </c>
      <c r="AB255" s="1">
        <v>0.0153</v>
      </c>
      <c r="AC255" s="1">
        <v>0.0118</v>
      </c>
      <c r="AE255" s="1">
        <v>0.0212</v>
      </c>
      <c r="AF255" s="1">
        <v>0.0124</v>
      </c>
      <c r="AG255" s="1">
        <v>0.0088</v>
      </c>
      <c r="AI255" s="1">
        <v>0.0153</v>
      </c>
      <c r="AJ255" s="215">
        <v>1009564</v>
      </c>
    </row>
    <row r="256" spans="1:36" ht="12.75">
      <c r="A256" s="167">
        <v>247</v>
      </c>
      <c r="B256" s="168" t="s">
        <v>692</v>
      </c>
      <c r="C256" s="245">
        <v>21427940</v>
      </c>
      <c r="D256" s="245">
        <v>22305918</v>
      </c>
      <c r="E256" s="245">
        <v>25501040</v>
      </c>
      <c r="F256" s="245">
        <v>26561340</v>
      </c>
      <c r="G256" s="245">
        <v>27952114</v>
      </c>
      <c r="H256" s="245">
        <v>27030563</v>
      </c>
      <c r="I256" s="239">
        <v>0</v>
      </c>
      <c r="J256" s="239">
        <v>0</v>
      </c>
      <c r="K256" s="167">
        <v>0</v>
      </c>
      <c r="L256" s="215">
        <v>342279</v>
      </c>
      <c r="M256" s="215">
        <v>468582</v>
      </c>
      <c r="N256" s="215">
        <v>422774</v>
      </c>
      <c r="O256" s="226">
        <v>726740</v>
      </c>
      <c r="P256" s="215">
        <v>773696</v>
      </c>
      <c r="Q256" s="215">
        <v>342279</v>
      </c>
      <c r="R256" s="215">
        <v>468582</v>
      </c>
      <c r="S256" s="215">
        <v>422774</v>
      </c>
      <c r="T256" s="215">
        <v>726740</v>
      </c>
      <c r="U256" s="215">
        <v>773696</v>
      </c>
      <c r="V256" s="1"/>
      <c r="W256" s="1">
        <v>0.016</v>
      </c>
      <c r="X256" s="1">
        <v>0.021</v>
      </c>
      <c r="Y256" s="1">
        <v>0.0166</v>
      </c>
      <c r="Z256" s="1">
        <v>0.0274</v>
      </c>
      <c r="AA256" s="167">
        <v>0.0277</v>
      </c>
      <c r="AB256" s="1">
        <v>0.0239</v>
      </c>
      <c r="AC256" s="1">
        <v>0.0217</v>
      </c>
      <c r="AE256" s="1">
        <v>0.0277</v>
      </c>
      <c r="AF256" s="1">
        <v>0.022</v>
      </c>
      <c r="AG256" s="1">
        <v>0.0057</v>
      </c>
      <c r="AI256" s="1">
        <v>0.0239</v>
      </c>
      <c r="AJ256" s="215">
        <v>646030</v>
      </c>
    </row>
    <row r="257" spans="1:36" ht="12.75">
      <c r="A257" s="167">
        <v>248</v>
      </c>
      <c r="B257" s="168" t="s">
        <v>693</v>
      </c>
      <c r="C257" s="245">
        <v>82685765</v>
      </c>
      <c r="D257" s="245">
        <v>86416689</v>
      </c>
      <c r="E257" s="245">
        <v>90539665</v>
      </c>
      <c r="F257" s="245">
        <v>95665289</v>
      </c>
      <c r="G257" s="245">
        <v>102073296</v>
      </c>
      <c r="H257" s="245">
        <v>107656370</v>
      </c>
      <c r="I257" s="239" t="s">
        <v>870</v>
      </c>
      <c r="J257" s="239">
        <v>0</v>
      </c>
      <c r="K257" s="167">
        <v>0</v>
      </c>
      <c r="L257" s="215">
        <v>1663780</v>
      </c>
      <c r="M257" s="215">
        <v>1957926</v>
      </c>
      <c r="N257" s="215">
        <v>2862132</v>
      </c>
      <c r="O257" s="226">
        <v>4016375</v>
      </c>
      <c r="P257" s="215">
        <v>3031242</v>
      </c>
      <c r="Q257" s="215">
        <v>1663780</v>
      </c>
      <c r="R257" s="215">
        <v>1957926</v>
      </c>
      <c r="S257" s="215">
        <v>2862132</v>
      </c>
      <c r="T257" s="215">
        <v>4016375</v>
      </c>
      <c r="U257" s="215">
        <v>3031242</v>
      </c>
      <c r="V257" s="1"/>
      <c r="W257" s="1">
        <v>0.0201</v>
      </c>
      <c r="X257" s="1">
        <v>0.0227</v>
      </c>
      <c r="Y257" s="1">
        <v>0.0316</v>
      </c>
      <c r="Z257" s="1">
        <v>0.042</v>
      </c>
      <c r="AA257" s="167">
        <v>0.0297</v>
      </c>
      <c r="AB257" s="1">
        <v>0.0344</v>
      </c>
      <c r="AC257" s="1">
        <v>0.028</v>
      </c>
      <c r="AE257" s="1">
        <v>0.042</v>
      </c>
      <c r="AF257" s="1">
        <v>0.0307</v>
      </c>
      <c r="AG257" s="1">
        <v>0.011300000000000001</v>
      </c>
      <c r="AI257" s="1">
        <v>0.0344</v>
      </c>
      <c r="AJ257" s="215">
        <v>3703379</v>
      </c>
    </row>
    <row r="258" spans="1:36" ht="12.75">
      <c r="A258" s="167">
        <v>249</v>
      </c>
      <c r="B258" s="168" t="s">
        <v>694</v>
      </c>
      <c r="C258" s="245">
        <v>4961053</v>
      </c>
      <c r="D258" s="245">
        <v>5131596</v>
      </c>
      <c r="E258" s="245">
        <v>5318609</v>
      </c>
      <c r="F258" s="245">
        <v>5471586</v>
      </c>
      <c r="G258" s="245">
        <v>5636740</v>
      </c>
      <c r="H258" s="245">
        <v>5793360</v>
      </c>
      <c r="I258" s="239">
        <v>0</v>
      </c>
      <c r="J258" s="239">
        <v>0</v>
      </c>
      <c r="K258" s="167">
        <v>0</v>
      </c>
      <c r="L258" s="215">
        <v>46517</v>
      </c>
      <c r="M258" s="215">
        <v>58723</v>
      </c>
      <c r="N258" s="215">
        <v>20012</v>
      </c>
      <c r="O258" s="226">
        <v>28364</v>
      </c>
      <c r="P258" s="215">
        <v>15701</v>
      </c>
      <c r="Q258" s="215">
        <v>46517</v>
      </c>
      <c r="R258" s="215">
        <v>58723</v>
      </c>
      <c r="S258" s="215">
        <v>20012</v>
      </c>
      <c r="T258" s="215">
        <v>28364</v>
      </c>
      <c r="U258" s="215">
        <v>15701</v>
      </c>
      <c r="V258" s="1"/>
      <c r="W258" s="1">
        <v>0.0094</v>
      </c>
      <c r="X258" s="1">
        <v>0.0114</v>
      </c>
      <c r="Y258" s="1">
        <v>0.0038</v>
      </c>
      <c r="Z258" s="1">
        <v>0.0052</v>
      </c>
      <c r="AA258" s="167">
        <v>0.0028</v>
      </c>
      <c r="AB258" s="1">
        <v>0.0039</v>
      </c>
      <c r="AC258" s="1">
        <v>0.0039</v>
      </c>
      <c r="AE258" s="1">
        <v>0.0052</v>
      </c>
      <c r="AF258" s="1">
        <v>0.0033</v>
      </c>
      <c r="AG258" s="1">
        <v>0.0018999999999999998</v>
      </c>
      <c r="AI258" s="1">
        <v>0.0039</v>
      </c>
      <c r="AJ258" s="215">
        <v>22594</v>
      </c>
    </row>
    <row r="259" spans="1:36" ht="12.75">
      <c r="A259" s="167">
        <v>250</v>
      </c>
      <c r="B259" s="168" t="s">
        <v>695</v>
      </c>
      <c r="C259" s="245">
        <v>11192983</v>
      </c>
      <c r="D259" s="245">
        <v>11651128</v>
      </c>
      <c r="E259" s="245">
        <v>12695527</v>
      </c>
      <c r="F259" s="245">
        <v>13172714</v>
      </c>
      <c r="G259" s="245">
        <v>13907080</v>
      </c>
      <c r="H259" s="245">
        <v>14218843</v>
      </c>
      <c r="I259" s="239" t="s">
        <v>870</v>
      </c>
      <c r="J259" s="239">
        <v>0</v>
      </c>
      <c r="K259" s="167">
        <v>0</v>
      </c>
      <c r="L259" s="215">
        <v>198179</v>
      </c>
      <c r="M259" s="215">
        <v>384836</v>
      </c>
      <c r="N259" s="215">
        <v>159799</v>
      </c>
      <c r="O259" s="226">
        <v>405048</v>
      </c>
      <c r="P259" s="215">
        <v>360688</v>
      </c>
      <c r="Q259" s="215">
        <v>198179</v>
      </c>
      <c r="R259" s="215">
        <v>384836</v>
      </c>
      <c r="S259" s="215">
        <v>159799</v>
      </c>
      <c r="T259" s="215">
        <v>405048</v>
      </c>
      <c r="U259" s="215">
        <v>360688</v>
      </c>
      <c r="V259" s="1"/>
      <c r="W259" s="1">
        <v>0.0177</v>
      </c>
      <c r="X259" s="1">
        <v>0.033</v>
      </c>
      <c r="Y259" s="1">
        <v>0.0126</v>
      </c>
      <c r="Z259" s="1">
        <v>0.0307</v>
      </c>
      <c r="AA259" s="167">
        <v>0.0259</v>
      </c>
      <c r="AB259" s="1">
        <v>0.0231</v>
      </c>
      <c r="AC259" s="1">
        <v>0.0231</v>
      </c>
      <c r="AE259" s="1">
        <v>0.0307</v>
      </c>
      <c r="AF259" s="1">
        <v>0.0193</v>
      </c>
      <c r="AG259" s="1">
        <v>0.0114</v>
      </c>
      <c r="AI259" s="1">
        <v>0.0231</v>
      </c>
      <c r="AJ259" s="215">
        <v>328455</v>
      </c>
    </row>
    <row r="260" spans="1:36" ht="12.75">
      <c r="A260" s="167">
        <v>251</v>
      </c>
      <c r="B260" s="168" t="s">
        <v>696</v>
      </c>
      <c r="C260" s="245">
        <v>28784836</v>
      </c>
      <c r="D260" s="245">
        <v>29921077</v>
      </c>
      <c r="E260" s="245">
        <v>35171558</v>
      </c>
      <c r="F260" s="245">
        <v>36298680</v>
      </c>
      <c r="G260" s="245">
        <v>37510792</v>
      </c>
      <c r="H260" s="245">
        <v>34352843</v>
      </c>
      <c r="I260" s="239" t="s">
        <v>889</v>
      </c>
      <c r="J260" s="239">
        <v>0</v>
      </c>
      <c r="K260" s="167">
        <v>0</v>
      </c>
      <c r="L260" s="215">
        <v>414903</v>
      </c>
      <c r="M260" s="215">
        <v>277238</v>
      </c>
      <c r="N260" s="215">
        <v>247833</v>
      </c>
      <c r="O260" s="226">
        <v>304645</v>
      </c>
      <c r="P260" s="215">
        <v>453672</v>
      </c>
      <c r="Q260" s="215">
        <v>414903</v>
      </c>
      <c r="R260" s="215">
        <v>277238</v>
      </c>
      <c r="S260" s="215">
        <v>247833</v>
      </c>
      <c r="T260" s="215">
        <v>304645</v>
      </c>
      <c r="U260" s="215">
        <v>453672</v>
      </c>
      <c r="V260" s="1"/>
      <c r="W260" s="1">
        <v>0.0144</v>
      </c>
      <c r="X260" s="1">
        <v>0.0093</v>
      </c>
      <c r="Y260" s="1">
        <v>0.007</v>
      </c>
      <c r="Z260" s="1">
        <v>0.0084</v>
      </c>
      <c r="AA260" s="167">
        <v>0.0121</v>
      </c>
      <c r="AB260" s="1">
        <v>0.0092</v>
      </c>
      <c r="AC260" s="1">
        <v>0.0082</v>
      </c>
      <c r="AE260" s="1">
        <v>0.0121</v>
      </c>
      <c r="AF260" s="1">
        <v>0.0077</v>
      </c>
      <c r="AG260" s="1">
        <v>0.004399999999999999</v>
      </c>
      <c r="AI260" s="1">
        <v>0.0092</v>
      </c>
      <c r="AJ260" s="215">
        <v>316046</v>
      </c>
    </row>
    <row r="261" spans="1:36" ht="12.75">
      <c r="A261" s="167">
        <v>252</v>
      </c>
      <c r="B261" s="168" t="s">
        <v>697</v>
      </c>
      <c r="C261" s="245">
        <v>18370320</v>
      </c>
      <c r="D261" s="245">
        <v>18994428</v>
      </c>
      <c r="E261" s="245">
        <v>22784123</v>
      </c>
      <c r="F261" s="245">
        <v>23623593</v>
      </c>
      <c r="G261" s="245">
        <v>25133435</v>
      </c>
      <c r="H261" s="245">
        <v>21761022</v>
      </c>
      <c r="I261" s="239">
        <v>0</v>
      </c>
      <c r="J261" s="239">
        <v>0</v>
      </c>
      <c r="K261" s="167">
        <v>0</v>
      </c>
      <c r="L261" s="215">
        <v>164850</v>
      </c>
      <c r="M261" s="215">
        <v>203024</v>
      </c>
      <c r="N261" s="215">
        <v>269867</v>
      </c>
      <c r="O261" s="226">
        <v>141916</v>
      </c>
      <c r="P261" s="215">
        <v>147099</v>
      </c>
      <c r="Q261" s="215">
        <v>164850</v>
      </c>
      <c r="R261" s="215">
        <v>203024</v>
      </c>
      <c r="S261" s="215">
        <v>269867</v>
      </c>
      <c r="T261" s="215">
        <v>141916</v>
      </c>
      <c r="U261" s="215">
        <v>147099</v>
      </c>
      <c r="V261" s="1"/>
      <c r="W261" s="1">
        <v>0.009</v>
      </c>
      <c r="X261" s="1">
        <v>0.0107</v>
      </c>
      <c r="Y261" s="1">
        <v>0.0118</v>
      </c>
      <c r="Z261" s="1">
        <v>0.006</v>
      </c>
      <c r="AA261" s="167">
        <v>0.0059</v>
      </c>
      <c r="AB261" s="1">
        <v>0.0079</v>
      </c>
      <c r="AC261" s="1">
        <v>0.0075</v>
      </c>
      <c r="AE261" s="1">
        <v>0.0118</v>
      </c>
      <c r="AF261" s="1">
        <v>0.006</v>
      </c>
      <c r="AG261" s="1">
        <v>0.0058</v>
      </c>
      <c r="AI261" s="1">
        <v>0.0079</v>
      </c>
      <c r="AJ261" s="215">
        <v>171912</v>
      </c>
    </row>
    <row r="262" spans="1:36" ht="12.75">
      <c r="A262" s="167">
        <v>253</v>
      </c>
      <c r="B262" s="168" t="s">
        <v>698</v>
      </c>
      <c r="C262" s="245">
        <v>3574066</v>
      </c>
      <c r="D262" s="245">
        <v>4248259</v>
      </c>
      <c r="E262" s="245">
        <v>4369678</v>
      </c>
      <c r="F262" s="245">
        <v>4661748</v>
      </c>
      <c r="G262" s="245">
        <v>4929333</v>
      </c>
      <c r="H262" s="245">
        <v>5191192</v>
      </c>
      <c r="I262" s="239" t="s">
        <v>874</v>
      </c>
      <c r="J262" s="239">
        <v>0</v>
      </c>
      <c r="K262" s="167">
        <v>0</v>
      </c>
      <c r="L262" s="215">
        <v>584841</v>
      </c>
      <c r="M262" s="215">
        <v>15213</v>
      </c>
      <c r="N262" s="215">
        <v>182828</v>
      </c>
      <c r="O262" s="226">
        <v>151041</v>
      </c>
      <c r="P262" s="215">
        <v>138626</v>
      </c>
      <c r="Q262" s="215">
        <v>584841</v>
      </c>
      <c r="R262" s="215">
        <v>15213</v>
      </c>
      <c r="S262" s="215">
        <v>182828</v>
      </c>
      <c r="T262" s="215">
        <v>151041</v>
      </c>
      <c r="U262" s="215">
        <v>138626</v>
      </c>
      <c r="V262" s="1"/>
      <c r="W262" s="1">
        <v>0.1636</v>
      </c>
      <c r="X262" s="1">
        <v>0.0036</v>
      </c>
      <c r="Y262" s="1">
        <v>0.0418</v>
      </c>
      <c r="Z262" s="1">
        <v>0.0324</v>
      </c>
      <c r="AA262" s="167">
        <v>0.0281</v>
      </c>
      <c r="AB262" s="1">
        <v>0.0341</v>
      </c>
      <c r="AC262" s="1">
        <v>0.0214</v>
      </c>
      <c r="AE262" s="1">
        <v>0.0418</v>
      </c>
      <c r="AF262" s="1">
        <v>0.0303</v>
      </c>
      <c r="AG262" s="1">
        <v>0.011499999999999996</v>
      </c>
      <c r="AI262" s="1">
        <v>0.0341</v>
      </c>
      <c r="AJ262" s="215">
        <v>177020</v>
      </c>
    </row>
    <row r="263" spans="1:36" ht="12.75">
      <c r="A263" s="167">
        <v>254</v>
      </c>
      <c r="B263" s="168" t="s">
        <v>699</v>
      </c>
      <c r="C263" s="245">
        <v>12774587</v>
      </c>
      <c r="D263" s="245">
        <v>13218974</v>
      </c>
      <c r="E263" s="245">
        <v>15281089</v>
      </c>
      <c r="F263" s="245">
        <v>15880249</v>
      </c>
      <c r="G263" s="245">
        <v>16592852</v>
      </c>
      <c r="H263" s="245">
        <v>15937221</v>
      </c>
      <c r="I263" s="239" t="s">
        <v>882</v>
      </c>
      <c r="J263" s="239">
        <v>0</v>
      </c>
      <c r="K263" s="167">
        <v>0</v>
      </c>
      <c r="L263" s="215">
        <v>125022</v>
      </c>
      <c r="M263" s="215">
        <v>302454</v>
      </c>
      <c r="N263" s="215">
        <v>217133</v>
      </c>
      <c r="O263" s="226">
        <v>315597</v>
      </c>
      <c r="P263" s="215">
        <v>468625</v>
      </c>
      <c r="Q263" s="215">
        <v>125022</v>
      </c>
      <c r="R263" s="215">
        <v>302454</v>
      </c>
      <c r="S263" s="215">
        <v>217133</v>
      </c>
      <c r="T263" s="215">
        <v>315597</v>
      </c>
      <c r="U263" s="215">
        <v>468625</v>
      </c>
      <c r="V263" s="1"/>
      <c r="W263" s="1">
        <v>0.0098</v>
      </c>
      <c r="X263" s="1">
        <v>0.0229</v>
      </c>
      <c r="Y263" s="1">
        <v>0.0142</v>
      </c>
      <c r="Z263" s="1">
        <v>0.0199</v>
      </c>
      <c r="AA263" s="167">
        <v>0.0282</v>
      </c>
      <c r="AB263" s="1">
        <v>0.0208</v>
      </c>
      <c r="AC263" s="1">
        <v>0.019</v>
      </c>
      <c r="AE263" s="1">
        <v>0.0282</v>
      </c>
      <c r="AF263" s="1">
        <v>0.0171</v>
      </c>
      <c r="AG263" s="1">
        <v>0.011099999999999999</v>
      </c>
      <c r="AI263" s="1">
        <v>0.0208</v>
      </c>
      <c r="AJ263" s="215">
        <v>331494</v>
      </c>
    </row>
    <row r="264" spans="1:36" ht="12.75">
      <c r="A264" s="167">
        <v>255</v>
      </c>
      <c r="B264" s="168" t="s">
        <v>700</v>
      </c>
      <c r="C264" s="245">
        <v>1439339</v>
      </c>
      <c r="D264" s="245">
        <v>1493489</v>
      </c>
      <c r="E264" s="245">
        <v>1742078</v>
      </c>
      <c r="F264" s="245">
        <v>1825448</v>
      </c>
      <c r="G264" s="245">
        <v>1876923</v>
      </c>
      <c r="H264" s="245">
        <v>1734932</v>
      </c>
      <c r="I264" s="239">
        <v>0</v>
      </c>
      <c r="J264" s="239">
        <v>0</v>
      </c>
      <c r="K264" s="167">
        <v>0</v>
      </c>
      <c r="L264" s="215">
        <v>18166</v>
      </c>
      <c r="M264" s="215">
        <v>14825</v>
      </c>
      <c r="N264" s="215">
        <v>39818</v>
      </c>
      <c r="O264" s="226">
        <v>5839</v>
      </c>
      <c r="P264" s="215">
        <v>22616</v>
      </c>
      <c r="Q264" s="215">
        <v>18166</v>
      </c>
      <c r="R264" s="215">
        <v>14825</v>
      </c>
      <c r="S264" s="215">
        <v>39818</v>
      </c>
      <c r="T264" s="215">
        <v>5839</v>
      </c>
      <c r="U264" s="215">
        <v>22616</v>
      </c>
      <c r="V264" s="1"/>
      <c r="W264" s="1">
        <v>0.0126</v>
      </c>
      <c r="X264" s="1">
        <v>0.0099</v>
      </c>
      <c r="Y264" s="1">
        <v>0.0229</v>
      </c>
      <c r="Z264" s="1">
        <v>0.0032</v>
      </c>
      <c r="AA264" s="167">
        <v>0.012</v>
      </c>
      <c r="AB264" s="1">
        <v>0.0127</v>
      </c>
      <c r="AC264" s="1">
        <v>0.0084</v>
      </c>
      <c r="AE264" s="1">
        <v>0.0229</v>
      </c>
      <c r="AF264" s="1">
        <v>0.0076</v>
      </c>
      <c r="AG264" s="1">
        <v>0.015300000000000001</v>
      </c>
      <c r="AI264" s="1">
        <v>0.0127</v>
      </c>
      <c r="AJ264" s="215">
        <v>22034</v>
      </c>
    </row>
    <row r="265" spans="1:36" ht="12.75">
      <c r="A265" s="167">
        <v>256</v>
      </c>
      <c r="B265" s="168" t="s">
        <v>701</v>
      </c>
      <c r="C265" s="245">
        <v>3319384</v>
      </c>
      <c r="D265" s="245">
        <v>3427807</v>
      </c>
      <c r="E265" s="245">
        <v>3550260</v>
      </c>
      <c r="F265" s="245">
        <v>3745886</v>
      </c>
      <c r="G265" s="245">
        <v>3998012</v>
      </c>
      <c r="H265" s="245">
        <v>4139201</v>
      </c>
      <c r="I265" s="239" t="s">
        <v>870</v>
      </c>
      <c r="J265" s="239">
        <v>0</v>
      </c>
      <c r="K265" s="167">
        <v>0</v>
      </c>
      <c r="L265" s="215">
        <v>25438</v>
      </c>
      <c r="M265" s="215">
        <v>36758</v>
      </c>
      <c r="N265" s="215">
        <v>106869</v>
      </c>
      <c r="O265" s="226">
        <v>156472</v>
      </c>
      <c r="P265" s="215">
        <v>35612</v>
      </c>
      <c r="Q265" s="215">
        <v>25438</v>
      </c>
      <c r="R265" s="215">
        <v>36758</v>
      </c>
      <c r="S265" s="215">
        <v>106869</v>
      </c>
      <c r="T265" s="215">
        <v>156472</v>
      </c>
      <c r="U265" s="215">
        <v>35612</v>
      </c>
      <c r="V265" s="1"/>
      <c r="W265" s="1">
        <v>0.0077</v>
      </c>
      <c r="X265" s="1">
        <v>0.0107</v>
      </c>
      <c r="Y265" s="1">
        <v>0.0301</v>
      </c>
      <c r="Z265" s="1">
        <v>0.0418</v>
      </c>
      <c r="AA265" s="167">
        <v>0.0089</v>
      </c>
      <c r="AB265" s="1">
        <v>0.0269</v>
      </c>
      <c r="AC265" s="1">
        <v>0.0166</v>
      </c>
      <c r="AE265" s="1">
        <v>0.0418</v>
      </c>
      <c r="AF265" s="1">
        <v>0.0195</v>
      </c>
      <c r="AG265" s="1">
        <v>0.022299999999999997</v>
      </c>
      <c r="AI265" s="1">
        <v>0.0166</v>
      </c>
      <c r="AJ265" s="215">
        <v>68711</v>
      </c>
    </row>
    <row r="266" spans="1:36" ht="12.75">
      <c r="A266" s="167">
        <v>257</v>
      </c>
      <c r="B266" s="168" t="s">
        <v>702</v>
      </c>
      <c r="C266" s="245">
        <v>13441049</v>
      </c>
      <c r="D266" s="245">
        <v>14272876</v>
      </c>
      <c r="E266" s="245">
        <v>15363231</v>
      </c>
      <c r="F266" s="245">
        <v>16204745</v>
      </c>
      <c r="G266" s="245">
        <v>17045787</v>
      </c>
      <c r="H266" s="245">
        <v>17565216</v>
      </c>
      <c r="I266" s="239" t="s">
        <v>889</v>
      </c>
      <c r="J266" s="239">
        <v>0</v>
      </c>
      <c r="K266" s="167">
        <v>0</v>
      </c>
      <c r="L266" s="215">
        <v>486071</v>
      </c>
      <c r="M266" s="215">
        <v>363532</v>
      </c>
      <c r="N266" s="215">
        <v>457433</v>
      </c>
      <c r="O266" s="226">
        <v>435923</v>
      </c>
      <c r="P266" s="215">
        <v>491734</v>
      </c>
      <c r="Q266" s="215">
        <v>486071</v>
      </c>
      <c r="R266" s="215">
        <v>363532</v>
      </c>
      <c r="S266" s="215">
        <v>457433</v>
      </c>
      <c r="T266" s="215">
        <v>435923</v>
      </c>
      <c r="U266" s="215">
        <v>491734</v>
      </c>
      <c r="V266" s="1"/>
      <c r="W266" s="1">
        <v>0.0362</v>
      </c>
      <c r="X266" s="1">
        <v>0.0255</v>
      </c>
      <c r="Y266" s="1">
        <v>0.0298</v>
      </c>
      <c r="Z266" s="1">
        <v>0.0269</v>
      </c>
      <c r="AA266" s="167">
        <v>0.0288</v>
      </c>
      <c r="AB266" s="1">
        <v>0.0285</v>
      </c>
      <c r="AC266" s="1">
        <v>0.0271</v>
      </c>
      <c r="AE266" s="1">
        <v>0.0298</v>
      </c>
      <c r="AF266" s="1">
        <v>0.0279</v>
      </c>
      <c r="AG266" s="1">
        <v>0.001899999999999999</v>
      </c>
      <c r="AI266" s="1">
        <v>0.0285</v>
      </c>
      <c r="AJ266" s="215">
        <v>500609</v>
      </c>
    </row>
    <row r="267" spans="1:36" ht="12.75">
      <c r="A267" s="167">
        <v>258</v>
      </c>
      <c r="B267" s="168" t="s">
        <v>703</v>
      </c>
      <c r="C267" s="245">
        <v>95321556</v>
      </c>
      <c r="D267" s="245">
        <v>99208798</v>
      </c>
      <c r="E267" s="245">
        <v>107591472</v>
      </c>
      <c r="F267" s="245">
        <v>111930861</v>
      </c>
      <c r="G267" s="245">
        <v>116782246</v>
      </c>
      <c r="H267" s="245">
        <v>121530005</v>
      </c>
      <c r="I267" s="239" t="s">
        <v>870</v>
      </c>
      <c r="J267" s="239">
        <v>0</v>
      </c>
      <c r="K267" s="167">
        <v>0</v>
      </c>
      <c r="L267" s="215">
        <v>1500919</v>
      </c>
      <c r="M267" s="215">
        <v>5902454</v>
      </c>
      <c r="N267" s="215">
        <v>1649602</v>
      </c>
      <c r="O267" s="226">
        <v>2053113</v>
      </c>
      <c r="P267" s="215">
        <v>1828203</v>
      </c>
      <c r="Q267" s="215">
        <v>1500919</v>
      </c>
      <c r="R267" s="215">
        <v>5902454</v>
      </c>
      <c r="S267" s="215">
        <v>1649602</v>
      </c>
      <c r="T267" s="215">
        <v>1512535.5499999998</v>
      </c>
      <c r="U267" s="215">
        <v>1828203</v>
      </c>
      <c r="V267" s="1"/>
      <c r="W267" s="1">
        <v>0.0157</v>
      </c>
      <c r="X267" s="1">
        <v>0.0595</v>
      </c>
      <c r="Y267" s="1">
        <v>0.0153</v>
      </c>
      <c r="Z267" s="1">
        <v>0.0135</v>
      </c>
      <c r="AA267" s="167">
        <v>0.0157</v>
      </c>
      <c r="AB267" s="1">
        <v>0.0148</v>
      </c>
      <c r="AC267" s="1">
        <v>0.0148</v>
      </c>
      <c r="AE267" s="1">
        <v>0.0157</v>
      </c>
      <c r="AF267" s="1">
        <v>0.0144</v>
      </c>
      <c r="AG267" s="1">
        <v>0.001299999999999999</v>
      </c>
      <c r="AI267" s="1">
        <v>0.0148</v>
      </c>
      <c r="AJ267" s="215">
        <v>1798644</v>
      </c>
    </row>
    <row r="268" spans="1:36" ht="12.75">
      <c r="A268" s="167">
        <v>259</v>
      </c>
      <c r="B268" s="168" t="s">
        <v>704</v>
      </c>
      <c r="C268" s="245">
        <v>19427399</v>
      </c>
      <c r="D268" s="245">
        <v>20232635</v>
      </c>
      <c r="E268" s="245">
        <v>21513215</v>
      </c>
      <c r="F268" s="245">
        <v>22475272</v>
      </c>
      <c r="G268" s="245">
        <v>23485297</v>
      </c>
      <c r="H268" s="245">
        <v>23713608</v>
      </c>
      <c r="I268" s="239" t="s">
        <v>891</v>
      </c>
      <c r="J268" s="239">
        <v>0</v>
      </c>
      <c r="K268" s="167">
        <v>0</v>
      </c>
      <c r="L268" s="215">
        <v>319551</v>
      </c>
      <c r="M268" s="215">
        <v>324764</v>
      </c>
      <c r="N268" s="215">
        <v>424227</v>
      </c>
      <c r="O268" s="226">
        <v>448143</v>
      </c>
      <c r="P268" s="215">
        <v>622496</v>
      </c>
      <c r="Q268" s="215">
        <v>319551</v>
      </c>
      <c r="R268" s="215">
        <v>324764</v>
      </c>
      <c r="S268" s="215">
        <v>424227</v>
      </c>
      <c r="T268" s="215">
        <v>448143</v>
      </c>
      <c r="U268" s="215">
        <v>622496</v>
      </c>
      <c r="V268" s="1"/>
      <c r="W268" s="1">
        <v>0.0164</v>
      </c>
      <c r="X268" s="1">
        <v>0.0161</v>
      </c>
      <c r="Y268" s="1">
        <v>0.0197</v>
      </c>
      <c r="Z268" s="1">
        <v>0.0199</v>
      </c>
      <c r="AA268" s="167">
        <v>0.0265</v>
      </c>
      <c r="AB268" s="1">
        <v>0.022</v>
      </c>
      <c r="AC268" s="1">
        <v>0.0186</v>
      </c>
      <c r="AE268" s="1">
        <v>0.0265</v>
      </c>
      <c r="AF268" s="1">
        <v>0.0198</v>
      </c>
      <c r="AG268" s="1">
        <v>0.006699999999999998</v>
      </c>
      <c r="AI268" s="1">
        <v>0.022</v>
      </c>
      <c r="AJ268" s="215">
        <v>521699</v>
      </c>
    </row>
    <row r="269" spans="1:36" ht="12.75">
      <c r="A269" s="167">
        <v>260</v>
      </c>
      <c r="B269" s="168" t="s">
        <v>705</v>
      </c>
      <c r="C269" s="245">
        <v>3018886</v>
      </c>
      <c r="D269" s="245">
        <v>3125227</v>
      </c>
      <c r="E269" s="245">
        <v>3227269</v>
      </c>
      <c r="F269" s="245">
        <v>3328346</v>
      </c>
      <c r="G269" s="245">
        <v>3437839</v>
      </c>
      <c r="H269" s="245">
        <v>3563000</v>
      </c>
      <c r="I269" s="239" t="s">
        <v>870</v>
      </c>
      <c r="J269" s="239">
        <v>0</v>
      </c>
      <c r="K269" s="167">
        <v>0</v>
      </c>
      <c r="L269" s="215">
        <v>30869</v>
      </c>
      <c r="M269" s="215">
        <v>23911</v>
      </c>
      <c r="N269" s="215">
        <v>19372</v>
      </c>
      <c r="O269" s="226">
        <v>26284</v>
      </c>
      <c r="P269" s="215">
        <v>39215</v>
      </c>
      <c r="Q269" s="215">
        <v>30869</v>
      </c>
      <c r="R269" s="215">
        <v>23911</v>
      </c>
      <c r="S269" s="215">
        <v>19372</v>
      </c>
      <c r="T269" s="215">
        <v>26284</v>
      </c>
      <c r="U269" s="215">
        <v>39215</v>
      </c>
      <c r="V269" s="1"/>
      <c r="W269" s="1">
        <v>0.0102</v>
      </c>
      <c r="X269" s="1">
        <v>0.0077</v>
      </c>
      <c r="Y269" s="1">
        <v>0.006</v>
      </c>
      <c r="Z269" s="1">
        <v>0.0079</v>
      </c>
      <c r="AA269" s="167">
        <v>0.0114</v>
      </c>
      <c r="AB269" s="1">
        <v>0.0084</v>
      </c>
      <c r="AC269" s="1">
        <v>0.0072</v>
      </c>
      <c r="AE269" s="1">
        <v>0.0114</v>
      </c>
      <c r="AF269" s="1">
        <v>0.007</v>
      </c>
      <c r="AG269" s="1">
        <v>0.0044</v>
      </c>
      <c r="AI269" s="1">
        <v>0.0084</v>
      </c>
      <c r="AJ269" s="215">
        <v>29929</v>
      </c>
    </row>
    <row r="270" spans="1:36" ht="12.75">
      <c r="A270" s="167">
        <v>261</v>
      </c>
      <c r="B270" s="168" t="s">
        <v>706</v>
      </c>
      <c r="C270" s="245">
        <v>50644088</v>
      </c>
      <c r="D270" s="245">
        <v>52505265</v>
      </c>
      <c r="E270" s="245">
        <v>66281547</v>
      </c>
      <c r="F270" s="245">
        <v>68530415</v>
      </c>
      <c r="G270" s="245">
        <v>70893641</v>
      </c>
      <c r="H270" s="245">
        <v>64842666</v>
      </c>
      <c r="I270" s="239" t="s">
        <v>874</v>
      </c>
      <c r="J270" s="239">
        <v>0</v>
      </c>
      <c r="K270" s="167">
        <v>0</v>
      </c>
      <c r="L270" s="215">
        <v>595074</v>
      </c>
      <c r="M270" s="215">
        <v>4120788</v>
      </c>
      <c r="N270" s="215">
        <v>591829</v>
      </c>
      <c r="O270" s="226">
        <v>650773</v>
      </c>
      <c r="P270" s="215">
        <v>1163076</v>
      </c>
      <c r="Q270" s="215">
        <v>595074</v>
      </c>
      <c r="R270" s="215">
        <v>4120788</v>
      </c>
      <c r="S270" s="215">
        <v>591829</v>
      </c>
      <c r="T270" s="215">
        <v>650773</v>
      </c>
      <c r="U270" s="215">
        <v>1163076</v>
      </c>
      <c r="V270" s="1"/>
      <c r="W270" s="1">
        <v>0.0118</v>
      </c>
      <c r="X270" s="1">
        <v>0.0785</v>
      </c>
      <c r="Y270" s="1">
        <v>0.0089</v>
      </c>
      <c r="Z270" s="1">
        <v>0.0095</v>
      </c>
      <c r="AA270" s="167">
        <v>0.0164</v>
      </c>
      <c r="AB270" s="1">
        <v>0.0116</v>
      </c>
      <c r="AC270" s="1">
        <v>0.0116</v>
      </c>
      <c r="AE270" s="1">
        <v>0.0164</v>
      </c>
      <c r="AF270" s="1">
        <v>0.0092</v>
      </c>
      <c r="AG270" s="1">
        <v>0.0072000000000000015</v>
      </c>
      <c r="AI270" s="1">
        <v>0.0116</v>
      </c>
      <c r="AJ270" s="215">
        <v>752175</v>
      </c>
    </row>
    <row r="271" spans="1:36" ht="12.75">
      <c r="A271" s="167">
        <v>262</v>
      </c>
      <c r="B271" s="168" t="s">
        <v>707</v>
      </c>
      <c r="C271" s="245">
        <v>62519141</v>
      </c>
      <c r="D271" s="245">
        <v>64944694</v>
      </c>
      <c r="E271" s="245">
        <v>68007835</v>
      </c>
      <c r="F271" s="245">
        <v>70854683</v>
      </c>
      <c r="G271" s="245">
        <v>73485587</v>
      </c>
      <c r="H271" s="245">
        <v>76874803</v>
      </c>
      <c r="I271" s="239" t="s">
        <v>870</v>
      </c>
      <c r="J271" s="239">
        <v>0</v>
      </c>
      <c r="K271" s="167">
        <v>0</v>
      </c>
      <c r="L271" s="215">
        <v>862574</v>
      </c>
      <c r="M271" s="215">
        <v>1439524</v>
      </c>
      <c r="N271" s="215">
        <v>1146652</v>
      </c>
      <c r="O271" s="226">
        <v>846712</v>
      </c>
      <c r="P271" s="215">
        <v>1515638</v>
      </c>
      <c r="Q271" s="215">
        <v>862574</v>
      </c>
      <c r="R271" s="215">
        <v>1439524</v>
      </c>
      <c r="S271" s="215">
        <v>1146652</v>
      </c>
      <c r="T271" s="215">
        <v>846712</v>
      </c>
      <c r="U271" s="215">
        <v>1515638</v>
      </c>
      <c r="V271" s="1"/>
      <c r="W271" s="1">
        <v>0.0138</v>
      </c>
      <c r="X271" s="1">
        <v>0.0222</v>
      </c>
      <c r="Y271" s="1">
        <v>0.0169</v>
      </c>
      <c r="Z271" s="1">
        <v>0.0119</v>
      </c>
      <c r="AA271" s="167">
        <v>0.0206</v>
      </c>
      <c r="AB271" s="1">
        <v>0.0165</v>
      </c>
      <c r="AC271" s="1">
        <v>0.0165</v>
      </c>
      <c r="AE271" s="1">
        <v>0.0206</v>
      </c>
      <c r="AF271" s="1">
        <v>0.0144</v>
      </c>
      <c r="AG271" s="1">
        <v>0.006200000000000001</v>
      </c>
      <c r="AI271" s="1">
        <v>0.0165</v>
      </c>
      <c r="AJ271" s="215">
        <v>1268434</v>
      </c>
    </row>
    <row r="272" spans="1:36" ht="12.75">
      <c r="A272" s="167">
        <v>263</v>
      </c>
      <c r="B272" s="168" t="s">
        <v>708</v>
      </c>
      <c r="C272" s="245">
        <v>1157519</v>
      </c>
      <c r="D272" s="245">
        <v>1202874</v>
      </c>
      <c r="E272" s="245">
        <v>1513503</v>
      </c>
      <c r="F272" s="245">
        <v>1562267</v>
      </c>
      <c r="G272" s="245">
        <v>1614823</v>
      </c>
      <c r="H272" s="245">
        <v>1417794</v>
      </c>
      <c r="I272" s="239">
        <v>0</v>
      </c>
      <c r="J272" s="239">
        <v>0</v>
      </c>
      <c r="K272" s="167">
        <v>0</v>
      </c>
      <c r="L272" s="215">
        <v>16417</v>
      </c>
      <c r="M272" s="215">
        <v>42971</v>
      </c>
      <c r="N272" s="215">
        <v>9193</v>
      </c>
      <c r="O272" s="226">
        <v>13499</v>
      </c>
      <c r="P272" s="215">
        <v>18454</v>
      </c>
      <c r="Q272" s="215">
        <v>16417</v>
      </c>
      <c r="R272" s="215">
        <v>42971</v>
      </c>
      <c r="S272" s="215">
        <v>9193</v>
      </c>
      <c r="T272" s="215">
        <v>13499</v>
      </c>
      <c r="U272" s="215">
        <v>18454</v>
      </c>
      <c r="V272" s="1"/>
      <c r="W272" s="1">
        <v>0.0142</v>
      </c>
      <c r="X272" s="1">
        <v>0.0357</v>
      </c>
      <c r="Y272" s="1">
        <v>0.0061</v>
      </c>
      <c r="Z272" s="1">
        <v>0.0086</v>
      </c>
      <c r="AA272" s="167">
        <v>0.0114</v>
      </c>
      <c r="AB272" s="1">
        <v>0.0087</v>
      </c>
      <c r="AC272" s="1">
        <v>0.0087</v>
      </c>
      <c r="AE272" s="1">
        <v>0.0114</v>
      </c>
      <c r="AF272" s="1">
        <v>0.0074</v>
      </c>
      <c r="AG272" s="1">
        <v>0.004</v>
      </c>
      <c r="AI272" s="1">
        <v>0.0087</v>
      </c>
      <c r="AJ272" s="215">
        <v>12335</v>
      </c>
    </row>
    <row r="273" spans="1:36" ht="12.75">
      <c r="A273" s="167">
        <v>264</v>
      </c>
      <c r="B273" s="168" t="s">
        <v>709</v>
      </c>
      <c r="C273" s="245">
        <v>48369781</v>
      </c>
      <c r="D273" s="245">
        <v>50415801</v>
      </c>
      <c r="E273" s="245">
        <v>60306984</v>
      </c>
      <c r="F273" s="245">
        <v>63035327</v>
      </c>
      <c r="G273" s="245">
        <v>66214508</v>
      </c>
      <c r="H273" s="245">
        <v>62062774</v>
      </c>
      <c r="I273" s="239" t="s">
        <v>874</v>
      </c>
      <c r="J273" s="239">
        <v>0</v>
      </c>
      <c r="K273" s="167">
        <v>0</v>
      </c>
      <c r="L273" s="215">
        <v>836775</v>
      </c>
      <c r="M273" s="215">
        <v>985925</v>
      </c>
      <c r="N273" s="215">
        <v>1223712</v>
      </c>
      <c r="O273" s="226">
        <v>1603298</v>
      </c>
      <c r="P273" s="215">
        <v>2428742</v>
      </c>
      <c r="Q273" s="215">
        <v>836775</v>
      </c>
      <c r="R273" s="215">
        <v>985925</v>
      </c>
      <c r="S273" s="215">
        <v>1223712</v>
      </c>
      <c r="T273" s="215">
        <v>1603298</v>
      </c>
      <c r="U273" s="215">
        <v>2428742</v>
      </c>
      <c r="V273" s="1"/>
      <c r="W273" s="1">
        <v>0.0173</v>
      </c>
      <c r="X273" s="1">
        <v>0.0196</v>
      </c>
      <c r="Y273" s="1">
        <v>0.0203</v>
      </c>
      <c r="Z273" s="1">
        <v>0.0254</v>
      </c>
      <c r="AA273" s="167">
        <v>0.0367</v>
      </c>
      <c r="AB273" s="1">
        <v>0.0275</v>
      </c>
      <c r="AC273" s="1">
        <v>0.0218</v>
      </c>
      <c r="AE273" s="1">
        <v>0.0367</v>
      </c>
      <c r="AF273" s="1">
        <v>0.0229</v>
      </c>
      <c r="AG273" s="1">
        <v>0.013800000000000003</v>
      </c>
      <c r="AI273" s="1">
        <v>0.0275</v>
      </c>
      <c r="AJ273" s="215">
        <v>1706726</v>
      </c>
    </row>
    <row r="274" spans="1:36" ht="12.75">
      <c r="A274" s="167">
        <v>265</v>
      </c>
      <c r="B274" s="168" t="s">
        <v>710</v>
      </c>
      <c r="C274" s="245">
        <v>38770631</v>
      </c>
      <c r="D274" s="245">
        <v>40656429</v>
      </c>
      <c r="E274" s="245">
        <v>42777102</v>
      </c>
      <c r="F274" s="245">
        <v>44390184</v>
      </c>
      <c r="G274" s="245">
        <v>46016987</v>
      </c>
      <c r="H274" s="245">
        <v>47853248</v>
      </c>
      <c r="I274" s="239" t="s">
        <v>871</v>
      </c>
      <c r="J274" s="239">
        <v>0</v>
      </c>
      <c r="K274" s="167">
        <v>0</v>
      </c>
      <c r="L274" s="215">
        <v>916532</v>
      </c>
      <c r="M274" s="215">
        <v>1104262</v>
      </c>
      <c r="N274" s="215">
        <v>543654</v>
      </c>
      <c r="O274" s="226">
        <v>517528</v>
      </c>
      <c r="P274" s="215">
        <v>685836</v>
      </c>
      <c r="Q274" s="215">
        <v>916532</v>
      </c>
      <c r="R274" s="215">
        <v>1104262</v>
      </c>
      <c r="S274" s="215">
        <v>543654</v>
      </c>
      <c r="T274" s="215">
        <v>517528</v>
      </c>
      <c r="U274" s="215">
        <v>685836</v>
      </c>
      <c r="V274" s="1"/>
      <c r="W274" s="1">
        <v>0.0236</v>
      </c>
      <c r="X274" s="1">
        <v>0.0272</v>
      </c>
      <c r="Y274" s="1">
        <v>0.0127</v>
      </c>
      <c r="Z274" s="1">
        <v>0.0117</v>
      </c>
      <c r="AA274" s="167">
        <v>0.0149</v>
      </c>
      <c r="AB274" s="1">
        <v>0.0131</v>
      </c>
      <c r="AC274" s="1">
        <v>0.0131</v>
      </c>
      <c r="AE274" s="1">
        <v>0.0149</v>
      </c>
      <c r="AF274" s="1">
        <v>0.0122</v>
      </c>
      <c r="AG274" s="1">
        <v>0.0026999999999999993</v>
      </c>
      <c r="AI274" s="1">
        <v>0.0131</v>
      </c>
      <c r="AJ274" s="215">
        <v>626878</v>
      </c>
    </row>
    <row r="275" spans="1:36" ht="26.25">
      <c r="A275" s="167">
        <v>266</v>
      </c>
      <c r="B275" s="168" t="s">
        <v>711</v>
      </c>
      <c r="C275" s="245">
        <v>52194884</v>
      </c>
      <c r="D275" s="245">
        <v>53987495</v>
      </c>
      <c r="E275" s="245">
        <v>68238204</v>
      </c>
      <c r="F275" s="245">
        <v>70884940</v>
      </c>
      <c r="G275" s="245">
        <v>73736939</v>
      </c>
      <c r="H275" s="245">
        <v>62613343</v>
      </c>
      <c r="I275" s="239" t="s">
        <v>886</v>
      </c>
      <c r="J275" s="239" t="s">
        <v>908</v>
      </c>
      <c r="K275" s="167">
        <v>2006</v>
      </c>
      <c r="L275" s="215">
        <v>487739</v>
      </c>
      <c r="M275" s="215">
        <v>425960</v>
      </c>
      <c r="N275" s="215">
        <v>937730</v>
      </c>
      <c r="O275" s="226">
        <v>1079875</v>
      </c>
      <c r="P275" s="215">
        <v>466309</v>
      </c>
      <c r="Q275" s="215">
        <v>487739</v>
      </c>
      <c r="R275" s="215">
        <v>425960</v>
      </c>
      <c r="S275" s="215">
        <v>937730</v>
      </c>
      <c r="T275" s="215">
        <v>1079875</v>
      </c>
      <c r="U275" s="215">
        <v>466309</v>
      </c>
      <c r="V275" s="1"/>
      <c r="W275" s="1">
        <v>0.0093</v>
      </c>
      <c r="X275" s="1">
        <v>0.0079</v>
      </c>
      <c r="Y275" s="1">
        <v>0.0137</v>
      </c>
      <c r="Z275" s="1">
        <v>0.0152</v>
      </c>
      <c r="AA275" s="167">
        <v>0.0063</v>
      </c>
      <c r="AB275" s="1">
        <v>0.0117</v>
      </c>
      <c r="AC275" s="1">
        <v>0.0093</v>
      </c>
      <c r="AE275" s="1">
        <v>0.0152</v>
      </c>
      <c r="AF275" s="1">
        <v>0.01</v>
      </c>
      <c r="AG275" s="1">
        <v>0.0052</v>
      </c>
      <c r="AI275" s="1">
        <v>0.0117</v>
      </c>
      <c r="AJ275" s="215">
        <v>732576</v>
      </c>
    </row>
    <row r="276" spans="1:36" ht="12.75">
      <c r="A276" s="167">
        <v>267</v>
      </c>
      <c r="B276" s="168" t="s">
        <v>712</v>
      </c>
      <c r="C276" s="245">
        <v>9683750</v>
      </c>
      <c r="D276" s="245">
        <v>10052845</v>
      </c>
      <c r="E276" s="245">
        <v>10920888</v>
      </c>
      <c r="F276" s="245">
        <v>11315939</v>
      </c>
      <c r="G276" s="245">
        <v>11688253</v>
      </c>
      <c r="H276" s="245">
        <v>11784964</v>
      </c>
      <c r="I276" s="239" t="s">
        <v>871</v>
      </c>
      <c r="J276" s="239">
        <v>0</v>
      </c>
      <c r="K276" s="167">
        <v>0</v>
      </c>
      <c r="L276" s="215">
        <v>127001</v>
      </c>
      <c r="M276" s="215">
        <v>267664</v>
      </c>
      <c r="N276" s="215">
        <v>122029</v>
      </c>
      <c r="O276" s="226">
        <v>89416</v>
      </c>
      <c r="P276" s="215">
        <v>180402</v>
      </c>
      <c r="Q276" s="215">
        <v>127001</v>
      </c>
      <c r="R276" s="215">
        <v>267664</v>
      </c>
      <c r="S276" s="215">
        <v>122029</v>
      </c>
      <c r="T276" s="215">
        <v>89416</v>
      </c>
      <c r="U276" s="215">
        <v>180402</v>
      </c>
      <c r="V276" s="1"/>
      <c r="W276" s="1">
        <v>0.0131</v>
      </c>
      <c r="X276" s="1">
        <v>0.0266</v>
      </c>
      <c r="Y276" s="1">
        <v>0.0112</v>
      </c>
      <c r="Z276" s="1">
        <v>0.0079</v>
      </c>
      <c r="AA276" s="167">
        <v>0.0154</v>
      </c>
      <c r="AB276" s="1">
        <v>0.0115</v>
      </c>
      <c r="AC276" s="1">
        <v>0.0115</v>
      </c>
      <c r="AE276" s="1">
        <v>0.0154</v>
      </c>
      <c r="AF276" s="1">
        <v>0.0096</v>
      </c>
      <c r="AG276" s="1">
        <v>0.005800000000000001</v>
      </c>
      <c r="AI276" s="1">
        <v>0.0115</v>
      </c>
      <c r="AJ276" s="215">
        <v>135527</v>
      </c>
    </row>
    <row r="277" spans="1:36" ht="12.75">
      <c r="A277" s="167">
        <v>268</v>
      </c>
      <c r="B277" s="168" t="s">
        <v>713</v>
      </c>
      <c r="C277" s="245">
        <v>3648850</v>
      </c>
      <c r="D277" s="245">
        <v>3863209</v>
      </c>
      <c r="E277" s="245">
        <v>4333542</v>
      </c>
      <c r="F277" s="245">
        <v>4477248</v>
      </c>
      <c r="G277" s="245">
        <v>4663121</v>
      </c>
      <c r="H277" s="245">
        <v>4548796</v>
      </c>
      <c r="I277" s="239">
        <v>0</v>
      </c>
      <c r="J277" s="239">
        <v>0</v>
      </c>
      <c r="K277" s="167">
        <v>0</v>
      </c>
      <c r="L277" s="215">
        <v>123138</v>
      </c>
      <c r="M277" s="215">
        <v>74158</v>
      </c>
      <c r="N277" s="215">
        <v>35367</v>
      </c>
      <c r="O277" s="226">
        <v>73942</v>
      </c>
      <c r="P277" s="215">
        <v>96826</v>
      </c>
      <c r="Q277" s="215">
        <v>123138</v>
      </c>
      <c r="R277" s="215">
        <v>74158</v>
      </c>
      <c r="S277" s="215">
        <v>35367</v>
      </c>
      <c r="T277" s="215">
        <v>73942</v>
      </c>
      <c r="U277" s="215">
        <v>96826</v>
      </c>
      <c r="V277" s="1"/>
      <c r="W277" s="1">
        <v>0.0337</v>
      </c>
      <c r="X277" s="1">
        <v>0.0192</v>
      </c>
      <c r="Y277" s="1">
        <v>0.0082</v>
      </c>
      <c r="Z277" s="1">
        <v>0.0165</v>
      </c>
      <c r="AA277" s="167">
        <v>0.0208</v>
      </c>
      <c r="AB277" s="1">
        <v>0.0152</v>
      </c>
      <c r="AC277" s="1">
        <v>0.0146</v>
      </c>
      <c r="AE277" s="1">
        <v>0.0208</v>
      </c>
      <c r="AF277" s="1">
        <v>0.0124</v>
      </c>
      <c r="AG277" s="1">
        <v>0.0084</v>
      </c>
      <c r="AI277" s="1">
        <v>0.0152</v>
      </c>
      <c r="AJ277" s="215">
        <v>69142</v>
      </c>
    </row>
    <row r="278" spans="1:36" ht="12.75">
      <c r="A278" s="167">
        <v>269</v>
      </c>
      <c r="B278" s="168" t="s">
        <v>714</v>
      </c>
      <c r="C278" s="245">
        <v>18938857</v>
      </c>
      <c r="D278" s="245">
        <v>19670708</v>
      </c>
      <c r="E278" s="245">
        <v>24900338</v>
      </c>
      <c r="F278" s="245">
        <v>25808183</v>
      </c>
      <c r="G278" s="245">
        <v>27083123</v>
      </c>
      <c r="H278" s="245">
        <v>23158999</v>
      </c>
      <c r="I278" s="239" t="s">
        <v>891</v>
      </c>
      <c r="J278" s="239">
        <v>0</v>
      </c>
      <c r="K278" s="167">
        <v>0</v>
      </c>
      <c r="L278" s="215">
        <v>258379</v>
      </c>
      <c r="M278" s="215">
        <v>246043</v>
      </c>
      <c r="N278" s="215">
        <v>285337</v>
      </c>
      <c r="O278" s="226">
        <v>620702</v>
      </c>
      <c r="P278" s="215">
        <v>216411</v>
      </c>
      <c r="Q278" s="215">
        <v>258379</v>
      </c>
      <c r="R278" s="215">
        <v>246043</v>
      </c>
      <c r="S278" s="215">
        <v>285337</v>
      </c>
      <c r="T278" s="215">
        <v>620702</v>
      </c>
      <c r="U278" s="215">
        <v>216411</v>
      </c>
      <c r="V278" s="1"/>
      <c r="W278" s="1">
        <v>0.0136</v>
      </c>
      <c r="X278" s="1">
        <v>0.0125</v>
      </c>
      <c r="Y278" s="1">
        <v>0.0115</v>
      </c>
      <c r="Z278" s="1">
        <v>0.0241</v>
      </c>
      <c r="AA278" s="167">
        <v>0.008</v>
      </c>
      <c r="AB278" s="1">
        <v>0.0145</v>
      </c>
      <c r="AC278" s="1">
        <v>0.0107</v>
      </c>
      <c r="AE278" s="1">
        <v>0.0241</v>
      </c>
      <c r="AF278" s="1">
        <v>0.0098</v>
      </c>
      <c r="AG278" s="1">
        <v>0.0143</v>
      </c>
      <c r="AI278" s="1">
        <v>0.0145</v>
      </c>
      <c r="AJ278" s="215">
        <v>335805</v>
      </c>
    </row>
    <row r="279" spans="1:36" ht="12.75">
      <c r="A279" s="167">
        <v>270</v>
      </c>
      <c r="B279" s="168" t="s">
        <v>715</v>
      </c>
      <c r="C279" s="245">
        <v>9391341</v>
      </c>
      <c r="D279" s="245">
        <v>9749303</v>
      </c>
      <c r="E279" s="245">
        <v>10898446</v>
      </c>
      <c r="F279" s="245">
        <v>11314964</v>
      </c>
      <c r="G279" s="245">
        <v>11716695</v>
      </c>
      <c r="H279" s="245">
        <v>11391876</v>
      </c>
      <c r="I279" s="239" t="s">
        <v>893</v>
      </c>
      <c r="J279" s="239">
        <v>0</v>
      </c>
      <c r="K279" s="167">
        <v>0</v>
      </c>
      <c r="L279" s="215">
        <v>123103</v>
      </c>
      <c r="M279" s="215">
        <v>184065</v>
      </c>
      <c r="N279" s="215">
        <v>144057</v>
      </c>
      <c r="O279" s="226">
        <v>118857</v>
      </c>
      <c r="P279" s="215">
        <v>159076</v>
      </c>
      <c r="Q279" s="215">
        <v>123103</v>
      </c>
      <c r="R279" s="215">
        <v>184065</v>
      </c>
      <c r="S279" s="215">
        <v>144057</v>
      </c>
      <c r="T279" s="215">
        <v>118857</v>
      </c>
      <c r="U279" s="215">
        <v>159076</v>
      </c>
      <c r="V279" s="1"/>
      <c r="W279" s="1">
        <v>0.0131</v>
      </c>
      <c r="X279" s="1">
        <v>0.0189</v>
      </c>
      <c r="Y279" s="1">
        <v>0.0132</v>
      </c>
      <c r="Z279" s="1">
        <v>0.0105</v>
      </c>
      <c r="AA279" s="167">
        <v>0.0136</v>
      </c>
      <c r="AB279" s="1">
        <v>0.0124</v>
      </c>
      <c r="AC279" s="1">
        <v>0.0124</v>
      </c>
      <c r="AE279" s="1">
        <v>0.0136</v>
      </c>
      <c r="AF279" s="1">
        <v>0.0119</v>
      </c>
      <c r="AG279" s="1">
        <v>0.0016999999999999984</v>
      </c>
      <c r="AI279" s="1">
        <v>0.0124</v>
      </c>
      <c r="AJ279" s="215">
        <v>141259</v>
      </c>
    </row>
    <row r="280" spans="1:36" ht="12.75">
      <c r="A280" s="167">
        <v>271</v>
      </c>
      <c r="B280" s="168" t="s">
        <v>716</v>
      </c>
      <c r="C280" s="245">
        <v>62792735</v>
      </c>
      <c r="D280" s="245">
        <v>65969822</v>
      </c>
      <c r="E280" s="245">
        <v>74964859</v>
      </c>
      <c r="F280" s="245">
        <v>77695673</v>
      </c>
      <c r="G280" s="245">
        <v>90227774</v>
      </c>
      <c r="H280" s="245">
        <v>77667517</v>
      </c>
      <c r="I280" s="239" t="s">
        <v>870</v>
      </c>
      <c r="J280" s="239">
        <v>0</v>
      </c>
      <c r="K280" s="167">
        <v>0</v>
      </c>
      <c r="L280" s="215">
        <v>1597448</v>
      </c>
      <c r="M280" s="215">
        <v>1121615</v>
      </c>
      <c r="N280" s="215">
        <v>856693</v>
      </c>
      <c r="O280" s="226">
        <v>1089709</v>
      </c>
      <c r="P280" s="215">
        <v>1316835</v>
      </c>
      <c r="Q280" s="215">
        <v>1597448</v>
      </c>
      <c r="R280" s="215">
        <v>1121615</v>
      </c>
      <c r="S280" s="215">
        <v>856693</v>
      </c>
      <c r="T280" s="215">
        <v>1089709</v>
      </c>
      <c r="U280" s="215">
        <v>1316835</v>
      </c>
      <c r="V280" s="1"/>
      <c r="W280" s="1">
        <v>0.0254</v>
      </c>
      <c r="X280" s="1">
        <v>0.017</v>
      </c>
      <c r="Y280" s="1">
        <v>0.0114</v>
      </c>
      <c r="Z280" s="1">
        <v>0.014</v>
      </c>
      <c r="AA280" s="167">
        <v>0.0146</v>
      </c>
      <c r="AB280" s="1">
        <v>0.0133</v>
      </c>
      <c r="AC280" s="1">
        <v>0.0133</v>
      </c>
      <c r="AE280" s="1">
        <v>0.0146</v>
      </c>
      <c r="AF280" s="1">
        <v>0.0127</v>
      </c>
      <c r="AG280" s="1">
        <v>0.0019000000000000006</v>
      </c>
      <c r="AI280" s="1">
        <v>0.0133</v>
      </c>
      <c r="AJ280" s="215">
        <v>1032978</v>
      </c>
    </row>
    <row r="281" spans="1:36" ht="12.75">
      <c r="A281" s="167">
        <v>272</v>
      </c>
      <c r="B281" s="168" t="s">
        <v>717</v>
      </c>
      <c r="C281" s="245">
        <v>4312691</v>
      </c>
      <c r="D281" s="245">
        <v>4499514</v>
      </c>
      <c r="E281" s="245">
        <v>5431885</v>
      </c>
      <c r="F281" s="245">
        <v>5649760</v>
      </c>
      <c r="G281" s="245">
        <v>5809753</v>
      </c>
      <c r="H281" s="245">
        <v>5206979</v>
      </c>
      <c r="I281" s="239" t="s">
        <v>870</v>
      </c>
      <c r="J281" s="239">
        <v>0</v>
      </c>
      <c r="K281" s="167">
        <v>0</v>
      </c>
      <c r="L281" s="215">
        <v>79005</v>
      </c>
      <c r="M281" s="215">
        <v>72877</v>
      </c>
      <c r="N281" s="215">
        <v>92768</v>
      </c>
      <c r="O281" s="226">
        <v>18749</v>
      </c>
      <c r="P281" s="215">
        <v>56426</v>
      </c>
      <c r="Q281" s="215">
        <v>79005</v>
      </c>
      <c r="R281" s="215">
        <v>72877</v>
      </c>
      <c r="S281" s="215">
        <v>92768</v>
      </c>
      <c r="T281" s="215">
        <v>18749</v>
      </c>
      <c r="U281" s="215">
        <v>56426</v>
      </c>
      <c r="V281" s="1"/>
      <c r="W281" s="1">
        <v>0.0183</v>
      </c>
      <c r="X281" s="1">
        <v>0.0162</v>
      </c>
      <c r="Y281" s="1">
        <v>0.0171</v>
      </c>
      <c r="Z281" s="1">
        <v>0.0033</v>
      </c>
      <c r="AA281" s="167">
        <v>0.0097</v>
      </c>
      <c r="AB281" s="1">
        <v>0.01</v>
      </c>
      <c r="AC281" s="1">
        <v>0.0097</v>
      </c>
      <c r="AE281" s="1">
        <v>0.0171</v>
      </c>
      <c r="AF281" s="1">
        <v>0.0065</v>
      </c>
      <c r="AG281" s="1">
        <v>0.010600000000000002</v>
      </c>
      <c r="AI281" s="1">
        <v>0.01</v>
      </c>
      <c r="AJ281" s="215">
        <v>52070</v>
      </c>
    </row>
    <row r="282" spans="1:36" ht="12.75">
      <c r="A282" s="167">
        <v>273</v>
      </c>
      <c r="B282" s="168" t="s">
        <v>718</v>
      </c>
      <c r="C282" s="245">
        <v>53534572</v>
      </c>
      <c r="D282" s="245">
        <v>54438515</v>
      </c>
      <c r="E282" s="245">
        <v>56581414</v>
      </c>
      <c r="F282" s="245">
        <v>60290346</v>
      </c>
      <c r="G282" s="245">
        <v>62846217</v>
      </c>
      <c r="H282" s="245">
        <v>64761736</v>
      </c>
      <c r="I282" s="239">
        <v>0</v>
      </c>
      <c r="J282" s="239">
        <v>0</v>
      </c>
      <c r="K282" s="167">
        <v>0</v>
      </c>
      <c r="L282" s="215">
        <v>141257</v>
      </c>
      <c r="M282" s="215">
        <v>781936</v>
      </c>
      <c r="N282" s="215">
        <v>2287712</v>
      </c>
      <c r="O282" s="226">
        <v>1048612</v>
      </c>
      <c r="P282" s="215">
        <v>344364</v>
      </c>
      <c r="Q282" s="215">
        <v>141257</v>
      </c>
      <c r="R282" s="215">
        <v>781936</v>
      </c>
      <c r="S282" s="215">
        <v>2287712</v>
      </c>
      <c r="T282" s="215">
        <v>1048612</v>
      </c>
      <c r="U282" s="215">
        <v>344364</v>
      </c>
      <c r="V282" s="1"/>
      <c r="W282" s="1">
        <v>0.0026</v>
      </c>
      <c r="X282" s="1">
        <v>0.0144</v>
      </c>
      <c r="Y282" s="1">
        <v>0.0404</v>
      </c>
      <c r="Z282" s="1">
        <v>0.0174</v>
      </c>
      <c r="AA282" s="167">
        <v>0.0055</v>
      </c>
      <c r="AB282" s="1">
        <v>0.0211</v>
      </c>
      <c r="AC282" s="1">
        <v>0.0124</v>
      </c>
      <c r="AE282" s="1">
        <v>0.0404</v>
      </c>
      <c r="AF282" s="1">
        <v>0.0115</v>
      </c>
      <c r="AG282" s="1">
        <v>0.0289</v>
      </c>
      <c r="AI282" s="1">
        <v>0.0124</v>
      </c>
      <c r="AJ282" s="215">
        <v>803046</v>
      </c>
    </row>
    <row r="283" spans="1:36" ht="12.75">
      <c r="A283" s="167">
        <v>274</v>
      </c>
      <c r="B283" s="168" t="s">
        <v>719</v>
      </c>
      <c r="C283" s="245">
        <v>145062349</v>
      </c>
      <c r="D283" s="245">
        <v>155996513</v>
      </c>
      <c r="E283" s="245">
        <v>168272052</v>
      </c>
      <c r="F283" s="245">
        <v>182757870</v>
      </c>
      <c r="G283" s="245">
        <v>198051137</v>
      </c>
      <c r="H283" s="245">
        <v>215317042</v>
      </c>
      <c r="I283" s="239" t="s">
        <v>870</v>
      </c>
      <c r="J283" s="239">
        <v>0</v>
      </c>
      <c r="K283" s="167">
        <v>0</v>
      </c>
      <c r="L283" s="215">
        <v>7307605</v>
      </c>
      <c r="M283" s="215">
        <v>8375626</v>
      </c>
      <c r="N283" s="215">
        <v>10279017</v>
      </c>
      <c r="O283" s="226">
        <v>10724320</v>
      </c>
      <c r="P283" s="215">
        <v>12314627</v>
      </c>
      <c r="Q283" s="215">
        <v>7307605</v>
      </c>
      <c r="R283" s="215">
        <v>8375626</v>
      </c>
      <c r="S283" s="215">
        <v>10279017</v>
      </c>
      <c r="T283" s="215">
        <v>10724320</v>
      </c>
      <c r="U283" s="215">
        <v>12314627</v>
      </c>
      <c r="V283" s="1"/>
      <c r="W283" s="1">
        <v>0.0504</v>
      </c>
      <c r="X283" s="1">
        <v>0.0537</v>
      </c>
      <c r="Y283" s="1">
        <v>0.0611</v>
      </c>
      <c r="Z283" s="1">
        <v>0.0587</v>
      </c>
      <c r="AA283" s="167">
        <v>0.0622</v>
      </c>
      <c r="AB283" s="1">
        <v>0.0607</v>
      </c>
      <c r="AC283" s="1">
        <v>0.0578</v>
      </c>
      <c r="AE283" s="1">
        <v>0.0622</v>
      </c>
      <c r="AF283" s="1">
        <v>0.0599</v>
      </c>
      <c r="AG283" s="1">
        <v>0.0022999999999999965</v>
      </c>
      <c r="AI283" s="1">
        <v>0.0607</v>
      </c>
      <c r="AJ283" s="215">
        <v>13069744</v>
      </c>
    </row>
    <row r="284" spans="1:36" ht="12.75">
      <c r="A284" s="167">
        <v>275</v>
      </c>
      <c r="B284" s="168" t="s">
        <v>720</v>
      </c>
      <c r="C284" s="245">
        <v>26151095</v>
      </c>
      <c r="D284" s="245">
        <v>27040090</v>
      </c>
      <c r="E284" s="245">
        <v>27987337</v>
      </c>
      <c r="F284" s="245">
        <v>28954479</v>
      </c>
      <c r="G284" s="245">
        <v>29923079</v>
      </c>
      <c r="H284" s="245">
        <v>30927233</v>
      </c>
      <c r="I284" s="239" t="s">
        <v>870</v>
      </c>
      <c r="J284" s="239">
        <v>0</v>
      </c>
      <c r="K284" s="167">
        <v>0</v>
      </c>
      <c r="L284" s="215">
        <v>235218</v>
      </c>
      <c r="M284" s="215">
        <v>271245</v>
      </c>
      <c r="N284" s="215">
        <v>267459</v>
      </c>
      <c r="O284" s="226">
        <v>245035</v>
      </c>
      <c r="P284" s="215">
        <v>256077</v>
      </c>
      <c r="Q284" s="215">
        <v>235218</v>
      </c>
      <c r="R284" s="215">
        <v>271245</v>
      </c>
      <c r="S284" s="215">
        <v>267459</v>
      </c>
      <c r="T284" s="215">
        <v>245035</v>
      </c>
      <c r="U284" s="215">
        <v>256077</v>
      </c>
      <c r="V284" s="1"/>
      <c r="W284" s="1">
        <v>0.009</v>
      </c>
      <c r="X284" s="1">
        <v>0.01</v>
      </c>
      <c r="Y284" s="1">
        <v>0.0096</v>
      </c>
      <c r="Z284" s="1">
        <v>0.0085</v>
      </c>
      <c r="AA284" s="167">
        <v>0.0086</v>
      </c>
      <c r="AB284" s="1">
        <v>0.0089</v>
      </c>
      <c r="AC284" s="1">
        <v>0.0089</v>
      </c>
      <c r="AE284" s="1">
        <v>0.0096</v>
      </c>
      <c r="AF284" s="1">
        <v>0.0086</v>
      </c>
      <c r="AG284" s="1">
        <v>0.0009999999999999992</v>
      </c>
      <c r="AI284" s="1">
        <v>0.0089</v>
      </c>
      <c r="AJ284" s="215">
        <v>275252</v>
      </c>
    </row>
    <row r="285" spans="1:36" ht="12.75">
      <c r="A285" s="167">
        <v>276</v>
      </c>
      <c r="B285" s="168" t="s">
        <v>721</v>
      </c>
      <c r="C285" s="245">
        <v>10913245</v>
      </c>
      <c r="D285" s="245">
        <v>11328270</v>
      </c>
      <c r="E285" s="245">
        <v>12318764</v>
      </c>
      <c r="F285" s="245">
        <v>12799413</v>
      </c>
      <c r="G285" s="245">
        <v>13305676</v>
      </c>
      <c r="H285" s="245">
        <v>13261258</v>
      </c>
      <c r="I285" s="239" t="s">
        <v>870</v>
      </c>
      <c r="J285" s="239">
        <v>0</v>
      </c>
      <c r="K285" s="167">
        <v>0</v>
      </c>
      <c r="L285" s="215">
        <v>142194</v>
      </c>
      <c r="M285" s="215">
        <v>201795</v>
      </c>
      <c r="N285" s="215">
        <v>172680</v>
      </c>
      <c r="O285" s="226">
        <v>186278</v>
      </c>
      <c r="P285" s="215">
        <v>180908</v>
      </c>
      <c r="Q285" s="215">
        <v>142194</v>
      </c>
      <c r="R285" s="215">
        <v>201795</v>
      </c>
      <c r="S285" s="215">
        <v>172680</v>
      </c>
      <c r="T285" s="215">
        <v>186278</v>
      </c>
      <c r="U285" s="215">
        <v>180908</v>
      </c>
      <c r="V285" s="1"/>
      <c r="W285" s="1">
        <v>0.013</v>
      </c>
      <c r="X285" s="1">
        <v>0.0178</v>
      </c>
      <c r="Y285" s="1">
        <v>0.014</v>
      </c>
      <c r="Z285" s="1">
        <v>0.0146</v>
      </c>
      <c r="AA285" s="167">
        <v>0.0136</v>
      </c>
      <c r="AB285" s="1">
        <v>0.0141</v>
      </c>
      <c r="AC285" s="1">
        <v>0.0141</v>
      </c>
      <c r="AE285" s="1">
        <v>0.0146</v>
      </c>
      <c r="AF285" s="1">
        <v>0.0138</v>
      </c>
      <c r="AG285" s="1">
        <v>0.0008000000000000004</v>
      </c>
      <c r="AI285" s="1">
        <v>0.0141</v>
      </c>
      <c r="AJ285" s="215">
        <v>186984</v>
      </c>
    </row>
    <row r="286" spans="1:36" ht="12.75">
      <c r="A286" s="167">
        <v>277</v>
      </c>
      <c r="B286" s="168" t="s">
        <v>722</v>
      </c>
      <c r="C286" s="245">
        <v>38549091</v>
      </c>
      <c r="D286" s="245">
        <v>40136494</v>
      </c>
      <c r="E286" s="245">
        <v>44598742</v>
      </c>
      <c r="F286" s="245">
        <v>46502554</v>
      </c>
      <c r="G286" s="245">
        <v>48293574</v>
      </c>
      <c r="H286" s="245">
        <v>47411601</v>
      </c>
      <c r="I286" s="239" t="s">
        <v>879</v>
      </c>
      <c r="J286" s="239">
        <v>0</v>
      </c>
      <c r="K286" s="167">
        <v>0</v>
      </c>
      <c r="L286" s="215">
        <v>623675</v>
      </c>
      <c r="M286" s="215">
        <v>895251</v>
      </c>
      <c r="N286" s="215">
        <v>788843</v>
      </c>
      <c r="O286" s="226">
        <v>628456</v>
      </c>
      <c r="P286" s="215">
        <v>671388</v>
      </c>
      <c r="Q286" s="215">
        <v>623675</v>
      </c>
      <c r="R286" s="215">
        <v>895251</v>
      </c>
      <c r="S286" s="215">
        <v>788843</v>
      </c>
      <c r="T286" s="215">
        <v>628456</v>
      </c>
      <c r="U286" s="215">
        <v>671388</v>
      </c>
      <c r="V286" s="1"/>
      <c r="W286" s="1">
        <v>0.0162</v>
      </c>
      <c r="X286" s="1">
        <v>0.0223</v>
      </c>
      <c r="Y286" s="1">
        <v>0.0177</v>
      </c>
      <c r="Z286" s="1">
        <v>0.0135</v>
      </c>
      <c r="AA286" s="167">
        <v>0.0139</v>
      </c>
      <c r="AB286" s="1">
        <v>0.015</v>
      </c>
      <c r="AC286" s="1">
        <v>0.015</v>
      </c>
      <c r="AE286" s="1">
        <v>0.0177</v>
      </c>
      <c r="AF286" s="1">
        <v>0.0137</v>
      </c>
      <c r="AG286" s="1">
        <v>0.004</v>
      </c>
      <c r="AI286" s="1">
        <v>0.015</v>
      </c>
      <c r="AJ286" s="215">
        <v>711174</v>
      </c>
    </row>
    <row r="287" spans="1:36" ht="12.75">
      <c r="A287" s="167">
        <v>278</v>
      </c>
      <c r="B287" s="168" t="s">
        <v>723</v>
      </c>
      <c r="C287" s="245">
        <v>20829980</v>
      </c>
      <c r="D287" s="245">
        <v>21603094</v>
      </c>
      <c r="E287" s="245">
        <v>22413899</v>
      </c>
      <c r="F287" s="245">
        <v>23419283</v>
      </c>
      <c r="G287" s="245">
        <v>24761280</v>
      </c>
      <c r="H287" s="245">
        <v>25787036</v>
      </c>
      <c r="I287" s="239" t="s">
        <v>893</v>
      </c>
      <c r="J287" s="239">
        <v>0</v>
      </c>
      <c r="K287" s="167">
        <v>0</v>
      </c>
      <c r="L287" s="215">
        <v>252364</v>
      </c>
      <c r="M287" s="215">
        <v>270728</v>
      </c>
      <c r="N287" s="215">
        <v>445037</v>
      </c>
      <c r="O287" s="226">
        <v>756515</v>
      </c>
      <c r="P287" s="215">
        <v>406724</v>
      </c>
      <c r="Q287" s="215">
        <v>252364</v>
      </c>
      <c r="R287" s="215">
        <v>270728</v>
      </c>
      <c r="S287" s="215">
        <v>445037</v>
      </c>
      <c r="T287" s="215">
        <v>756515</v>
      </c>
      <c r="U287" s="215">
        <v>406724</v>
      </c>
      <c r="V287" s="1"/>
      <c r="W287" s="1">
        <v>0.0121</v>
      </c>
      <c r="X287" s="1">
        <v>0.0125</v>
      </c>
      <c r="Y287" s="1">
        <v>0.0199</v>
      </c>
      <c r="Z287" s="1">
        <v>0.0323</v>
      </c>
      <c r="AA287" s="167">
        <v>0.0164</v>
      </c>
      <c r="AB287" s="1">
        <v>0.0229</v>
      </c>
      <c r="AC287" s="1">
        <v>0.0163</v>
      </c>
      <c r="AE287" s="1">
        <v>0.0323</v>
      </c>
      <c r="AF287" s="1">
        <v>0.0182</v>
      </c>
      <c r="AG287" s="1">
        <v>0.014100000000000001</v>
      </c>
      <c r="AI287" s="1">
        <v>0.0229</v>
      </c>
      <c r="AJ287" s="215">
        <v>590523</v>
      </c>
    </row>
    <row r="288" spans="1:36" ht="12.75">
      <c r="A288" s="167">
        <v>279</v>
      </c>
      <c r="B288" s="168" t="s">
        <v>724</v>
      </c>
      <c r="C288" s="245">
        <v>18404978</v>
      </c>
      <c r="D288" s="245">
        <v>19183577</v>
      </c>
      <c r="E288" s="245">
        <v>20110144</v>
      </c>
      <c r="F288" s="245">
        <v>20817839</v>
      </c>
      <c r="G288" s="245">
        <v>21521236</v>
      </c>
      <c r="H288" s="245">
        <v>22351407</v>
      </c>
      <c r="I288" s="239" t="s">
        <v>870</v>
      </c>
      <c r="J288" s="239">
        <v>0</v>
      </c>
      <c r="K288" s="167">
        <v>0</v>
      </c>
      <c r="L288" s="215">
        <v>318475</v>
      </c>
      <c r="M288" s="215">
        <v>446978</v>
      </c>
      <c r="N288" s="215">
        <v>204941</v>
      </c>
      <c r="O288" s="226">
        <v>182951</v>
      </c>
      <c r="P288" s="215">
        <v>292140</v>
      </c>
      <c r="Q288" s="215">
        <v>318475</v>
      </c>
      <c r="R288" s="215">
        <v>446978</v>
      </c>
      <c r="S288" s="215">
        <v>204941</v>
      </c>
      <c r="T288" s="215">
        <v>182951</v>
      </c>
      <c r="U288" s="215">
        <v>292140</v>
      </c>
      <c r="V288" s="1"/>
      <c r="W288" s="1">
        <v>0.0173</v>
      </c>
      <c r="X288" s="1">
        <v>0.0233</v>
      </c>
      <c r="Y288" s="1">
        <v>0.0102</v>
      </c>
      <c r="Z288" s="1">
        <v>0.0088</v>
      </c>
      <c r="AA288" s="167">
        <v>0.0136</v>
      </c>
      <c r="AB288" s="1">
        <v>0.0109</v>
      </c>
      <c r="AC288" s="1">
        <v>0.0109</v>
      </c>
      <c r="AE288" s="1">
        <v>0.0136</v>
      </c>
      <c r="AF288" s="1">
        <v>0.0095</v>
      </c>
      <c r="AG288" s="1">
        <v>0.0040999999999999995</v>
      </c>
      <c r="AI288" s="1">
        <v>0.0109</v>
      </c>
      <c r="AJ288" s="215">
        <v>243630</v>
      </c>
    </row>
    <row r="289" spans="1:36" ht="12.75">
      <c r="A289" s="167">
        <v>280</v>
      </c>
      <c r="B289" s="168" t="s">
        <v>725</v>
      </c>
      <c r="C289" s="245">
        <v>12249994</v>
      </c>
      <c r="D289" s="245">
        <v>12791511</v>
      </c>
      <c r="E289" s="245">
        <v>14758796</v>
      </c>
      <c r="F289" s="245">
        <v>15352342</v>
      </c>
      <c r="G289" s="245">
        <v>16013293</v>
      </c>
      <c r="H289" s="245">
        <v>15030316</v>
      </c>
      <c r="I289" s="239" t="s">
        <v>870</v>
      </c>
      <c r="J289" s="239">
        <v>0</v>
      </c>
      <c r="K289" s="167">
        <v>0</v>
      </c>
      <c r="L289" s="215">
        <v>235267</v>
      </c>
      <c r="M289" s="215">
        <v>157887</v>
      </c>
      <c r="N289" s="215">
        <v>224576</v>
      </c>
      <c r="O289" s="226">
        <v>290400</v>
      </c>
      <c r="P289" s="215">
        <v>220838</v>
      </c>
      <c r="Q289" s="215">
        <v>235267</v>
      </c>
      <c r="R289" s="215">
        <v>157887</v>
      </c>
      <c r="S289" s="215">
        <v>224576</v>
      </c>
      <c r="T289" s="215">
        <v>290400</v>
      </c>
      <c r="U289" s="215">
        <v>220838</v>
      </c>
      <c r="V289" s="1"/>
      <c r="W289" s="1">
        <v>0.0192</v>
      </c>
      <c r="X289" s="1">
        <v>0.0123</v>
      </c>
      <c r="Y289" s="1">
        <v>0.0152</v>
      </c>
      <c r="Z289" s="1">
        <v>0.0189</v>
      </c>
      <c r="AA289" s="167">
        <v>0.0138</v>
      </c>
      <c r="AB289" s="1">
        <v>0.016</v>
      </c>
      <c r="AC289" s="1">
        <v>0.0138</v>
      </c>
      <c r="AE289" s="1">
        <v>0.0189</v>
      </c>
      <c r="AF289" s="1">
        <v>0.0145</v>
      </c>
      <c r="AG289" s="1">
        <v>0.004399999999999999</v>
      </c>
      <c r="AI289" s="1">
        <v>0.016</v>
      </c>
      <c r="AJ289" s="215">
        <v>240485</v>
      </c>
    </row>
    <row r="290" spans="1:36" ht="12.75">
      <c r="A290" s="167">
        <v>281</v>
      </c>
      <c r="B290" s="168" t="s">
        <v>726</v>
      </c>
      <c r="C290" s="245">
        <v>198331396</v>
      </c>
      <c r="D290" s="245">
        <v>205316171</v>
      </c>
      <c r="E290" s="245">
        <v>216375301</v>
      </c>
      <c r="F290" s="245">
        <v>228522820</v>
      </c>
      <c r="G290" s="245">
        <v>239858463</v>
      </c>
      <c r="H290" s="245">
        <v>252591907</v>
      </c>
      <c r="I290" s="239" t="s">
        <v>877</v>
      </c>
      <c r="J290" s="239">
        <v>0</v>
      </c>
      <c r="K290" s="167">
        <v>0</v>
      </c>
      <c r="L290" s="215">
        <v>5098516</v>
      </c>
      <c r="M290" s="215">
        <v>5920463</v>
      </c>
      <c r="N290" s="215">
        <v>6693442</v>
      </c>
      <c r="O290" s="226">
        <v>5301498</v>
      </c>
      <c r="P290" s="215">
        <v>6601510</v>
      </c>
      <c r="Q290" s="215">
        <v>5098516</v>
      </c>
      <c r="R290" s="215">
        <v>5920463</v>
      </c>
      <c r="S290" s="215">
        <v>6693442</v>
      </c>
      <c r="T290" s="215">
        <v>5301498</v>
      </c>
      <c r="U290" s="215">
        <v>6601510</v>
      </c>
      <c r="V290" s="1"/>
      <c r="W290" s="1">
        <v>0.0257</v>
      </c>
      <c r="X290" s="1">
        <v>0.0288</v>
      </c>
      <c r="Y290" s="1">
        <v>0.0309</v>
      </c>
      <c r="Z290" s="1">
        <v>0.0232</v>
      </c>
      <c r="AA290" s="167">
        <v>0.0275</v>
      </c>
      <c r="AB290" s="1">
        <v>0.0272</v>
      </c>
      <c r="AC290" s="1">
        <v>0.0265</v>
      </c>
      <c r="AE290" s="1">
        <v>0.0309</v>
      </c>
      <c r="AF290" s="1">
        <v>0.0254</v>
      </c>
      <c r="AG290" s="1">
        <v>0.005500000000000001</v>
      </c>
      <c r="AI290" s="1">
        <v>0.0272</v>
      </c>
      <c r="AJ290" s="215">
        <v>6870500</v>
      </c>
    </row>
    <row r="291" spans="1:36" ht="12.75">
      <c r="A291" s="167">
        <v>282</v>
      </c>
      <c r="B291" s="168" t="s">
        <v>727</v>
      </c>
      <c r="C291" s="245">
        <v>17440737</v>
      </c>
      <c r="D291" s="245">
        <v>18074895</v>
      </c>
      <c r="E291" s="245">
        <v>19909046</v>
      </c>
      <c r="F291" s="245">
        <v>20691991</v>
      </c>
      <c r="G291" s="245">
        <v>21437209</v>
      </c>
      <c r="H291" s="245">
        <v>20935717</v>
      </c>
      <c r="I291" s="239">
        <v>0</v>
      </c>
      <c r="J291" s="239">
        <v>0</v>
      </c>
      <c r="K291" s="167">
        <v>0</v>
      </c>
      <c r="L291" s="215">
        <v>198140</v>
      </c>
      <c r="M291" s="215">
        <v>172773</v>
      </c>
      <c r="N291" s="215">
        <v>285219</v>
      </c>
      <c r="O291" s="226">
        <v>227918</v>
      </c>
      <c r="P291" s="215">
        <v>265083</v>
      </c>
      <c r="Q291" s="215">
        <v>198140</v>
      </c>
      <c r="R291" s="215">
        <v>172773</v>
      </c>
      <c r="S291" s="215">
        <v>285219</v>
      </c>
      <c r="T291" s="215">
        <v>227918</v>
      </c>
      <c r="U291" s="215">
        <v>265083</v>
      </c>
      <c r="V291" s="1"/>
      <c r="W291" s="1">
        <v>0.0114</v>
      </c>
      <c r="X291" s="1">
        <v>0.0096</v>
      </c>
      <c r="Y291" s="1">
        <v>0.0143</v>
      </c>
      <c r="Z291" s="1">
        <v>0.011</v>
      </c>
      <c r="AA291" s="167">
        <v>0.0124</v>
      </c>
      <c r="AB291" s="1">
        <v>0.0126</v>
      </c>
      <c r="AC291" s="1">
        <v>0.011</v>
      </c>
      <c r="AE291" s="1">
        <v>0.0143</v>
      </c>
      <c r="AF291" s="1">
        <v>0.0117</v>
      </c>
      <c r="AG291" s="1">
        <v>0.0026</v>
      </c>
      <c r="AI291" s="1">
        <v>0.0126</v>
      </c>
      <c r="AJ291" s="215">
        <v>263790</v>
      </c>
    </row>
    <row r="292" spans="1:36" ht="12.75">
      <c r="A292" s="167">
        <v>283</v>
      </c>
      <c r="B292" s="168" t="s">
        <v>728</v>
      </c>
      <c r="C292" s="245">
        <v>8201797</v>
      </c>
      <c r="D292" s="245">
        <v>8500747</v>
      </c>
      <c r="E292" s="245">
        <v>8788113</v>
      </c>
      <c r="F292" s="245">
        <v>9069900</v>
      </c>
      <c r="G292" s="245">
        <v>9364220</v>
      </c>
      <c r="H292" s="245">
        <v>9683782</v>
      </c>
      <c r="I292" s="239">
        <v>0</v>
      </c>
      <c r="J292" s="239">
        <v>0</v>
      </c>
      <c r="K292" s="167">
        <v>0</v>
      </c>
      <c r="L292" s="215">
        <v>93905</v>
      </c>
      <c r="M292" s="215">
        <v>74847</v>
      </c>
      <c r="N292" s="215">
        <v>62084</v>
      </c>
      <c r="O292" s="226">
        <v>67572</v>
      </c>
      <c r="P292" s="215">
        <v>85456</v>
      </c>
      <c r="Q292" s="215">
        <v>93905</v>
      </c>
      <c r="R292" s="215">
        <v>74847</v>
      </c>
      <c r="S292" s="215">
        <v>62084</v>
      </c>
      <c r="T292" s="215">
        <v>67572</v>
      </c>
      <c r="U292" s="215">
        <v>85456</v>
      </c>
      <c r="V292" s="1"/>
      <c r="W292" s="1">
        <v>0.0114</v>
      </c>
      <c r="X292" s="1">
        <v>0.0088</v>
      </c>
      <c r="Y292" s="1">
        <v>0.0071</v>
      </c>
      <c r="Z292" s="1">
        <v>0.0075</v>
      </c>
      <c r="AA292" s="167">
        <v>0.0091</v>
      </c>
      <c r="AB292" s="1">
        <v>0.0079</v>
      </c>
      <c r="AC292" s="1">
        <v>0.0078</v>
      </c>
      <c r="AE292" s="1">
        <v>0.0091</v>
      </c>
      <c r="AF292" s="1">
        <v>0.0073</v>
      </c>
      <c r="AG292" s="1">
        <v>0.0018000000000000004</v>
      </c>
      <c r="AI292" s="1">
        <v>0.0079</v>
      </c>
      <c r="AJ292" s="215">
        <v>76502</v>
      </c>
    </row>
    <row r="293" spans="1:36" ht="12.75">
      <c r="A293" s="167">
        <v>284</v>
      </c>
      <c r="B293" s="168" t="s">
        <v>729</v>
      </c>
      <c r="C293" s="245">
        <v>46848986</v>
      </c>
      <c r="D293" s="245">
        <v>48775845</v>
      </c>
      <c r="E293" s="245">
        <v>50503191</v>
      </c>
      <c r="F293" s="245">
        <v>52362187</v>
      </c>
      <c r="G293" s="245">
        <v>54320555</v>
      </c>
      <c r="H293" s="245">
        <v>56091763</v>
      </c>
      <c r="I293" s="239" t="s">
        <v>872</v>
      </c>
      <c r="J293" s="239">
        <v>0</v>
      </c>
      <c r="K293" s="167">
        <v>0</v>
      </c>
      <c r="L293" s="215">
        <v>755634</v>
      </c>
      <c r="M293" s="215">
        <v>507950</v>
      </c>
      <c r="N293" s="215">
        <v>596416</v>
      </c>
      <c r="O293" s="226">
        <v>649313</v>
      </c>
      <c r="P293" s="215">
        <v>413194</v>
      </c>
      <c r="Q293" s="215">
        <v>755634</v>
      </c>
      <c r="R293" s="215">
        <v>507950</v>
      </c>
      <c r="S293" s="215">
        <v>596416</v>
      </c>
      <c r="T293" s="215">
        <v>649313</v>
      </c>
      <c r="U293" s="215">
        <v>413194</v>
      </c>
      <c r="V293" s="1"/>
      <c r="W293" s="1">
        <v>0.0161</v>
      </c>
      <c r="X293" s="1">
        <v>0.0104</v>
      </c>
      <c r="Y293" s="1">
        <v>0.0118</v>
      </c>
      <c r="Z293" s="1">
        <v>0.0124</v>
      </c>
      <c r="AA293" s="167">
        <v>0.0076</v>
      </c>
      <c r="AB293" s="1">
        <v>0.0106</v>
      </c>
      <c r="AC293" s="1">
        <v>0.0099</v>
      </c>
      <c r="AE293" s="1">
        <v>0.0124</v>
      </c>
      <c r="AF293" s="1">
        <v>0.0097</v>
      </c>
      <c r="AG293" s="1">
        <v>0.0026999999999999993</v>
      </c>
      <c r="AI293" s="1">
        <v>0.0106</v>
      </c>
      <c r="AJ293" s="215">
        <v>594573</v>
      </c>
    </row>
    <row r="294" spans="1:36" ht="12.75">
      <c r="A294" s="167">
        <v>285</v>
      </c>
      <c r="B294" s="168" t="s">
        <v>730</v>
      </c>
      <c r="C294" s="245">
        <v>63668616</v>
      </c>
      <c r="D294" s="245">
        <v>66125345</v>
      </c>
      <c r="E294" s="245">
        <v>68706812</v>
      </c>
      <c r="F294" s="245">
        <v>71357804</v>
      </c>
      <c r="G294" s="245">
        <v>74129113</v>
      </c>
      <c r="H294" s="245">
        <v>76460235</v>
      </c>
      <c r="I294" s="239">
        <v>0</v>
      </c>
      <c r="J294" s="239">
        <v>0</v>
      </c>
      <c r="K294" s="167">
        <v>0</v>
      </c>
      <c r="L294" s="215">
        <v>865014</v>
      </c>
      <c r="M294" s="215">
        <v>928333</v>
      </c>
      <c r="N294" s="215">
        <v>933322</v>
      </c>
      <c r="O294" s="226">
        <v>987364</v>
      </c>
      <c r="P294" s="215">
        <v>477894</v>
      </c>
      <c r="Q294" s="215">
        <v>865014</v>
      </c>
      <c r="R294" s="215">
        <v>928333</v>
      </c>
      <c r="S294" s="215">
        <v>933322</v>
      </c>
      <c r="T294" s="215">
        <v>987364</v>
      </c>
      <c r="U294" s="215">
        <v>477894</v>
      </c>
      <c r="V294" s="1"/>
      <c r="W294" s="1">
        <v>0.0136</v>
      </c>
      <c r="X294" s="1">
        <v>0.014</v>
      </c>
      <c r="Y294" s="1">
        <v>0.0136</v>
      </c>
      <c r="Z294" s="1">
        <v>0.0138</v>
      </c>
      <c r="AA294" s="167">
        <v>0.0064</v>
      </c>
      <c r="AB294" s="1">
        <v>0.0113</v>
      </c>
      <c r="AC294" s="1">
        <v>0.0113</v>
      </c>
      <c r="AE294" s="1">
        <v>0.0138</v>
      </c>
      <c r="AF294" s="1">
        <v>0.01</v>
      </c>
      <c r="AG294" s="1">
        <v>0.0037999999999999996</v>
      </c>
      <c r="AI294" s="1">
        <v>0.0113</v>
      </c>
      <c r="AJ294" s="215">
        <v>864001</v>
      </c>
    </row>
    <row r="295" spans="1:36" ht="12.75">
      <c r="A295" s="167">
        <v>286</v>
      </c>
      <c r="B295" s="168" t="s">
        <v>731</v>
      </c>
      <c r="C295" s="245">
        <v>23862585</v>
      </c>
      <c r="D295" s="245">
        <v>25030231</v>
      </c>
      <c r="E295" s="245">
        <v>27908186</v>
      </c>
      <c r="F295" s="245">
        <v>28945474</v>
      </c>
      <c r="G295" s="245">
        <v>29894404</v>
      </c>
      <c r="H295" s="245">
        <v>29464736</v>
      </c>
      <c r="I295" s="239">
        <v>0</v>
      </c>
      <c r="J295" s="239">
        <v>0</v>
      </c>
      <c r="K295" s="167">
        <v>0</v>
      </c>
      <c r="L295" s="215">
        <v>571082</v>
      </c>
      <c r="M295" s="215">
        <v>816139</v>
      </c>
      <c r="N295" s="215">
        <v>339334</v>
      </c>
      <c r="O295" s="226">
        <v>221888</v>
      </c>
      <c r="P295" s="215">
        <v>351005</v>
      </c>
      <c r="Q295" s="215">
        <v>571082</v>
      </c>
      <c r="R295" s="215">
        <v>816139</v>
      </c>
      <c r="S295" s="215">
        <v>339334</v>
      </c>
      <c r="T295" s="215">
        <v>221888</v>
      </c>
      <c r="U295" s="215">
        <v>351005</v>
      </c>
      <c r="V295" s="1"/>
      <c r="W295" s="1">
        <v>0.0239</v>
      </c>
      <c r="X295" s="1">
        <v>0.0326</v>
      </c>
      <c r="Y295" s="1">
        <v>0.0122</v>
      </c>
      <c r="Z295" s="1">
        <v>0.0077</v>
      </c>
      <c r="AA295" s="167">
        <v>0.0117</v>
      </c>
      <c r="AB295" s="1">
        <v>0.0105</v>
      </c>
      <c r="AC295" s="1">
        <v>0.0105</v>
      </c>
      <c r="AE295" s="1">
        <v>0.0122</v>
      </c>
      <c r="AF295" s="1">
        <v>0.0097</v>
      </c>
      <c r="AG295" s="1">
        <v>0.0025000000000000005</v>
      </c>
      <c r="AI295" s="1">
        <v>0.0105</v>
      </c>
      <c r="AJ295" s="215">
        <v>309380</v>
      </c>
    </row>
    <row r="296" spans="1:36" ht="12.75">
      <c r="A296" s="167">
        <v>287</v>
      </c>
      <c r="B296" s="168" t="s">
        <v>732</v>
      </c>
      <c r="C296" s="245">
        <v>23216055</v>
      </c>
      <c r="D296" s="245">
        <v>24101513</v>
      </c>
      <c r="E296" s="245">
        <v>25017150</v>
      </c>
      <c r="F296" s="245">
        <v>25903627</v>
      </c>
      <c r="G296" s="245">
        <v>26949635</v>
      </c>
      <c r="H296" s="245">
        <v>28158774</v>
      </c>
      <c r="I296" s="239" t="s">
        <v>870</v>
      </c>
      <c r="J296" s="239">
        <v>0</v>
      </c>
      <c r="K296" s="167">
        <v>0</v>
      </c>
      <c r="L296" s="215">
        <v>305057</v>
      </c>
      <c r="M296" s="215">
        <v>313099</v>
      </c>
      <c r="N296" s="215">
        <v>261048</v>
      </c>
      <c r="O296" s="226">
        <v>398417</v>
      </c>
      <c r="P296" s="215">
        <v>535398</v>
      </c>
      <c r="Q296" s="215">
        <v>305057</v>
      </c>
      <c r="R296" s="215">
        <v>313099</v>
      </c>
      <c r="S296" s="215">
        <v>261048</v>
      </c>
      <c r="T296" s="215">
        <v>398417</v>
      </c>
      <c r="U296" s="215">
        <v>535398</v>
      </c>
      <c r="V296" s="1"/>
      <c r="W296" s="1">
        <v>0.0131</v>
      </c>
      <c r="X296" s="1">
        <v>0.013</v>
      </c>
      <c r="Y296" s="1">
        <v>0.0104</v>
      </c>
      <c r="Z296" s="1">
        <v>0.0154</v>
      </c>
      <c r="AA296" s="167">
        <v>0.0199</v>
      </c>
      <c r="AB296" s="1">
        <v>0.0152</v>
      </c>
      <c r="AC296" s="1">
        <v>0.0129</v>
      </c>
      <c r="AE296" s="1">
        <v>0.0199</v>
      </c>
      <c r="AF296" s="1">
        <v>0.0129</v>
      </c>
      <c r="AG296" s="1">
        <v>0.007000000000000001</v>
      </c>
      <c r="AI296" s="1">
        <v>0.0152</v>
      </c>
      <c r="AJ296" s="215">
        <v>428013</v>
      </c>
    </row>
    <row r="297" spans="1:36" ht="12.75">
      <c r="A297" s="167">
        <v>288</v>
      </c>
      <c r="B297" s="168" t="s">
        <v>733</v>
      </c>
      <c r="C297" s="245">
        <v>63828502</v>
      </c>
      <c r="D297" s="245">
        <v>66825915</v>
      </c>
      <c r="E297" s="245">
        <v>87791953</v>
      </c>
      <c r="F297" s="245">
        <v>90842088</v>
      </c>
      <c r="G297" s="245">
        <v>93782458</v>
      </c>
      <c r="H297" s="245">
        <v>78450139</v>
      </c>
      <c r="I297" s="239" t="s">
        <v>870</v>
      </c>
      <c r="J297" s="239">
        <v>0</v>
      </c>
      <c r="K297" s="167">
        <v>0</v>
      </c>
      <c r="L297" s="215">
        <v>1401700</v>
      </c>
      <c r="M297" s="215">
        <v>963941</v>
      </c>
      <c r="N297" s="215">
        <v>855336</v>
      </c>
      <c r="O297" s="226">
        <v>669318</v>
      </c>
      <c r="P297" s="215">
        <v>845255</v>
      </c>
      <c r="Q297" s="215">
        <v>1401700</v>
      </c>
      <c r="R297" s="215">
        <v>963941</v>
      </c>
      <c r="S297" s="215">
        <v>855336</v>
      </c>
      <c r="T297" s="215">
        <v>669318</v>
      </c>
      <c r="U297" s="215">
        <v>845255</v>
      </c>
      <c r="V297" s="1"/>
      <c r="W297" s="1">
        <v>0.022</v>
      </c>
      <c r="X297" s="1">
        <v>0.0144</v>
      </c>
      <c r="Y297" s="1">
        <v>0.0097</v>
      </c>
      <c r="Z297" s="1">
        <v>0.0074</v>
      </c>
      <c r="AA297" s="167">
        <v>0.009</v>
      </c>
      <c r="AB297" s="1">
        <v>0.0087</v>
      </c>
      <c r="AC297" s="1">
        <v>0.0087</v>
      </c>
      <c r="AE297" s="1">
        <v>0.0097</v>
      </c>
      <c r="AF297" s="1">
        <v>0.0082</v>
      </c>
      <c r="AG297" s="1">
        <v>0.0014999999999999996</v>
      </c>
      <c r="AI297" s="1">
        <v>0.0087</v>
      </c>
      <c r="AJ297" s="215">
        <v>682516</v>
      </c>
    </row>
    <row r="298" spans="1:36" ht="12.75">
      <c r="A298" s="167">
        <v>289</v>
      </c>
      <c r="B298" s="168" t="s">
        <v>734</v>
      </c>
      <c r="C298" s="245">
        <v>4104218</v>
      </c>
      <c r="D298" s="245">
        <v>4246495</v>
      </c>
      <c r="E298" s="245">
        <v>5710552</v>
      </c>
      <c r="F298" s="245">
        <v>5997413</v>
      </c>
      <c r="G298" s="245">
        <v>6409039</v>
      </c>
      <c r="H298" s="245">
        <v>5383709</v>
      </c>
      <c r="I298" s="239">
        <v>0</v>
      </c>
      <c r="J298" s="239">
        <v>0</v>
      </c>
      <c r="K298" s="167">
        <v>0</v>
      </c>
      <c r="L298" s="215">
        <v>39671</v>
      </c>
      <c r="M298" s="215">
        <v>59937</v>
      </c>
      <c r="N298" s="215">
        <v>144097</v>
      </c>
      <c r="O298" s="226">
        <v>261691</v>
      </c>
      <c r="P298" s="215">
        <v>438484</v>
      </c>
      <c r="Q298" s="215">
        <v>39671</v>
      </c>
      <c r="R298" s="215">
        <v>59937</v>
      </c>
      <c r="S298" s="215">
        <v>144097</v>
      </c>
      <c r="T298" s="215">
        <v>261691</v>
      </c>
      <c r="U298" s="215">
        <v>438484</v>
      </c>
      <c r="V298" s="1"/>
      <c r="W298" s="1">
        <v>0.0097</v>
      </c>
      <c r="X298" s="1">
        <v>0.0141</v>
      </c>
      <c r="Y298" s="1">
        <v>0.0252</v>
      </c>
      <c r="Z298" s="1">
        <v>0.0436</v>
      </c>
      <c r="AA298" s="167">
        <v>0.0684</v>
      </c>
      <c r="AB298" s="1">
        <v>0.0457</v>
      </c>
      <c r="AC298" s="1">
        <v>0.0276</v>
      </c>
      <c r="AE298" s="1">
        <v>0.0684</v>
      </c>
      <c r="AF298" s="1">
        <v>0.0344</v>
      </c>
      <c r="AG298" s="1">
        <v>0.034</v>
      </c>
      <c r="AI298" s="1">
        <v>0.0276</v>
      </c>
      <c r="AJ298" s="215">
        <v>148590</v>
      </c>
    </row>
    <row r="299" spans="1:36" ht="12.75">
      <c r="A299" s="167">
        <v>290</v>
      </c>
      <c r="B299" s="168" t="s">
        <v>735</v>
      </c>
      <c r="C299" s="245">
        <v>18523637</v>
      </c>
      <c r="D299" s="245">
        <v>19345475</v>
      </c>
      <c r="E299" s="245">
        <v>20947652</v>
      </c>
      <c r="F299" s="245">
        <v>21869979</v>
      </c>
      <c r="G299" s="245">
        <v>22837326</v>
      </c>
      <c r="H299" s="245">
        <v>23083036</v>
      </c>
      <c r="I299" s="239">
        <v>0</v>
      </c>
      <c r="J299" s="239">
        <v>0</v>
      </c>
      <c r="K299" s="167">
        <v>0</v>
      </c>
      <c r="L299" s="215">
        <v>358747</v>
      </c>
      <c r="M299" s="215">
        <v>462495</v>
      </c>
      <c r="N299" s="215">
        <v>398636</v>
      </c>
      <c r="O299" s="226">
        <v>420598</v>
      </c>
      <c r="P299" s="215">
        <v>381265</v>
      </c>
      <c r="Q299" s="215">
        <v>358747</v>
      </c>
      <c r="R299" s="215">
        <v>462495</v>
      </c>
      <c r="S299" s="215">
        <v>398636</v>
      </c>
      <c r="T299" s="215">
        <v>420598</v>
      </c>
      <c r="U299" s="215">
        <v>381265</v>
      </c>
      <c r="V299" s="1"/>
      <c r="W299" s="1">
        <v>0.0194</v>
      </c>
      <c r="X299" s="1">
        <v>0.0239</v>
      </c>
      <c r="Y299" s="1">
        <v>0.019</v>
      </c>
      <c r="Z299" s="1">
        <v>0.0192</v>
      </c>
      <c r="AA299" s="167">
        <v>0.0167</v>
      </c>
      <c r="AB299" s="1">
        <v>0.0183</v>
      </c>
      <c r="AC299" s="1">
        <v>0.0183</v>
      </c>
      <c r="AE299" s="1">
        <v>0.0192</v>
      </c>
      <c r="AF299" s="1">
        <v>0.0179</v>
      </c>
      <c r="AG299" s="1">
        <v>0.001299999999999999</v>
      </c>
      <c r="AI299" s="1">
        <v>0.0183</v>
      </c>
      <c r="AJ299" s="215">
        <v>422420</v>
      </c>
    </row>
    <row r="300" spans="1:36" ht="12.75">
      <c r="A300" s="167">
        <v>291</v>
      </c>
      <c r="B300" s="168" t="s">
        <v>736</v>
      </c>
      <c r="C300" s="245">
        <v>41882189</v>
      </c>
      <c r="D300" s="245">
        <v>43367808</v>
      </c>
      <c r="E300" s="245">
        <v>51665474</v>
      </c>
      <c r="F300" s="245">
        <v>53587582</v>
      </c>
      <c r="G300" s="245">
        <v>55488682</v>
      </c>
      <c r="H300" s="245">
        <v>50283552</v>
      </c>
      <c r="I300" s="239" t="s">
        <v>869</v>
      </c>
      <c r="J300" s="239">
        <v>0</v>
      </c>
      <c r="K300" s="167">
        <v>0</v>
      </c>
      <c r="L300" s="215">
        <v>438564</v>
      </c>
      <c r="M300" s="215">
        <v>379936</v>
      </c>
      <c r="N300" s="215">
        <v>630471</v>
      </c>
      <c r="O300" s="226">
        <v>513685</v>
      </c>
      <c r="P300" s="215">
        <v>634977</v>
      </c>
      <c r="Q300" s="215">
        <v>438564</v>
      </c>
      <c r="R300" s="215">
        <v>379936</v>
      </c>
      <c r="S300" s="215">
        <v>630471</v>
      </c>
      <c r="T300" s="215">
        <v>513685</v>
      </c>
      <c r="U300" s="215">
        <v>634977</v>
      </c>
      <c r="V300" s="1"/>
      <c r="W300" s="1">
        <v>0.0105</v>
      </c>
      <c r="X300" s="1">
        <v>0.0088</v>
      </c>
      <c r="Y300" s="1">
        <v>0.0122</v>
      </c>
      <c r="Z300" s="1">
        <v>0.0096</v>
      </c>
      <c r="AA300" s="167">
        <v>0.0114</v>
      </c>
      <c r="AB300" s="1">
        <v>0.0111</v>
      </c>
      <c r="AC300" s="1">
        <v>0.0099</v>
      </c>
      <c r="AE300" s="1">
        <v>0.0122</v>
      </c>
      <c r="AF300" s="1">
        <v>0.0105</v>
      </c>
      <c r="AG300" s="1">
        <v>0.0017000000000000001</v>
      </c>
      <c r="AI300" s="1">
        <v>0.0111</v>
      </c>
      <c r="AJ300" s="215">
        <v>558147</v>
      </c>
    </row>
    <row r="301" spans="1:36" ht="12.75">
      <c r="A301" s="167">
        <v>292</v>
      </c>
      <c r="B301" s="168" t="s">
        <v>737</v>
      </c>
      <c r="C301" s="245">
        <v>32161401</v>
      </c>
      <c r="D301" s="245">
        <v>33646940</v>
      </c>
      <c r="E301" s="245">
        <v>35127161</v>
      </c>
      <c r="F301" s="245">
        <v>36723823</v>
      </c>
      <c r="G301" s="245">
        <v>38228668</v>
      </c>
      <c r="H301" s="245">
        <v>40048810</v>
      </c>
      <c r="I301" s="239" t="s">
        <v>870</v>
      </c>
      <c r="J301" s="239">
        <v>0</v>
      </c>
      <c r="K301" s="167">
        <v>0</v>
      </c>
      <c r="L301" s="215">
        <v>681504</v>
      </c>
      <c r="M301" s="215">
        <v>640661</v>
      </c>
      <c r="N301" s="215">
        <v>718483</v>
      </c>
      <c r="O301" s="226">
        <v>586749</v>
      </c>
      <c r="P301" s="215">
        <v>870463</v>
      </c>
      <c r="Q301" s="215">
        <v>681504</v>
      </c>
      <c r="R301" s="215">
        <v>640661</v>
      </c>
      <c r="S301" s="215">
        <v>718483</v>
      </c>
      <c r="T301" s="215">
        <v>586749</v>
      </c>
      <c r="U301" s="215">
        <v>870463</v>
      </c>
      <c r="V301" s="1"/>
      <c r="W301" s="1">
        <v>0.0212</v>
      </c>
      <c r="X301" s="1">
        <v>0.019</v>
      </c>
      <c r="Y301" s="1">
        <v>0.0205</v>
      </c>
      <c r="Z301" s="1">
        <v>0.016</v>
      </c>
      <c r="AA301" s="167">
        <v>0.0228</v>
      </c>
      <c r="AB301" s="1">
        <v>0.0198</v>
      </c>
      <c r="AC301" s="1">
        <v>0.0185</v>
      </c>
      <c r="AE301" s="1">
        <v>0.0228</v>
      </c>
      <c r="AF301" s="1">
        <v>0.0183</v>
      </c>
      <c r="AG301" s="1">
        <v>0.0045000000000000005</v>
      </c>
      <c r="AI301" s="1">
        <v>0.0198</v>
      </c>
      <c r="AJ301" s="215">
        <v>792966</v>
      </c>
    </row>
    <row r="302" spans="1:36" ht="12.75">
      <c r="A302" s="167">
        <v>293</v>
      </c>
      <c r="B302" s="168" t="s">
        <v>738</v>
      </c>
      <c r="C302" s="245">
        <v>96427124</v>
      </c>
      <c r="D302" s="245">
        <v>101092103</v>
      </c>
      <c r="E302" s="245">
        <v>106324574</v>
      </c>
      <c r="F302" s="245">
        <v>111223321</v>
      </c>
      <c r="G302" s="245">
        <v>116131084</v>
      </c>
      <c r="H302" s="245">
        <v>121147754</v>
      </c>
      <c r="I302" s="239" t="s">
        <v>878</v>
      </c>
      <c r="J302" s="239">
        <v>0</v>
      </c>
      <c r="K302" s="167">
        <v>0</v>
      </c>
      <c r="L302" s="215">
        <v>2254301</v>
      </c>
      <c r="M302" s="215">
        <v>2705168</v>
      </c>
      <c r="N302" s="215">
        <v>2240633</v>
      </c>
      <c r="O302" s="226">
        <v>2127180</v>
      </c>
      <c r="P302" s="215">
        <v>2113393</v>
      </c>
      <c r="Q302" s="215">
        <v>2254301</v>
      </c>
      <c r="R302" s="215">
        <v>2705168</v>
      </c>
      <c r="S302" s="215">
        <v>2240633</v>
      </c>
      <c r="T302" s="215">
        <v>2127180</v>
      </c>
      <c r="U302" s="215">
        <v>2113393</v>
      </c>
      <c r="V302" s="1"/>
      <c r="W302" s="1">
        <v>0.0234</v>
      </c>
      <c r="X302" s="1">
        <v>0.0268</v>
      </c>
      <c r="Y302" s="1">
        <v>0.0211</v>
      </c>
      <c r="Z302" s="1">
        <v>0.0191</v>
      </c>
      <c r="AA302" s="167">
        <v>0.0182</v>
      </c>
      <c r="AB302" s="1">
        <v>0.0195</v>
      </c>
      <c r="AC302" s="1">
        <v>0.0195</v>
      </c>
      <c r="AE302" s="1">
        <v>0.0211</v>
      </c>
      <c r="AF302" s="1">
        <v>0.0187</v>
      </c>
      <c r="AG302" s="1">
        <v>0.0023999999999999994</v>
      </c>
      <c r="AI302" s="1">
        <v>0.0195</v>
      </c>
      <c r="AJ302" s="215">
        <v>2362381</v>
      </c>
    </row>
    <row r="303" spans="1:36" ht="12.75">
      <c r="A303" s="167">
        <v>294</v>
      </c>
      <c r="B303" s="168" t="s">
        <v>739</v>
      </c>
      <c r="C303" s="245">
        <v>6584941</v>
      </c>
      <c r="D303" s="245">
        <v>6853149</v>
      </c>
      <c r="E303" s="245">
        <v>10243270</v>
      </c>
      <c r="F303" s="245">
        <v>10681125</v>
      </c>
      <c r="G303" s="245">
        <v>11208891</v>
      </c>
      <c r="H303" s="245">
        <v>8295771</v>
      </c>
      <c r="I303" s="239" t="s">
        <v>875</v>
      </c>
      <c r="J303" s="239">
        <v>0</v>
      </c>
      <c r="K303" s="167">
        <v>0</v>
      </c>
      <c r="L303" s="215">
        <v>103584</v>
      </c>
      <c r="M303" s="215">
        <v>133635</v>
      </c>
      <c r="N303" s="215">
        <v>163613</v>
      </c>
      <c r="O303" s="226">
        <v>251231</v>
      </c>
      <c r="P303" s="215">
        <v>142012</v>
      </c>
      <c r="Q303" s="215">
        <v>103584</v>
      </c>
      <c r="R303" s="215">
        <v>133635</v>
      </c>
      <c r="S303" s="215">
        <v>163613</v>
      </c>
      <c r="T303" s="215">
        <v>251231</v>
      </c>
      <c r="U303" s="215">
        <v>142012</v>
      </c>
      <c r="V303" s="1"/>
      <c r="W303" s="1">
        <v>0.0157</v>
      </c>
      <c r="X303" s="1">
        <v>0.0195</v>
      </c>
      <c r="Y303" s="1">
        <v>0.016</v>
      </c>
      <c r="Z303" s="1">
        <v>0.0235</v>
      </c>
      <c r="AA303" s="167">
        <v>0.0127</v>
      </c>
      <c r="AB303" s="1">
        <v>0.0174</v>
      </c>
      <c r="AC303" s="1">
        <v>0.0161</v>
      </c>
      <c r="AE303" s="1">
        <v>0.0235</v>
      </c>
      <c r="AF303" s="1">
        <v>0.0144</v>
      </c>
      <c r="AG303" s="1">
        <v>0.0091</v>
      </c>
      <c r="AI303" s="1">
        <v>0.0174</v>
      </c>
      <c r="AJ303" s="215">
        <v>144346</v>
      </c>
    </row>
    <row r="304" spans="1:36" ht="12.75">
      <c r="A304" s="167">
        <v>295</v>
      </c>
      <c r="B304" s="168" t="s">
        <v>740</v>
      </c>
      <c r="C304" s="245">
        <v>74376362</v>
      </c>
      <c r="D304" s="245">
        <v>78416959</v>
      </c>
      <c r="E304" s="245">
        <v>81546456</v>
      </c>
      <c r="F304" s="245">
        <v>85074472</v>
      </c>
      <c r="G304" s="245">
        <v>88834551</v>
      </c>
      <c r="H304" s="245">
        <v>94111985</v>
      </c>
      <c r="I304" s="239">
        <v>0</v>
      </c>
      <c r="J304" s="239">
        <v>0</v>
      </c>
      <c r="K304" s="167">
        <v>0</v>
      </c>
      <c r="L304" s="215">
        <v>2181188</v>
      </c>
      <c r="M304" s="215">
        <v>1169073</v>
      </c>
      <c r="N304" s="215">
        <v>1489355</v>
      </c>
      <c r="O304" s="226">
        <v>1633217</v>
      </c>
      <c r="P304" s="215">
        <v>2201448</v>
      </c>
      <c r="Q304" s="215">
        <v>2181188</v>
      </c>
      <c r="R304" s="215">
        <v>1169073</v>
      </c>
      <c r="S304" s="215">
        <v>1489355</v>
      </c>
      <c r="T304" s="215">
        <v>1633217</v>
      </c>
      <c r="U304" s="215">
        <v>2201448</v>
      </c>
      <c r="V304" s="1"/>
      <c r="W304" s="1">
        <v>0.0293</v>
      </c>
      <c r="X304" s="1">
        <v>0.0149</v>
      </c>
      <c r="Y304" s="1">
        <v>0.0183</v>
      </c>
      <c r="Z304" s="1">
        <v>0.0192</v>
      </c>
      <c r="AA304" s="167">
        <v>0.0248</v>
      </c>
      <c r="AB304" s="1">
        <v>0.0208</v>
      </c>
      <c r="AC304" s="1">
        <v>0.0175</v>
      </c>
      <c r="AE304" s="1">
        <v>0.0248</v>
      </c>
      <c r="AF304" s="1">
        <v>0.0188</v>
      </c>
      <c r="AG304" s="1">
        <v>0.005999999999999998</v>
      </c>
      <c r="AI304" s="1">
        <v>0.0208</v>
      </c>
      <c r="AJ304" s="215">
        <v>1957529</v>
      </c>
    </row>
    <row r="305" spans="1:36" ht="12.75">
      <c r="A305" s="167">
        <v>296</v>
      </c>
      <c r="B305" s="168" t="s">
        <v>741</v>
      </c>
      <c r="C305" s="245">
        <v>21778784</v>
      </c>
      <c r="D305" s="245">
        <v>22735338</v>
      </c>
      <c r="E305" s="245">
        <v>25454675</v>
      </c>
      <c r="F305" s="245">
        <v>26385317</v>
      </c>
      <c r="G305" s="245">
        <v>27315489</v>
      </c>
      <c r="H305" s="245">
        <v>26314037</v>
      </c>
      <c r="I305" s="239">
        <v>0</v>
      </c>
      <c r="J305" s="239">
        <v>0</v>
      </c>
      <c r="K305" s="167">
        <v>0</v>
      </c>
      <c r="L305" s="215">
        <v>412084</v>
      </c>
      <c r="M305" s="215">
        <v>286334</v>
      </c>
      <c r="N305" s="215">
        <v>294275</v>
      </c>
      <c r="O305" s="226">
        <v>270539</v>
      </c>
      <c r="P305" s="215">
        <v>323653</v>
      </c>
      <c r="Q305" s="215">
        <v>412084</v>
      </c>
      <c r="R305" s="215">
        <v>286334</v>
      </c>
      <c r="S305" s="215">
        <v>294275</v>
      </c>
      <c r="T305" s="215">
        <v>270539</v>
      </c>
      <c r="U305" s="215">
        <v>323653</v>
      </c>
      <c r="V305" s="1"/>
      <c r="W305" s="1">
        <v>0.0189</v>
      </c>
      <c r="X305" s="1">
        <v>0.0126</v>
      </c>
      <c r="Y305" s="1">
        <v>0.0116</v>
      </c>
      <c r="Z305" s="1">
        <v>0.0103</v>
      </c>
      <c r="AA305" s="167">
        <v>0.0118</v>
      </c>
      <c r="AB305" s="1">
        <v>0.0112</v>
      </c>
      <c r="AC305" s="1">
        <v>0.0112</v>
      </c>
      <c r="AE305" s="1">
        <v>0.0118</v>
      </c>
      <c r="AF305" s="1">
        <v>0.011</v>
      </c>
      <c r="AG305" s="1">
        <v>0.0008000000000000004</v>
      </c>
      <c r="AI305" s="1">
        <v>0.0112</v>
      </c>
      <c r="AJ305" s="215">
        <v>294717</v>
      </c>
    </row>
    <row r="306" spans="1:36" ht="12.75">
      <c r="A306" s="167">
        <v>297</v>
      </c>
      <c r="B306" s="168" t="s">
        <v>742</v>
      </c>
      <c r="C306" s="245">
        <v>984904</v>
      </c>
      <c r="D306" s="245">
        <v>1026359</v>
      </c>
      <c r="E306" s="245">
        <v>1505631</v>
      </c>
      <c r="F306" s="245">
        <v>1553376</v>
      </c>
      <c r="G306" s="245">
        <v>1641800</v>
      </c>
      <c r="H306" s="245">
        <v>1219749</v>
      </c>
      <c r="I306" s="239">
        <v>0</v>
      </c>
      <c r="J306" s="239">
        <v>0</v>
      </c>
      <c r="K306" s="167">
        <v>0</v>
      </c>
      <c r="L306" s="215">
        <v>16833</v>
      </c>
      <c r="M306" s="215">
        <v>13146</v>
      </c>
      <c r="N306" s="215">
        <v>10104</v>
      </c>
      <c r="O306" s="226">
        <v>49590</v>
      </c>
      <c r="P306" s="215">
        <v>10669</v>
      </c>
      <c r="Q306" s="215">
        <v>16833</v>
      </c>
      <c r="R306" s="215">
        <v>13146</v>
      </c>
      <c r="S306" s="215">
        <v>10104</v>
      </c>
      <c r="T306" s="215">
        <v>49590</v>
      </c>
      <c r="U306" s="215">
        <v>10669</v>
      </c>
      <c r="V306" s="1"/>
      <c r="W306" s="1">
        <v>0.0171</v>
      </c>
      <c r="X306" s="1">
        <v>0.0128</v>
      </c>
      <c r="Y306" s="1">
        <v>0.0067</v>
      </c>
      <c r="Z306" s="1">
        <v>0.0319</v>
      </c>
      <c r="AA306" s="167">
        <v>0.0065</v>
      </c>
      <c r="AB306" s="1">
        <v>0.015</v>
      </c>
      <c r="AC306" s="1">
        <v>0.0087</v>
      </c>
      <c r="AE306" s="1">
        <v>0.0319</v>
      </c>
      <c r="AF306" s="1">
        <v>0.0066</v>
      </c>
      <c r="AG306" s="1">
        <v>0.025299999999999996</v>
      </c>
      <c r="AI306" s="1">
        <v>0.0087</v>
      </c>
      <c r="AJ306" s="215">
        <v>10612</v>
      </c>
    </row>
    <row r="307" spans="1:36" ht="12.75">
      <c r="A307" s="167">
        <v>298</v>
      </c>
      <c r="B307" s="168" t="s">
        <v>743</v>
      </c>
      <c r="C307" s="245">
        <v>17938622</v>
      </c>
      <c r="D307" s="245">
        <v>18462129</v>
      </c>
      <c r="E307" s="245">
        <v>24422084</v>
      </c>
      <c r="F307" s="245">
        <v>25256908</v>
      </c>
      <c r="G307" s="245">
        <v>26038050</v>
      </c>
      <c r="H307" s="245">
        <v>20640930</v>
      </c>
      <c r="I307" s="239">
        <v>0</v>
      </c>
      <c r="J307" s="239">
        <v>0</v>
      </c>
      <c r="K307" s="167">
        <v>0</v>
      </c>
      <c r="L307" s="215">
        <v>75041</v>
      </c>
      <c r="M307" s="215">
        <v>338802</v>
      </c>
      <c r="N307" s="215">
        <v>224272</v>
      </c>
      <c r="O307" s="226">
        <v>149719</v>
      </c>
      <c r="P307" s="215">
        <v>162890</v>
      </c>
      <c r="Q307" s="215">
        <v>75041</v>
      </c>
      <c r="R307" s="215">
        <v>338802</v>
      </c>
      <c r="S307" s="215">
        <v>224272</v>
      </c>
      <c r="T307" s="215">
        <v>149719</v>
      </c>
      <c r="U307" s="215">
        <v>162890</v>
      </c>
      <c r="V307" s="1"/>
      <c r="W307" s="1">
        <v>0.0042</v>
      </c>
      <c r="X307" s="1">
        <v>0.0184</v>
      </c>
      <c r="Y307" s="1">
        <v>0.0092</v>
      </c>
      <c r="Z307" s="1">
        <v>0.0059</v>
      </c>
      <c r="AA307" s="167">
        <v>0.0063</v>
      </c>
      <c r="AB307" s="1">
        <v>0.0071</v>
      </c>
      <c r="AC307" s="1">
        <v>0.0071</v>
      </c>
      <c r="AE307" s="1">
        <v>0.0092</v>
      </c>
      <c r="AF307" s="1">
        <v>0.0061</v>
      </c>
      <c r="AG307" s="1">
        <v>0.0030999999999999995</v>
      </c>
      <c r="AI307" s="1">
        <v>0.0071</v>
      </c>
      <c r="AJ307" s="215">
        <v>146551</v>
      </c>
    </row>
    <row r="308" spans="1:36" ht="12.75">
      <c r="A308" s="167">
        <v>299</v>
      </c>
      <c r="B308" s="168" t="s">
        <v>744</v>
      </c>
      <c r="C308" s="245">
        <v>14226488</v>
      </c>
      <c r="D308" s="245">
        <v>14766609</v>
      </c>
      <c r="E308" s="245">
        <v>17227050</v>
      </c>
      <c r="F308" s="245">
        <v>17807325</v>
      </c>
      <c r="G308" s="245">
        <v>18375795</v>
      </c>
      <c r="H308" s="245">
        <v>16945940</v>
      </c>
      <c r="I308" s="239">
        <v>0</v>
      </c>
      <c r="J308" s="239">
        <v>0</v>
      </c>
      <c r="K308" s="167">
        <v>0</v>
      </c>
      <c r="L308" s="215">
        <v>184459</v>
      </c>
      <c r="M308" s="215">
        <v>149692</v>
      </c>
      <c r="N308" s="215">
        <v>149599</v>
      </c>
      <c r="O308" s="226">
        <v>123287</v>
      </c>
      <c r="P308" s="215">
        <v>201624</v>
      </c>
      <c r="Q308" s="215">
        <v>184459</v>
      </c>
      <c r="R308" s="215">
        <v>149692</v>
      </c>
      <c r="S308" s="215">
        <v>149599</v>
      </c>
      <c r="T308" s="215">
        <v>123287</v>
      </c>
      <c r="U308" s="215">
        <v>201624</v>
      </c>
      <c r="V308" s="1"/>
      <c r="W308" s="1">
        <v>0.013</v>
      </c>
      <c r="X308" s="1">
        <v>0.0101</v>
      </c>
      <c r="Y308" s="1">
        <v>0.0087</v>
      </c>
      <c r="Z308" s="1">
        <v>0.0069</v>
      </c>
      <c r="AA308" s="167">
        <v>0.011</v>
      </c>
      <c r="AB308" s="1">
        <v>0.0089</v>
      </c>
      <c r="AC308" s="1">
        <v>0.0086</v>
      </c>
      <c r="AE308" s="1">
        <v>0.011</v>
      </c>
      <c r="AF308" s="1">
        <v>0.0078</v>
      </c>
      <c r="AG308" s="1">
        <v>0.0031999999999999997</v>
      </c>
      <c r="AI308" s="1">
        <v>0.0089</v>
      </c>
      <c r="AJ308" s="215">
        <v>150819</v>
      </c>
    </row>
    <row r="309" spans="1:36" ht="12.75">
      <c r="A309" s="167">
        <v>300</v>
      </c>
      <c r="B309" s="168" t="s">
        <v>745</v>
      </c>
      <c r="C309" s="245">
        <v>9884433</v>
      </c>
      <c r="D309" s="245">
        <v>10245342</v>
      </c>
      <c r="E309" s="245">
        <v>16038083</v>
      </c>
      <c r="F309" s="245">
        <v>16597422</v>
      </c>
      <c r="G309" s="245">
        <v>17153807</v>
      </c>
      <c r="H309" s="245">
        <v>12591260</v>
      </c>
      <c r="I309" s="239" t="s">
        <v>870</v>
      </c>
      <c r="J309" s="239" t="s">
        <v>881</v>
      </c>
      <c r="K309" s="167" t="s">
        <v>881</v>
      </c>
      <c r="L309" s="215">
        <v>113799</v>
      </c>
      <c r="M309" s="215">
        <v>162985</v>
      </c>
      <c r="N309" s="215">
        <v>158387</v>
      </c>
      <c r="O309" s="226">
        <v>145011</v>
      </c>
      <c r="P309" s="215">
        <v>278579</v>
      </c>
      <c r="Q309" s="215">
        <v>113799</v>
      </c>
      <c r="R309" s="215">
        <v>162985</v>
      </c>
      <c r="S309" s="215">
        <v>158387</v>
      </c>
      <c r="T309" s="215">
        <v>145011</v>
      </c>
      <c r="U309" s="215">
        <v>278579</v>
      </c>
      <c r="V309" s="1"/>
      <c r="W309" s="1">
        <v>0.0115</v>
      </c>
      <c r="X309" s="1">
        <v>0.0159</v>
      </c>
      <c r="Y309" s="1">
        <v>0.0099</v>
      </c>
      <c r="Z309" s="1">
        <v>0.0087</v>
      </c>
      <c r="AA309" s="167">
        <v>0.0162</v>
      </c>
      <c r="AB309" s="1">
        <v>0.0116</v>
      </c>
      <c r="AC309" s="1">
        <v>0.0115</v>
      </c>
      <c r="AE309" s="1">
        <v>0.0162</v>
      </c>
      <c r="AF309" s="1">
        <v>0.0093</v>
      </c>
      <c r="AG309" s="1">
        <v>0.0069</v>
      </c>
      <c r="AI309" s="1">
        <v>0.0116</v>
      </c>
      <c r="AJ309" s="215">
        <v>146059</v>
      </c>
    </row>
    <row r="310" spans="1:36" ht="12.75">
      <c r="A310" s="167">
        <v>301</v>
      </c>
      <c r="B310" s="168" t="s">
        <v>746</v>
      </c>
      <c r="C310" s="245">
        <v>26010114</v>
      </c>
      <c r="D310" s="245">
        <v>27040694</v>
      </c>
      <c r="E310" s="245">
        <v>28178290</v>
      </c>
      <c r="F310" s="245">
        <v>29429241</v>
      </c>
      <c r="G310" s="245">
        <v>30621435</v>
      </c>
      <c r="H310" s="245">
        <v>31647925</v>
      </c>
      <c r="I310" s="239" t="s">
        <v>869</v>
      </c>
      <c r="J310" s="239">
        <v>0</v>
      </c>
      <c r="K310" s="167">
        <v>0</v>
      </c>
      <c r="L310" s="215">
        <v>380132</v>
      </c>
      <c r="M310" s="215">
        <v>461504</v>
      </c>
      <c r="N310" s="215">
        <v>546527</v>
      </c>
      <c r="O310" s="226">
        <v>463674</v>
      </c>
      <c r="P310" s="215">
        <v>300072</v>
      </c>
      <c r="Q310" s="215">
        <v>380132</v>
      </c>
      <c r="R310" s="215">
        <v>461504</v>
      </c>
      <c r="S310" s="215">
        <v>546527</v>
      </c>
      <c r="T310" s="215">
        <v>463674</v>
      </c>
      <c r="U310" s="215">
        <v>300072</v>
      </c>
      <c r="V310" s="1"/>
      <c r="W310" s="1">
        <v>0.0146</v>
      </c>
      <c r="X310" s="1">
        <v>0.0171</v>
      </c>
      <c r="Y310" s="1">
        <v>0.0194</v>
      </c>
      <c r="Z310" s="1">
        <v>0.0158</v>
      </c>
      <c r="AA310" s="167">
        <v>0.0098</v>
      </c>
      <c r="AB310" s="1">
        <v>0.015</v>
      </c>
      <c r="AC310" s="1">
        <v>0.0142</v>
      </c>
      <c r="AE310" s="1">
        <v>0.0194</v>
      </c>
      <c r="AF310" s="1">
        <v>0.0128</v>
      </c>
      <c r="AG310" s="1">
        <v>0.0066</v>
      </c>
      <c r="AI310" s="1">
        <v>0.015</v>
      </c>
      <c r="AJ310" s="215">
        <v>474719</v>
      </c>
    </row>
    <row r="311" spans="1:36" ht="12.75">
      <c r="A311" s="167">
        <v>302</v>
      </c>
      <c r="B311" s="168" t="s">
        <v>747</v>
      </c>
      <c r="C311" s="245">
        <v>1441623</v>
      </c>
      <c r="D311" s="245">
        <v>1489774</v>
      </c>
      <c r="E311" s="245">
        <v>1533632</v>
      </c>
      <c r="F311" s="245">
        <v>1577691</v>
      </c>
      <c r="G311" s="245">
        <v>1645948</v>
      </c>
      <c r="H311" s="245">
        <v>1711216</v>
      </c>
      <c r="I311" s="239">
        <v>0</v>
      </c>
      <c r="J311" s="239">
        <v>0</v>
      </c>
      <c r="K311" s="167">
        <v>0</v>
      </c>
      <c r="L311" s="215">
        <v>12110</v>
      </c>
      <c r="M311" s="215">
        <v>6614</v>
      </c>
      <c r="N311" s="215">
        <v>5718</v>
      </c>
      <c r="O311" s="226">
        <v>28815</v>
      </c>
      <c r="P311" s="215">
        <v>24119</v>
      </c>
      <c r="Q311" s="215">
        <v>12110</v>
      </c>
      <c r="R311" s="215">
        <v>6614</v>
      </c>
      <c r="S311" s="215">
        <v>5718</v>
      </c>
      <c r="T311" s="215">
        <v>28815</v>
      </c>
      <c r="U311" s="215">
        <v>24119</v>
      </c>
      <c r="V311" s="1"/>
      <c r="W311" s="1">
        <v>0.0084</v>
      </c>
      <c r="X311" s="1">
        <v>0.0044</v>
      </c>
      <c r="Y311" s="1">
        <v>0.0037</v>
      </c>
      <c r="Z311" s="1">
        <v>0.0183</v>
      </c>
      <c r="AA311" s="167">
        <v>0.0147</v>
      </c>
      <c r="AB311" s="1">
        <v>0.0122</v>
      </c>
      <c r="AC311" s="1">
        <v>0.0076</v>
      </c>
      <c r="AE311" s="1">
        <v>0.0183</v>
      </c>
      <c r="AF311" s="1">
        <v>0.0092</v>
      </c>
      <c r="AG311" s="1">
        <v>0.0091</v>
      </c>
      <c r="AI311" s="1">
        <v>0.0122</v>
      </c>
      <c r="AJ311" s="215">
        <v>20877</v>
      </c>
    </row>
    <row r="312" spans="1:36" ht="12.75">
      <c r="A312" s="167">
        <v>303</v>
      </c>
      <c r="B312" s="168" t="s">
        <v>748</v>
      </c>
      <c r="C312" s="245">
        <v>12953959</v>
      </c>
      <c r="D312" s="245">
        <v>13656288</v>
      </c>
      <c r="E312" s="245">
        <v>20349068</v>
      </c>
      <c r="F312" s="245">
        <v>21315215</v>
      </c>
      <c r="G312" s="245">
        <v>22334142</v>
      </c>
      <c r="H312" s="245">
        <v>16708681</v>
      </c>
      <c r="I312" s="239" t="s">
        <v>870</v>
      </c>
      <c r="J312" s="239">
        <v>0</v>
      </c>
      <c r="K312" s="167">
        <v>0</v>
      </c>
      <c r="L312" s="215">
        <v>337358</v>
      </c>
      <c r="M312" s="215">
        <v>363164</v>
      </c>
      <c r="N312" s="215">
        <v>457420</v>
      </c>
      <c r="O312" s="226">
        <v>486047</v>
      </c>
      <c r="P312" s="215">
        <v>264831</v>
      </c>
      <c r="Q312" s="215">
        <v>337358</v>
      </c>
      <c r="R312" s="215">
        <v>363164</v>
      </c>
      <c r="S312" s="215">
        <v>457420</v>
      </c>
      <c r="T312" s="215">
        <v>486047</v>
      </c>
      <c r="U312" s="215">
        <v>264831</v>
      </c>
      <c r="V312" s="1"/>
      <c r="W312" s="1">
        <v>0.026</v>
      </c>
      <c r="X312" s="1">
        <v>0.0266</v>
      </c>
      <c r="Y312" s="1">
        <v>0.0225</v>
      </c>
      <c r="Z312" s="1">
        <v>0.0228</v>
      </c>
      <c r="AA312" s="167">
        <v>0.0119</v>
      </c>
      <c r="AB312" s="1">
        <v>0.0191</v>
      </c>
      <c r="AC312" s="1">
        <v>0.0191</v>
      </c>
      <c r="AE312" s="1">
        <v>0.0228</v>
      </c>
      <c r="AF312" s="1">
        <v>0.0172</v>
      </c>
      <c r="AG312" s="1">
        <v>0.005600000000000001</v>
      </c>
      <c r="AI312" s="1">
        <v>0.0191</v>
      </c>
      <c r="AJ312" s="215">
        <v>319136</v>
      </c>
    </row>
    <row r="313" spans="1:36" ht="12.75">
      <c r="A313" s="167">
        <v>304</v>
      </c>
      <c r="B313" s="168" t="s">
        <v>749</v>
      </c>
      <c r="C313" s="245">
        <v>25241202</v>
      </c>
      <c r="D313" s="245">
        <v>26405192</v>
      </c>
      <c r="E313" s="245">
        <v>29252849</v>
      </c>
      <c r="F313" s="245">
        <v>31371477</v>
      </c>
      <c r="G313" s="245">
        <v>32924433</v>
      </c>
      <c r="H313" s="245">
        <v>35984467</v>
      </c>
      <c r="I313" s="239" t="s">
        <v>869</v>
      </c>
      <c r="J313" s="239">
        <v>0</v>
      </c>
      <c r="K313" s="167">
        <v>0</v>
      </c>
      <c r="L313" s="215">
        <v>532960</v>
      </c>
      <c r="M313" s="215">
        <v>1050948</v>
      </c>
      <c r="N313" s="215">
        <v>1387307</v>
      </c>
      <c r="O313" s="226">
        <v>758014</v>
      </c>
      <c r="P313" s="215">
        <v>3449338</v>
      </c>
      <c r="Q313" s="215">
        <v>532960</v>
      </c>
      <c r="R313" s="215">
        <v>1050948</v>
      </c>
      <c r="S313" s="215">
        <v>1387307</v>
      </c>
      <c r="T313" s="215">
        <v>758014</v>
      </c>
      <c r="U313" s="215">
        <v>3449338</v>
      </c>
      <c r="V313" s="1"/>
      <c r="W313" s="1">
        <v>0.0211</v>
      </c>
      <c r="X313" s="1">
        <v>0.0398</v>
      </c>
      <c r="Y313" s="1">
        <v>0.0474</v>
      </c>
      <c r="Z313" s="1">
        <v>0.0242</v>
      </c>
      <c r="AA313" s="167">
        <v>0.1048</v>
      </c>
      <c r="AB313" s="1">
        <v>0.0588</v>
      </c>
      <c r="AC313" s="1">
        <v>0.0371</v>
      </c>
      <c r="AE313" s="1">
        <v>0.1048</v>
      </c>
      <c r="AF313" s="1">
        <v>0.0358</v>
      </c>
      <c r="AG313" s="1">
        <v>0.069</v>
      </c>
      <c r="AI313" s="1">
        <v>0.0371</v>
      </c>
      <c r="AJ313" s="215">
        <v>1335024</v>
      </c>
    </row>
    <row r="314" spans="1:36" ht="12.75">
      <c r="A314" s="167">
        <v>305</v>
      </c>
      <c r="B314" s="168" t="s">
        <v>750</v>
      </c>
      <c r="C314" s="245">
        <v>68260862</v>
      </c>
      <c r="D314" s="245">
        <v>71370427</v>
      </c>
      <c r="E314" s="245">
        <v>74317122</v>
      </c>
      <c r="F314" s="245">
        <v>77387411</v>
      </c>
      <c r="G314" s="245">
        <v>81046888</v>
      </c>
      <c r="H314" s="245">
        <v>84184611</v>
      </c>
      <c r="I314" s="239" t="s">
        <v>870</v>
      </c>
      <c r="J314" s="239">
        <v>0</v>
      </c>
      <c r="K314" s="167">
        <v>0</v>
      </c>
      <c r="L314" s="215">
        <v>1403043</v>
      </c>
      <c r="M314" s="215">
        <v>1162434</v>
      </c>
      <c r="N314" s="215">
        <v>1208137</v>
      </c>
      <c r="O314" s="226">
        <v>1724792</v>
      </c>
      <c r="P314" s="215">
        <v>1111551</v>
      </c>
      <c r="Q314" s="215">
        <v>1403043</v>
      </c>
      <c r="R314" s="215">
        <v>1162434</v>
      </c>
      <c r="S314" s="215">
        <v>1208137</v>
      </c>
      <c r="T314" s="215">
        <v>1724792</v>
      </c>
      <c r="U314" s="215">
        <v>1111551</v>
      </c>
      <c r="V314" s="1"/>
      <c r="W314" s="1">
        <v>0.0206</v>
      </c>
      <c r="X314" s="1">
        <v>0.0163</v>
      </c>
      <c r="Y314" s="1">
        <v>0.0163</v>
      </c>
      <c r="Z314" s="1">
        <v>0.0223</v>
      </c>
      <c r="AA314" s="167">
        <v>0.0137</v>
      </c>
      <c r="AB314" s="1">
        <v>0.0174</v>
      </c>
      <c r="AC314" s="1">
        <v>0.0154</v>
      </c>
      <c r="AE314" s="1">
        <v>0.0223</v>
      </c>
      <c r="AF314" s="1">
        <v>0.015</v>
      </c>
      <c r="AG314" s="1">
        <v>0.007300000000000001</v>
      </c>
      <c r="AI314" s="1">
        <v>0.0174</v>
      </c>
      <c r="AJ314" s="215">
        <v>1464812</v>
      </c>
    </row>
    <row r="315" spans="1:36" ht="12.75">
      <c r="A315" s="167">
        <v>306</v>
      </c>
      <c r="B315" s="168" t="s">
        <v>751</v>
      </c>
      <c r="C315" s="245">
        <v>3175954</v>
      </c>
      <c r="D315" s="245">
        <v>3282099</v>
      </c>
      <c r="E315" s="245">
        <v>3419431</v>
      </c>
      <c r="F315" s="245">
        <v>3518108</v>
      </c>
      <c r="G315" s="245">
        <v>3665437</v>
      </c>
      <c r="H315" s="245">
        <v>3783724</v>
      </c>
      <c r="I315" s="239" t="s">
        <v>870</v>
      </c>
      <c r="J315" s="239">
        <v>0</v>
      </c>
      <c r="K315" s="167">
        <v>0</v>
      </c>
      <c r="L315" s="215">
        <v>26746</v>
      </c>
      <c r="M315" s="215">
        <v>55280</v>
      </c>
      <c r="N315" s="215">
        <v>13191</v>
      </c>
      <c r="O315" s="226">
        <v>59376</v>
      </c>
      <c r="P315" s="215">
        <v>26651</v>
      </c>
      <c r="Q315" s="215">
        <v>26746</v>
      </c>
      <c r="R315" s="215">
        <v>55280</v>
      </c>
      <c r="S315" s="215">
        <v>13191</v>
      </c>
      <c r="T315" s="215">
        <v>59376</v>
      </c>
      <c r="U315" s="215">
        <v>26651</v>
      </c>
      <c r="V315" s="1"/>
      <c r="W315" s="1">
        <v>0.0084</v>
      </c>
      <c r="X315" s="1">
        <v>0.0168</v>
      </c>
      <c r="Y315" s="1">
        <v>0.0039</v>
      </c>
      <c r="Z315" s="1">
        <v>0.0169</v>
      </c>
      <c r="AA315" s="167">
        <v>0.0073</v>
      </c>
      <c r="AB315" s="1">
        <v>0.0094</v>
      </c>
      <c r="AC315" s="1">
        <v>0.0093</v>
      </c>
      <c r="AE315" s="1">
        <v>0.0169</v>
      </c>
      <c r="AF315" s="1">
        <v>0.0056</v>
      </c>
      <c r="AG315" s="1">
        <v>0.011299999999999998</v>
      </c>
      <c r="AI315" s="1">
        <v>0.0094</v>
      </c>
      <c r="AJ315" s="215">
        <v>35567</v>
      </c>
    </row>
    <row r="316" spans="1:36" ht="12.75">
      <c r="A316" s="167">
        <v>307</v>
      </c>
      <c r="B316" s="168" t="s">
        <v>752</v>
      </c>
      <c r="C316" s="245">
        <v>62828403</v>
      </c>
      <c r="D316" s="245">
        <v>65691452</v>
      </c>
      <c r="E316" s="245">
        <v>74507681</v>
      </c>
      <c r="F316" s="245">
        <v>78212188</v>
      </c>
      <c r="G316" s="245">
        <v>81749590</v>
      </c>
      <c r="H316" s="245">
        <v>78818297</v>
      </c>
      <c r="I316" s="239" t="s">
        <v>881</v>
      </c>
      <c r="J316" s="239">
        <v>0</v>
      </c>
      <c r="K316" s="167">
        <v>0</v>
      </c>
      <c r="L316" s="215">
        <v>1292339</v>
      </c>
      <c r="M316" s="215">
        <v>1529866</v>
      </c>
      <c r="N316" s="215">
        <v>1841815</v>
      </c>
      <c r="O316" s="226">
        <v>1582097</v>
      </c>
      <c r="P316" s="215">
        <v>1103019</v>
      </c>
      <c r="Q316" s="215">
        <v>1292339</v>
      </c>
      <c r="R316" s="215">
        <v>1529866</v>
      </c>
      <c r="S316" s="215">
        <v>1841815</v>
      </c>
      <c r="T316" s="215">
        <v>1582097</v>
      </c>
      <c r="U316" s="215">
        <v>1103019</v>
      </c>
      <c r="V316" s="1"/>
      <c r="W316" s="1">
        <v>0.0206</v>
      </c>
      <c r="X316" s="1">
        <v>0.0233</v>
      </c>
      <c r="Y316" s="1">
        <v>0.0247</v>
      </c>
      <c r="Z316" s="1">
        <v>0.0202</v>
      </c>
      <c r="AA316" s="167">
        <v>0.0135</v>
      </c>
      <c r="AB316" s="1">
        <v>0.0195</v>
      </c>
      <c r="AC316" s="1">
        <v>0.019</v>
      </c>
      <c r="AE316" s="1">
        <v>0.0247</v>
      </c>
      <c r="AF316" s="1">
        <v>0.0169</v>
      </c>
      <c r="AG316" s="1">
        <v>0.007800000000000001</v>
      </c>
      <c r="AI316" s="1">
        <v>0.0195</v>
      </c>
      <c r="AJ316" s="215">
        <v>1536957</v>
      </c>
    </row>
    <row r="317" spans="1:36" ht="12.75">
      <c r="A317" s="167">
        <v>308</v>
      </c>
      <c r="B317" s="168" t="s">
        <v>753</v>
      </c>
      <c r="C317" s="245">
        <v>209933737</v>
      </c>
      <c r="D317" s="245">
        <v>219284328</v>
      </c>
      <c r="E317" s="245">
        <v>231970809</v>
      </c>
      <c r="F317" s="245">
        <v>245720542</v>
      </c>
      <c r="G317" s="245">
        <v>256735214</v>
      </c>
      <c r="H317" s="245">
        <v>267311819</v>
      </c>
      <c r="I317" s="239">
        <v>0</v>
      </c>
      <c r="J317" s="239">
        <v>0</v>
      </c>
      <c r="K317" s="167">
        <v>0</v>
      </c>
      <c r="L317" s="215">
        <v>4102248</v>
      </c>
      <c r="M317" s="215">
        <v>7204373</v>
      </c>
      <c r="N317" s="215">
        <v>7950463</v>
      </c>
      <c r="O317" s="226">
        <v>4871658</v>
      </c>
      <c r="P317" s="215">
        <v>4158225</v>
      </c>
      <c r="Q317" s="215">
        <v>4102248</v>
      </c>
      <c r="R317" s="215">
        <v>7204373</v>
      </c>
      <c r="S317" s="215">
        <v>7950463</v>
      </c>
      <c r="T317" s="215">
        <v>4871658</v>
      </c>
      <c r="U317" s="215">
        <v>4158225</v>
      </c>
      <c r="V317" s="1"/>
      <c r="W317" s="1">
        <v>0.0195</v>
      </c>
      <c r="X317" s="1">
        <v>0.0329</v>
      </c>
      <c r="Y317" s="1">
        <v>0.0343</v>
      </c>
      <c r="Z317" s="1">
        <v>0.0198</v>
      </c>
      <c r="AA317" s="167">
        <v>0.0162</v>
      </c>
      <c r="AB317" s="1">
        <v>0.0234</v>
      </c>
      <c r="AC317" s="1">
        <v>0.023</v>
      </c>
      <c r="AE317" s="1">
        <v>0.0343</v>
      </c>
      <c r="AF317" s="1">
        <v>0.018</v>
      </c>
      <c r="AG317" s="1">
        <v>0.0163</v>
      </c>
      <c r="AI317" s="1">
        <v>0.0234</v>
      </c>
      <c r="AJ317" s="215">
        <v>6255097</v>
      </c>
    </row>
    <row r="318" spans="1:36" ht="12.75">
      <c r="A318" s="167">
        <v>309</v>
      </c>
      <c r="B318" s="168" t="s">
        <v>754</v>
      </c>
      <c r="C318" s="245">
        <v>14537902</v>
      </c>
      <c r="D318" s="245">
        <v>15006396</v>
      </c>
      <c r="E318" s="245">
        <v>15473335</v>
      </c>
      <c r="F318" s="245">
        <v>16080570</v>
      </c>
      <c r="G318" s="245">
        <v>16671644</v>
      </c>
      <c r="H318" s="245">
        <v>17339384</v>
      </c>
      <c r="I318" s="239" t="s">
        <v>870</v>
      </c>
      <c r="J318" s="239">
        <v>0</v>
      </c>
      <c r="K318" s="167">
        <v>0</v>
      </c>
      <c r="L318" s="215">
        <v>105045</v>
      </c>
      <c r="M318" s="215">
        <v>91779</v>
      </c>
      <c r="N318" s="215">
        <v>220402</v>
      </c>
      <c r="O318" s="226">
        <v>189060</v>
      </c>
      <c r="P318" s="215">
        <v>223395</v>
      </c>
      <c r="Q318" s="215">
        <v>105045</v>
      </c>
      <c r="R318" s="215">
        <v>91779</v>
      </c>
      <c r="S318" s="215">
        <v>220402</v>
      </c>
      <c r="T318" s="215">
        <v>189060</v>
      </c>
      <c r="U318" s="215">
        <v>223395</v>
      </c>
      <c r="V318" s="1"/>
      <c r="W318" s="1">
        <v>0.0072</v>
      </c>
      <c r="X318" s="1">
        <v>0.0061</v>
      </c>
      <c r="Y318" s="1">
        <v>0.0142</v>
      </c>
      <c r="Z318" s="1">
        <v>0.0118</v>
      </c>
      <c r="AA318" s="167">
        <v>0.0134</v>
      </c>
      <c r="AB318" s="1">
        <v>0.0131</v>
      </c>
      <c r="AC318" s="1">
        <v>0.0104</v>
      </c>
      <c r="AE318" s="1">
        <v>0.0142</v>
      </c>
      <c r="AF318" s="1">
        <v>0.0126</v>
      </c>
      <c r="AG318" s="1">
        <v>0.0016000000000000007</v>
      </c>
      <c r="AI318" s="1">
        <v>0.0131</v>
      </c>
      <c r="AJ318" s="215">
        <v>227146</v>
      </c>
    </row>
    <row r="319" spans="1:36" ht="12.75">
      <c r="A319" s="167">
        <v>310</v>
      </c>
      <c r="B319" s="168" t="s">
        <v>755</v>
      </c>
      <c r="C319" s="245">
        <v>38990064</v>
      </c>
      <c r="D319" s="245">
        <v>40402319</v>
      </c>
      <c r="E319" s="245">
        <v>42001479</v>
      </c>
      <c r="F319" s="245">
        <v>43624089</v>
      </c>
      <c r="G319" s="245">
        <v>45183810</v>
      </c>
      <c r="H319" s="245">
        <v>46864292</v>
      </c>
      <c r="I319" s="239" t="s">
        <v>872</v>
      </c>
      <c r="J319" s="239">
        <v>0</v>
      </c>
      <c r="K319" s="167">
        <v>0</v>
      </c>
      <c r="L319" s="215">
        <v>437503</v>
      </c>
      <c r="M319" s="215">
        <v>589102</v>
      </c>
      <c r="N319" s="215">
        <v>567991</v>
      </c>
      <c r="O319" s="226">
        <v>469626</v>
      </c>
      <c r="P319" s="215">
        <v>550887</v>
      </c>
      <c r="Q319" s="215">
        <v>437503</v>
      </c>
      <c r="R319" s="215">
        <v>589102</v>
      </c>
      <c r="S319" s="215">
        <v>567991</v>
      </c>
      <c r="T319" s="215">
        <v>469626</v>
      </c>
      <c r="U319" s="215">
        <v>550887</v>
      </c>
      <c r="V319" s="1"/>
      <c r="W319" s="1">
        <v>0.0112</v>
      </c>
      <c r="X319" s="1">
        <v>0.0146</v>
      </c>
      <c r="Y319" s="1">
        <v>0.0135</v>
      </c>
      <c r="Z319" s="1">
        <v>0.0108</v>
      </c>
      <c r="AA319" s="167">
        <v>0.0122</v>
      </c>
      <c r="AB319" s="1">
        <v>0.0122</v>
      </c>
      <c r="AC319" s="1">
        <v>0.0122</v>
      </c>
      <c r="AE319" s="1">
        <v>0.0135</v>
      </c>
      <c r="AF319" s="1">
        <v>0.0115</v>
      </c>
      <c r="AG319" s="1">
        <v>0.002</v>
      </c>
      <c r="AI319" s="1">
        <v>0.0122</v>
      </c>
      <c r="AJ319" s="215">
        <v>571744</v>
      </c>
    </row>
    <row r="320" spans="1:36" ht="12.75">
      <c r="A320" s="167">
        <v>311</v>
      </c>
      <c r="B320" s="168" t="s">
        <v>756</v>
      </c>
      <c r="C320" s="245">
        <v>7717299</v>
      </c>
      <c r="D320" s="245">
        <v>8001578</v>
      </c>
      <c r="E320" s="245">
        <v>8333966</v>
      </c>
      <c r="F320" s="245">
        <v>8602186</v>
      </c>
      <c r="G320" s="245">
        <v>8979423</v>
      </c>
      <c r="H320" s="245">
        <v>9257368</v>
      </c>
      <c r="I320" s="239">
        <v>0</v>
      </c>
      <c r="J320" s="239">
        <v>0</v>
      </c>
      <c r="K320" s="167">
        <v>0</v>
      </c>
      <c r="L320" s="215">
        <v>91347</v>
      </c>
      <c r="M320" s="215">
        <v>132349</v>
      </c>
      <c r="N320" s="215">
        <v>59871</v>
      </c>
      <c r="O320" s="226">
        <v>162182</v>
      </c>
      <c r="P320" s="215">
        <v>53459</v>
      </c>
      <c r="Q320" s="215">
        <v>91347</v>
      </c>
      <c r="R320" s="215">
        <v>132349</v>
      </c>
      <c r="S320" s="215">
        <v>59871</v>
      </c>
      <c r="T320" s="215">
        <v>162182</v>
      </c>
      <c r="U320" s="215">
        <v>53459</v>
      </c>
      <c r="V320" s="1"/>
      <c r="W320" s="1">
        <v>0.0118</v>
      </c>
      <c r="X320" s="1">
        <v>0.0165</v>
      </c>
      <c r="Y320" s="1">
        <v>0.0072</v>
      </c>
      <c r="Z320" s="1">
        <v>0.0189</v>
      </c>
      <c r="AA320" s="167">
        <v>0.006</v>
      </c>
      <c r="AB320" s="1">
        <v>0.0107</v>
      </c>
      <c r="AC320" s="1">
        <v>0.0099</v>
      </c>
      <c r="AE320" s="1">
        <v>0.0189</v>
      </c>
      <c r="AF320" s="1">
        <v>0.0066</v>
      </c>
      <c r="AG320" s="1">
        <v>0.0123</v>
      </c>
      <c r="AI320" s="1">
        <v>0.0107</v>
      </c>
      <c r="AJ320" s="215">
        <v>99054</v>
      </c>
    </row>
    <row r="321" spans="1:36" ht="12.75">
      <c r="A321" s="167">
        <v>312</v>
      </c>
      <c r="B321" s="168" t="s">
        <v>757</v>
      </c>
      <c r="C321" s="245">
        <v>1694498</v>
      </c>
      <c r="D321" s="245">
        <v>1745377</v>
      </c>
      <c r="E321" s="245">
        <v>1799561</v>
      </c>
      <c r="F321" s="245">
        <v>1856728</v>
      </c>
      <c r="G321" s="245">
        <v>1911505</v>
      </c>
      <c r="H321" s="245">
        <v>0</v>
      </c>
      <c r="I321" s="239">
        <v>0</v>
      </c>
      <c r="J321" s="239">
        <v>0</v>
      </c>
      <c r="K321" s="167">
        <v>0</v>
      </c>
      <c r="L321" s="215">
        <v>8517</v>
      </c>
      <c r="M321" s="215">
        <v>10550</v>
      </c>
      <c r="N321" s="215">
        <v>12178</v>
      </c>
      <c r="O321" s="226">
        <v>8359</v>
      </c>
      <c r="P321" s="215">
        <v>0</v>
      </c>
      <c r="Q321" s="215">
        <v>8517</v>
      </c>
      <c r="R321" s="215">
        <v>10550</v>
      </c>
      <c r="S321" s="215">
        <v>12178</v>
      </c>
      <c r="T321" s="215">
        <v>8359</v>
      </c>
      <c r="U321" s="215">
        <v>0</v>
      </c>
      <c r="V321" s="1"/>
      <c r="W321" s="1">
        <v>0.005</v>
      </c>
      <c r="X321" s="1">
        <v>0.006</v>
      </c>
      <c r="Y321" s="1">
        <v>0.0068</v>
      </c>
      <c r="Z321" s="1">
        <v>0.0045</v>
      </c>
      <c r="AA321" s="167">
        <v>0</v>
      </c>
      <c r="AB321" s="1">
        <v>0.0058</v>
      </c>
      <c r="AC321" s="1">
        <v>0.0052</v>
      </c>
      <c r="AE321" s="1">
        <v>0.0068</v>
      </c>
      <c r="AF321" s="1">
        <v>0.0053</v>
      </c>
      <c r="AG321" s="1">
        <v>0.0014999999999999996</v>
      </c>
      <c r="AI321" s="1">
        <v>0.0058</v>
      </c>
      <c r="AJ321" s="215">
        <v>11087</v>
      </c>
    </row>
    <row r="322" spans="1:36" ht="12.75">
      <c r="A322" s="167">
        <v>313</v>
      </c>
      <c r="B322" s="168" t="s">
        <v>758</v>
      </c>
      <c r="C322" s="245">
        <v>1046143</v>
      </c>
      <c r="D322" s="245">
        <v>1092773</v>
      </c>
      <c r="E322" s="245">
        <v>1257612</v>
      </c>
      <c r="F322" s="245">
        <v>1298775</v>
      </c>
      <c r="G322" s="245">
        <v>1352183</v>
      </c>
      <c r="H322" s="245">
        <v>1260653</v>
      </c>
      <c r="I322" s="239">
        <v>0</v>
      </c>
      <c r="J322" s="239">
        <v>0</v>
      </c>
      <c r="K322" s="167">
        <v>0</v>
      </c>
      <c r="L322" s="215">
        <v>20476</v>
      </c>
      <c r="M322" s="215">
        <v>5600</v>
      </c>
      <c r="N322" s="215">
        <v>9723</v>
      </c>
      <c r="O322" s="226">
        <v>20939</v>
      </c>
      <c r="P322" s="215">
        <v>16728</v>
      </c>
      <c r="Q322" s="215">
        <v>20476</v>
      </c>
      <c r="R322" s="215">
        <v>5600</v>
      </c>
      <c r="S322" s="215">
        <v>9723</v>
      </c>
      <c r="T322" s="215">
        <v>20939</v>
      </c>
      <c r="U322" s="215">
        <v>16728</v>
      </c>
      <c r="V322" s="1"/>
      <c r="W322" s="1">
        <v>0.0196</v>
      </c>
      <c r="X322" s="1">
        <v>0.0051</v>
      </c>
      <c r="Y322" s="1">
        <v>0.0077</v>
      </c>
      <c r="Z322" s="1">
        <v>0.0161</v>
      </c>
      <c r="AA322" s="167">
        <v>0.0124</v>
      </c>
      <c r="AB322" s="1">
        <v>0.0121</v>
      </c>
      <c r="AC322" s="1">
        <v>0.0084</v>
      </c>
      <c r="AE322" s="1">
        <v>0.0161</v>
      </c>
      <c r="AF322" s="1">
        <v>0.0101</v>
      </c>
      <c r="AG322" s="1">
        <v>0.006</v>
      </c>
      <c r="AI322" s="1">
        <v>0.0121</v>
      </c>
      <c r="AJ322" s="215">
        <v>15254</v>
      </c>
    </row>
    <row r="323" spans="1:36" ht="12.75">
      <c r="A323" s="167">
        <v>314</v>
      </c>
      <c r="B323" s="168" t="s">
        <v>759</v>
      </c>
      <c r="C323" s="245">
        <v>101193510</v>
      </c>
      <c r="D323" s="245">
        <v>109523765</v>
      </c>
      <c r="E323" s="245">
        <v>117181127</v>
      </c>
      <c r="F323" s="245">
        <v>123391323</v>
      </c>
      <c r="G323" s="245">
        <v>134418141</v>
      </c>
      <c r="H323" s="245">
        <v>144133270</v>
      </c>
      <c r="I323" s="239" t="s">
        <v>870</v>
      </c>
      <c r="J323" s="239">
        <v>0</v>
      </c>
      <c r="K323" s="167">
        <v>0</v>
      </c>
      <c r="L323" s="215">
        <v>5800417</v>
      </c>
      <c r="M323" s="215">
        <v>4919268</v>
      </c>
      <c r="N323" s="215">
        <v>3402547</v>
      </c>
      <c r="O323" s="226">
        <v>7892192</v>
      </c>
      <c r="P323" s="215">
        <v>6354675</v>
      </c>
      <c r="Q323" s="215">
        <v>5800417</v>
      </c>
      <c r="R323" s="215">
        <v>4919268</v>
      </c>
      <c r="S323" s="215">
        <v>3402547</v>
      </c>
      <c r="T323" s="215">
        <v>7892192</v>
      </c>
      <c r="U323" s="215">
        <v>6354675</v>
      </c>
      <c r="V323" s="1"/>
      <c r="W323" s="1">
        <v>0.0573</v>
      </c>
      <c r="X323" s="1">
        <v>0.0449</v>
      </c>
      <c r="Y323" s="1">
        <v>0.029</v>
      </c>
      <c r="Z323" s="1">
        <v>0.064</v>
      </c>
      <c r="AA323" s="167">
        <v>0.0473</v>
      </c>
      <c r="AB323" s="1">
        <v>0.0468</v>
      </c>
      <c r="AC323" s="1">
        <v>0.0404</v>
      </c>
      <c r="AE323" s="1">
        <v>0.064</v>
      </c>
      <c r="AF323" s="1">
        <v>0.0382</v>
      </c>
      <c r="AG323" s="1">
        <v>0.025800000000000003</v>
      </c>
      <c r="AI323" s="1">
        <v>0.0404</v>
      </c>
      <c r="AJ323" s="215">
        <v>5822984</v>
      </c>
    </row>
    <row r="324" spans="1:36" ht="12.75">
      <c r="A324" s="167">
        <v>315</v>
      </c>
      <c r="B324" s="168" t="s">
        <v>760</v>
      </c>
      <c r="C324" s="245">
        <v>54681311</v>
      </c>
      <c r="D324" s="245">
        <v>56484404</v>
      </c>
      <c r="E324" s="245">
        <v>73386611</v>
      </c>
      <c r="F324" s="245">
        <v>75548618</v>
      </c>
      <c r="G324" s="245">
        <v>77742107</v>
      </c>
      <c r="H324" s="245">
        <v>64486133</v>
      </c>
      <c r="I324" s="239" t="s">
        <v>870</v>
      </c>
      <c r="J324" s="239">
        <v>0</v>
      </c>
      <c r="K324" s="167">
        <v>0</v>
      </c>
      <c r="L324" s="215">
        <v>436060</v>
      </c>
      <c r="M324" s="215">
        <v>543022</v>
      </c>
      <c r="N324" s="215">
        <v>327342</v>
      </c>
      <c r="O324" s="226">
        <v>304774</v>
      </c>
      <c r="P324" s="215">
        <v>881414</v>
      </c>
      <c r="Q324" s="215">
        <v>436060</v>
      </c>
      <c r="R324" s="215">
        <v>543022</v>
      </c>
      <c r="S324" s="215">
        <v>327342</v>
      </c>
      <c r="T324" s="215">
        <v>304774</v>
      </c>
      <c r="U324" s="215">
        <v>881414</v>
      </c>
      <c r="V324" s="1"/>
      <c r="W324" s="1">
        <v>0.008</v>
      </c>
      <c r="X324" s="1">
        <v>0.0096</v>
      </c>
      <c r="Y324" s="1">
        <v>0.0045</v>
      </c>
      <c r="Z324" s="1">
        <v>0.004</v>
      </c>
      <c r="AA324" s="167">
        <v>0.0113</v>
      </c>
      <c r="AB324" s="1">
        <v>0.0066</v>
      </c>
      <c r="AC324" s="1">
        <v>0.006</v>
      </c>
      <c r="AE324" s="1">
        <v>0.0113</v>
      </c>
      <c r="AF324" s="1">
        <v>0.0043</v>
      </c>
      <c r="AG324" s="1">
        <v>0.006999999999999999</v>
      </c>
      <c r="AI324" s="1">
        <v>0.0066</v>
      </c>
      <c r="AJ324" s="215">
        <v>425608</v>
      </c>
    </row>
    <row r="325" spans="1:36" ht="12.75">
      <c r="A325" s="167">
        <v>316</v>
      </c>
      <c r="B325" s="168" t="s">
        <v>761</v>
      </c>
      <c r="C325" s="245">
        <v>21524002</v>
      </c>
      <c r="D325" s="245">
        <v>22355582</v>
      </c>
      <c r="E325" s="245">
        <v>23233170</v>
      </c>
      <c r="F325" s="245">
        <v>24102092</v>
      </c>
      <c r="G325" s="245">
        <v>25114199</v>
      </c>
      <c r="H325" s="245">
        <v>26262168</v>
      </c>
      <c r="I325" s="239">
        <v>0</v>
      </c>
      <c r="J325" s="239">
        <v>0</v>
      </c>
      <c r="K325" s="167">
        <v>0</v>
      </c>
      <c r="L325" s="215">
        <v>293480</v>
      </c>
      <c r="M325" s="215">
        <v>318698</v>
      </c>
      <c r="N325" s="215">
        <v>288093</v>
      </c>
      <c r="O325" s="226">
        <v>409555</v>
      </c>
      <c r="P325" s="215">
        <v>520114</v>
      </c>
      <c r="Q325" s="215">
        <v>293480</v>
      </c>
      <c r="R325" s="215">
        <v>318698</v>
      </c>
      <c r="S325" s="215">
        <v>288093</v>
      </c>
      <c r="T325" s="215">
        <v>409555</v>
      </c>
      <c r="U325" s="215">
        <v>520114</v>
      </c>
      <c r="V325" s="1"/>
      <c r="W325" s="1">
        <v>0.0136</v>
      </c>
      <c r="X325" s="1">
        <v>0.0143</v>
      </c>
      <c r="Y325" s="1">
        <v>0.0124</v>
      </c>
      <c r="Z325" s="1">
        <v>0.017</v>
      </c>
      <c r="AA325" s="167">
        <v>0.0207</v>
      </c>
      <c r="AB325" s="1">
        <v>0.0167</v>
      </c>
      <c r="AC325" s="1">
        <v>0.0146</v>
      </c>
      <c r="AE325" s="1">
        <v>0.0207</v>
      </c>
      <c r="AF325" s="1">
        <v>0.0147</v>
      </c>
      <c r="AG325" s="1">
        <v>0.006</v>
      </c>
      <c r="AI325" s="1">
        <v>0.0167</v>
      </c>
      <c r="AJ325" s="215">
        <v>438578</v>
      </c>
    </row>
    <row r="326" spans="1:36" ht="12.75">
      <c r="A326" s="167">
        <v>317</v>
      </c>
      <c r="B326" s="168" t="s">
        <v>762</v>
      </c>
      <c r="C326" s="245">
        <v>101191524</v>
      </c>
      <c r="D326" s="245">
        <v>105821432</v>
      </c>
      <c r="E326" s="245">
        <v>134009065</v>
      </c>
      <c r="F326" s="245">
        <v>139112513</v>
      </c>
      <c r="G326" s="245">
        <v>144430078</v>
      </c>
      <c r="H326" s="245">
        <v>125446641</v>
      </c>
      <c r="I326" s="239" t="s">
        <v>870</v>
      </c>
      <c r="J326" s="239">
        <v>0</v>
      </c>
      <c r="K326" s="167">
        <v>0</v>
      </c>
      <c r="L326" s="215">
        <v>2100119</v>
      </c>
      <c r="M326" s="215">
        <v>1802830</v>
      </c>
      <c r="N326" s="215">
        <v>1753221</v>
      </c>
      <c r="O326" s="226">
        <v>1839752</v>
      </c>
      <c r="P326" s="215">
        <v>2907105</v>
      </c>
      <c r="Q326" s="215">
        <v>2100119</v>
      </c>
      <c r="R326" s="215">
        <v>1802830</v>
      </c>
      <c r="S326" s="215">
        <v>1753221</v>
      </c>
      <c r="T326" s="215">
        <v>1839752</v>
      </c>
      <c r="U326" s="215">
        <v>2907105</v>
      </c>
      <c r="V326" s="1"/>
      <c r="W326" s="1">
        <v>0.0208</v>
      </c>
      <c r="X326" s="1">
        <v>0.017</v>
      </c>
      <c r="Y326" s="1">
        <v>0.0131</v>
      </c>
      <c r="Z326" s="1">
        <v>0.0132</v>
      </c>
      <c r="AA326" s="167">
        <v>0.0201</v>
      </c>
      <c r="AB326" s="1">
        <v>0.0155</v>
      </c>
      <c r="AC326" s="1">
        <v>0.0144</v>
      </c>
      <c r="AE326" s="1">
        <v>0.0201</v>
      </c>
      <c r="AF326" s="1">
        <v>0.0132</v>
      </c>
      <c r="AG326" s="1">
        <v>0.0069</v>
      </c>
      <c r="AI326" s="1">
        <v>0.0155</v>
      </c>
      <c r="AJ326" s="215">
        <v>1944423</v>
      </c>
    </row>
    <row r="327" spans="1:36" ht="12.75">
      <c r="A327" s="167">
        <v>318</v>
      </c>
      <c r="B327" s="168" t="s">
        <v>763</v>
      </c>
      <c r="C327" s="245">
        <v>12086315</v>
      </c>
      <c r="D327" s="245">
        <v>12519876</v>
      </c>
      <c r="E327" s="245">
        <v>16481342</v>
      </c>
      <c r="F327" s="245">
        <v>17177914</v>
      </c>
      <c r="G327" s="245">
        <v>17937060</v>
      </c>
      <c r="H327" s="245">
        <v>14456650</v>
      </c>
      <c r="I327" s="239">
        <v>0</v>
      </c>
      <c r="J327" s="239">
        <v>0</v>
      </c>
      <c r="K327" s="167">
        <v>0</v>
      </c>
      <c r="L327" s="215">
        <v>131403</v>
      </c>
      <c r="M327" s="215">
        <v>119554</v>
      </c>
      <c r="N327" s="215">
        <v>136538</v>
      </c>
      <c r="O327" s="226">
        <v>161618</v>
      </c>
      <c r="P327" s="215">
        <v>230294</v>
      </c>
      <c r="Q327" s="215">
        <v>131403</v>
      </c>
      <c r="R327" s="215">
        <v>119554</v>
      </c>
      <c r="S327" s="215">
        <v>136538</v>
      </c>
      <c r="T327" s="215">
        <v>161618</v>
      </c>
      <c r="U327" s="215">
        <v>230294</v>
      </c>
      <c r="V327" s="1"/>
      <c r="W327" s="1">
        <v>0.0109</v>
      </c>
      <c r="X327" s="1">
        <v>0.0095</v>
      </c>
      <c r="Y327" s="1">
        <v>0.0083</v>
      </c>
      <c r="Z327" s="1">
        <v>0.0094</v>
      </c>
      <c r="AA327" s="167">
        <v>0.0128</v>
      </c>
      <c r="AB327" s="1">
        <v>0.0102</v>
      </c>
      <c r="AC327" s="1">
        <v>0.0091</v>
      </c>
      <c r="AE327" s="1">
        <v>0.0128</v>
      </c>
      <c r="AF327" s="1">
        <v>0.0089</v>
      </c>
      <c r="AG327" s="1">
        <v>0.0039000000000000007</v>
      </c>
      <c r="AI327" s="1">
        <v>0.0102</v>
      </c>
      <c r="AJ327" s="215">
        <v>147458</v>
      </c>
    </row>
    <row r="328" spans="1:36" ht="12.75">
      <c r="A328" s="167">
        <v>319</v>
      </c>
      <c r="B328" s="168" t="s">
        <v>764</v>
      </c>
      <c r="C328" s="245">
        <v>2332852</v>
      </c>
      <c r="D328" s="245">
        <v>2373737</v>
      </c>
      <c r="E328" s="245">
        <v>2474931</v>
      </c>
      <c r="F328" s="245">
        <v>2583763</v>
      </c>
      <c r="G328" s="245">
        <v>2685273</v>
      </c>
      <c r="H328" s="245">
        <v>0</v>
      </c>
      <c r="I328" s="239">
        <v>0</v>
      </c>
      <c r="J328" s="239">
        <v>0</v>
      </c>
      <c r="K328" s="167">
        <v>0</v>
      </c>
      <c r="L328" s="215">
        <v>52632</v>
      </c>
      <c r="M328" s="215">
        <v>94745</v>
      </c>
      <c r="N328" s="215">
        <v>125685</v>
      </c>
      <c r="O328" s="226">
        <v>36916</v>
      </c>
      <c r="P328" s="215">
        <v>0</v>
      </c>
      <c r="Q328" s="215">
        <v>52632</v>
      </c>
      <c r="R328" s="215">
        <v>94745</v>
      </c>
      <c r="S328" s="215">
        <v>125685</v>
      </c>
      <c r="T328" s="215">
        <v>36916</v>
      </c>
      <c r="U328" s="215">
        <v>0</v>
      </c>
      <c r="V328" s="1"/>
      <c r="W328" s="1">
        <v>0.0226</v>
      </c>
      <c r="X328" s="1">
        <v>0.0399</v>
      </c>
      <c r="Y328" s="1">
        <v>0.0508</v>
      </c>
      <c r="Z328" s="1">
        <v>0.0143</v>
      </c>
      <c r="AA328" s="167">
        <v>0</v>
      </c>
      <c r="AB328" s="1">
        <v>0.035</v>
      </c>
      <c r="AC328" s="1">
        <v>0.0256</v>
      </c>
      <c r="AE328" s="1">
        <v>0.0508</v>
      </c>
      <c r="AF328" s="1">
        <v>0.0271</v>
      </c>
      <c r="AG328" s="1">
        <v>0.0237</v>
      </c>
      <c r="AI328" s="1">
        <v>0.0256</v>
      </c>
      <c r="AJ328" s="215">
        <v>68743</v>
      </c>
    </row>
    <row r="329" spans="1:36" ht="12.75">
      <c r="A329" s="167">
        <v>320</v>
      </c>
      <c r="B329" s="168" t="s">
        <v>765</v>
      </c>
      <c r="C329" s="245">
        <v>11230678</v>
      </c>
      <c r="D329" s="245">
        <v>11798966</v>
      </c>
      <c r="E329" s="245">
        <v>16237543</v>
      </c>
      <c r="F329" s="245">
        <v>17879600</v>
      </c>
      <c r="G329" s="245">
        <v>18484071</v>
      </c>
      <c r="H329" s="245">
        <v>13408560</v>
      </c>
      <c r="I329" s="239">
        <v>0</v>
      </c>
      <c r="J329" s="239">
        <v>0</v>
      </c>
      <c r="K329" s="167">
        <v>0</v>
      </c>
      <c r="L329" s="215">
        <v>287521</v>
      </c>
      <c r="M329" s="215">
        <v>225444</v>
      </c>
      <c r="N329" s="215">
        <v>150756</v>
      </c>
      <c r="O329" s="226">
        <v>157481</v>
      </c>
      <c r="P329" s="215">
        <v>382229</v>
      </c>
      <c r="Q329" s="215">
        <v>287521</v>
      </c>
      <c r="R329" s="215">
        <v>225444</v>
      </c>
      <c r="S329" s="215">
        <v>150756</v>
      </c>
      <c r="T329" s="215">
        <v>157481</v>
      </c>
      <c r="U329" s="215">
        <v>382229</v>
      </c>
      <c r="V329" s="1"/>
      <c r="W329" s="1">
        <v>0.0256</v>
      </c>
      <c r="X329" s="1">
        <v>0.0191</v>
      </c>
      <c r="Y329" s="1">
        <v>0.0093</v>
      </c>
      <c r="Z329" s="1">
        <v>0.0088</v>
      </c>
      <c r="AA329" s="167">
        <v>0.0207</v>
      </c>
      <c r="AB329" s="1">
        <v>0.0129</v>
      </c>
      <c r="AC329" s="1">
        <v>0.0124</v>
      </c>
      <c r="AE329" s="1">
        <v>0.0207</v>
      </c>
      <c r="AF329" s="1">
        <v>0.0091</v>
      </c>
      <c r="AG329" s="1">
        <v>0.0116</v>
      </c>
      <c r="AI329" s="1">
        <v>0.0129</v>
      </c>
      <c r="AJ329" s="215">
        <v>172970</v>
      </c>
    </row>
    <row r="330" spans="1:36" ht="12.75">
      <c r="A330" s="167">
        <v>321</v>
      </c>
      <c r="B330" s="168" t="s">
        <v>766</v>
      </c>
      <c r="C330" s="245">
        <v>16621968</v>
      </c>
      <c r="D330" s="245">
        <v>17321101</v>
      </c>
      <c r="E330" s="245">
        <v>17966588</v>
      </c>
      <c r="F330" s="245">
        <v>18723755</v>
      </c>
      <c r="G330" s="245">
        <v>19255467</v>
      </c>
      <c r="H330" s="245">
        <v>19991869</v>
      </c>
      <c r="I330" s="239" t="s">
        <v>870</v>
      </c>
      <c r="J330" s="239">
        <v>0</v>
      </c>
      <c r="K330" s="167">
        <v>0</v>
      </c>
      <c r="L330" s="215">
        <v>283584</v>
      </c>
      <c r="M330" s="215">
        <v>212459</v>
      </c>
      <c r="N330" s="215">
        <v>308002</v>
      </c>
      <c r="O330" s="226">
        <v>63618</v>
      </c>
      <c r="P330" s="215">
        <v>255015</v>
      </c>
      <c r="Q330" s="215">
        <v>283584</v>
      </c>
      <c r="R330" s="215">
        <v>212459</v>
      </c>
      <c r="S330" s="215">
        <v>308002</v>
      </c>
      <c r="T330" s="215">
        <v>63618</v>
      </c>
      <c r="U330" s="215">
        <v>255015</v>
      </c>
      <c r="V330" s="1"/>
      <c r="W330" s="1">
        <v>0.0171</v>
      </c>
      <c r="X330" s="1">
        <v>0.0123</v>
      </c>
      <c r="Y330" s="1">
        <v>0.0171</v>
      </c>
      <c r="Z330" s="1">
        <v>0.0034</v>
      </c>
      <c r="AA330" s="167">
        <v>0.0132</v>
      </c>
      <c r="AB330" s="1">
        <v>0.0112</v>
      </c>
      <c r="AC330" s="1">
        <v>0.0096</v>
      </c>
      <c r="AE330" s="1">
        <v>0.0171</v>
      </c>
      <c r="AF330" s="1">
        <v>0.0083</v>
      </c>
      <c r="AG330" s="1">
        <v>0.0088</v>
      </c>
      <c r="AI330" s="1">
        <v>0.0112</v>
      </c>
      <c r="AJ330" s="215">
        <v>223909</v>
      </c>
    </row>
    <row r="331" spans="1:36" ht="12.75">
      <c r="A331" s="167">
        <v>322</v>
      </c>
      <c r="B331" s="168" t="s">
        <v>767</v>
      </c>
      <c r="C331" s="245">
        <v>23171922</v>
      </c>
      <c r="D331" s="245">
        <v>24195675</v>
      </c>
      <c r="E331" s="245">
        <v>25356591</v>
      </c>
      <c r="F331" s="245">
        <v>26412538</v>
      </c>
      <c r="G331" s="245">
        <v>27490639</v>
      </c>
      <c r="H331" s="245">
        <v>28465962</v>
      </c>
      <c r="I331" s="239" t="s">
        <v>870</v>
      </c>
      <c r="J331" s="239">
        <v>0</v>
      </c>
      <c r="K331" s="167">
        <v>0</v>
      </c>
      <c r="L331" s="215">
        <v>444455</v>
      </c>
      <c r="M331" s="215">
        <v>440152</v>
      </c>
      <c r="N331" s="215">
        <v>422032</v>
      </c>
      <c r="O331" s="226">
        <v>420142</v>
      </c>
      <c r="P331" s="215">
        <v>412838</v>
      </c>
      <c r="Q331" s="215">
        <v>444455</v>
      </c>
      <c r="R331" s="215">
        <v>440152</v>
      </c>
      <c r="S331" s="215">
        <v>422032</v>
      </c>
      <c r="T331" s="215">
        <v>420142</v>
      </c>
      <c r="U331" s="215">
        <v>412838</v>
      </c>
      <c r="V331" s="1"/>
      <c r="W331" s="1">
        <v>0.0192</v>
      </c>
      <c r="X331" s="1">
        <v>0.0182</v>
      </c>
      <c r="Y331" s="1">
        <v>0.0166</v>
      </c>
      <c r="Z331" s="1">
        <v>0.0159</v>
      </c>
      <c r="AA331" s="167">
        <v>0.015</v>
      </c>
      <c r="AB331" s="1">
        <v>0.0158</v>
      </c>
      <c r="AC331" s="1">
        <v>0.0158</v>
      </c>
      <c r="AE331" s="1">
        <v>0.0166</v>
      </c>
      <c r="AF331" s="1">
        <v>0.0155</v>
      </c>
      <c r="AG331" s="1">
        <v>0.0011000000000000003</v>
      </c>
      <c r="AI331" s="1">
        <v>0.0158</v>
      </c>
      <c r="AJ331" s="215">
        <v>449762</v>
      </c>
    </row>
    <row r="332" spans="1:36" ht="12.75">
      <c r="A332" s="167">
        <v>323</v>
      </c>
      <c r="B332" s="168" t="s">
        <v>768</v>
      </c>
      <c r="C332" s="245">
        <v>5688495</v>
      </c>
      <c r="D332" s="245">
        <v>5907603</v>
      </c>
      <c r="E332" s="245">
        <v>6218609</v>
      </c>
      <c r="F332" s="245">
        <v>6413228</v>
      </c>
      <c r="G332" s="245">
        <v>6629489</v>
      </c>
      <c r="H332" s="245">
        <v>6853779</v>
      </c>
      <c r="I332" s="239">
        <v>0</v>
      </c>
      <c r="J332" s="239">
        <v>0</v>
      </c>
      <c r="K332" s="167">
        <v>0</v>
      </c>
      <c r="L332" s="215">
        <v>76896</v>
      </c>
      <c r="M332" s="215">
        <v>163316</v>
      </c>
      <c r="N332" s="215">
        <v>39154</v>
      </c>
      <c r="O332" s="226">
        <v>55930</v>
      </c>
      <c r="P332" s="215">
        <v>58553</v>
      </c>
      <c r="Q332" s="215">
        <v>76896</v>
      </c>
      <c r="R332" s="215">
        <v>163316</v>
      </c>
      <c r="S332" s="215">
        <v>39154</v>
      </c>
      <c r="T332" s="215">
        <v>55930</v>
      </c>
      <c r="U332" s="215">
        <v>58553</v>
      </c>
      <c r="V332" s="1"/>
      <c r="W332" s="1">
        <v>0.0135</v>
      </c>
      <c r="X332" s="1">
        <v>0.0276</v>
      </c>
      <c r="Y332" s="1">
        <v>0.0063</v>
      </c>
      <c r="Z332" s="1">
        <v>0.0087</v>
      </c>
      <c r="AA332" s="167">
        <v>0.0088</v>
      </c>
      <c r="AB332" s="1">
        <v>0.0079</v>
      </c>
      <c r="AC332" s="1">
        <v>0.0079</v>
      </c>
      <c r="AE332" s="1">
        <v>0.0088</v>
      </c>
      <c r="AF332" s="1">
        <v>0.0075</v>
      </c>
      <c r="AG332" s="1">
        <v>0.0013000000000000008</v>
      </c>
      <c r="AI332" s="1">
        <v>0.0079</v>
      </c>
      <c r="AJ332" s="215">
        <v>54145</v>
      </c>
    </row>
    <row r="333" spans="1:36" ht="12.75">
      <c r="A333" s="167">
        <v>324</v>
      </c>
      <c r="B333" s="168" t="s">
        <v>769</v>
      </c>
      <c r="C333" s="245">
        <v>10921695</v>
      </c>
      <c r="D333" s="245">
        <v>11305610</v>
      </c>
      <c r="E333" s="245">
        <v>14138156</v>
      </c>
      <c r="F333" s="245">
        <v>14732479</v>
      </c>
      <c r="G333" s="245">
        <v>15339296</v>
      </c>
      <c r="H333" s="245">
        <v>13298902</v>
      </c>
      <c r="I333" s="239" t="s">
        <v>878</v>
      </c>
      <c r="J333" s="239">
        <v>0</v>
      </c>
      <c r="K333" s="167">
        <v>0</v>
      </c>
      <c r="L333" s="215">
        <v>110872</v>
      </c>
      <c r="M333" s="215">
        <v>143338</v>
      </c>
      <c r="N333" s="215">
        <v>240869</v>
      </c>
      <c r="O333" s="226">
        <v>238505</v>
      </c>
      <c r="P333" s="215">
        <v>167734</v>
      </c>
      <c r="Q333" s="215">
        <v>110872</v>
      </c>
      <c r="R333" s="215">
        <v>143338</v>
      </c>
      <c r="S333" s="215">
        <v>240869</v>
      </c>
      <c r="T333" s="215">
        <v>238505</v>
      </c>
      <c r="U333" s="215">
        <v>167734</v>
      </c>
      <c r="V333" s="1"/>
      <c r="W333" s="1">
        <v>0.0102</v>
      </c>
      <c r="X333" s="1">
        <v>0.0127</v>
      </c>
      <c r="Y333" s="1">
        <v>0.017</v>
      </c>
      <c r="Z333" s="1">
        <v>0.0162</v>
      </c>
      <c r="AA333" s="167">
        <v>0.0109</v>
      </c>
      <c r="AB333" s="1">
        <v>0.0147</v>
      </c>
      <c r="AC333" s="1">
        <v>0.0133</v>
      </c>
      <c r="AE333" s="1">
        <v>0.017</v>
      </c>
      <c r="AF333" s="1">
        <v>0.0136</v>
      </c>
      <c r="AG333" s="1">
        <v>0.003400000000000002</v>
      </c>
      <c r="AI333" s="1">
        <v>0.0147</v>
      </c>
      <c r="AJ333" s="215">
        <v>195494</v>
      </c>
    </row>
    <row r="334" spans="1:36" ht="12.75">
      <c r="A334" s="167">
        <v>325</v>
      </c>
      <c r="B334" s="168" t="s">
        <v>770</v>
      </c>
      <c r="C334" s="245">
        <v>70020189</v>
      </c>
      <c r="D334" s="245">
        <v>70938030</v>
      </c>
      <c r="E334" s="245">
        <v>71673901</v>
      </c>
      <c r="F334" s="245">
        <v>72606200</v>
      </c>
      <c r="G334" s="245">
        <v>75577385</v>
      </c>
      <c r="H334" s="245">
        <v>78332974</v>
      </c>
      <c r="I334" s="239">
        <v>0</v>
      </c>
      <c r="J334" s="239">
        <v>0</v>
      </c>
      <c r="K334" s="167">
        <v>0</v>
      </c>
      <c r="L334" s="215">
        <v>1623098</v>
      </c>
      <c r="M334" s="215">
        <v>997491</v>
      </c>
      <c r="N334" s="215">
        <v>1437546</v>
      </c>
      <c r="O334" s="226">
        <v>1156030</v>
      </c>
      <c r="P334" s="215">
        <v>866154</v>
      </c>
      <c r="Q334" s="215">
        <v>1623098</v>
      </c>
      <c r="R334" s="215">
        <v>997491</v>
      </c>
      <c r="S334" s="215">
        <v>1437546</v>
      </c>
      <c r="T334" s="215">
        <v>1156030</v>
      </c>
      <c r="U334" s="215">
        <v>866154</v>
      </c>
      <c r="V334" s="1"/>
      <c r="W334" s="1">
        <v>0.0232</v>
      </c>
      <c r="X334" s="1">
        <v>0.0141</v>
      </c>
      <c r="Y334" s="1">
        <v>0.0201</v>
      </c>
      <c r="Z334" s="1">
        <v>0.0159</v>
      </c>
      <c r="AA334" s="167">
        <v>0.0115</v>
      </c>
      <c r="AB334" s="1">
        <v>0.0158</v>
      </c>
      <c r="AC334" s="1">
        <v>0.0138</v>
      </c>
      <c r="AE334" s="1">
        <v>0.0201</v>
      </c>
      <c r="AF334" s="1">
        <v>0.0137</v>
      </c>
      <c r="AG334" s="1">
        <v>0.0063999999999999994</v>
      </c>
      <c r="AI334" s="1">
        <v>0.0158</v>
      </c>
      <c r="AJ334" s="215">
        <v>1237661</v>
      </c>
    </row>
    <row r="335" spans="1:36" ht="12.75">
      <c r="A335" s="167">
        <v>326</v>
      </c>
      <c r="B335" s="168" t="s">
        <v>771</v>
      </c>
      <c r="C335" s="245">
        <v>5716812</v>
      </c>
      <c r="D335" s="245">
        <v>5926880</v>
      </c>
      <c r="E335" s="245">
        <v>6121927</v>
      </c>
      <c r="F335" s="245">
        <v>6310078</v>
      </c>
      <c r="G335" s="245">
        <v>6535357</v>
      </c>
      <c r="H335" s="245">
        <v>6759937</v>
      </c>
      <c r="I335" s="239">
        <v>0</v>
      </c>
      <c r="J335" s="239">
        <v>0</v>
      </c>
      <c r="K335" s="167">
        <v>0</v>
      </c>
      <c r="L335" s="215">
        <v>67148</v>
      </c>
      <c r="M335" s="215">
        <v>46875</v>
      </c>
      <c r="N335" s="215">
        <v>35103</v>
      </c>
      <c r="O335" s="226">
        <v>67527</v>
      </c>
      <c r="P335" s="215">
        <v>61196</v>
      </c>
      <c r="Q335" s="215">
        <v>67148</v>
      </c>
      <c r="R335" s="215">
        <v>46875</v>
      </c>
      <c r="S335" s="215">
        <v>35103</v>
      </c>
      <c r="T335" s="215">
        <v>67527</v>
      </c>
      <c r="U335" s="215">
        <v>61196</v>
      </c>
      <c r="V335" s="1"/>
      <c r="W335" s="1">
        <v>0.0117</v>
      </c>
      <c r="X335" s="1">
        <v>0.0079</v>
      </c>
      <c r="Y335" s="1">
        <v>0.0057</v>
      </c>
      <c r="Z335" s="1">
        <v>0.0107</v>
      </c>
      <c r="AA335" s="167">
        <v>0.0094</v>
      </c>
      <c r="AB335" s="1">
        <v>0.0086</v>
      </c>
      <c r="AC335" s="1">
        <v>0.0077</v>
      </c>
      <c r="AE335" s="1">
        <v>0.0107</v>
      </c>
      <c r="AF335" s="1">
        <v>0.0076</v>
      </c>
      <c r="AG335" s="1">
        <v>0.0030999999999999995</v>
      </c>
      <c r="AI335" s="1">
        <v>0.0086</v>
      </c>
      <c r="AJ335" s="215">
        <v>58135</v>
      </c>
    </row>
    <row r="336" spans="1:36" ht="12.75">
      <c r="A336" s="167">
        <v>327</v>
      </c>
      <c r="B336" s="168" t="s">
        <v>772</v>
      </c>
      <c r="C336" s="245">
        <v>10905907</v>
      </c>
      <c r="D336" s="245">
        <v>11312744</v>
      </c>
      <c r="E336" s="245">
        <v>16231803</v>
      </c>
      <c r="F336" s="245">
        <v>16771372</v>
      </c>
      <c r="G336" s="245">
        <v>17721891</v>
      </c>
      <c r="H336" s="245">
        <v>0</v>
      </c>
      <c r="I336" s="239">
        <v>0</v>
      </c>
      <c r="J336" s="239">
        <v>0</v>
      </c>
      <c r="K336" s="167">
        <v>0</v>
      </c>
      <c r="L336" s="215">
        <v>134189</v>
      </c>
      <c r="M336" s="215">
        <v>151668</v>
      </c>
      <c r="N336" s="215">
        <v>133774</v>
      </c>
      <c r="O336" s="226">
        <v>231235</v>
      </c>
      <c r="P336" s="215">
        <v>0</v>
      </c>
      <c r="Q336" s="215">
        <v>134189</v>
      </c>
      <c r="R336" s="215">
        <v>151668</v>
      </c>
      <c r="S336" s="215">
        <v>133774</v>
      </c>
      <c r="T336" s="215">
        <v>231235</v>
      </c>
      <c r="U336" s="215">
        <v>0</v>
      </c>
      <c r="V336" s="1"/>
      <c r="W336" s="1">
        <v>0.0123</v>
      </c>
      <c r="X336" s="1">
        <v>0.0134</v>
      </c>
      <c r="Y336" s="1">
        <v>0.0082</v>
      </c>
      <c r="Z336" s="1">
        <v>0.0138</v>
      </c>
      <c r="AA336" s="167">
        <v>0</v>
      </c>
      <c r="AB336" s="1">
        <v>0.0118</v>
      </c>
      <c r="AC336" s="1">
        <v>0.0113</v>
      </c>
      <c r="AE336" s="1">
        <v>0.0138</v>
      </c>
      <c r="AF336" s="1">
        <v>0.0108</v>
      </c>
      <c r="AG336" s="1">
        <v>0.002999999999999999</v>
      </c>
      <c r="AI336" s="1">
        <v>0.0118</v>
      </c>
      <c r="AJ336" s="215">
        <v>149854</v>
      </c>
    </row>
    <row r="337" spans="1:36" ht="12.75">
      <c r="A337" s="167">
        <v>328</v>
      </c>
      <c r="B337" s="168" t="s">
        <v>773</v>
      </c>
      <c r="C337" s="245">
        <v>81268153</v>
      </c>
      <c r="D337" s="245">
        <v>84338470</v>
      </c>
      <c r="E337" s="245">
        <v>87805268</v>
      </c>
      <c r="F337" s="245">
        <v>92289938</v>
      </c>
      <c r="G337" s="245">
        <v>96771630</v>
      </c>
      <c r="H337" s="245">
        <v>102860906</v>
      </c>
      <c r="I337" s="239" t="s">
        <v>888</v>
      </c>
      <c r="J337" s="239">
        <v>0</v>
      </c>
      <c r="K337" s="167">
        <v>0</v>
      </c>
      <c r="L337" s="215">
        <v>1038613</v>
      </c>
      <c r="M337" s="215">
        <v>1358336</v>
      </c>
      <c r="N337" s="215">
        <v>2286463</v>
      </c>
      <c r="O337" s="226">
        <v>2151457</v>
      </c>
      <c r="P337" s="215">
        <v>3669985</v>
      </c>
      <c r="Q337" s="215">
        <v>1038613</v>
      </c>
      <c r="R337" s="215">
        <v>1358336</v>
      </c>
      <c r="S337" s="215">
        <v>2286463</v>
      </c>
      <c r="T337" s="215">
        <v>2151457</v>
      </c>
      <c r="U337" s="215">
        <v>3669985</v>
      </c>
      <c r="V337" s="1"/>
      <c r="W337" s="1">
        <v>0.0128</v>
      </c>
      <c r="X337" s="1">
        <v>0.0161</v>
      </c>
      <c r="Y337" s="1">
        <v>0.026</v>
      </c>
      <c r="Z337" s="1">
        <v>0.0233</v>
      </c>
      <c r="AA337" s="167">
        <v>0.0379</v>
      </c>
      <c r="AB337" s="1">
        <v>0.0291</v>
      </c>
      <c r="AC337" s="1">
        <v>0.0218</v>
      </c>
      <c r="AE337" s="1">
        <v>0.0379</v>
      </c>
      <c r="AF337" s="1">
        <v>0.0247</v>
      </c>
      <c r="AG337" s="1">
        <v>0.013200000000000003</v>
      </c>
      <c r="AI337" s="1">
        <v>0.0291</v>
      </c>
      <c r="AJ337" s="215">
        <v>2993252</v>
      </c>
    </row>
    <row r="338" spans="1:36" ht="12.75">
      <c r="A338" s="167">
        <v>329</v>
      </c>
      <c r="B338" s="168" t="s">
        <v>774</v>
      </c>
      <c r="C338" s="245">
        <v>74937129</v>
      </c>
      <c r="D338" s="245">
        <v>78163668</v>
      </c>
      <c r="E338" s="245">
        <v>81172571</v>
      </c>
      <c r="F338" s="245">
        <v>85946506</v>
      </c>
      <c r="G338" s="245">
        <v>90147758</v>
      </c>
      <c r="H338" s="245">
        <v>93703768</v>
      </c>
      <c r="I338" s="239" t="s">
        <v>870</v>
      </c>
      <c r="J338" s="239">
        <v>0</v>
      </c>
      <c r="K338" s="167">
        <v>0</v>
      </c>
      <c r="L338" s="215">
        <v>1353111</v>
      </c>
      <c r="M338" s="215">
        <v>1054811</v>
      </c>
      <c r="N338" s="215">
        <v>2744621</v>
      </c>
      <c r="O338" s="226">
        <v>2035539</v>
      </c>
      <c r="P338" s="215">
        <v>1302316</v>
      </c>
      <c r="Q338" s="215">
        <v>1353111</v>
      </c>
      <c r="R338" s="215">
        <v>1054811</v>
      </c>
      <c r="S338" s="215">
        <v>2744621</v>
      </c>
      <c r="T338" s="215">
        <v>2035539</v>
      </c>
      <c r="U338" s="215">
        <v>1302316</v>
      </c>
      <c r="V338" s="1"/>
      <c r="W338" s="1">
        <v>0.0181</v>
      </c>
      <c r="X338" s="1">
        <v>0.0135</v>
      </c>
      <c r="Y338" s="1">
        <v>0.0338</v>
      </c>
      <c r="Z338" s="1">
        <v>0.0237</v>
      </c>
      <c r="AA338" s="167">
        <v>0.0144</v>
      </c>
      <c r="AB338" s="1">
        <v>0.024</v>
      </c>
      <c r="AC338" s="1">
        <v>0.0172</v>
      </c>
      <c r="AE338" s="1">
        <v>0.0338</v>
      </c>
      <c r="AF338" s="1">
        <v>0.0191</v>
      </c>
      <c r="AG338" s="1">
        <v>0.014699999999999998</v>
      </c>
      <c r="AI338" s="1">
        <v>0.024</v>
      </c>
      <c r="AJ338" s="215">
        <v>2248890</v>
      </c>
    </row>
    <row r="339" spans="1:36" ht="12.75">
      <c r="A339" s="167">
        <v>330</v>
      </c>
      <c r="B339" s="168" t="s">
        <v>775</v>
      </c>
      <c r="C339" s="245">
        <v>66965306</v>
      </c>
      <c r="D339" s="245">
        <v>69379681</v>
      </c>
      <c r="E339" s="245">
        <v>78898206</v>
      </c>
      <c r="F339" s="245">
        <v>82208606</v>
      </c>
      <c r="G339" s="245">
        <v>85134705</v>
      </c>
      <c r="H339" s="245">
        <v>82735134</v>
      </c>
      <c r="I339" s="239" t="s">
        <v>881</v>
      </c>
      <c r="J339" s="239">
        <v>0</v>
      </c>
      <c r="K339" s="167">
        <v>0</v>
      </c>
      <c r="L339" s="215">
        <v>740243</v>
      </c>
      <c r="M339" s="215">
        <v>1069837</v>
      </c>
      <c r="N339" s="215">
        <v>1334726</v>
      </c>
      <c r="O339" s="226">
        <v>870884</v>
      </c>
      <c r="P339" s="215">
        <v>892263</v>
      </c>
      <c r="Q339" s="215">
        <v>740243</v>
      </c>
      <c r="R339" s="215">
        <v>1069837</v>
      </c>
      <c r="S339" s="215">
        <v>1334726</v>
      </c>
      <c r="T339" s="215">
        <v>870884</v>
      </c>
      <c r="U339" s="215">
        <v>892263</v>
      </c>
      <c r="V339" s="1"/>
      <c r="W339" s="1">
        <v>0.0111</v>
      </c>
      <c r="X339" s="1">
        <v>0.0154</v>
      </c>
      <c r="Y339" s="1">
        <v>0.0169</v>
      </c>
      <c r="Z339" s="1">
        <v>0.0106</v>
      </c>
      <c r="AA339" s="167">
        <v>0.0105</v>
      </c>
      <c r="AB339" s="1">
        <v>0.0127</v>
      </c>
      <c r="AC339" s="1">
        <v>0.0122</v>
      </c>
      <c r="AE339" s="1">
        <v>0.0169</v>
      </c>
      <c r="AF339" s="1">
        <v>0.0106</v>
      </c>
      <c r="AG339" s="1">
        <v>0.006299999999999998</v>
      </c>
      <c r="AI339" s="1">
        <v>0.0127</v>
      </c>
      <c r="AJ339" s="215">
        <v>1050736</v>
      </c>
    </row>
    <row r="340" spans="1:36" ht="12.75">
      <c r="A340" s="167">
        <v>331</v>
      </c>
      <c r="B340" s="168" t="s">
        <v>776</v>
      </c>
      <c r="C340" s="245">
        <v>3731141</v>
      </c>
      <c r="D340" s="245">
        <v>3881839</v>
      </c>
      <c r="E340" s="245">
        <v>4551749</v>
      </c>
      <c r="F340" s="245">
        <v>4717089</v>
      </c>
      <c r="G340" s="245">
        <v>4883718</v>
      </c>
      <c r="H340" s="245">
        <v>4557905</v>
      </c>
      <c r="I340" s="239">
        <v>0</v>
      </c>
      <c r="J340" s="239">
        <v>0</v>
      </c>
      <c r="K340" s="167">
        <v>0</v>
      </c>
      <c r="L340" s="215">
        <v>57419</v>
      </c>
      <c r="M340" s="215">
        <v>68972</v>
      </c>
      <c r="N340" s="215">
        <v>51546</v>
      </c>
      <c r="O340" s="226">
        <v>47450</v>
      </c>
      <c r="P340" s="215">
        <v>94730</v>
      </c>
      <c r="Q340" s="215">
        <v>57419</v>
      </c>
      <c r="R340" s="215">
        <v>68972</v>
      </c>
      <c r="S340" s="215">
        <v>51546</v>
      </c>
      <c r="T340" s="215">
        <v>47450</v>
      </c>
      <c r="U340" s="215">
        <v>94730</v>
      </c>
      <c r="V340" s="1"/>
      <c r="W340" s="1">
        <v>0.0154</v>
      </c>
      <c r="X340" s="1">
        <v>0.0178</v>
      </c>
      <c r="Y340" s="1">
        <v>0.0113</v>
      </c>
      <c r="Z340" s="1">
        <v>0.0101</v>
      </c>
      <c r="AA340" s="167">
        <v>0.0194</v>
      </c>
      <c r="AB340" s="1">
        <v>0.0136</v>
      </c>
      <c r="AC340" s="1">
        <v>0.0131</v>
      </c>
      <c r="AE340" s="1">
        <v>0.0194</v>
      </c>
      <c r="AF340" s="1">
        <v>0.0107</v>
      </c>
      <c r="AG340" s="1">
        <v>0.008700000000000001</v>
      </c>
      <c r="AI340" s="1">
        <v>0.0136</v>
      </c>
      <c r="AJ340" s="215">
        <v>61988</v>
      </c>
    </row>
    <row r="341" spans="1:36" ht="12.75">
      <c r="A341" s="167">
        <v>332</v>
      </c>
      <c r="B341" s="168" t="s">
        <v>777</v>
      </c>
      <c r="C341" s="245">
        <v>15466219</v>
      </c>
      <c r="D341" s="245">
        <v>16177240</v>
      </c>
      <c r="E341" s="245">
        <v>19879914</v>
      </c>
      <c r="F341" s="245">
        <v>20697368</v>
      </c>
      <c r="G341" s="245">
        <v>21673199</v>
      </c>
      <c r="H341" s="245">
        <v>19857052</v>
      </c>
      <c r="I341" s="239">
        <v>0</v>
      </c>
      <c r="J341" s="239">
        <v>0</v>
      </c>
      <c r="K341" s="167">
        <v>0</v>
      </c>
      <c r="L341" s="215">
        <v>324366</v>
      </c>
      <c r="M341" s="215">
        <v>214927</v>
      </c>
      <c r="N341" s="215">
        <v>320456</v>
      </c>
      <c r="O341" s="226">
        <v>458397</v>
      </c>
      <c r="P341" s="215">
        <v>293212</v>
      </c>
      <c r="Q341" s="215">
        <v>324366</v>
      </c>
      <c r="R341" s="215">
        <v>214927</v>
      </c>
      <c r="S341" s="215">
        <v>320456</v>
      </c>
      <c r="T341" s="215">
        <v>458397</v>
      </c>
      <c r="U341" s="215">
        <v>293212</v>
      </c>
      <c r="V341" s="1"/>
      <c r="W341" s="1">
        <v>0.021</v>
      </c>
      <c r="X341" s="1">
        <v>0.0133</v>
      </c>
      <c r="Y341" s="1">
        <v>0.0161</v>
      </c>
      <c r="Z341" s="1">
        <v>0.0221</v>
      </c>
      <c r="AA341" s="167">
        <v>0.0135</v>
      </c>
      <c r="AB341" s="1">
        <v>0.0172</v>
      </c>
      <c r="AC341" s="1">
        <v>0.0143</v>
      </c>
      <c r="AE341" s="1">
        <v>0.0221</v>
      </c>
      <c r="AF341" s="1">
        <v>0.0148</v>
      </c>
      <c r="AG341" s="1">
        <v>0.007300000000000001</v>
      </c>
      <c r="AI341" s="1">
        <v>0.0172</v>
      </c>
      <c r="AJ341" s="215">
        <v>341541</v>
      </c>
    </row>
    <row r="342" spans="1:36" ht="12.75">
      <c r="A342" s="167">
        <v>333</v>
      </c>
      <c r="B342" s="168" t="s">
        <v>778</v>
      </c>
      <c r="C342" s="245">
        <v>69146363</v>
      </c>
      <c r="D342" s="245">
        <v>72273886</v>
      </c>
      <c r="E342" s="245">
        <v>81078696</v>
      </c>
      <c r="F342" s="245">
        <v>84137267</v>
      </c>
      <c r="G342" s="245">
        <v>87485049</v>
      </c>
      <c r="H342" s="245">
        <v>85161332</v>
      </c>
      <c r="I342" s="239" t="s">
        <v>871</v>
      </c>
      <c r="J342" s="239">
        <v>0</v>
      </c>
      <c r="K342" s="167">
        <v>0</v>
      </c>
      <c r="L342" s="215">
        <v>1398864</v>
      </c>
      <c r="M342" s="215">
        <v>1035609</v>
      </c>
      <c r="N342" s="215">
        <v>1031604</v>
      </c>
      <c r="O342" s="226">
        <v>1244350</v>
      </c>
      <c r="P342" s="215">
        <v>1909960</v>
      </c>
      <c r="Q342" s="215">
        <v>1398864</v>
      </c>
      <c r="R342" s="215">
        <v>1035609</v>
      </c>
      <c r="S342" s="215">
        <v>1031604</v>
      </c>
      <c r="T342" s="215">
        <v>1244350</v>
      </c>
      <c r="U342" s="215">
        <v>1909960</v>
      </c>
      <c r="V342" s="1"/>
      <c r="W342" s="1">
        <v>0.0202</v>
      </c>
      <c r="X342" s="1">
        <v>0.0143</v>
      </c>
      <c r="Y342" s="1">
        <v>0.0127</v>
      </c>
      <c r="Z342" s="1">
        <v>0.0148</v>
      </c>
      <c r="AA342" s="167">
        <v>0.0218</v>
      </c>
      <c r="AB342" s="1">
        <v>0.0164</v>
      </c>
      <c r="AC342" s="1">
        <v>0.0139</v>
      </c>
      <c r="AE342" s="1">
        <v>0.0218</v>
      </c>
      <c r="AF342" s="1">
        <v>0.0138</v>
      </c>
      <c r="AG342" s="1">
        <v>0.008</v>
      </c>
      <c r="AI342" s="1">
        <v>0.0164</v>
      </c>
      <c r="AJ342" s="215">
        <v>1396646</v>
      </c>
    </row>
    <row r="343" spans="1:36" ht="12.75">
      <c r="A343" s="167">
        <v>334</v>
      </c>
      <c r="B343" s="168" t="s">
        <v>779</v>
      </c>
      <c r="C343" s="245">
        <v>25391825</v>
      </c>
      <c r="D343" s="245">
        <v>26515689</v>
      </c>
      <c r="E343" s="245">
        <v>27980872</v>
      </c>
      <c r="F343" s="245">
        <v>29163246</v>
      </c>
      <c r="G343" s="245">
        <v>30584201</v>
      </c>
      <c r="H343" s="245">
        <v>31881305</v>
      </c>
      <c r="I343" s="239" t="s">
        <v>891</v>
      </c>
      <c r="J343" s="239">
        <v>0</v>
      </c>
      <c r="K343" s="167">
        <v>0</v>
      </c>
      <c r="L343" s="215">
        <v>489068</v>
      </c>
      <c r="M343" s="215">
        <v>510180</v>
      </c>
      <c r="N343" s="215">
        <v>482852</v>
      </c>
      <c r="O343" s="226">
        <v>691874</v>
      </c>
      <c r="P343" s="215">
        <v>847070</v>
      </c>
      <c r="Q343" s="215">
        <v>489068</v>
      </c>
      <c r="R343" s="215">
        <v>510180</v>
      </c>
      <c r="S343" s="215">
        <v>482852</v>
      </c>
      <c r="T343" s="215">
        <v>691874</v>
      </c>
      <c r="U343" s="215">
        <v>847070</v>
      </c>
      <c r="V343" s="1"/>
      <c r="W343" s="1">
        <v>0.0193</v>
      </c>
      <c r="X343" s="1">
        <v>0.0192</v>
      </c>
      <c r="Y343" s="1">
        <v>0.0173</v>
      </c>
      <c r="Z343" s="1">
        <v>0.0237</v>
      </c>
      <c r="AA343" s="167">
        <v>0.0277</v>
      </c>
      <c r="AB343" s="1">
        <v>0.0229</v>
      </c>
      <c r="AC343" s="1">
        <v>0.0201</v>
      </c>
      <c r="AE343" s="1">
        <v>0.0277</v>
      </c>
      <c r="AF343" s="1">
        <v>0.0205</v>
      </c>
      <c r="AG343" s="1">
        <v>0.007199999999999998</v>
      </c>
      <c r="AI343" s="1">
        <v>0.0229</v>
      </c>
      <c r="AJ343" s="215">
        <v>730082</v>
      </c>
    </row>
    <row r="344" spans="1:36" ht="12.75">
      <c r="A344" s="167">
        <v>335</v>
      </c>
      <c r="B344" s="168" t="s">
        <v>780</v>
      </c>
      <c r="C344" s="245">
        <v>65340733</v>
      </c>
      <c r="D344" s="245">
        <v>68206120</v>
      </c>
      <c r="E344" s="245">
        <v>79703916</v>
      </c>
      <c r="F344" s="245">
        <v>83076625</v>
      </c>
      <c r="G344" s="245">
        <v>86718329</v>
      </c>
      <c r="H344" s="245">
        <v>80718824</v>
      </c>
      <c r="I344" s="239" t="s">
        <v>874</v>
      </c>
      <c r="J344" s="239">
        <v>0</v>
      </c>
      <c r="K344" s="167">
        <v>0</v>
      </c>
      <c r="L344" s="215">
        <v>1226531</v>
      </c>
      <c r="M344" s="215">
        <v>1164466</v>
      </c>
      <c r="N344" s="215">
        <v>1380111</v>
      </c>
      <c r="O344" s="226">
        <v>1564788</v>
      </c>
      <c r="P344" s="215">
        <v>1124139</v>
      </c>
      <c r="Q344" s="215">
        <v>1226531</v>
      </c>
      <c r="R344" s="215">
        <v>1164466</v>
      </c>
      <c r="S344" s="215">
        <v>1380111</v>
      </c>
      <c r="T344" s="215">
        <v>1564788</v>
      </c>
      <c r="U344" s="215">
        <v>1124139</v>
      </c>
      <c r="V344" s="1"/>
      <c r="W344" s="1">
        <v>0.0188</v>
      </c>
      <c r="X344" s="1">
        <v>0.0171</v>
      </c>
      <c r="Y344" s="1">
        <v>0.0173</v>
      </c>
      <c r="Z344" s="1">
        <v>0.0188</v>
      </c>
      <c r="AA344" s="167">
        <v>0.013</v>
      </c>
      <c r="AB344" s="1">
        <v>0.0164</v>
      </c>
      <c r="AC344" s="1">
        <v>0.0158</v>
      </c>
      <c r="AE344" s="1">
        <v>0.0188</v>
      </c>
      <c r="AF344" s="1">
        <v>0.0152</v>
      </c>
      <c r="AG344" s="1">
        <v>0.0036000000000000008</v>
      </c>
      <c r="AI344" s="1">
        <v>0.0164</v>
      </c>
      <c r="AJ344" s="215">
        <v>1323789</v>
      </c>
    </row>
    <row r="345" spans="1:36" ht="12.75">
      <c r="A345" s="167">
        <v>336</v>
      </c>
      <c r="B345" s="168" t="s">
        <v>781</v>
      </c>
      <c r="C345" s="245">
        <v>102157306</v>
      </c>
      <c r="D345" s="245">
        <v>106743622</v>
      </c>
      <c r="E345" s="245">
        <v>111575293</v>
      </c>
      <c r="F345" s="245">
        <v>116020265</v>
      </c>
      <c r="G345" s="245">
        <v>121256006</v>
      </c>
      <c r="H345" s="245">
        <v>126135128</v>
      </c>
      <c r="I345" s="239">
        <v>0</v>
      </c>
      <c r="J345" s="239">
        <v>0</v>
      </c>
      <c r="K345" s="167">
        <v>0</v>
      </c>
      <c r="L345" s="215">
        <v>2032383</v>
      </c>
      <c r="M345" s="215">
        <v>2025052</v>
      </c>
      <c r="N345" s="215">
        <v>1655590</v>
      </c>
      <c r="O345" s="226">
        <v>2151749</v>
      </c>
      <c r="P345" s="215">
        <v>1841580</v>
      </c>
      <c r="Q345" s="215">
        <v>2032383</v>
      </c>
      <c r="R345" s="215">
        <v>2025052</v>
      </c>
      <c r="S345" s="215">
        <v>1655590</v>
      </c>
      <c r="T345" s="215">
        <v>2151749</v>
      </c>
      <c r="U345" s="215">
        <v>1841580</v>
      </c>
      <c r="V345" s="1"/>
      <c r="W345" s="1">
        <v>0.0199</v>
      </c>
      <c r="X345" s="1">
        <v>0.019</v>
      </c>
      <c r="Y345" s="1">
        <v>0.0148</v>
      </c>
      <c r="Z345" s="1">
        <v>0.0185</v>
      </c>
      <c r="AA345" s="167">
        <v>0.0152</v>
      </c>
      <c r="AB345" s="1">
        <v>0.0162</v>
      </c>
      <c r="AC345" s="1">
        <v>0.0162</v>
      </c>
      <c r="AE345" s="1">
        <v>0.0185</v>
      </c>
      <c r="AF345" s="1">
        <v>0.015</v>
      </c>
      <c r="AG345" s="1">
        <v>0.0034999999999999996</v>
      </c>
      <c r="AI345" s="1">
        <v>0.0162</v>
      </c>
      <c r="AJ345" s="215">
        <v>2043389</v>
      </c>
    </row>
    <row r="346" spans="1:36" ht="12.75">
      <c r="A346" s="167">
        <v>337</v>
      </c>
      <c r="B346" s="168" t="s">
        <v>782</v>
      </c>
      <c r="C346" s="245">
        <v>4530850</v>
      </c>
      <c r="D346" s="245">
        <v>4725089</v>
      </c>
      <c r="E346" s="245">
        <v>5261279</v>
      </c>
      <c r="F346" s="245">
        <v>5483508</v>
      </c>
      <c r="G346" s="245">
        <v>5685022</v>
      </c>
      <c r="H346" s="245">
        <v>5535245</v>
      </c>
      <c r="I346" s="239">
        <v>0</v>
      </c>
      <c r="J346" s="239">
        <v>0</v>
      </c>
      <c r="K346" s="167">
        <v>0</v>
      </c>
      <c r="L346" s="215">
        <v>80967</v>
      </c>
      <c r="M346" s="215">
        <v>104332</v>
      </c>
      <c r="N346" s="215">
        <v>90697</v>
      </c>
      <c r="O346" s="226">
        <v>64426</v>
      </c>
      <c r="P346" s="215">
        <v>45950</v>
      </c>
      <c r="Q346" s="215">
        <v>80967</v>
      </c>
      <c r="R346" s="215">
        <v>104332</v>
      </c>
      <c r="S346" s="215">
        <v>90697</v>
      </c>
      <c r="T346" s="215">
        <v>64426</v>
      </c>
      <c r="U346" s="215">
        <v>45950</v>
      </c>
      <c r="V346" s="1"/>
      <c r="W346" s="1">
        <v>0.0179</v>
      </c>
      <c r="X346" s="1">
        <v>0.0221</v>
      </c>
      <c r="Y346" s="1">
        <v>0.0172</v>
      </c>
      <c r="Z346" s="1">
        <v>0.0117</v>
      </c>
      <c r="AA346" s="167">
        <v>0.0081</v>
      </c>
      <c r="AB346" s="1">
        <v>0.0123</v>
      </c>
      <c r="AC346" s="1">
        <v>0.0123</v>
      </c>
      <c r="AE346" s="1">
        <v>0.0172</v>
      </c>
      <c r="AF346" s="1">
        <v>0.0099</v>
      </c>
      <c r="AG346" s="1">
        <v>0.007299999999999999</v>
      </c>
      <c r="AI346" s="1">
        <v>0.0123</v>
      </c>
      <c r="AJ346" s="215">
        <v>68084</v>
      </c>
    </row>
    <row r="347" spans="1:36" ht="12.75">
      <c r="A347" s="167">
        <v>338</v>
      </c>
      <c r="B347" s="168" t="s">
        <v>783</v>
      </c>
      <c r="C347" s="245">
        <v>23971008</v>
      </c>
      <c r="D347" s="245">
        <v>24920630</v>
      </c>
      <c r="E347" s="245">
        <v>26106341</v>
      </c>
      <c r="F347" s="245">
        <v>27156448</v>
      </c>
      <c r="G347" s="245">
        <v>28505008</v>
      </c>
      <c r="H347" s="245">
        <v>29598935</v>
      </c>
      <c r="I347" s="239">
        <v>0</v>
      </c>
      <c r="J347" s="239">
        <v>0</v>
      </c>
      <c r="K347" s="167">
        <v>0</v>
      </c>
      <c r="L347" s="215">
        <v>344392</v>
      </c>
      <c r="M347" s="215">
        <v>237001</v>
      </c>
      <c r="N347" s="215">
        <v>397448</v>
      </c>
      <c r="O347" s="226">
        <v>669649</v>
      </c>
      <c r="P347" s="215">
        <v>378126</v>
      </c>
      <c r="Q347" s="215">
        <v>344392</v>
      </c>
      <c r="R347" s="215">
        <v>237001</v>
      </c>
      <c r="S347" s="215">
        <v>397448</v>
      </c>
      <c r="T347" s="215">
        <v>669649</v>
      </c>
      <c r="U347" s="215">
        <v>378126</v>
      </c>
      <c r="V347" s="1"/>
      <c r="W347" s="1">
        <v>0.0144</v>
      </c>
      <c r="X347" s="1">
        <v>0.0095</v>
      </c>
      <c r="Y347" s="1">
        <v>0.0152</v>
      </c>
      <c r="Z347" s="1">
        <v>0.0247</v>
      </c>
      <c r="AA347" s="167">
        <v>0.0133</v>
      </c>
      <c r="AB347" s="1">
        <v>0.0177</v>
      </c>
      <c r="AC347" s="1">
        <v>0.0127</v>
      </c>
      <c r="AE347" s="1">
        <v>0.0247</v>
      </c>
      <c r="AF347" s="1">
        <v>0.0143</v>
      </c>
      <c r="AG347" s="1">
        <v>0.0104</v>
      </c>
      <c r="AI347" s="1">
        <v>0.0177</v>
      </c>
      <c r="AJ347" s="215">
        <v>523901</v>
      </c>
    </row>
    <row r="348" spans="1:36" ht="12.75">
      <c r="A348" s="167">
        <v>339</v>
      </c>
      <c r="B348" s="168" t="s">
        <v>784</v>
      </c>
      <c r="C348" s="245">
        <v>32919921</v>
      </c>
      <c r="D348" s="245">
        <v>34268070</v>
      </c>
      <c r="E348" s="245">
        <v>38691959</v>
      </c>
      <c r="F348" s="245">
        <v>40099245</v>
      </c>
      <c r="G348" s="245">
        <v>41623104</v>
      </c>
      <c r="H348" s="245">
        <v>39908702</v>
      </c>
      <c r="I348" s="239" t="s">
        <v>872</v>
      </c>
      <c r="J348" s="239">
        <v>0</v>
      </c>
      <c r="K348" s="167">
        <v>0</v>
      </c>
      <c r="L348" s="215">
        <v>525150</v>
      </c>
      <c r="M348" s="215">
        <v>423572</v>
      </c>
      <c r="N348" s="215">
        <v>439987</v>
      </c>
      <c r="O348" s="226">
        <v>521378</v>
      </c>
      <c r="P348" s="215">
        <v>632179</v>
      </c>
      <c r="Q348" s="215">
        <v>525150</v>
      </c>
      <c r="R348" s="215">
        <v>423572</v>
      </c>
      <c r="S348" s="215">
        <v>439987</v>
      </c>
      <c r="T348" s="215">
        <v>521378</v>
      </c>
      <c r="U348" s="215">
        <v>632179</v>
      </c>
      <c r="V348" s="1"/>
      <c r="W348" s="1">
        <v>0.016</v>
      </c>
      <c r="X348" s="1">
        <v>0.0124</v>
      </c>
      <c r="Y348" s="1">
        <v>0.0114</v>
      </c>
      <c r="Z348" s="1">
        <v>0.013</v>
      </c>
      <c r="AA348" s="167">
        <v>0.0152</v>
      </c>
      <c r="AB348" s="1">
        <v>0.0132</v>
      </c>
      <c r="AC348" s="1">
        <v>0.0123</v>
      </c>
      <c r="AE348" s="1">
        <v>0.0152</v>
      </c>
      <c r="AF348" s="1">
        <v>0.0122</v>
      </c>
      <c r="AG348" s="1">
        <v>0.002999999999999999</v>
      </c>
      <c r="AI348" s="1">
        <v>0.0132</v>
      </c>
      <c r="AJ348" s="215">
        <v>526795</v>
      </c>
    </row>
    <row r="349" spans="1:36" ht="12.75">
      <c r="A349" s="167">
        <v>340</v>
      </c>
      <c r="B349" s="168" t="s">
        <v>785</v>
      </c>
      <c r="C349" s="245">
        <v>4948580</v>
      </c>
      <c r="D349" s="245">
        <v>5124923</v>
      </c>
      <c r="E349" s="245">
        <v>6170616</v>
      </c>
      <c r="F349" s="245">
        <v>6354536</v>
      </c>
      <c r="G349" s="245">
        <v>6634974</v>
      </c>
      <c r="H349" s="245">
        <v>5926806</v>
      </c>
      <c r="I349" s="239">
        <v>0</v>
      </c>
      <c r="J349" s="239">
        <v>0</v>
      </c>
      <c r="K349" s="167">
        <v>0</v>
      </c>
      <c r="L349" s="215">
        <v>52628</v>
      </c>
      <c r="M349" s="215">
        <v>75513</v>
      </c>
      <c r="N349" s="215">
        <v>29655</v>
      </c>
      <c r="O349" s="226">
        <v>121575</v>
      </c>
      <c r="P349" s="215">
        <v>32761</v>
      </c>
      <c r="Q349" s="215">
        <v>52628</v>
      </c>
      <c r="R349" s="215">
        <v>75513</v>
      </c>
      <c r="S349" s="215">
        <v>29655</v>
      </c>
      <c r="T349" s="215">
        <v>121575</v>
      </c>
      <c r="U349" s="215">
        <v>32761</v>
      </c>
      <c r="V349" s="1"/>
      <c r="W349" s="1">
        <v>0.0106</v>
      </c>
      <c r="X349" s="1">
        <v>0.0147</v>
      </c>
      <c r="Y349" s="1">
        <v>0.0048</v>
      </c>
      <c r="Z349" s="1">
        <v>0.0191</v>
      </c>
      <c r="AA349" s="167">
        <v>0.0049</v>
      </c>
      <c r="AB349" s="1">
        <v>0.0096</v>
      </c>
      <c r="AC349" s="1">
        <v>0.0081</v>
      </c>
      <c r="AE349" s="1">
        <v>0.0191</v>
      </c>
      <c r="AF349" s="1">
        <v>0.0049</v>
      </c>
      <c r="AG349" s="1">
        <v>0.014199999999999999</v>
      </c>
      <c r="AI349" s="1">
        <v>0.0096</v>
      </c>
      <c r="AJ349" s="215">
        <v>56897</v>
      </c>
    </row>
    <row r="350" spans="1:36" ht="12.75">
      <c r="A350" s="167">
        <v>341</v>
      </c>
      <c r="B350" s="168" t="s">
        <v>786</v>
      </c>
      <c r="C350" s="245">
        <v>15252778</v>
      </c>
      <c r="D350" s="245">
        <v>15820771</v>
      </c>
      <c r="E350" s="245">
        <v>18254133</v>
      </c>
      <c r="F350" s="245">
        <v>19135788</v>
      </c>
      <c r="G350" s="245">
        <v>19862585</v>
      </c>
      <c r="H350" s="245">
        <v>18729729</v>
      </c>
      <c r="I350" s="239">
        <v>0</v>
      </c>
      <c r="J350" s="239">
        <v>0</v>
      </c>
      <c r="K350" s="167">
        <v>0</v>
      </c>
      <c r="L350" s="215">
        <v>186674</v>
      </c>
      <c r="M350" s="215">
        <v>274484</v>
      </c>
      <c r="N350" s="215">
        <v>425302</v>
      </c>
      <c r="O350" s="226">
        <v>248402</v>
      </c>
      <c r="P350" s="215">
        <v>269524</v>
      </c>
      <c r="Q350" s="215">
        <v>186674</v>
      </c>
      <c r="R350" s="215">
        <v>274484</v>
      </c>
      <c r="S350" s="215">
        <v>425302</v>
      </c>
      <c r="T350" s="215">
        <v>248402</v>
      </c>
      <c r="U350" s="215">
        <v>269524</v>
      </c>
      <c r="V350" s="1"/>
      <c r="W350" s="1">
        <v>0.0122</v>
      </c>
      <c r="X350" s="1">
        <v>0.0173</v>
      </c>
      <c r="Y350" s="1">
        <v>0.0233</v>
      </c>
      <c r="Z350" s="1">
        <v>0.013</v>
      </c>
      <c r="AA350" s="167">
        <v>0.0136</v>
      </c>
      <c r="AB350" s="1">
        <v>0.0166</v>
      </c>
      <c r="AC350" s="1">
        <v>0.0146</v>
      </c>
      <c r="AE350" s="1">
        <v>0.0233</v>
      </c>
      <c r="AF350" s="1">
        <v>0.0133</v>
      </c>
      <c r="AG350" s="1">
        <v>0.010000000000000002</v>
      </c>
      <c r="AI350" s="1">
        <v>0.0166</v>
      </c>
      <c r="AJ350" s="215">
        <v>310914</v>
      </c>
    </row>
    <row r="351" spans="1:36" ht="12.75">
      <c r="A351" s="167">
        <v>342</v>
      </c>
      <c r="B351" s="168" t="s">
        <v>787</v>
      </c>
      <c r="C351" s="245">
        <v>76668444</v>
      </c>
      <c r="D351" s="245">
        <v>80382294</v>
      </c>
      <c r="E351" s="245">
        <v>84206856</v>
      </c>
      <c r="F351" s="245">
        <v>87640834</v>
      </c>
      <c r="G351" s="245">
        <v>92223356</v>
      </c>
      <c r="H351" s="245">
        <v>97075669</v>
      </c>
      <c r="I351" s="239" t="s">
        <v>870</v>
      </c>
      <c r="J351" s="239">
        <v>0</v>
      </c>
      <c r="K351" s="167">
        <v>0</v>
      </c>
      <c r="L351" s="215">
        <v>1797139</v>
      </c>
      <c r="M351" s="215">
        <v>1815005</v>
      </c>
      <c r="N351" s="215">
        <v>1328807</v>
      </c>
      <c r="O351" s="226">
        <v>2391501</v>
      </c>
      <c r="P351" s="215">
        <v>2546729</v>
      </c>
      <c r="Q351" s="215">
        <v>1797139</v>
      </c>
      <c r="R351" s="215">
        <v>1815005</v>
      </c>
      <c r="S351" s="215">
        <v>1328807</v>
      </c>
      <c r="T351" s="215">
        <v>2391501</v>
      </c>
      <c r="U351" s="215">
        <v>2546729</v>
      </c>
      <c r="V351" s="1"/>
      <c r="W351" s="1">
        <v>0.0234</v>
      </c>
      <c r="X351" s="1">
        <v>0.0226</v>
      </c>
      <c r="Y351" s="1">
        <v>0.0158</v>
      </c>
      <c r="Z351" s="1">
        <v>0.0273</v>
      </c>
      <c r="AA351" s="167">
        <v>0.0276</v>
      </c>
      <c r="AB351" s="1">
        <v>0.0236</v>
      </c>
      <c r="AC351" s="1">
        <v>0.0219</v>
      </c>
      <c r="AE351" s="1">
        <v>0.0276</v>
      </c>
      <c r="AF351" s="1">
        <v>0.0216</v>
      </c>
      <c r="AG351" s="1">
        <v>0.005999999999999998</v>
      </c>
      <c r="AI351" s="1">
        <v>0.0236</v>
      </c>
      <c r="AJ351" s="215">
        <v>2290986</v>
      </c>
    </row>
    <row r="352" spans="1:36" ht="12.75">
      <c r="A352" s="167">
        <v>343</v>
      </c>
      <c r="B352" s="168" t="s">
        <v>788</v>
      </c>
      <c r="C352" s="245">
        <v>10951910</v>
      </c>
      <c r="D352" s="245">
        <v>11371232</v>
      </c>
      <c r="E352" s="245">
        <v>12322980</v>
      </c>
      <c r="F352" s="245">
        <v>12974050</v>
      </c>
      <c r="G352" s="245">
        <v>13466411</v>
      </c>
      <c r="H352" s="245">
        <v>13352063</v>
      </c>
      <c r="I352" s="239">
        <v>0</v>
      </c>
      <c r="J352" s="239">
        <v>0</v>
      </c>
      <c r="K352" s="167">
        <v>0</v>
      </c>
      <c r="L352" s="215">
        <v>145525</v>
      </c>
      <c r="M352" s="215">
        <v>152595</v>
      </c>
      <c r="N352" s="215">
        <v>339529</v>
      </c>
      <c r="O352" s="226">
        <v>168010</v>
      </c>
      <c r="P352" s="215">
        <v>103453</v>
      </c>
      <c r="Q352" s="215">
        <v>145525</v>
      </c>
      <c r="R352" s="215">
        <v>152595</v>
      </c>
      <c r="S352" s="215">
        <v>339529</v>
      </c>
      <c r="T352" s="215">
        <v>168010</v>
      </c>
      <c r="U352" s="215">
        <v>103453</v>
      </c>
      <c r="V352" s="1"/>
      <c r="W352" s="1">
        <v>0.0133</v>
      </c>
      <c r="X352" s="1">
        <v>0.0134</v>
      </c>
      <c r="Y352" s="1">
        <v>0.0276</v>
      </c>
      <c r="Z352" s="1">
        <v>0.0129</v>
      </c>
      <c r="AA352" s="167">
        <v>0.0077</v>
      </c>
      <c r="AB352" s="1">
        <v>0.0161</v>
      </c>
      <c r="AC352" s="1">
        <v>0.0113</v>
      </c>
      <c r="AE352" s="1">
        <v>0.0276</v>
      </c>
      <c r="AF352" s="1">
        <v>0.0103</v>
      </c>
      <c r="AG352" s="1">
        <v>0.0173</v>
      </c>
      <c r="AI352" s="1">
        <v>0.0161</v>
      </c>
      <c r="AJ352" s="215">
        <v>214968</v>
      </c>
    </row>
    <row r="353" spans="1:36" ht="12.75">
      <c r="A353" s="167">
        <v>344</v>
      </c>
      <c r="B353" s="168" t="s">
        <v>789</v>
      </c>
      <c r="C353" s="245">
        <v>67623009</v>
      </c>
      <c r="D353" s="245">
        <v>70170068</v>
      </c>
      <c r="E353" s="245">
        <v>91268201</v>
      </c>
      <c r="F353" s="245">
        <v>94572189</v>
      </c>
      <c r="G353" s="245">
        <v>98055490</v>
      </c>
      <c r="H353" s="245">
        <v>70820380</v>
      </c>
      <c r="I353" s="239" t="s">
        <v>871</v>
      </c>
      <c r="J353" s="239">
        <v>0</v>
      </c>
      <c r="K353" s="167">
        <v>0</v>
      </c>
      <c r="L353" s="215">
        <v>856483</v>
      </c>
      <c r="M353" s="215">
        <v>821998</v>
      </c>
      <c r="N353" s="215">
        <v>1022283</v>
      </c>
      <c r="O353" s="226">
        <v>1118996</v>
      </c>
      <c r="P353" s="215">
        <v>1297675</v>
      </c>
      <c r="Q353" s="215">
        <v>856483</v>
      </c>
      <c r="R353" s="215">
        <v>821998</v>
      </c>
      <c r="S353" s="215">
        <v>1022283</v>
      </c>
      <c r="T353" s="215">
        <v>1118996</v>
      </c>
      <c r="U353" s="215">
        <v>1297675</v>
      </c>
      <c r="V353" s="1"/>
      <c r="W353" s="1">
        <v>0.0127</v>
      </c>
      <c r="X353" s="1">
        <v>0.0117</v>
      </c>
      <c r="Y353" s="1">
        <v>0.0112</v>
      </c>
      <c r="Z353" s="1">
        <v>0.0118</v>
      </c>
      <c r="AA353" s="167">
        <v>0.0132</v>
      </c>
      <c r="AB353" s="1">
        <v>0.0121</v>
      </c>
      <c r="AC353" s="1">
        <v>0.0116</v>
      </c>
      <c r="AE353" s="1">
        <v>0.0132</v>
      </c>
      <c r="AF353" s="1">
        <v>0.0115</v>
      </c>
      <c r="AG353" s="1">
        <v>0.0017000000000000001</v>
      </c>
      <c r="AI353" s="1">
        <v>0.0121</v>
      </c>
      <c r="AJ353" s="215">
        <v>856927</v>
      </c>
    </row>
    <row r="354" spans="1:36" ht="12.75">
      <c r="A354" s="167">
        <v>345</v>
      </c>
      <c r="B354" s="168" t="s">
        <v>790</v>
      </c>
      <c r="C354" s="245">
        <v>1663243</v>
      </c>
      <c r="D354" s="245">
        <v>1729610</v>
      </c>
      <c r="E354" s="245">
        <v>1844702</v>
      </c>
      <c r="F354" s="245">
        <v>1959829</v>
      </c>
      <c r="G354" s="245">
        <v>2039802</v>
      </c>
      <c r="H354" s="245">
        <v>2057397</v>
      </c>
      <c r="I354" s="239">
        <v>0</v>
      </c>
      <c r="J354" s="239">
        <v>0</v>
      </c>
      <c r="K354" s="167">
        <v>0</v>
      </c>
      <c r="L354" s="215">
        <v>24786</v>
      </c>
      <c r="M354" s="215">
        <v>18486</v>
      </c>
      <c r="N354" s="215">
        <v>69009</v>
      </c>
      <c r="O354" s="226">
        <v>30977</v>
      </c>
      <c r="P354" s="215">
        <v>24070</v>
      </c>
      <c r="Q354" s="215">
        <v>24786</v>
      </c>
      <c r="R354" s="215">
        <v>18486</v>
      </c>
      <c r="S354" s="215">
        <v>69009</v>
      </c>
      <c r="T354" s="215">
        <v>30977</v>
      </c>
      <c r="U354" s="215">
        <v>24070</v>
      </c>
      <c r="V354" s="1"/>
      <c r="W354" s="1">
        <v>0.0149</v>
      </c>
      <c r="X354" s="1">
        <v>0.0107</v>
      </c>
      <c r="Y354" s="1">
        <v>0.0374</v>
      </c>
      <c r="Z354" s="1">
        <v>0.0158</v>
      </c>
      <c r="AA354" s="167">
        <v>0.0118</v>
      </c>
      <c r="AB354" s="1">
        <v>0.0217</v>
      </c>
      <c r="AC354" s="1">
        <v>0.0128</v>
      </c>
      <c r="AE354" s="1">
        <v>0.0374</v>
      </c>
      <c r="AF354" s="1">
        <v>0.0138</v>
      </c>
      <c r="AG354" s="1">
        <v>0.023600000000000003</v>
      </c>
      <c r="AI354" s="1">
        <v>0.0128</v>
      </c>
      <c r="AJ354" s="215">
        <v>26335</v>
      </c>
    </row>
    <row r="355" spans="1:36" ht="12.75">
      <c r="A355" s="167">
        <v>346</v>
      </c>
      <c r="B355" s="168" t="s">
        <v>791</v>
      </c>
      <c r="C355" s="245">
        <v>21550994</v>
      </c>
      <c r="D355" s="245">
        <v>22379747</v>
      </c>
      <c r="E355" s="245">
        <v>30098548</v>
      </c>
      <c r="F355" s="245">
        <v>31043462</v>
      </c>
      <c r="G355" s="245">
        <v>32058722</v>
      </c>
      <c r="H355" s="245">
        <v>25636905</v>
      </c>
      <c r="I355" s="239">
        <v>0</v>
      </c>
      <c r="J355" s="239">
        <v>0</v>
      </c>
      <c r="K355" s="167">
        <v>0</v>
      </c>
      <c r="L355" s="215">
        <v>289978</v>
      </c>
      <c r="M355" s="215">
        <v>231985</v>
      </c>
      <c r="N355" s="215">
        <v>192450</v>
      </c>
      <c r="O355" s="226">
        <v>239173</v>
      </c>
      <c r="P355" s="215">
        <v>236683</v>
      </c>
      <c r="Q355" s="215">
        <v>289978</v>
      </c>
      <c r="R355" s="215">
        <v>231985</v>
      </c>
      <c r="S355" s="215">
        <v>192450</v>
      </c>
      <c r="T355" s="215">
        <v>239173</v>
      </c>
      <c r="U355" s="215">
        <v>236683</v>
      </c>
      <c r="V355" s="1"/>
      <c r="W355" s="1">
        <v>0.0135</v>
      </c>
      <c r="X355" s="1">
        <v>0.0104</v>
      </c>
      <c r="Y355" s="1">
        <v>0.0064</v>
      </c>
      <c r="Z355" s="1">
        <v>0.0077</v>
      </c>
      <c r="AA355" s="167">
        <v>0.0074</v>
      </c>
      <c r="AB355" s="1">
        <v>0.0072</v>
      </c>
      <c r="AC355" s="1">
        <v>0.0072</v>
      </c>
      <c r="AE355" s="1">
        <v>0.0077</v>
      </c>
      <c r="AF355" s="1">
        <v>0.0069</v>
      </c>
      <c r="AG355" s="1">
        <v>0.0008000000000000004</v>
      </c>
      <c r="AI355" s="1">
        <v>0.0072</v>
      </c>
      <c r="AJ355" s="215">
        <v>184586</v>
      </c>
    </row>
    <row r="356" spans="1:36" ht="12.75">
      <c r="A356" s="167">
        <v>347</v>
      </c>
      <c r="B356" s="168" t="s">
        <v>792</v>
      </c>
      <c r="C356" s="245">
        <v>120318593</v>
      </c>
      <c r="D356" s="245">
        <v>126832137</v>
      </c>
      <c r="E356" s="245">
        <v>133532009</v>
      </c>
      <c r="F356" s="245">
        <v>140963591</v>
      </c>
      <c r="G356" s="245">
        <v>148430828</v>
      </c>
      <c r="H356" s="245">
        <v>156729966</v>
      </c>
      <c r="I356" s="239">
        <v>0</v>
      </c>
      <c r="J356" s="239">
        <v>0</v>
      </c>
      <c r="K356" s="167">
        <v>0</v>
      </c>
      <c r="L356" s="215">
        <v>3505579</v>
      </c>
      <c r="M356" s="215">
        <v>3497401</v>
      </c>
      <c r="N356" s="215">
        <v>4080741</v>
      </c>
      <c r="O356" s="226">
        <v>3939818</v>
      </c>
      <c r="P356" s="215">
        <v>4588367</v>
      </c>
      <c r="Q356" s="215">
        <v>3505579</v>
      </c>
      <c r="R356" s="215">
        <v>3497401</v>
      </c>
      <c r="S356" s="215">
        <v>4080741</v>
      </c>
      <c r="T356" s="215">
        <v>3939818</v>
      </c>
      <c r="U356" s="215">
        <v>4588367</v>
      </c>
      <c r="V356" s="1"/>
      <c r="W356" s="1">
        <v>0.0291</v>
      </c>
      <c r="X356" s="1">
        <v>0.0276</v>
      </c>
      <c r="Y356" s="1">
        <v>0.0306</v>
      </c>
      <c r="Z356" s="1">
        <v>0.0279</v>
      </c>
      <c r="AA356" s="167">
        <v>0.0309</v>
      </c>
      <c r="AB356" s="1">
        <v>0.0298</v>
      </c>
      <c r="AC356" s="1">
        <v>0.0287</v>
      </c>
      <c r="AE356" s="1">
        <v>0.0309</v>
      </c>
      <c r="AF356" s="1">
        <v>0.0293</v>
      </c>
      <c r="AG356" s="1">
        <v>0.0016000000000000007</v>
      </c>
      <c r="AI356" s="1">
        <v>0.0298</v>
      </c>
      <c r="AJ356" s="215">
        <v>4670553</v>
      </c>
    </row>
    <row r="357" spans="1:36" ht="12.75">
      <c r="A357" s="167">
        <v>348</v>
      </c>
      <c r="B357" s="168" t="s">
        <v>793</v>
      </c>
      <c r="C357" s="245">
        <v>307195432</v>
      </c>
      <c r="D357" s="245">
        <v>321080317</v>
      </c>
      <c r="E357" s="245">
        <v>335601504</v>
      </c>
      <c r="F357" s="245">
        <v>351294265</v>
      </c>
      <c r="G357" s="245">
        <v>367273954</v>
      </c>
      <c r="H357" s="245">
        <v>384220890</v>
      </c>
      <c r="I357" s="239" t="s">
        <v>878</v>
      </c>
      <c r="J357" s="239">
        <v>0</v>
      </c>
      <c r="K357" s="167">
        <v>0</v>
      </c>
      <c r="L357" s="215">
        <v>6198050</v>
      </c>
      <c r="M357" s="215">
        <v>6494179</v>
      </c>
      <c r="N357" s="215">
        <v>7302723</v>
      </c>
      <c r="O357" s="226">
        <v>7018523</v>
      </c>
      <c r="P357" s="215">
        <v>6815563</v>
      </c>
      <c r="Q357" s="215">
        <v>6198050</v>
      </c>
      <c r="R357" s="215">
        <v>6494179</v>
      </c>
      <c r="S357" s="215">
        <v>7302723</v>
      </c>
      <c r="T357" s="215">
        <v>7018523</v>
      </c>
      <c r="U357" s="215">
        <v>6815563</v>
      </c>
      <c r="V357" s="1"/>
      <c r="W357" s="1">
        <v>0.0202</v>
      </c>
      <c r="X357" s="1">
        <v>0.0202</v>
      </c>
      <c r="Y357" s="1">
        <v>0.0218</v>
      </c>
      <c r="Z357" s="1">
        <v>0.02</v>
      </c>
      <c r="AA357" s="167">
        <v>0.0186</v>
      </c>
      <c r="AB357" s="1">
        <v>0.0201</v>
      </c>
      <c r="AC357" s="1">
        <v>0.0196</v>
      </c>
      <c r="AE357" s="1">
        <v>0.0218</v>
      </c>
      <c r="AF357" s="1">
        <v>0.0193</v>
      </c>
      <c r="AG357" s="1">
        <v>0.0024999999999999988</v>
      </c>
      <c r="AI357" s="1">
        <v>0.0201</v>
      </c>
      <c r="AJ357" s="215">
        <v>7722840</v>
      </c>
    </row>
    <row r="358" spans="1:36" ht="12.75">
      <c r="A358" s="167">
        <v>349</v>
      </c>
      <c r="B358" s="168" t="s">
        <v>794</v>
      </c>
      <c r="C358" s="245">
        <v>2570390</v>
      </c>
      <c r="D358" s="245">
        <v>2662862</v>
      </c>
      <c r="E358" s="245">
        <v>2945205</v>
      </c>
      <c r="F358" s="245">
        <v>3069614</v>
      </c>
      <c r="G358" s="245">
        <v>3200387</v>
      </c>
      <c r="H358" s="245">
        <v>3162476</v>
      </c>
      <c r="I358" s="239">
        <v>0</v>
      </c>
      <c r="J358" s="239">
        <v>0</v>
      </c>
      <c r="K358" s="167">
        <v>0</v>
      </c>
      <c r="L358" s="215">
        <v>28212</v>
      </c>
      <c r="M358" s="215">
        <v>28623</v>
      </c>
      <c r="N358" s="215">
        <v>50779</v>
      </c>
      <c r="O358" s="226">
        <v>54033</v>
      </c>
      <c r="P358" s="215">
        <v>83619</v>
      </c>
      <c r="Q358" s="215">
        <v>28212</v>
      </c>
      <c r="R358" s="215">
        <v>28623</v>
      </c>
      <c r="S358" s="215">
        <v>50779</v>
      </c>
      <c r="T358" s="215">
        <v>54033</v>
      </c>
      <c r="U358" s="215">
        <v>83619</v>
      </c>
      <c r="V358" s="1"/>
      <c r="W358" s="1">
        <v>0.011</v>
      </c>
      <c r="X358" s="1">
        <v>0.0107</v>
      </c>
      <c r="Y358" s="1">
        <v>0.0172</v>
      </c>
      <c r="Z358" s="1">
        <v>0.0176</v>
      </c>
      <c r="AA358" s="167">
        <v>0.0261</v>
      </c>
      <c r="AB358" s="1">
        <v>0.0203</v>
      </c>
      <c r="AC358" s="1">
        <v>0.0152</v>
      </c>
      <c r="AE358" s="1">
        <v>0.0261</v>
      </c>
      <c r="AF358" s="1">
        <v>0.0174</v>
      </c>
      <c r="AG358" s="1">
        <v>0.008700000000000003</v>
      </c>
      <c r="AI358" s="1">
        <v>0.0203</v>
      </c>
      <c r="AJ358" s="215">
        <v>64198</v>
      </c>
    </row>
    <row r="359" spans="1:36" ht="12.75">
      <c r="A359" s="167">
        <v>350</v>
      </c>
      <c r="B359" s="168" t="s">
        <v>795</v>
      </c>
      <c r="C359" s="245">
        <v>31144397</v>
      </c>
      <c r="D359" s="245">
        <v>32444086</v>
      </c>
      <c r="E359" s="245">
        <v>34103831</v>
      </c>
      <c r="F359" s="245">
        <v>36202237</v>
      </c>
      <c r="G359" s="245">
        <v>37658071</v>
      </c>
      <c r="H359" s="245">
        <v>39318841</v>
      </c>
      <c r="I359" s="239" t="s">
        <v>878</v>
      </c>
      <c r="J359" s="239">
        <v>0</v>
      </c>
      <c r="K359" s="167">
        <v>0</v>
      </c>
      <c r="L359" s="215">
        <v>521079</v>
      </c>
      <c r="M359" s="215">
        <v>824769</v>
      </c>
      <c r="N359" s="215">
        <v>1245810</v>
      </c>
      <c r="O359" s="226">
        <v>581738</v>
      </c>
      <c r="P359" s="215">
        <v>719394</v>
      </c>
      <c r="Q359" s="215">
        <v>521079</v>
      </c>
      <c r="R359" s="215">
        <v>824769</v>
      </c>
      <c r="S359" s="215">
        <v>1245810</v>
      </c>
      <c r="T359" s="215">
        <v>581738</v>
      </c>
      <c r="U359" s="215">
        <v>719394</v>
      </c>
      <c r="V359" s="1"/>
      <c r="W359" s="1">
        <v>0.0167</v>
      </c>
      <c r="X359" s="1">
        <v>0.0254</v>
      </c>
      <c r="Y359" s="1">
        <v>0.0365</v>
      </c>
      <c r="Z359" s="1">
        <v>0.0161</v>
      </c>
      <c r="AA359" s="167">
        <v>0.0191</v>
      </c>
      <c r="AB359" s="1">
        <v>0.0239</v>
      </c>
      <c r="AC359" s="1">
        <v>0.0202</v>
      </c>
      <c r="AE359" s="1">
        <v>0.0365</v>
      </c>
      <c r="AF359" s="1">
        <v>0.0176</v>
      </c>
      <c r="AG359" s="1">
        <v>0.018899999999999997</v>
      </c>
      <c r="AI359" s="1">
        <v>0.0239</v>
      </c>
      <c r="AJ359" s="215">
        <v>939720</v>
      </c>
    </row>
    <row r="360" spans="1:36" ht="12.75">
      <c r="A360" s="167">
        <v>351</v>
      </c>
      <c r="B360" s="168" t="s">
        <v>796</v>
      </c>
      <c r="C360" s="245">
        <v>48947364</v>
      </c>
      <c r="D360" s="245">
        <v>50661864</v>
      </c>
      <c r="E360" s="245">
        <v>61548557</v>
      </c>
      <c r="F360" s="245">
        <v>63503534</v>
      </c>
      <c r="G360" s="245">
        <v>65916491</v>
      </c>
      <c r="H360" s="245">
        <v>57501659</v>
      </c>
      <c r="I360" s="10">
        <v>0</v>
      </c>
      <c r="J360" s="10">
        <v>0</v>
      </c>
      <c r="K360" s="167">
        <v>0</v>
      </c>
      <c r="L360" s="215">
        <v>490816</v>
      </c>
      <c r="M360" s="215">
        <v>439010</v>
      </c>
      <c r="N360" s="215">
        <v>416263</v>
      </c>
      <c r="O360" s="226">
        <v>405335</v>
      </c>
      <c r="P360" s="215">
        <v>288032</v>
      </c>
      <c r="Q360" s="215">
        <v>490816</v>
      </c>
      <c r="R360" s="215">
        <v>439010</v>
      </c>
      <c r="S360" s="215">
        <v>416263</v>
      </c>
      <c r="T360" s="215">
        <v>405335</v>
      </c>
      <c r="U360" s="215">
        <v>288032</v>
      </c>
      <c r="V360" s="1"/>
      <c r="W360" s="1">
        <v>0.01</v>
      </c>
      <c r="X360" s="1">
        <v>0.0087</v>
      </c>
      <c r="Y360" s="1">
        <v>0.0068</v>
      </c>
      <c r="Z360" s="1">
        <v>0.0064</v>
      </c>
      <c r="AA360" s="167">
        <v>0.0044</v>
      </c>
      <c r="AB360" s="1">
        <v>0.0059</v>
      </c>
      <c r="AC360" s="1">
        <v>0.0059</v>
      </c>
      <c r="AE360" s="1">
        <v>0.0068</v>
      </c>
      <c r="AF360" s="1">
        <v>0.0054</v>
      </c>
      <c r="AG360" s="1">
        <v>0.0013999999999999993</v>
      </c>
      <c r="AI360" s="1">
        <v>0.0059</v>
      </c>
      <c r="AJ360" s="215">
        <v>339260</v>
      </c>
    </row>
    <row r="361" spans="15:36" ht="12.75">
      <c r="O361" s="173"/>
      <c r="S361" s="167" t="s">
        <v>355</v>
      </c>
      <c r="V361" s="174"/>
      <c r="W361" s="174"/>
      <c r="X361" s="174"/>
      <c r="Y361" s="174"/>
      <c r="Z361" s="174"/>
      <c r="AB361" s="174"/>
      <c r="AC361" s="174"/>
      <c r="AE361" s="174"/>
      <c r="AF361" s="174"/>
      <c r="AG361" s="174"/>
      <c r="AI361" s="174"/>
      <c r="AJ361" s="170"/>
    </row>
    <row r="362" spans="2:36" ht="12.75">
      <c r="B362" s="166" t="s">
        <v>797</v>
      </c>
      <c r="C362" s="172">
        <f aca="true" t="shared" si="0" ref="C362:H362">SUM(C10:C360)</f>
        <v>15997715408</v>
      </c>
      <c r="D362" s="172">
        <f t="shared" si="0"/>
        <v>16754097004</v>
      </c>
      <c r="E362" s="172">
        <f t="shared" si="0"/>
        <v>18288345233</v>
      </c>
      <c r="F362" s="172">
        <f t="shared" si="0"/>
        <v>19137896502</v>
      </c>
      <c r="G362" s="172">
        <f t="shared" si="0"/>
        <v>20008212830</v>
      </c>
      <c r="H362" s="172">
        <f t="shared" si="0"/>
        <v>20052203103</v>
      </c>
      <c r="I362" s="176"/>
      <c r="J362" s="176"/>
      <c r="K362" s="176"/>
      <c r="L362" s="172">
        <f aca="true" t="shared" si="1" ref="L362:S362">SUM(L10:L360)</f>
        <v>361843001</v>
      </c>
      <c r="M362" s="172">
        <f t="shared" si="1"/>
        <v>378225570</v>
      </c>
      <c r="N362" s="172">
        <f t="shared" si="1"/>
        <v>382267984</v>
      </c>
      <c r="O362" s="172">
        <f t="shared" si="1"/>
        <v>371864535</v>
      </c>
      <c r="P362" s="172">
        <f t="shared" si="1"/>
        <v>417256832</v>
      </c>
      <c r="Q362" s="172">
        <f t="shared" si="1"/>
        <v>361843001</v>
      </c>
      <c r="R362" s="172">
        <f t="shared" si="1"/>
        <v>378225570</v>
      </c>
      <c r="S362" s="172">
        <f t="shared" si="1"/>
        <v>382267984</v>
      </c>
      <c r="T362" s="172"/>
      <c r="U362" s="172"/>
      <c r="V362" s="176"/>
      <c r="W362" s="176"/>
      <c r="X362" s="176"/>
      <c r="Y362" s="176"/>
      <c r="Z362" s="176"/>
      <c r="AA362" s="176"/>
      <c r="AB362" s="176"/>
      <c r="AC362" s="176"/>
      <c r="AD362" s="176"/>
      <c r="AE362" s="176"/>
      <c r="AF362" s="176"/>
      <c r="AG362" s="176"/>
      <c r="AH362" s="176"/>
      <c r="AI362" s="176"/>
      <c r="AJ362" s="176"/>
    </row>
    <row r="363" spans="4:36" ht="12.75">
      <c r="D363" s="176"/>
      <c r="E363" s="176"/>
      <c r="F363" s="176"/>
      <c r="G363" s="176"/>
      <c r="H363" s="176"/>
      <c r="I363" s="176"/>
      <c r="J363" s="176"/>
      <c r="K363" s="176"/>
      <c r="L363" s="176"/>
      <c r="M363" s="176"/>
      <c r="N363" s="176"/>
      <c r="O363" s="176"/>
      <c r="P363" s="176"/>
      <c r="Q363" s="176"/>
      <c r="R363" s="176"/>
      <c r="S363" s="176"/>
      <c r="T363" s="176"/>
      <c r="U363" s="176"/>
      <c r="V363" s="176"/>
      <c r="W363" s="176"/>
      <c r="X363" s="176"/>
      <c r="Y363" s="176"/>
      <c r="Z363" s="176"/>
      <c r="AA363" s="176"/>
      <c r="AB363" s="176"/>
      <c r="AC363" s="176"/>
      <c r="AD363" s="176"/>
      <c r="AE363" s="176"/>
      <c r="AF363" s="176"/>
      <c r="AG363" s="176"/>
      <c r="AH363" s="176"/>
      <c r="AI363" s="176"/>
      <c r="AJ363" s="176"/>
    </row>
    <row r="364" spans="4:36" ht="12.75">
      <c r="D364" s="176"/>
      <c r="E364" s="176"/>
      <c r="F364" s="176"/>
      <c r="G364" s="176"/>
      <c r="H364" s="176"/>
      <c r="I364" s="176"/>
      <c r="J364" s="176"/>
      <c r="K364" s="176"/>
      <c r="L364" s="176"/>
      <c r="M364" s="176"/>
      <c r="N364" s="176"/>
      <c r="O364" s="176"/>
      <c r="P364" s="176"/>
      <c r="Q364" s="176"/>
      <c r="R364" s="176"/>
      <c r="S364" s="176"/>
      <c r="T364" s="176"/>
      <c r="U364" s="176"/>
      <c r="V364" s="176"/>
      <c r="W364" s="176"/>
      <c r="X364" s="176"/>
      <c r="Y364" s="176"/>
      <c r="Z364" s="176"/>
      <c r="AA364" s="176"/>
      <c r="AB364" s="176"/>
      <c r="AC364" s="176"/>
      <c r="AD364" s="176"/>
      <c r="AE364" s="176"/>
      <c r="AF364" s="176"/>
      <c r="AG364" s="176"/>
      <c r="AH364" s="176"/>
      <c r="AI364" s="176"/>
      <c r="AJ364" s="176"/>
    </row>
    <row r="365" spans="4:36" ht="12.75">
      <c r="D365" s="176"/>
      <c r="E365" s="176"/>
      <c r="F365" s="176"/>
      <c r="G365" s="176"/>
      <c r="H365" s="176"/>
      <c r="I365" s="176"/>
      <c r="J365" s="176"/>
      <c r="K365" s="176"/>
      <c r="L365" s="176"/>
      <c r="M365" s="176"/>
      <c r="N365" s="176"/>
      <c r="O365" s="176"/>
      <c r="P365" s="176"/>
      <c r="Q365" s="176"/>
      <c r="R365" s="176"/>
      <c r="S365" s="176"/>
      <c r="T365" s="176"/>
      <c r="U365" s="176"/>
      <c r="V365" s="176"/>
      <c r="W365" s="176"/>
      <c r="X365" s="176"/>
      <c r="Y365" s="176"/>
      <c r="Z365" s="176"/>
      <c r="AA365" s="176"/>
      <c r="AB365" s="176"/>
      <c r="AC365" s="176"/>
      <c r="AD365" s="176"/>
      <c r="AE365" s="176"/>
      <c r="AF365" s="176"/>
      <c r="AG365" s="176"/>
      <c r="AH365" s="176"/>
      <c r="AI365" s="176"/>
      <c r="AJ365" s="176"/>
    </row>
    <row r="366" spans="4:36" ht="12.75">
      <c r="D366" s="176"/>
      <c r="E366" s="176"/>
      <c r="F366" s="176"/>
      <c r="G366" s="176"/>
      <c r="H366" s="176"/>
      <c r="I366" s="176"/>
      <c r="J366" s="176"/>
      <c r="K366" s="176"/>
      <c r="L366" s="176"/>
      <c r="M366" s="176"/>
      <c r="N366" s="176"/>
      <c r="O366" s="176"/>
      <c r="P366" s="176"/>
      <c r="Q366" s="176"/>
      <c r="R366" s="176"/>
      <c r="S366" s="176"/>
      <c r="T366" s="176"/>
      <c r="U366" s="176"/>
      <c r="V366" s="176"/>
      <c r="W366" s="176"/>
      <c r="X366" s="176"/>
      <c r="Y366" s="176"/>
      <c r="Z366" s="176"/>
      <c r="AA366" s="176"/>
      <c r="AB366" s="176"/>
      <c r="AC366" s="176"/>
      <c r="AD366" s="176"/>
      <c r="AE366" s="176"/>
      <c r="AF366" s="176"/>
      <c r="AG366" s="176"/>
      <c r="AH366" s="176"/>
      <c r="AI366" s="176"/>
      <c r="AJ366" s="176"/>
    </row>
  </sheetData>
  <sheetProtection/>
  <printOptions/>
  <pageMargins left="0.5" right="0.5" top="0.5" bottom="0.55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 transitionEvaluation="1"/>
  <dimension ref="A1:Q363"/>
  <sheetViews>
    <sheetView showGridLines="0" showZeros="0" zoomScalePageLayoutView="0" workbookViewId="0" topLeftCell="A1">
      <pane xSplit="2" ySplit="9" topLeftCell="C10" activePane="bottomRight" state="frozen"/>
      <selection pane="topLeft" activeCell="AI10" sqref="AI10"/>
      <selection pane="topRight" activeCell="AI10" sqref="AI10"/>
      <selection pane="bottomLeft" activeCell="AI10" sqref="AI10"/>
      <selection pane="bottomRight" activeCell="AI10" sqref="AI10"/>
    </sheetView>
  </sheetViews>
  <sheetFormatPr defaultColWidth="12.57421875" defaultRowHeight="12.75"/>
  <cols>
    <col min="1" max="1" width="26.421875" style="178" bestFit="1" customWidth="1"/>
    <col min="2" max="2" width="4.00390625" style="178" bestFit="1" customWidth="1"/>
    <col min="3" max="4" width="12.7109375" style="178" bestFit="1" customWidth="1"/>
    <col min="5" max="5" width="10.421875" style="178" bestFit="1" customWidth="1"/>
    <col min="6" max="6" width="12.7109375" style="178" bestFit="1" customWidth="1"/>
    <col min="7" max="7" width="10.140625" style="178" bestFit="1" customWidth="1"/>
    <col min="8" max="8" width="10.421875" style="179" bestFit="1" customWidth="1"/>
    <col min="9" max="9" width="12.7109375" style="178" bestFit="1" customWidth="1"/>
    <col min="10" max="10" width="15.8515625" style="180" customWidth="1"/>
    <col min="11" max="12" width="13.8515625" style="178" bestFit="1" customWidth="1"/>
    <col min="13" max="13" width="10.8515625" style="178" bestFit="1" customWidth="1"/>
    <col min="14" max="14" width="13.8515625" style="178" bestFit="1" customWidth="1"/>
    <col min="15" max="15" width="0" style="178" hidden="1" customWidth="1"/>
    <col min="16" max="16384" width="12.57421875" style="178" customWidth="1"/>
  </cols>
  <sheetData>
    <row r="1" ht="12.75">
      <c r="A1" s="177" t="s">
        <v>798</v>
      </c>
    </row>
    <row r="2" ht="12.75">
      <c r="A2" s="181">
        <v>35451</v>
      </c>
    </row>
    <row r="3" ht="12.75">
      <c r="A3" s="182"/>
    </row>
    <row r="4" spans="3:14" ht="12.75">
      <c r="C4" s="176"/>
      <c r="D4" s="176"/>
      <c r="E4" s="176"/>
      <c r="F4" s="176"/>
      <c r="G4" s="176"/>
      <c r="H4" s="176"/>
      <c r="I4" s="176"/>
      <c r="J4" s="176"/>
      <c r="K4" s="176"/>
      <c r="L4" s="184"/>
      <c r="M4" s="184"/>
      <c r="N4" s="184"/>
    </row>
    <row r="5" spans="1:14" ht="12.75">
      <c r="A5" s="178" t="s">
        <v>355</v>
      </c>
      <c r="C5" s="242"/>
      <c r="D5" s="242"/>
      <c r="F5" s="242"/>
      <c r="H5" s="178"/>
      <c r="I5" s="242"/>
      <c r="J5" s="186"/>
      <c r="K5" s="180"/>
      <c r="L5" s="187"/>
      <c r="M5" s="187"/>
      <c r="N5" s="187"/>
    </row>
    <row r="6" spans="3:14" ht="12.75">
      <c r="C6" s="183"/>
      <c r="D6" s="183"/>
      <c r="E6" s="244"/>
      <c r="F6" s="242"/>
      <c r="H6" s="244"/>
      <c r="I6" s="183"/>
      <c r="J6" s="188"/>
      <c r="K6" s="176"/>
      <c r="L6" s="185"/>
      <c r="M6" s="185"/>
      <c r="N6" s="185" t="s">
        <v>355</v>
      </c>
    </row>
    <row r="7" spans="3:14" ht="12.75">
      <c r="C7" s="183"/>
      <c r="D7" s="183"/>
      <c r="E7" s="183"/>
      <c r="F7" s="183"/>
      <c r="G7" s="242"/>
      <c r="H7" s="183"/>
      <c r="I7" s="183"/>
      <c r="J7" s="188"/>
      <c r="K7" s="243"/>
      <c r="L7" s="243"/>
      <c r="M7" s="185"/>
      <c r="N7" s="185"/>
    </row>
    <row r="8" spans="3:14" ht="66">
      <c r="C8" s="248" t="s">
        <v>909</v>
      </c>
      <c r="D8" s="248" t="s">
        <v>910</v>
      </c>
      <c r="E8" s="248" t="s">
        <v>911</v>
      </c>
      <c r="F8" s="248" t="s">
        <v>912</v>
      </c>
      <c r="G8" s="248" t="s">
        <v>913</v>
      </c>
      <c r="H8" s="248" t="s">
        <v>914</v>
      </c>
      <c r="I8" s="248" t="s">
        <v>915</v>
      </c>
      <c r="J8" s="248" t="s">
        <v>916</v>
      </c>
      <c r="K8" s="248" t="s">
        <v>917</v>
      </c>
      <c r="L8" s="248" t="s">
        <v>918</v>
      </c>
      <c r="M8" s="248" t="s">
        <v>919</v>
      </c>
      <c r="N8" s="248" t="s">
        <v>920</v>
      </c>
    </row>
    <row r="9" spans="5:14" ht="12.75">
      <c r="E9" s="187"/>
      <c r="F9" s="187"/>
      <c r="G9" s="187"/>
      <c r="H9" s="187"/>
      <c r="J9" s="179"/>
      <c r="K9"/>
      <c r="L9"/>
      <c r="M9" s="249"/>
      <c r="N9" s="187"/>
    </row>
    <row r="10" spans="1:17" ht="12.75">
      <c r="A10" s="177" t="s">
        <v>446</v>
      </c>
      <c r="B10" s="178">
        <v>1</v>
      </c>
      <c r="C10" s="215">
        <v>36073209</v>
      </c>
      <c r="D10" s="215">
        <v>0</v>
      </c>
      <c r="E10" s="215">
        <v>874176</v>
      </c>
      <c r="F10" s="215">
        <v>35199033</v>
      </c>
      <c r="G10" s="215">
        <v>37227840</v>
      </c>
      <c r="H10" s="215">
        <v>0</v>
      </c>
      <c r="I10" s="215">
        <v>896030</v>
      </c>
      <c r="J10" s="189">
        <v>36331810</v>
      </c>
      <c r="K10" s="215">
        <v>65362835</v>
      </c>
      <c r="L10" s="215">
        <v>71827441</v>
      </c>
      <c r="M10" s="227">
        <f>IF(L10&gt;0,L10,IF(K10&gt;0,K10,L10))</f>
        <v>71827441</v>
      </c>
      <c r="N10" s="215">
        <v>36331810</v>
      </c>
      <c r="O10" s="178">
        <v>35220354</v>
      </c>
      <c r="P10" s="178" t="s">
        <v>856</v>
      </c>
      <c r="Q10" s="178" t="s">
        <v>856</v>
      </c>
    </row>
    <row r="11" spans="1:17" ht="12.75">
      <c r="A11" s="177" t="s">
        <v>447</v>
      </c>
      <c r="B11" s="178">
        <v>2</v>
      </c>
      <c r="C11" s="215">
        <v>93507823</v>
      </c>
      <c r="D11" s="215">
        <v>0</v>
      </c>
      <c r="E11" s="215">
        <v>10068387</v>
      </c>
      <c r="F11" s="215">
        <v>83439436</v>
      </c>
      <c r="G11" s="215">
        <v>96888443</v>
      </c>
      <c r="H11" s="215">
        <v>0</v>
      </c>
      <c r="I11" s="215">
        <v>10320097</v>
      </c>
      <c r="J11" s="189">
        <v>86568346</v>
      </c>
      <c r="K11" s="215">
        <v>127578557</v>
      </c>
      <c r="L11" s="215">
        <v>146583587</v>
      </c>
      <c r="M11" s="227">
        <f aca="true" t="shared" si="0" ref="M11:M74">IF(L11&gt;0,L11,IF(K11&gt;0,K11,L11))</f>
        <v>146583587</v>
      </c>
      <c r="N11" s="215">
        <v>86568346</v>
      </c>
      <c r="O11" s="178">
        <v>83685006</v>
      </c>
      <c r="P11" s="178" t="s">
        <v>856</v>
      </c>
      <c r="Q11" s="178" t="s">
        <v>856</v>
      </c>
    </row>
    <row r="12" spans="1:17" ht="12.75">
      <c r="A12" s="177" t="s">
        <v>448</v>
      </c>
      <c r="B12" s="178">
        <v>3</v>
      </c>
      <c r="C12" s="215">
        <v>20137013</v>
      </c>
      <c r="D12" s="215">
        <v>0</v>
      </c>
      <c r="E12" s="215">
        <v>0</v>
      </c>
      <c r="F12" s="215">
        <v>20137013</v>
      </c>
      <c r="G12" s="215">
        <v>20970400</v>
      </c>
      <c r="H12" s="215">
        <v>0</v>
      </c>
      <c r="I12" s="215">
        <v>0</v>
      </c>
      <c r="J12" s="189">
        <v>20970400</v>
      </c>
      <c r="K12" s="215">
        <v>37225387</v>
      </c>
      <c r="L12" s="215">
        <v>42295246</v>
      </c>
      <c r="M12" s="227">
        <f t="shared" si="0"/>
        <v>42295246</v>
      </c>
      <c r="N12" s="215">
        <v>20970400</v>
      </c>
      <c r="O12" s="178">
        <v>20137013</v>
      </c>
      <c r="P12" s="178" t="s">
        <v>856</v>
      </c>
      <c r="Q12" s="178" t="s">
        <v>856</v>
      </c>
    </row>
    <row r="13" spans="1:17" ht="12.75">
      <c r="A13" s="177" t="s">
        <v>449</v>
      </c>
      <c r="B13" s="178">
        <v>4</v>
      </c>
      <c r="C13" s="215">
        <v>12513878</v>
      </c>
      <c r="D13" s="215">
        <v>0</v>
      </c>
      <c r="E13" s="215">
        <v>0</v>
      </c>
      <c r="F13" s="215">
        <v>12513878</v>
      </c>
      <c r="G13" s="215">
        <v>13002056</v>
      </c>
      <c r="H13" s="215">
        <v>0</v>
      </c>
      <c r="I13" s="215">
        <v>0</v>
      </c>
      <c r="J13" s="189">
        <v>13002056</v>
      </c>
      <c r="K13" s="215">
        <v>14277355</v>
      </c>
      <c r="L13" s="215">
        <v>16319263</v>
      </c>
      <c r="M13" s="227">
        <f t="shared" si="0"/>
        <v>16319263</v>
      </c>
      <c r="N13" s="215">
        <v>13002056</v>
      </c>
      <c r="O13" s="178">
        <v>12513878</v>
      </c>
      <c r="P13" s="178" t="s">
        <v>856</v>
      </c>
      <c r="Q13" s="178" t="s">
        <v>856</v>
      </c>
    </row>
    <row r="14" spans="1:17" ht="12.75">
      <c r="A14" s="177" t="s">
        <v>450</v>
      </c>
      <c r="B14" s="178">
        <v>5</v>
      </c>
      <c r="C14" s="215">
        <v>81709365</v>
      </c>
      <c r="D14" s="215">
        <v>0</v>
      </c>
      <c r="E14" s="215">
        <v>0</v>
      </c>
      <c r="F14" s="215">
        <v>81709365</v>
      </c>
      <c r="G14" s="215">
        <v>84839425</v>
      </c>
      <c r="H14" s="215">
        <v>0</v>
      </c>
      <c r="I14" s="215">
        <v>0</v>
      </c>
      <c r="J14" s="189">
        <v>84839425</v>
      </c>
      <c r="K14" s="215">
        <v>86958522</v>
      </c>
      <c r="L14" s="215">
        <v>92278156</v>
      </c>
      <c r="M14" s="227">
        <f t="shared" si="0"/>
        <v>92278156</v>
      </c>
      <c r="N14" s="215">
        <v>84839425</v>
      </c>
      <c r="O14" s="178">
        <v>81709365</v>
      </c>
      <c r="P14" s="178" t="s">
        <v>856</v>
      </c>
      <c r="Q14" s="178" t="s">
        <v>856</v>
      </c>
    </row>
    <row r="15" spans="1:17" ht="12.75">
      <c r="A15" s="177" t="s">
        <v>451</v>
      </c>
      <c r="B15" s="178">
        <v>6</v>
      </c>
      <c r="C15" s="215">
        <v>1796681</v>
      </c>
      <c r="D15" s="215">
        <v>0</v>
      </c>
      <c r="E15" s="215">
        <v>0</v>
      </c>
      <c r="F15" s="215">
        <v>1796681</v>
      </c>
      <c r="G15" s="215">
        <v>1865329</v>
      </c>
      <c r="H15" s="215">
        <v>0</v>
      </c>
      <c r="I15" s="215">
        <v>0</v>
      </c>
      <c r="J15" s="189">
        <v>1865329</v>
      </c>
      <c r="K15" s="215">
        <v>7503411</v>
      </c>
      <c r="L15" s="215">
        <v>7965642</v>
      </c>
      <c r="M15" s="227">
        <f t="shared" si="0"/>
        <v>7965642</v>
      </c>
      <c r="N15" s="215">
        <v>1865329</v>
      </c>
      <c r="O15" s="178">
        <v>1796681</v>
      </c>
      <c r="P15" s="178" t="s">
        <v>856</v>
      </c>
      <c r="Q15" s="178" t="s">
        <v>856</v>
      </c>
    </row>
    <row r="16" spans="1:17" ht="12.75">
      <c r="A16" s="177" t="s">
        <v>452</v>
      </c>
      <c r="B16" s="178">
        <v>7</v>
      </c>
      <c r="C16" s="215">
        <v>50731043</v>
      </c>
      <c r="D16" s="215">
        <v>0</v>
      </c>
      <c r="E16" s="215">
        <v>0</v>
      </c>
      <c r="F16" s="215">
        <v>50731043</v>
      </c>
      <c r="G16" s="215">
        <v>52744046</v>
      </c>
      <c r="H16" s="215">
        <v>0</v>
      </c>
      <c r="I16" s="215">
        <v>0</v>
      </c>
      <c r="J16" s="189">
        <v>52744046</v>
      </c>
      <c r="K16" s="215">
        <v>70366889</v>
      </c>
      <c r="L16" s="215">
        <v>80430290</v>
      </c>
      <c r="M16" s="227">
        <f t="shared" si="0"/>
        <v>80430290</v>
      </c>
      <c r="N16" s="215">
        <v>52744046</v>
      </c>
      <c r="O16" s="178">
        <v>50731043</v>
      </c>
      <c r="P16" s="178" t="s">
        <v>856</v>
      </c>
      <c r="Q16" s="178" t="s">
        <v>856</v>
      </c>
    </row>
    <row r="17" spans="1:17" ht="12.75">
      <c r="A17" s="177" t="s">
        <v>453</v>
      </c>
      <c r="B17" s="178">
        <v>8</v>
      </c>
      <c r="C17" s="215">
        <v>59363267</v>
      </c>
      <c r="D17" s="215">
        <v>0</v>
      </c>
      <c r="E17" s="215">
        <v>5120118</v>
      </c>
      <c r="F17" s="215">
        <v>54243149</v>
      </c>
      <c r="G17" s="215">
        <v>61808386</v>
      </c>
      <c r="H17" s="215">
        <v>0</v>
      </c>
      <c r="I17" s="215">
        <v>5248121</v>
      </c>
      <c r="J17" s="189">
        <v>56560265</v>
      </c>
      <c r="K17" s="215">
        <v>69588662</v>
      </c>
      <c r="L17" s="215">
        <v>76772616</v>
      </c>
      <c r="M17" s="227">
        <f t="shared" si="0"/>
        <v>76772616</v>
      </c>
      <c r="N17" s="215">
        <v>56560265</v>
      </c>
      <c r="O17" s="178">
        <v>54368030</v>
      </c>
      <c r="P17" s="178" t="s">
        <v>856</v>
      </c>
      <c r="Q17" s="178" t="s">
        <v>856</v>
      </c>
    </row>
    <row r="18" spans="1:17" ht="12.75">
      <c r="A18" s="177" t="s">
        <v>454</v>
      </c>
      <c r="B18" s="178">
        <v>9</v>
      </c>
      <c r="C18" s="215">
        <v>162894022</v>
      </c>
      <c r="D18" s="215">
        <v>0</v>
      </c>
      <c r="E18" s="215">
        <v>0</v>
      </c>
      <c r="F18" s="215">
        <v>162894022</v>
      </c>
      <c r="G18" s="215">
        <v>169123817</v>
      </c>
      <c r="H18" s="215">
        <v>0</v>
      </c>
      <c r="I18" s="215">
        <v>0</v>
      </c>
      <c r="J18" s="189">
        <v>169123817</v>
      </c>
      <c r="K18" s="215">
        <v>241464134</v>
      </c>
      <c r="L18" s="215">
        <v>273514276</v>
      </c>
      <c r="M18" s="227">
        <f t="shared" si="0"/>
        <v>273514276</v>
      </c>
      <c r="N18" s="215">
        <v>169123817</v>
      </c>
      <c r="O18" s="178">
        <v>162894022</v>
      </c>
      <c r="P18" s="178" t="s">
        <v>856</v>
      </c>
      <c r="Q18" s="178" t="s">
        <v>856</v>
      </c>
    </row>
    <row r="19" spans="1:17" ht="12.75">
      <c r="A19" s="177" t="s">
        <v>455</v>
      </c>
      <c r="B19" s="178">
        <v>10</v>
      </c>
      <c r="C19" s="215">
        <v>130879853</v>
      </c>
      <c r="D19" s="215">
        <v>0</v>
      </c>
      <c r="E19" s="215">
        <v>28496245</v>
      </c>
      <c r="F19" s="215">
        <v>102383608</v>
      </c>
      <c r="G19" s="215">
        <v>135356908</v>
      </c>
      <c r="H19" s="215">
        <v>0</v>
      </c>
      <c r="I19" s="215">
        <v>29208651</v>
      </c>
      <c r="J19" s="189">
        <v>106148257</v>
      </c>
      <c r="K19" s="215">
        <v>312933946</v>
      </c>
      <c r="L19" s="215">
        <v>332671385</v>
      </c>
      <c r="M19" s="227">
        <f t="shared" si="0"/>
        <v>332671385</v>
      </c>
      <c r="N19" s="215">
        <v>106148257</v>
      </c>
      <c r="O19" s="178">
        <v>108716138</v>
      </c>
      <c r="P19" s="178" t="s">
        <v>856</v>
      </c>
      <c r="Q19" s="178" t="s">
        <v>856</v>
      </c>
    </row>
    <row r="20" spans="1:17" ht="12.75">
      <c r="A20" s="177" t="s">
        <v>456</v>
      </c>
      <c r="B20" s="178">
        <v>11</v>
      </c>
      <c r="C20" s="215">
        <v>14035473</v>
      </c>
      <c r="D20" s="215">
        <v>0</v>
      </c>
      <c r="E20" s="215">
        <v>2603752</v>
      </c>
      <c r="F20" s="215">
        <v>11431721</v>
      </c>
      <c r="G20" s="215">
        <v>14573774</v>
      </c>
      <c r="H20" s="215">
        <v>0</v>
      </c>
      <c r="I20" s="215">
        <v>2668846</v>
      </c>
      <c r="J20" s="189">
        <v>11904928</v>
      </c>
      <c r="K20" s="215">
        <v>20847046</v>
      </c>
      <c r="L20" s="215">
        <v>24380064</v>
      </c>
      <c r="M20" s="227">
        <f t="shared" si="0"/>
        <v>24380064</v>
      </c>
      <c r="N20" s="215">
        <v>11904928</v>
      </c>
      <c r="O20" s="178">
        <v>11495227</v>
      </c>
      <c r="P20" s="178" t="s">
        <v>856</v>
      </c>
      <c r="Q20" s="178" t="s">
        <v>856</v>
      </c>
    </row>
    <row r="21" spans="1:17" ht="12.75">
      <c r="A21" s="177" t="s">
        <v>457</v>
      </c>
      <c r="B21" s="178">
        <v>12</v>
      </c>
      <c r="C21" s="215">
        <v>6667900</v>
      </c>
      <c r="D21" s="215">
        <v>0</v>
      </c>
      <c r="E21" s="215">
        <v>341614</v>
      </c>
      <c r="F21" s="215">
        <v>6326286</v>
      </c>
      <c r="G21" s="215">
        <v>6889906</v>
      </c>
      <c r="H21" s="215">
        <v>0</v>
      </c>
      <c r="I21" s="215">
        <v>350154</v>
      </c>
      <c r="J21" s="189">
        <v>6539752</v>
      </c>
      <c r="K21" s="215">
        <v>10024633</v>
      </c>
      <c r="L21" s="215">
        <v>11163977</v>
      </c>
      <c r="M21" s="227">
        <f t="shared" si="0"/>
        <v>11163977</v>
      </c>
      <c r="N21" s="215">
        <v>6539752</v>
      </c>
      <c r="O21" s="178">
        <v>6334618</v>
      </c>
      <c r="P21" s="178" t="s">
        <v>856</v>
      </c>
      <c r="Q21" s="178" t="s">
        <v>856</v>
      </c>
    </row>
    <row r="22" spans="1:17" ht="12.75">
      <c r="A22" s="177" t="s">
        <v>458</v>
      </c>
      <c r="B22" s="178">
        <v>13</v>
      </c>
      <c r="C22" s="215">
        <v>4623745</v>
      </c>
      <c r="D22" s="215">
        <v>0</v>
      </c>
      <c r="E22" s="215">
        <v>291592</v>
      </c>
      <c r="F22" s="215">
        <v>4332153</v>
      </c>
      <c r="G22" s="215">
        <v>4854452</v>
      </c>
      <c r="H22" s="215">
        <v>0</v>
      </c>
      <c r="I22" s="215">
        <v>298882</v>
      </c>
      <c r="J22" s="189">
        <v>4555570</v>
      </c>
      <c r="K22" s="215">
        <v>6876854</v>
      </c>
      <c r="L22" s="215">
        <v>7139527</v>
      </c>
      <c r="M22" s="227">
        <f t="shared" si="0"/>
        <v>7139527</v>
      </c>
      <c r="N22" s="215">
        <v>4555570</v>
      </c>
      <c r="O22" s="178">
        <v>4339265</v>
      </c>
      <c r="P22" s="178" t="s">
        <v>856</v>
      </c>
      <c r="Q22" s="178" t="s">
        <v>856</v>
      </c>
    </row>
    <row r="23" spans="1:17" ht="12.75">
      <c r="A23" s="177" t="s">
        <v>459</v>
      </c>
      <c r="B23" s="178">
        <v>14</v>
      </c>
      <c r="C23" s="215">
        <v>49856612</v>
      </c>
      <c r="D23" s="215">
        <v>0</v>
      </c>
      <c r="E23" s="215">
        <v>0</v>
      </c>
      <c r="F23" s="215">
        <v>49856612</v>
      </c>
      <c r="G23" s="215">
        <v>51515095</v>
      </c>
      <c r="H23" s="215">
        <v>0</v>
      </c>
      <c r="I23" s="215">
        <v>0</v>
      </c>
      <c r="J23" s="189">
        <v>51515095</v>
      </c>
      <c r="K23" s="215">
        <v>83469237</v>
      </c>
      <c r="L23" s="215">
        <v>96262024</v>
      </c>
      <c r="M23" s="227">
        <f t="shared" si="0"/>
        <v>96262024</v>
      </c>
      <c r="N23" s="215">
        <v>51515095</v>
      </c>
      <c r="O23" s="178">
        <v>49856612</v>
      </c>
      <c r="P23" s="178" t="s">
        <v>856</v>
      </c>
      <c r="Q23" s="178" t="s">
        <v>856</v>
      </c>
    </row>
    <row r="24" spans="1:17" ht="12.75">
      <c r="A24" s="177" t="s">
        <v>460</v>
      </c>
      <c r="B24" s="178">
        <v>15</v>
      </c>
      <c r="C24" s="215">
        <v>14377253</v>
      </c>
      <c r="D24" s="215">
        <v>0</v>
      </c>
      <c r="E24" s="215">
        <v>1586062</v>
      </c>
      <c r="F24" s="215">
        <v>12791191</v>
      </c>
      <c r="G24" s="215">
        <v>15006199</v>
      </c>
      <c r="H24" s="215">
        <v>0</v>
      </c>
      <c r="I24" s="215">
        <v>1625714</v>
      </c>
      <c r="J24" s="189">
        <v>13380485</v>
      </c>
      <c r="K24" s="215">
        <v>24705394</v>
      </c>
      <c r="L24" s="215">
        <v>29386466</v>
      </c>
      <c r="M24" s="227">
        <f t="shared" si="0"/>
        <v>29386466</v>
      </c>
      <c r="N24" s="215">
        <v>13380485</v>
      </c>
      <c r="O24" s="178">
        <v>12829875</v>
      </c>
      <c r="P24" s="178" t="s">
        <v>856</v>
      </c>
      <c r="Q24" s="178" t="s">
        <v>856</v>
      </c>
    </row>
    <row r="25" spans="1:17" ht="12.75">
      <c r="A25" s="177" t="s">
        <v>461</v>
      </c>
      <c r="B25" s="178">
        <v>16</v>
      </c>
      <c r="C25" s="215">
        <v>82416915</v>
      </c>
      <c r="D25" s="215">
        <v>0</v>
      </c>
      <c r="E25" s="215">
        <v>0</v>
      </c>
      <c r="F25" s="215">
        <v>82416915</v>
      </c>
      <c r="G25" s="215">
        <v>85955513</v>
      </c>
      <c r="H25" s="215">
        <v>0</v>
      </c>
      <c r="I25" s="215">
        <v>0</v>
      </c>
      <c r="J25" s="189">
        <v>85955513</v>
      </c>
      <c r="K25" s="215">
        <v>142591810</v>
      </c>
      <c r="L25" s="215">
        <v>157776398</v>
      </c>
      <c r="M25" s="227">
        <f t="shared" si="0"/>
        <v>157776398</v>
      </c>
      <c r="N25" s="215">
        <v>85955513</v>
      </c>
      <c r="O25" s="178">
        <v>82416915</v>
      </c>
      <c r="P25" s="178" t="s">
        <v>856</v>
      </c>
      <c r="Q25" s="178" t="s">
        <v>856</v>
      </c>
    </row>
    <row r="26" spans="1:17" ht="12.75">
      <c r="A26" s="177" t="s">
        <v>462</v>
      </c>
      <c r="B26" s="178">
        <v>17</v>
      </c>
      <c r="C26" s="215">
        <v>50724825</v>
      </c>
      <c r="D26" s="215">
        <v>0</v>
      </c>
      <c r="E26" s="215">
        <v>2922670</v>
      </c>
      <c r="F26" s="215">
        <v>47802155</v>
      </c>
      <c r="G26" s="215">
        <v>52691207</v>
      </c>
      <c r="H26" s="215">
        <v>0</v>
      </c>
      <c r="I26" s="215">
        <v>2995737</v>
      </c>
      <c r="J26" s="189">
        <v>49695470</v>
      </c>
      <c r="K26" s="215">
        <v>64327397</v>
      </c>
      <c r="L26" s="215">
        <v>71480678</v>
      </c>
      <c r="M26" s="227">
        <f t="shared" si="0"/>
        <v>71480678</v>
      </c>
      <c r="N26" s="215">
        <v>49695470</v>
      </c>
      <c r="O26" s="178">
        <v>47873440</v>
      </c>
      <c r="P26" s="178" t="s">
        <v>856</v>
      </c>
      <c r="Q26" s="178" t="s">
        <v>856</v>
      </c>
    </row>
    <row r="27" spans="1:17" ht="12.75">
      <c r="A27" s="177" t="s">
        <v>463</v>
      </c>
      <c r="B27" s="178">
        <v>18</v>
      </c>
      <c r="C27" s="215">
        <v>22632233</v>
      </c>
      <c r="D27" s="215">
        <v>0</v>
      </c>
      <c r="E27" s="215">
        <v>1538883</v>
      </c>
      <c r="F27" s="215">
        <v>21093350</v>
      </c>
      <c r="G27" s="215">
        <v>23397459</v>
      </c>
      <c r="H27" s="215">
        <v>0</v>
      </c>
      <c r="I27" s="215">
        <v>1577355</v>
      </c>
      <c r="J27" s="189">
        <v>21820104</v>
      </c>
      <c r="K27" s="215">
        <v>25490652</v>
      </c>
      <c r="L27" s="215">
        <v>28480356</v>
      </c>
      <c r="M27" s="227">
        <f t="shared" si="0"/>
        <v>28480356</v>
      </c>
      <c r="N27" s="215">
        <v>21820104</v>
      </c>
      <c r="O27" s="178">
        <v>21130884</v>
      </c>
      <c r="P27" s="178" t="s">
        <v>856</v>
      </c>
      <c r="Q27" s="178" t="s">
        <v>856</v>
      </c>
    </row>
    <row r="28" spans="1:17" ht="12.75">
      <c r="A28" s="177" t="s">
        <v>464</v>
      </c>
      <c r="B28" s="178">
        <v>19</v>
      </c>
      <c r="C28" s="215">
        <v>27927845</v>
      </c>
      <c r="D28" s="215">
        <v>0</v>
      </c>
      <c r="E28" s="215">
        <v>851818</v>
      </c>
      <c r="F28" s="215">
        <v>27076027</v>
      </c>
      <c r="G28" s="215">
        <v>29225729</v>
      </c>
      <c r="H28" s="215">
        <v>0</v>
      </c>
      <c r="I28" s="215">
        <v>873113</v>
      </c>
      <c r="J28" s="189">
        <v>28352616</v>
      </c>
      <c r="K28" s="215">
        <v>36549782</v>
      </c>
      <c r="L28" s="215">
        <v>40005438</v>
      </c>
      <c r="M28" s="227">
        <f t="shared" si="0"/>
        <v>40005438</v>
      </c>
      <c r="N28" s="215">
        <v>28352616</v>
      </c>
      <c r="O28" s="178">
        <v>27096803</v>
      </c>
      <c r="P28" s="178" t="s">
        <v>856</v>
      </c>
      <c r="Q28" s="178" t="s">
        <v>856</v>
      </c>
    </row>
    <row r="29" spans="1:17" ht="12.75">
      <c r="A29" s="177" t="s">
        <v>465</v>
      </c>
      <c r="B29" s="178">
        <v>20</v>
      </c>
      <c r="C29" s="215">
        <v>134028054</v>
      </c>
      <c r="D29" s="215">
        <v>0</v>
      </c>
      <c r="E29" s="215">
        <v>0</v>
      </c>
      <c r="F29" s="215">
        <v>134028054</v>
      </c>
      <c r="G29" s="215">
        <v>138604718</v>
      </c>
      <c r="H29" s="215">
        <v>0</v>
      </c>
      <c r="I29" s="215">
        <v>0</v>
      </c>
      <c r="J29" s="189">
        <v>138604718</v>
      </c>
      <c r="K29" s="215">
        <v>434112432</v>
      </c>
      <c r="L29" s="215">
        <v>546770779</v>
      </c>
      <c r="M29" s="227">
        <f t="shared" si="0"/>
        <v>546770779</v>
      </c>
      <c r="N29" s="215">
        <v>138604718</v>
      </c>
      <c r="O29" s="178">
        <v>134028054</v>
      </c>
      <c r="P29" s="178" t="s">
        <v>856</v>
      </c>
      <c r="Q29" s="178" t="s">
        <v>856</v>
      </c>
    </row>
    <row r="30" spans="1:17" ht="12.75">
      <c r="A30" s="177" t="s">
        <v>466</v>
      </c>
      <c r="B30" s="178">
        <v>21</v>
      </c>
      <c r="C30" s="215">
        <v>9037794</v>
      </c>
      <c r="D30" s="215">
        <v>0</v>
      </c>
      <c r="E30" s="215">
        <v>0</v>
      </c>
      <c r="F30" s="215">
        <v>9037794</v>
      </c>
      <c r="G30" s="215">
        <v>9363237</v>
      </c>
      <c r="H30" s="215">
        <v>0</v>
      </c>
      <c r="I30" s="215">
        <v>0</v>
      </c>
      <c r="J30" s="189">
        <v>9363237</v>
      </c>
      <c r="K30" s="215">
        <v>13735460</v>
      </c>
      <c r="L30" s="215">
        <v>15035437</v>
      </c>
      <c r="M30" s="227">
        <f t="shared" si="0"/>
        <v>15035437</v>
      </c>
      <c r="N30" s="215">
        <v>9363237</v>
      </c>
      <c r="O30" s="178">
        <v>9037794</v>
      </c>
      <c r="P30" s="178" t="s">
        <v>856</v>
      </c>
      <c r="Q30" s="178" t="s">
        <v>856</v>
      </c>
    </row>
    <row r="31" spans="1:17" ht="12.75">
      <c r="A31" s="177" t="s">
        <v>467</v>
      </c>
      <c r="B31" s="178">
        <v>22</v>
      </c>
      <c r="C31" s="215">
        <v>6634346</v>
      </c>
      <c r="D31" s="215">
        <v>0</v>
      </c>
      <c r="E31" s="215">
        <v>501587</v>
      </c>
      <c r="F31" s="215">
        <v>6132759</v>
      </c>
      <c r="G31" s="215">
        <v>6863142</v>
      </c>
      <c r="H31" s="215">
        <v>0</v>
      </c>
      <c r="I31" s="215">
        <v>514127</v>
      </c>
      <c r="J31" s="189">
        <v>6349015</v>
      </c>
      <c r="K31" s="215">
        <v>14773046</v>
      </c>
      <c r="L31" s="215">
        <v>16257246</v>
      </c>
      <c r="M31" s="227">
        <f t="shared" si="0"/>
        <v>16257246</v>
      </c>
      <c r="N31" s="215">
        <v>6349015</v>
      </c>
      <c r="O31" s="178">
        <v>5931805</v>
      </c>
      <c r="P31" s="178" t="s">
        <v>856</v>
      </c>
      <c r="Q31" s="178" t="s">
        <v>856</v>
      </c>
    </row>
    <row r="32" spans="1:17" ht="12.75">
      <c r="A32" s="177" t="s">
        <v>468</v>
      </c>
      <c r="B32" s="178">
        <v>23</v>
      </c>
      <c r="C32" s="215">
        <v>79355810</v>
      </c>
      <c r="D32" s="215">
        <v>0</v>
      </c>
      <c r="E32" s="215">
        <v>0</v>
      </c>
      <c r="F32" s="215">
        <v>79355810</v>
      </c>
      <c r="G32" s="215">
        <v>83216482</v>
      </c>
      <c r="H32" s="215">
        <v>0</v>
      </c>
      <c r="I32" s="215">
        <v>0</v>
      </c>
      <c r="J32" s="189">
        <v>83216482</v>
      </c>
      <c r="K32" s="215">
        <v>107415976</v>
      </c>
      <c r="L32" s="215">
        <v>118301763</v>
      </c>
      <c r="M32" s="227">
        <f t="shared" si="0"/>
        <v>118301763</v>
      </c>
      <c r="N32" s="215">
        <v>83216482</v>
      </c>
      <c r="O32" s="178">
        <v>79355810</v>
      </c>
      <c r="P32" s="178" t="s">
        <v>856</v>
      </c>
      <c r="Q32" s="178" t="s">
        <v>856</v>
      </c>
    </row>
    <row r="33" spans="1:17" ht="12.75">
      <c r="A33" s="177" t="s">
        <v>469</v>
      </c>
      <c r="B33" s="178">
        <v>24</v>
      </c>
      <c r="C33" s="215">
        <v>30990807</v>
      </c>
      <c r="D33" s="215">
        <v>0</v>
      </c>
      <c r="E33" s="215">
        <v>0</v>
      </c>
      <c r="F33" s="215">
        <v>30990807</v>
      </c>
      <c r="G33" s="215">
        <v>32236315</v>
      </c>
      <c r="H33" s="215">
        <v>0</v>
      </c>
      <c r="I33" s="215">
        <v>0</v>
      </c>
      <c r="J33" s="189">
        <v>32236315</v>
      </c>
      <c r="K33" s="215">
        <v>43795300</v>
      </c>
      <c r="L33" s="215">
        <v>49381953</v>
      </c>
      <c r="M33" s="227">
        <f t="shared" si="0"/>
        <v>49381953</v>
      </c>
      <c r="N33" s="215">
        <v>32236315</v>
      </c>
      <c r="O33" s="178">
        <v>30990807</v>
      </c>
      <c r="P33" s="178" t="s">
        <v>856</v>
      </c>
      <c r="Q33" s="178" t="s">
        <v>856</v>
      </c>
    </row>
    <row r="34" spans="1:17" ht="12.75">
      <c r="A34" s="177" t="s">
        <v>470</v>
      </c>
      <c r="B34" s="178">
        <v>25</v>
      </c>
      <c r="C34" s="215">
        <v>48045320</v>
      </c>
      <c r="D34" s="215">
        <v>0</v>
      </c>
      <c r="E34" s="215">
        <v>1537500</v>
      </c>
      <c r="F34" s="215">
        <v>46507820</v>
      </c>
      <c r="G34" s="215">
        <v>50565166</v>
      </c>
      <c r="H34" s="215">
        <v>0</v>
      </c>
      <c r="I34" s="215">
        <v>1575938</v>
      </c>
      <c r="J34" s="189">
        <v>48989228</v>
      </c>
      <c r="K34" s="215">
        <v>76918433</v>
      </c>
      <c r="L34" s="215">
        <v>86944274</v>
      </c>
      <c r="M34" s="227">
        <f t="shared" si="0"/>
        <v>86944274</v>
      </c>
      <c r="N34" s="215">
        <v>48989228</v>
      </c>
      <c r="O34" s="178">
        <v>46507820</v>
      </c>
      <c r="P34" s="178" t="s">
        <v>856</v>
      </c>
      <c r="Q34" s="178" t="s">
        <v>856</v>
      </c>
    </row>
    <row r="35" spans="1:17" ht="12.75">
      <c r="A35" s="177" t="s">
        <v>471</v>
      </c>
      <c r="B35" s="178">
        <v>26</v>
      </c>
      <c r="C35" s="215">
        <v>99443942</v>
      </c>
      <c r="D35" s="215">
        <v>0</v>
      </c>
      <c r="E35" s="215">
        <v>13757751</v>
      </c>
      <c r="F35" s="215">
        <v>85686191</v>
      </c>
      <c r="G35" s="215">
        <v>102870712</v>
      </c>
      <c r="H35" s="215">
        <v>0</v>
      </c>
      <c r="I35" s="215">
        <v>14101695</v>
      </c>
      <c r="J35" s="189">
        <v>88769017</v>
      </c>
      <c r="K35" s="215">
        <v>241608863</v>
      </c>
      <c r="L35" s="215">
        <v>259132167</v>
      </c>
      <c r="M35" s="227">
        <f t="shared" si="0"/>
        <v>259132167</v>
      </c>
      <c r="N35" s="215">
        <v>88769017</v>
      </c>
      <c r="O35" s="178">
        <v>86021746</v>
      </c>
      <c r="P35" s="178" t="s">
        <v>856</v>
      </c>
      <c r="Q35" s="178" t="s">
        <v>856</v>
      </c>
    </row>
    <row r="36" spans="1:17" ht="12.75">
      <c r="A36" s="177" t="s">
        <v>472</v>
      </c>
      <c r="B36" s="178">
        <v>27</v>
      </c>
      <c r="C36" s="215">
        <v>10781343</v>
      </c>
      <c r="D36" s="215">
        <v>0</v>
      </c>
      <c r="E36" s="215">
        <v>992066</v>
      </c>
      <c r="F36" s="215">
        <v>9789277</v>
      </c>
      <c r="G36" s="215">
        <v>11219279</v>
      </c>
      <c r="H36" s="215">
        <v>0</v>
      </c>
      <c r="I36" s="215">
        <v>1016868</v>
      </c>
      <c r="J36" s="189">
        <v>10202411</v>
      </c>
      <c r="K36" s="215">
        <v>26280182</v>
      </c>
      <c r="L36" s="215">
        <v>28080114</v>
      </c>
      <c r="M36" s="227">
        <f t="shared" si="0"/>
        <v>28080114</v>
      </c>
      <c r="N36" s="215">
        <v>10202411</v>
      </c>
      <c r="O36" s="178">
        <v>9813474</v>
      </c>
      <c r="P36" s="178" t="s">
        <v>856</v>
      </c>
      <c r="Q36" s="178" t="s">
        <v>856</v>
      </c>
    </row>
    <row r="37" spans="1:17" ht="12.75">
      <c r="A37" s="177" t="s">
        <v>473</v>
      </c>
      <c r="B37" s="178">
        <v>28</v>
      </c>
      <c r="C37" s="215">
        <v>13393194</v>
      </c>
      <c r="D37" s="215">
        <v>0</v>
      </c>
      <c r="E37" s="215">
        <v>22021</v>
      </c>
      <c r="F37" s="215">
        <v>13371173</v>
      </c>
      <c r="G37" s="215">
        <v>14225046</v>
      </c>
      <c r="H37" s="215">
        <v>0</v>
      </c>
      <c r="I37" s="215">
        <v>22572</v>
      </c>
      <c r="J37" s="189">
        <v>14202474</v>
      </c>
      <c r="K37" s="215">
        <v>17795531</v>
      </c>
      <c r="L37" s="215">
        <v>21154036</v>
      </c>
      <c r="M37" s="227">
        <f t="shared" si="0"/>
        <v>21154036</v>
      </c>
      <c r="N37" s="215">
        <v>14202474</v>
      </c>
      <c r="O37" s="178">
        <v>13371710</v>
      </c>
      <c r="P37" s="178" t="s">
        <v>856</v>
      </c>
      <c r="Q37" s="178" t="s">
        <v>856</v>
      </c>
    </row>
    <row r="38" spans="1:17" ht="12.75">
      <c r="A38" s="177" t="s">
        <v>474</v>
      </c>
      <c r="B38" s="178">
        <v>29</v>
      </c>
      <c r="C38" s="215">
        <v>4858478</v>
      </c>
      <c r="D38" s="215">
        <v>0</v>
      </c>
      <c r="E38" s="215">
        <v>0</v>
      </c>
      <c r="F38" s="215">
        <v>4858478</v>
      </c>
      <c r="G38" s="215">
        <v>5062746</v>
      </c>
      <c r="H38" s="215">
        <v>0</v>
      </c>
      <c r="I38" s="215">
        <v>0</v>
      </c>
      <c r="J38" s="189">
        <v>5062746</v>
      </c>
      <c r="K38" s="215">
        <v>6875115</v>
      </c>
      <c r="L38" s="215">
        <v>7669962</v>
      </c>
      <c r="M38" s="227">
        <f t="shared" si="0"/>
        <v>7669962</v>
      </c>
      <c r="N38" s="215">
        <v>5062746</v>
      </c>
      <c r="O38" s="178">
        <v>4858478</v>
      </c>
      <c r="P38" s="178" t="s">
        <v>856</v>
      </c>
      <c r="Q38" s="178" t="s">
        <v>856</v>
      </c>
    </row>
    <row r="39" spans="1:17" ht="12.75">
      <c r="A39" s="177" t="s">
        <v>475</v>
      </c>
      <c r="B39" s="178">
        <v>30</v>
      </c>
      <c r="C39" s="215">
        <v>116335974</v>
      </c>
      <c r="D39" s="215">
        <v>0</v>
      </c>
      <c r="E39" s="215">
        <v>0</v>
      </c>
      <c r="F39" s="215">
        <v>116335974</v>
      </c>
      <c r="G39" s="215">
        <v>120806529</v>
      </c>
      <c r="H39" s="215">
        <v>0</v>
      </c>
      <c r="I39" s="215">
        <v>0</v>
      </c>
      <c r="J39" s="189">
        <v>120806529</v>
      </c>
      <c r="K39" s="215">
        <v>210879936</v>
      </c>
      <c r="L39" s="215">
        <v>236674665</v>
      </c>
      <c r="M39" s="227">
        <f t="shared" si="0"/>
        <v>236674665</v>
      </c>
      <c r="N39" s="215">
        <v>120806529</v>
      </c>
      <c r="O39" s="178">
        <v>116335974</v>
      </c>
      <c r="P39" s="178" t="s">
        <v>856</v>
      </c>
      <c r="Q39" s="178" t="s">
        <v>856</v>
      </c>
    </row>
    <row r="40" spans="1:17" ht="12.75">
      <c r="A40" s="177" t="s">
        <v>476</v>
      </c>
      <c r="B40" s="178">
        <v>31</v>
      </c>
      <c r="C40" s="215">
        <v>157666834</v>
      </c>
      <c r="D40" s="215">
        <v>0</v>
      </c>
      <c r="E40" s="215">
        <v>0</v>
      </c>
      <c r="F40" s="215">
        <v>157666834</v>
      </c>
      <c r="G40" s="215">
        <v>165895402</v>
      </c>
      <c r="H40" s="215">
        <v>0</v>
      </c>
      <c r="I40" s="215">
        <v>0</v>
      </c>
      <c r="J40" s="189">
        <v>165895402</v>
      </c>
      <c r="K40" s="215">
        <v>209149501</v>
      </c>
      <c r="L40" s="215">
        <v>239811607</v>
      </c>
      <c r="M40" s="227">
        <f t="shared" si="0"/>
        <v>239811607</v>
      </c>
      <c r="N40" s="215">
        <v>165895402</v>
      </c>
      <c r="O40" s="178">
        <v>157666834</v>
      </c>
      <c r="P40" s="178" t="s">
        <v>856</v>
      </c>
      <c r="Q40" s="178" t="s">
        <v>856</v>
      </c>
    </row>
    <row r="41" spans="1:17" ht="12.75">
      <c r="A41" s="177" t="s">
        <v>477</v>
      </c>
      <c r="B41" s="178">
        <v>32</v>
      </c>
      <c r="C41" s="215">
        <v>20913160</v>
      </c>
      <c r="D41" s="215">
        <v>0</v>
      </c>
      <c r="E41" s="215">
        <v>0</v>
      </c>
      <c r="F41" s="215">
        <v>20913160</v>
      </c>
      <c r="G41" s="215">
        <v>21885991</v>
      </c>
      <c r="H41" s="215">
        <v>0</v>
      </c>
      <c r="I41" s="215">
        <v>0</v>
      </c>
      <c r="J41" s="189">
        <v>21885991</v>
      </c>
      <c r="K41" s="215">
        <v>29121623</v>
      </c>
      <c r="L41" s="215">
        <v>33455437</v>
      </c>
      <c r="M41" s="227">
        <f t="shared" si="0"/>
        <v>33455437</v>
      </c>
      <c r="N41" s="215">
        <v>21885991</v>
      </c>
      <c r="O41" s="178">
        <v>20913160</v>
      </c>
      <c r="P41" s="178" t="s">
        <v>856</v>
      </c>
      <c r="Q41" s="178" t="s">
        <v>856</v>
      </c>
    </row>
    <row r="42" spans="1:17" ht="12.75">
      <c r="A42" s="177" t="s">
        <v>478</v>
      </c>
      <c r="B42" s="178">
        <v>33</v>
      </c>
      <c r="C42" s="215">
        <v>3819963</v>
      </c>
      <c r="D42" s="215">
        <v>0</v>
      </c>
      <c r="E42" s="215">
        <v>475334</v>
      </c>
      <c r="F42" s="215">
        <v>3344629</v>
      </c>
      <c r="G42" s="215">
        <v>4017659</v>
      </c>
      <c r="H42" s="215">
        <v>0</v>
      </c>
      <c r="I42" s="215">
        <v>487217</v>
      </c>
      <c r="J42" s="189">
        <v>3530442</v>
      </c>
      <c r="K42" s="215">
        <v>5635040</v>
      </c>
      <c r="L42" s="215">
        <v>6528924</v>
      </c>
      <c r="M42" s="227">
        <f t="shared" si="0"/>
        <v>6528924</v>
      </c>
      <c r="N42" s="215">
        <v>3530442</v>
      </c>
      <c r="O42" s="178">
        <v>3356223</v>
      </c>
      <c r="P42" s="178" t="s">
        <v>856</v>
      </c>
      <c r="Q42" s="178" t="s">
        <v>856</v>
      </c>
    </row>
    <row r="43" spans="1:17" ht="12.75">
      <c r="A43" s="177" t="s">
        <v>479</v>
      </c>
      <c r="B43" s="178">
        <v>34</v>
      </c>
      <c r="C43" s="215">
        <v>23233405</v>
      </c>
      <c r="D43" s="215">
        <v>0</v>
      </c>
      <c r="E43" s="215">
        <v>1665349</v>
      </c>
      <c r="F43" s="215">
        <v>21568056</v>
      </c>
      <c r="G43" s="215">
        <v>24018712</v>
      </c>
      <c r="H43" s="215">
        <v>0</v>
      </c>
      <c r="I43" s="215">
        <v>1706983</v>
      </c>
      <c r="J43" s="189">
        <v>22311729</v>
      </c>
      <c r="K43" s="215">
        <v>30362202</v>
      </c>
      <c r="L43" s="215">
        <v>36059522</v>
      </c>
      <c r="M43" s="227">
        <f t="shared" si="0"/>
        <v>36059522</v>
      </c>
      <c r="N43" s="215">
        <v>22311729</v>
      </c>
      <c r="O43" s="178">
        <v>21608674</v>
      </c>
      <c r="P43" s="178" t="s">
        <v>856</v>
      </c>
      <c r="Q43" s="178" t="s">
        <v>856</v>
      </c>
    </row>
    <row r="44" spans="1:17" ht="12.75">
      <c r="A44" s="177" t="s">
        <v>480</v>
      </c>
      <c r="B44" s="178">
        <v>35</v>
      </c>
      <c r="C44" s="215">
        <v>2823728724</v>
      </c>
      <c r="D44" s="215">
        <v>0</v>
      </c>
      <c r="E44" s="215">
        <v>0</v>
      </c>
      <c r="F44" s="215">
        <v>2823728724</v>
      </c>
      <c r="G44" s="215">
        <v>2993144196</v>
      </c>
      <c r="H44" s="215">
        <v>0</v>
      </c>
      <c r="I44" s="215">
        <v>0</v>
      </c>
      <c r="J44" s="189">
        <v>2993144196</v>
      </c>
      <c r="K44" s="215">
        <v>4945672898</v>
      </c>
      <c r="L44" s="215">
        <v>5305436850</v>
      </c>
      <c r="M44" s="227">
        <f t="shared" si="0"/>
        <v>5305436850</v>
      </c>
      <c r="N44" s="215">
        <v>2993144196</v>
      </c>
      <c r="O44" s="178">
        <v>2823728724</v>
      </c>
      <c r="P44" s="178" t="s">
        <v>856</v>
      </c>
      <c r="Q44" s="178" t="s">
        <v>856</v>
      </c>
    </row>
    <row r="45" spans="1:17" ht="12.75">
      <c r="A45" s="177" t="s">
        <v>481</v>
      </c>
      <c r="B45" s="178">
        <v>36</v>
      </c>
      <c r="C45" s="215">
        <v>52038832</v>
      </c>
      <c r="D45" s="215">
        <v>0</v>
      </c>
      <c r="E45" s="215">
        <v>2670729</v>
      </c>
      <c r="F45" s="215">
        <v>49368103</v>
      </c>
      <c r="G45" s="215">
        <v>54262373</v>
      </c>
      <c r="H45" s="215">
        <v>0</v>
      </c>
      <c r="I45" s="215">
        <v>2737497</v>
      </c>
      <c r="J45" s="189">
        <v>51524876</v>
      </c>
      <c r="K45" s="215">
        <v>139901141</v>
      </c>
      <c r="L45" s="215">
        <v>166367393</v>
      </c>
      <c r="M45" s="227">
        <f t="shared" si="0"/>
        <v>166367393</v>
      </c>
      <c r="N45" s="215">
        <v>51524876</v>
      </c>
      <c r="O45" s="178">
        <v>49433243</v>
      </c>
      <c r="P45" s="178" t="s">
        <v>856</v>
      </c>
      <c r="Q45" s="178" t="s">
        <v>856</v>
      </c>
    </row>
    <row r="46" spans="1:17" ht="12.75">
      <c r="A46" s="177" t="s">
        <v>482</v>
      </c>
      <c r="B46" s="178">
        <v>37</v>
      </c>
      <c r="C46" s="215">
        <v>23615104</v>
      </c>
      <c r="D46" s="215">
        <v>0</v>
      </c>
      <c r="E46" s="215">
        <v>1485029</v>
      </c>
      <c r="F46" s="215">
        <v>22130075</v>
      </c>
      <c r="G46" s="215">
        <v>25300653</v>
      </c>
      <c r="H46" s="215">
        <v>0</v>
      </c>
      <c r="I46" s="215">
        <v>1522155</v>
      </c>
      <c r="J46" s="189">
        <v>23778498</v>
      </c>
      <c r="K46" s="215">
        <v>31411660</v>
      </c>
      <c r="L46" s="215">
        <v>36889231</v>
      </c>
      <c r="M46" s="227">
        <f t="shared" si="0"/>
        <v>36889231</v>
      </c>
      <c r="N46" s="215">
        <v>23778498</v>
      </c>
      <c r="O46" s="178">
        <v>22166295</v>
      </c>
      <c r="P46" s="178" t="s">
        <v>856</v>
      </c>
      <c r="Q46" s="178" t="s">
        <v>856</v>
      </c>
    </row>
    <row r="47" spans="1:17" ht="12.75">
      <c r="A47" s="177" t="s">
        <v>483</v>
      </c>
      <c r="B47" s="178">
        <v>38</v>
      </c>
      <c r="C47" s="215">
        <v>33017615</v>
      </c>
      <c r="D47" s="215">
        <v>0</v>
      </c>
      <c r="E47" s="215">
        <v>6358305</v>
      </c>
      <c r="F47" s="215">
        <v>26659310</v>
      </c>
      <c r="G47" s="215">
        <v>34009369</v>
      </c>
      <c r="H47" s="215">
        <v>0</v>
      </c>
      <c r="I47" s="215">
        <v>6517263</v>
      </c>
      <c r="J47" s="189">
        <v>27492106</v>
      </c>
      <c r="K47" s="215">
        <v>52516018</v>
      </c>
      <c r="L47" s="215">
        <v>59574119</v>
      </c>
      <c r="M47" s="227">
        <f t="shared" si="0"/>
        <v>59574119</v>
      </c>
      <c r="N47" s="215">
        <v>27492106</v>
      </c>
      <c r="O47" s="178">
        <v>26814391</v>
      </c>
      <c r="P47" s="178" t="s">
        <v>856</v>
      </c>
      <c r="Q47" s="178" t="s">
        <v>856</v>
      </c>
    </row>
    <row r="48" spans="1:17" ht="12.75">
      <c r="A48" s="177" t="s">
        <v>484</v>
      </c>
      <c r="B48" s="178">
        <v>39</v>
      </c>
      <c r="C48" s="215">
        <v>15369036</v>
      </c>
      <c r="D48" s="215">
        <v>0</v>
      </c>
      <c r="E48" s="215">
        <v>1082007</v>
      </c>
      <c r="F48" s="215">
        <v>14287029</v>
      </c>
      <c r="G48" s="215">
        <v>16554890</v>
      </c>
      <c r="H48" s="215">
        <v>0</v>
      </c>
      <c r="I48" s="215">
        <v>1109057</v>
      </c>
      <c r="J48" s="189">
        <v>15445833</v>
      </c>
      <c r="K48" s="215">
        <v>24142651</v>
      </c>
      <c r="L48" s="215">
        <v>28877393</v>
      </c>
      <c r="M48" s="227">
        <f t="shared" si="0"/>
        <v>28877393</v>
      </c>
      <c r="N48" s="215">
        <v>15445833</v>
      </c>
      <c r="O48" s="178">
        <v>14313419</v>
      </c>
      <c r="P48" s="178" t="s">
        <v>856</v>
      </c>
      <c r="Q48" s="178" t="s">
        <v>856</v>
      </c>
    </row>
    <row r="49" spans="1:17" ht="12.75">
      <c r="A49" s="177" t="s">
        <v>485</v>
      </c>
      <c r="B49" s="178">
        <v>40</v>
      </c>
      <c r="C49" s="215">
        <v>102673152</v>
      </c>
      <c r="D49" s="215">
        <v>0</v>
      </c>
      <c r="E49" s="215">
        <v>0</v>
      </c>
      <c r="F49" s="215">
        <v>102673152</v>
      </c>
      <c r="G49" s="215">
        <v>105841127</v>
      </c>
      <c r="H49" s="215">
        <v>0</v>
      </c>
      <c r="I49" s="215">
        <v>0</v>
      </c>
      <c r="J49" s="189">
        <v>105841127</v>
      </c>
      <c r="K49" s="215">
        <v>213759774</v>
      </c>
      <c r="L49" s="215">
        <v>224711554</v>
      </c>
      <c r="M49" s="227">
        <f t="shared" si="0"/>
        <v>224711554</v>
      </c>
      <c r="N49" s="215">
        <v>105841127</v>
      </c>
      <c r="O49" s="178">
        <v>102673152</v>
      </c>
      <c r="P49" s="178" t="s">
        <v>856</v>
      </c>
      <c r="Q49" s="178" t="s">
        <v>856</v>
      </c>
    </row>
    <row r="50" spans="1:17" ht="12.75">
      <c r="A50" s="177" t="s">
        <v>486</v>
      </c>
      <c r="B50" s="178">
        <v>41</v>
      </c>
      <c r="C50" s="215">
        <v>35726951</v>
      </c>
      <c r="D50" s="215">
        <v>0</v>
      </c>
      <c r="E50" s="215">
        <v>4912900</v>
      </c>
      <c r="F50" s="215">
        <v>30814051</v>
      </c>
      <c r="G50" s="215">
        <v>37004751</v>
      </c>
      <c r="H50" s="215">
        <v>0</v>
      </c>
      <c r="I50" s="215">
        <v>5035723</v>
      </c>
      <c r="J50" s="189">
        <v>31969028</v>
      </c>
      <c r="K50" s="215">
        <v>120993874</v>
      </c>
      <c r="L50" s="215">
        <v>145181529</v>
      </c>
      <c r="M50" s="227">
        <f t="shared" si="0"/>
        <v>145181529</v>
      </c>
      <c r="N50" s="215">
        <v>31969028</v>
      </c>
      <c r="O50" s="178">
        <v>31250603</v>
      </c>
      <c r="P50" s="178" t="s">
        <v>856</v>
      </c>
      <c r="Q50" s="178" t="s">
        <v>856</v>
      </c>
    </row>
    <row r="51" spans="1:17" ht="12.75">
      <c r="A51" s="177" t="s">
        <v>487</v>
      </c>
      <c r="B51" s="178">
        <v>42</v>
      </c>
      <c r="C51" s="215">
        <v>49092987</v>
      </c>
      <c r="D51" s="215">
        <v>0</v>
      </c>
      <c r="E51" s="215">
        <v>3584237</v>
      </c>
      <c r="F51" s="215">
        <v>45508750</v>
      </c>
      <c r="G51" s="215">
        <v>51606360</v>
      </c>
      <c r="H51" s="215">
        <v>0</v>
      </c>
      <c r="I51" s="215">
        <v>3673843</v>
      </c>
      <c r="J51" s="189">
        <v>47932517</v>
      </c>
      <c r="K51" s="215">
        <v>93550387</v>
      </c>
      <c r="L51" s="215">
        <v>108951122</v>
      </c>
      <c r="M51" s="227">
        <f t="shared" si="0"/>
        <v>108951122</v>
      </c>
      <c r="N51" s="215">
        <v>47932517</v>
      </c>
      <c r="O51" s="178">
        <v>45596170</v>
      </c>
      <c r="P51" s="178" t="s">
        <v>856</v>
      </c>
      <c r="Q51" s="178" t="s">
        <v>856</v>
      </c>
    </row>
    <row r="52" spans="1:17" ht="12.75">
      <c r="A52" s="177" t="s">
        <v>488</v>
      </c>
      <c r="B52" s="178">
        <v>43</v>
      </c>
      <c r="C52" s="215">
        <v>8257247</v>
      </c>
      <c r="D52" s="215">
        <v>0</v>
      </c>
      <c r="E52" s="215">
        <v>0</v>
      </c>
      <c r="F52" s="215">
        <v>8257247</v>
      </c>
      <c r="G52" s="215">
        <v>8584572</v>
      </c>
      <c r="H52" s="215">
        <v>0</v>
      </c>
      <c r="I52" s="215">
        <v>0</v>
      </c>
      <c r="J52" s="189">
        <v>8584572</v>
      </c>
      <c r="K52" s="215">
        <v>12601573</v>
      </c>
      <c r="L52" s="215">
        <v>14137523</v>
      </c>
      <c r="M52" s="227">
        <f t="shared" si="0"/>
        <v>14137523</v>
      </c>
      <c r="N52" s="215">
        <v>8584572</v>
      </c>
      <c r="O52" s="178">
        <v>8257247</v>
      </c>
      <c r="P52" s="178" t="s">
        <v>856</v>
      </c>
      <c r="Q52" s="178" t="s">
        <v>856</v>
      </c>
    </row>
    <row r="53" spans="1:17" ht="12.75">
      <c r="A53" s="177" t="s">
        <v>489</v>
      </c>
      <c r="B53" s="178">
        <v>44</v>
      </c>
      <c r="C53" s="215">
        <v>160629125</v>
      </c>
      <c r="D53" s="215">
        <v>0</v>
      </c>
      <c r="E53" s="215">
        <v>0</v>
      </c>
      <c r="F53" s="215">
        <v>160629125</v>
      </c>
      <c r="G53" s="215">
        <v>166849147</v>
      </c>
      <c r="H53" s="215">
        <v>0</v>
      </c>
      <c r="I53" s="215">
        <v>0</v>
      </c>
      <c r="J53" s="189">
        <v>166849147</v>
      </c>
      <c r="K53" s="215">
        <v>249214913</v>
      </c>
      <c r="L53" s="215">
        <v>280529510</v>
      </c>
      <c r="M53" s="227">
        <f t="shared" si="0"/>
        <v>280529510</v>
      </c>
      <c r="N53" s="215">
        <v>166849147</v>
      </c>
      <c r="O53" s="178">
        <v>160629125</v>
      </c>
      <c r="P53" s="178" t="s">
        <v>856</v>
      </c>
      <c r="Q53" s="178" t="s">
        <v>856</v>
      </c>
    </row>
    <row r="54" spans="1:17" ht="12.75">
      <c r="A54" s="177" t="s">
        <v>490</v>
      </c>
      <c r="B54" s="178">
        <v>45</v>
      </c>
      <c r="C54" s="215">
        <v>6123080</v>
      </c>
      <c r="D54" s="215">
        <v>0</v>
      </c>
      <c r="E54" s="215">
        <v>0</v>
      </c>
      <c r="F54" s="215">
        <v>6123080</v>
      </c>
      <c r="G54" s="215">
        <v>6448881</v>
      </c>
      <c r="H54" s="215">
        <v>0</v>
      </c>
      <c r="I54" s="215">
        <v>0</v>
      </c>
      <c r="J54" s="189">
        <v>6448881</v>
      </c>
      <c r="K54" s="215">
        <v>8935080</v>
      </c>
      <c r="L54" s="215">
        <v>9507478</v>
      </c>
      <c r="M54" s="227">
        <f t="shared" si="0"/>
        <v>9507478</v>
      </c>
      <c r="N54" s="215">
        <v>6448881</v>
      </c>
      <c r="O54" s="178">
        <v>6123080</v>
      </c>
      <c r="P54" s="178" t="s">
        <v>856</v>
      </c>
      <c r="Q54" s="178" t="s">
        <v>856</v>
      </c>
    </row>
    <row r="55" spans="1:17" ht="12.75">
      <c r="A55" s="177" t="s">
        <v>491</v>
      </c>
      <c r="B55" s="178">
        <v>46</v>
      </c>
      <c r="C55" s="215">
        <v>251866661</v>
      </c>
      <c r="D55" s="215">
        <v>0</v>
      </c>
      <c r="E55" s="215">
        <v>30110265</v>
      </c>
      <c r="F55" s="215">
        <v>221756396</v>
      </c>
      <c r="G55" s="215">
        <v>260823641</v>
      </c>
      <c r="H55" s="215">
        <v>0</v>
      </c>
      <c r="I55" s="215">
        <v>30863022</v>
      </c>
      <c r="J55" s="189">
        <v>229960619</v>
      </c>
      <c r="K55" s="215">
        <v>702933969</v>
      </c>
      <c r="L55" s="215">
        <v>735110059</v>
      </c>
      <c r="M55" s="227">
        <f t="shared" si="0"/>
        <v>735110059</v>
      </c>
      <c r="N55" s="215">
        <v>229960619</v>
      </c>
      <c r="O55" s="178">
        <v>222490793</v>
      </c>
      <c r="P55" s="178" t="s">
        <v>856</v>
      </c>
      <c r="Q55" s="178" t="s">
        <v>856</v>
      </c>
    </row>
    <row r="56" spans="1:17" ht="12.75">
      <c r="A56" s="177" t="s">
        <v>492</v>
      </c>
      <c r="B56" s="178">
        <v>47</v>
      </c>
      <c r="C56" s="215">
        <v>4303082</v>
      </c>
      <c r="D56" s="215">
        <v>0</v>
      </c>
      <c r="E56" s="215">
        <v>278345</v>
      </c>
      <c r="F56" s="215">
        <v>4024737</v>
      </c>
      <c r="G56" s="215">
        <v>4447204</v>
      </c>
      <c r="H56" s="215">
        <v>0</v>
      </c>
      <c r="I56" s="215">
        <v>285304</v>
      </c>
      <c r="J56" s="189">
        <v>4161900</v>
      </c>
      <c r="K56" s="215">
        <v>6706400</v>
      </c>
      <c r="L56" s="215">
        <v>6828076</v>
      </c>
      <c r="M56" s="227">
        <f t="shared" si="0"/>
        <v>6828076</v>
      </c>
      <c r="N56" s="215">
        <v>4161900</v>
      </c>
      <c r="O56" s="178">
        <v>4031526</v>
      </c>
      <c r="P56" s="178" t="s">
        <v>856</v>
      </c>
      <c r="Q56" s="178" t="s">
        <v>856</v>
      </c>
    </row>
    <row r="57" spans="1:17" ht="12.75">
      <c r="A57" s="177" t="s">
        <v>493</v>
      </c>
      <c r="B57" s="178">
        <v>48</v>
      </c>
      <c r="C57" s="215">
        <v>141619356</v>
      </c>
      <c r="D57" s="215">
        <v>0</v>
      </c>
      <c r="E57" s="215">
        <v>0</v>
      </c>
      <c r="F57" s="215">
        <v>141619356</v>
      </c>
      <c r="G57" s="215">
        <v>147733018</v>
      </c>
      <c r="H57" s="215">
        <v>0</v>
      </c>
      <c r="I57" s="215">
        <v>0</v>
      </c>
      <c r="J57" s="189">
        <v>147733018</v>
      </c>
      <c r="K57" s="215">
        <v>198754073</v>
      </c>
      <c r="L57" s="215">
        <v>214536459</v>
      </c>
      <c r="M57" s="227">
        <f t="shared" si="0"/>
        <v>214536459</v>
      </c>
      <c r="N57" s="215">
        <v>147733018</v>
      </c>
      <c r="O57" s="178">
        <v>141619356</v>
      </c>
      <c r="P57" s="178" t="s">
        <v>856</v>
      </c>
      <c r="Q57" s="178" t="s">
        <v>856</v>
      </c>
    </row>
    <row r="58" spans="1:17" ht="12.75">
      <c r="A58" s="177" t="s">
        <v>494</v>
      </c>
      <c r="B58" s="178">
        <v>49</v>
      </c>
      <c r="C58" s="215">
        <v>691327733</v>
      </c>
      <c r="D58" s="215">
        <v>0</v>
      </c>
      <c r="E58" s="215">
        <v>0</v>
      </c>
      <c r="F58" s="215">
        <v>691327733</v>
      </c>
      <c r="G58" s="215">
        <v>732559708</v>
      </c>
      <c r="H58" s="215">
        <v>0</v>
      </c>
      <c r="I58" s="215">
        <v>0</v>
      </c>
      <c r="J58" s="189">
        <v>732559708</v>
      </c>
      <c r="K58" s="215">
        <v>1598823843</v>
      </c>
      <c r="L58" s="215">
        <v>1778497813</v>
      </c>
      <c r="M58" s="227">
        <f t="shared" si="0"/>
        <v>1778497813</v>
      </c>
      <c r="N58" s="215">
        <v>732559708</v>
      </c>
      <c r="O58" s="178">
        <v>691327733</v>
      </c>
      <c r="P58" s="178" t="s">
        <v>856</v>
      </c>
      <c r="Q58" s="178" t="s">
        <v>856</v>
      </c>
    </row>
    <row r="59" spans="1:17" ht="12.75">
      <c r="A59" s="177" t="s">
        <v>495</v>
      </c>
      <c r="B59" s="178">
        <v>50</v>
      </c>
      <c r="C59" s="215">
        <v>87873937</v>
      </c>
      <c r="D59" s="215">
        <v>0</v>
      </c>
      <c r="E59" s="215">
        <v>6040066</v>
      </c>
      <c r="F59" s="215">
        <v>81833871</v>
      </c>
      <c r="G59" s="215">
        <v>91363694</v>
      </c>
      <c r="H59" s="215">
        <v>0</v>
      </c>
      <c r="I59" s="215">
        <v>6191068</v>
      </c>
      <c r="J59" s="189">
        <v>85172626</v>
      </c>
      <c r="K59" s="215">
        <v>153119345</v>
      </c>
      <c r="L59" s="215">
        <v>172322715</v>
      </c>
      <c r="M59" s="227">
        <f t="shared" si="0"/>
        <v>172322715</v>
      </c>
      <c r="N59" s="215">
        <v>85172626</v>
      </c>
      <c r="O59" s="178">
        <v>81981190</v>
      </c>
      <c r="P59" s="178" t="s">
        <v>856</v>
      </c>
      <c r="Q59" s="178" t="s">
        <v>856</v>
      </c>
    </row>
    <row r="60" spans="1:17" ht="12.75">
      <c r="A60" s="177" t="s">
        <v>496</v>
      </c>
      <c r="B60" s="178">
        <v>51</v>
      </c>
      <c r="C60" s="215">
        <v>29799860</v>
      </c>
      <c r="D60" s="215">
        <v>0</v>
      </c>
      <c r="E60" s="215">
        <v>3711653</v>
      </c>
      <c r="F60" s="215">
        <v>26088207</v>
      </c>
      <c r="G60" s="215">
        <v>31065003</v>
      </c>
      <c r="H60" s="215">
        <v>0</v>
      </c>
      <c r="I60" s="215">
        <v>3804444</v>
      </c>
      <c r="J60" s="189">
        <v>27260559</v>
      </c>
      <c r="K60" s="215">
        <v>43758070</v>
      </c>
      <c r="L60" s="215">
        <v>52726253</v>
      </c>
      <c r="M60" s="227">
        <f t="shared" si="0"/>
        <v>52726253</v>
      </c>
      <c r="N60" s="215">
        <v>27260559</v>
      </c>
      <c r="O60" s="178">
        <v>26178735</v>
      </c>
      <c r="P60" s="178" t="s">
        <v>856</v>
      </c>
      <c r="Q60" s="178" t="s">
        <v>856</v>
      </c>
    </row>
    <row r="61" spans="1:17" ht="12.75">
      <c r="A61" s="177" t="s">
        <v>497</v>
      </c>
      <c r="B61" s="178">
        <v>52</v>
      </c>
      <c r="C61" s="215">
        <v>27951662</v>
      </c>
      <c r="D61" s="215">
        <v>0</v>
      </c>
      <c r="E61" s="215">
        <v>0</v>
      </c>
      <c r="F61" s="215">
        <v>27951662</v>
      </c>
      <c r="G61" s="215">
        <v>29048550</v>
      </c>
      <c r="H61" s="215">
        <v>0</v>
      </c>
      <c r="I61" s="215">
        <v>0</v>
      </c>
      <c r="J61" s="189">
        <v>29048550</v>
      </c>
      <c r="K61" s="215">
        <v>41306233</v>
      </c>
      <c r="L61" s="215">
        <v>47398970</v>
      </c>
      <c r="M61" s="227">
        <f t="shared" si="0"/>
        <v>47398970</v>
      </c>
      <c r="N61" s="215">
        <v>29048550</v>
      </c>
      <c r="O61" s="178">
        <v>27951662</v>
      </c>
      <c r="P61" s="178" t="s">
        <v>856</v>
      </c>
      <c r="Q61" s="178" t="s">
        <v>856</v>
      </c>
    </row>
    <row r="62" spans="1:17" ht="12.75">
      <c r="A62" s="177" t="s">
        <v>498</v>
      </c>
      <c r="B62" s="178">
        <v>53</v>
      </c>
      <c r="C62" s="215">
        <v>3465178</v>
      </c>
      <c r="D62" s="215">
        <v>0</v>
      </c>
      <c r="E62" s="215">
        <v>0</v>
      </c>
      <c r="F62" s="215">
        <v>3465178</v>
      </c>
      <c r="G62" s="215">
        <v>3863728</v>
      </c>
      <c r="H62" s="215">
        <v>231958</v>
      </c>
      <c r="I62" s="215">
        <v>231958</v>
      </c>
      <c r="J62" s="189">
        <v>3631770</v>
      </c>
      <c r="K62" s="215">
        <v>3858168</v>
      </c>
      <c r="L62" s="215">
        <v>3957937</v>
      </c>
      <c r="M62" s="227">
        <f t="shared" si="0"/>
        <v>3957937</v>
      </c>
      <c r="N62" s="215">
        <v>3631770</v>
      </c>
      <c r="O62" s="178">
        <v>3465178</v>
      </c>
      <c r="P62" s="178" t="s">
        <v>856</v>
      </c>
      <c r="Q62" s="178" t="s">
        <v>856</v>
      </c>
    </row>
    <row r="63" spans="1:17" ht="12.75">
      <c r="A63" s="177" t="s">
        <v>499</v>
      </c>
      <c r="B63" s="178">
        <v>54</v>
      </c>
      <c r="C63" s="215">
        <v>27363585</v>
      </c>
      <c r="D63" s="215">
        <v>0</v>
      </c>
      <c r="E63" s="215">
        <v>2124786</v>
      </c>
      <c r="F63" s="215">
        <v>25238799</v>
      </c>
      <c r="G63" s="215">
        <v>29074043</v>
      </c>
      <c r="H63" s="215">
        <v>0</v>
      </c>
      <c r="I63" s="215">
        <v>2177906</v>
      </c>
      <c r="J63" s="189">
        <v>26896137</v>
      </c>
      <c r="K63" s="215">
        <v>52296518</v>
      </c>
      <c r="L63" s="215">
        <v>60625629</v>
      </c>
      <c r="M63" s="227">
        <f t="shared" si="0"/>
        <v>60625629</v>
      </c>
      <c r="N63" s="215">
        <v>26896137</v>
      </c>
      <c r="O63" s="178">
        <v>25290623</v>
      </c>
      <c r="P63" s="178" t="s">
        <v>856</v>
      </c>
      <c r="Q63" s="178" t="s">
        <v>856</v>
      </c>
    </row>
    <row r="64" spans="1:17" ht="12.75">
      <c r="A64" s="177" t="s">
        <v>500</v>
      </c>
      <c r="B64" s="178">
        <v>55</v>
      </c>
      <c r="C64" s="215">
        <v>33877502</v>
      </c>
      <c r="D64" s="215">
        <v>0</v>
      </c>
      <c r="E64" s="215">
        <v>3463462</v>
      </c>
      <c r="F64" s="215">
        <v>30414040</v>
      </c>
      <c r="G64" s="215">
        <v>35369595</v>
      </c>
      <c r="H64" s="215">
        <v>0</v>
      </c>
      <c r="I64" s="215">
        <v>3550049</v>
      </c>
      <c r="J64" s="189">
        <v>31819546</v>
      </c>
      <c r="K64" s="215">
        <v>205875098</v>
      </c>
      <c r="L64" s="215">
        <v>247940297</v>
      </c>
      <c r="M64" s="227">
        <f t="shared" si="0"/>
        <v>247940297</v>
      </c>
      <c r="N64" s="215">
        <v>31819546</v>
      </c>
      <c r="O64" s="178">
        <v>30498515</v>
      </c>
      <c r="P64" s="178" t="s">
        <v>856</v>
      </c>
      <c r="Q64" s="178" t="s">
        <v>856</v>
      </c>
    </row>
    <row r="65" spans="1:17" ht="12.75">
      <c r="A65" s="177" t="s">
        <v>501</v>
      </c>
      <c r="B65" s="178">
        <v>56</v>
      </c>
      <c r="C65" s="215">
        <v>110234601</v>
      </c>
      <c r="D65" s="215">
        <v>0</v>
      </c>
      <c r="E65" s="215">
        <v>0</v>
      </c>
      <c r="F65" s="215">
        <v>110234601</v>
      </c>
      <c r="G65" s="215">
        <v>114695046</v>
      </c>
      <c r="H65" s="215">
        <v>0</v>
      </c>
      <c r="I65" s="215">
        <v>0</v>
      </c>
      <c r="J65" s="189">
        <v>114695046</v>
      </c>
      <c r="K65" s="215">
        <v>170351749</v>
      </c>
      <c r="L65" s="215">
        <v>194193621</v>
      </c>
      <c r="M65" s="227">
        <f t="shared" si="0"/>
        <v>194193621</v>
      </c>
      <c r="N65" s="215">
        <v>114695046</v>
      </c>
      <c r="O65" s="178">
        <v>110234601</v>
      </c>
      <c r="P65" s="178" t="s">
        <v>856</v>
      </c>
      <c r="Q65" s="178" t="s">
        <v>856</v>
      </c>
    </row>
    <row r="66" spans="1:17" ht="12.75">
      <c r="A66" s="177" t="s">
        <v>502</v>
      </c>
      <c r="B66" s="178">
        <v>57</v>
      </c>
      <c r="C66" s="215">
        <v>70353975</v>
      </c>
      <c r="D66" s="215">
        <v>0</v>
      </c>
      <c r="E66" s="215">
        <v>0</v>
      </c>
      <c r="F66" s="215">
        <v>70353975</v>
      </c>
      <c r="G66" s="215">
        <v>75293926</v>
      </c>
      <c r="H66" s="215">
        <v>0</v>
      </c>
      <c r="I66" s="215">
        <v>0</v>
      </c>
      <c r="J66" s="189">
        <v>75293926</v>
      </c>
      <c r="K66" s="215">
        <v>119665188</v>
      </c>
      <c r="L66" s="215">
        <v>132180549</v>
      </c>
      <c r="M66" s="227">
        <f t="shared" si="0"/>
        <v>132180549</v>
      </c>
      <c r="N66" s="215">
        <v>75293926</v>
      </c>
      <c r="O66" s="178">
        <v>70353975</v>
      </c>
      <c r="P66" s="178" t="s">
        <v>856</v>
      </c>
      <c r="Q66" s="178" t="s">
        <v>856</v>
      </c>
    </row>
    <row r="67" spans="1:17" ht="12.75">
      <c r="A67" s="177" t="s">
        <v>503</v>
      </c>
      <c r="B67" s="178">
        <v>58</v>
      </c>
      <c r="C67" s="215">
        <v>4154233</v>
      </c>
      <c r="D67" s="215">
        <v>0</v>
      </c>
      <c r="E67" s="215">
        <v>232137</v>
      </c>
      <c r="F67" s="215">
        <v>3922096</v>
      </c>
      <c r="G67" s="215">
        <v>4294446</v>
      </c>
      <c r="H67" s="215">
        <v>0</v>
      </c>
      <c r="I67" s="215">
        <v>237940</v>
      </c>
      <c r="J67" s="189">
        <v>4056506</v>
      </c>
      <c r="K67" s="215">
        <v>8867802</v>
      </c>
      <c r="L67" s="215">
        <v>9876045</v>
      </c>
      <c r="M67" s="227">
        <f t="shared" si="0"/>
        <v>9876045</v>
      </c>
      <c r="N67" s="215">
        <v>4056506</v>
      </c>
      <c r="O67" s="178">
        <v>3927758</v>
      </c>
      <c r="P67" s="178" t="s">
        <v>856</v>
      </c>
      <c r="Q67" s="178" t="s">
        <v>856</v>
      </c>
    </row>
    <row r="68" spans="1:17" ht="12.75">
      <c r="A68" s="177" t="s">
        <v>504</v>
      </c>
      <c r="B68" s="178">
        <v>59</v>
      </c>
      <c r="C68" s="215">
        <v>3056268</v>
      </c>
      <c r="D68" s="215">
        <v>0</v>
      </c>
      <c r="E68" s="215">
        <v>186129</v>
      </c>
      <c r="F68" s="215">
        <v>2870139</v>
      </c>
      <c r="G68" s="215">
        <v>3171691</v>
      </c>
      <c r="H68" s="215">
        <v>0</v>
      </c>
      <c r="I68" s="215">
        <v>190782</v>
      </c>
      <c r="J68" s="189">
        <v>2980909</v>
      </c>
      <c r="K68" s="215">
        <v>3643924</v>
      </c>
      <c r="L68" s="215">
        <v>4057958</v>
      </c>
      <c r="M68" s="227">
        <f t="shared" si="0"/>
        <v>4057958</v>
      </c>
      <c r="N68" s="215">
        <v>2980909</v>
      </c>
      <c r="O68" s="178">
        <v>2874679</v>
      </c>
      <c r="P68" s="178" t="s">
        <v>856</v>
      </c>
      <c r="Q68" s="178" t="s">
        <v>856</v>
      </c>
    </row>
    <row r="69" spans="1:17" ht="12.75">
      <c r="A69" s="177" t="s">
        <v>505</v>
      </c>
      <c r="B69" s="178">
        <v>60</v>
      </c>
      <c r="C69" s="215">
        <v>3561791</v>
      </c>
      <c r="D69" s="215">
        <v>0</v>
      </c>
      <c r="E69" s="215">
        <v>0</v>
      </c>
      <c r="F69" s="215">
        <v>3561791</v>
      </c>
      <c r="G69" s="215">
        <v>3699823</v>
      </c>
      <c r="H69" s="215">
        <v>0</v>
      </c>
      <c r="I69" s="215">
        <v>0</v>
      </c>
      <c r="J69" s="189">
        <v>3699823</v>
      </c>
      <c r="K69" s="215">
        <v>4600206</v>
      </c>
      <c r="L69" s="215">
        <v>5230216</v>
      </c>
      <c r="M69" s="227">
        <f t="shared" si="0"/>
        <v>5230216</v>
      </c>
      <c r="N69" s="215">
        <v>3699823</v>
      </c>
      <c r="O69" s="178">
        <v>3561791</v>
      </c>
      <c r="P69" s="178" t="s">
        <v>856</v>
      </c>
      <c r="Q69" s="178" t="s">
        <v>856</v>
      </c>
    </row>
    <row r="70" spans="1:17" ht="12.75">
      <c r="A70" s="177" t="s">
        <v>506</v>
      </c>
      <c r="B70" s="178">
        <v>61</v>
      </c>
      <c r="C70" s="215">
        <v>102166800</v>
      </c>
      <c r="D70" s="215">
        <v>0</v>
      </c>
      <c r="E70" s="215">
        <v>0</v>
      </c>
      <c r="F70" s="215">
        <v>102166800</v>
      </c>
      <c r="G70" s="215">
        <v>106042904</v>
      </c>
      <c r="H70" s="215">
        <v>0</v>
      </c>
      <c r="I70" s="215">
        <v>0</v>
      </c>
      <c r="J70" s="189">
        <v>106042904</v>
      </c>
      <c r="K70" s="215">
        <v>111370272</v>
      </c>
      <c r="L70" s="215">
        <v>128070280</v>
      </c>
      <c r="M70" s="227">
        <f t="shared" si="0"/>
        <v>128070280</v>
      </c>
      <c r="N70" s="215">
        <v>106042904</v>
      </c>
      <c r="O70" s="178">
        <v>102166800</v>
      </c>
      <c r="P70" s="178" t="s">
        <v>856</v>
      </c>
      <c r="Q70" s="178" t="s">
        <v>856</v>
      </c>
    </row>
    <row r="71" spans="1:17" ht="12.75">
      <c r="A71" s="177" t="s">
        <v>507</v>
      </c>
      <c r="B71" s="178">
        <v>62</v>
      </c>
      <c r="C71" s="215">
        <v>10272571</v>
      </c>
      <c r="D71" s="215">
        <v>418323</v>
      </c>
      <c r="E71" s="215">
        <v>3787525</v>
      </c>
      <c r="F71" s="215">
        <v>6485046</v>
      </c>
      <c r="G71" s="215">
        <v>10639602</v>
      </c>
      <c r="H71" s="215">
        <v>0</v>
      </c>
      <c r="I71" s="215">
        <v>3882213</v>
      </c>
      <c r="J71" s="189">
        <v>6757389</v>
      </c>
      <c r="K71" s="215">
        <v>92243475</v>
      </c>
      <c r="L71" s="215">
        <v>106452001</v>
      </c>
      <c r="M71" s="227">
        <f t="shared" si="0"/>
        <v>106452001</v>
      </c>
      <c r="N71" s="215">
        <v>6757389</v>
      </c>
      <c r="O71" s="178">
        <v>6645714</v>
      </c>
      <c r="P71" s="178" t="s">
        <v>856</v>
      </c>
      <c r="Q71" s="178" t="s">
        <v>856</v>
      </c>
    </row>
    <row r="72" spans="1:17" ht="12.75">
      <c r="A72" s="177" t="s">
        <v>508</v>
      </c>
      <c r="B72" s="178">
        <v>63</v>
      </c>
      <c r="C72" s="215">
        <v>2125207</v>
      </c>
      <c r="D72" s="215">
        <v>0</v>
      </c>
      <c r="E72" s="215">
        <v>0</v>
      </c>
      <c r="F72" s="215">
        <v>2125207</v>
      </c>
      <c r="G72" s="215">
        <v>2191773</v>
      </c>
      <c r="H72" s="215">
        <v>0</v>
      </c>
      <c r="I72" s="215">
        <v>0</v>
      </c>
      <c r="J72" s="189">
        <v>2191773</v>
      </c>
      <c r="K72" s="215">
        <v>3551232</v>
      </c>
      <c r="L72" s="215">
        <v>0</v>
      </c>
      <c r="M72" s="227">
        <f t="shared" si="0"/>
        <v>3551232</v>
      </c>
      <c r="N72" s="215">
        <v>2191773</v>
      </c>
      <c r="O72" s="178">
        <v>2125207</v>
      </c>
      <c r="P72" s="178" t="s">
        <v>856</v>
      </c>
      <c r="Q72" s="178" t="s">
        <v>856</v>
      </c>
    </row>
    <row r="73" spans="1:17" ht="12.75">
      <c r="A73" s="177" t="s">
        <v>509</v>
      </c>
      <c r="B73" s="178">
        <v>64</v>
      </c>
      <c r="C73" s="215">
        <v>31109613</v>
      </c>
      <c r="D73" s="215">
        <v>0</v>
      </c>
      <c r="E73" s="215">
        <v>1240872</v>
      </c>
      <c r="F73" s="215">
        <v>29868741</v>
      </c>
      <c r="G73" s="215">
        <v>32888471</v>
      </c>
      <c r="H73" s="215">
        <v>0</v>
      </c>
      <c r="I73" s="215">
        <v>1271894</v>
      </c>
      <c r="J73" s="189">
        <v>31616577</v>
      </c>
      <c r="K73" s="215">
        <v>44674454</v>
      </c>
      <c r="L73" s="215">
        <v>51202063</v>
      </c>
      <c r="M73" s="227">
        <f t="shared" si="0"/>
        <v>51202063</v>
      </c>
      <c r="N73" s="215">
        <v>31616577</v>
      </c>
      <c r="O73" s="178">
        <v>29899006</v>
      </c>
      <c r="P73" s="178" t="s">
        <v>856</v>
      </c>
      <c r="Q73" s="178" t="s">
        <v>856</v>
      </c>
    </row>
    <row r="74" spans="1:17" ht="12.75">
      <c r="A74" s="177" t="s">
        <v>510</v>
      </c>
      <c r="B74" s="178">
        <v>65</v>
      </c>
      <c r="C74" s="215">
        <v>41862408</v>
      </c>
      <c r="D74" s="215">
        <v>0</v>
      </c>
      <c r="E74" s="215">
        <v>2907917</v>
      </c>
      <c r="F74" s="215">
        <v>38954491</v>
      </c>
      <c r="G74" s="215">
        <v>43299272</v>
      </c>
      <c r="H74" s="215">
        <v>0</v>
      </c>
      <c r="I74" s="215">
        <v>2980615</v>
      </c>
      <c r="J74" s="189">
        <v>40318657</v>
      </c>
      <c r="K74" s="215">
        <v>84941276</v>
      </c>
      <c r="L74" s="215">
        <v>93402343</v>
      </c>
      <c r="M74" s="227">
        <f t="shared" si="0"/>
        <v>93402343</v>
      </c>
      <c r="N74" s="215">
        <v>40318657</v>
      </c>
      <c r="O74" s="178">
        <v>39025416</v>
      </c>
      <c r="P74" s="178" t="s">
        <v>856</v>
      </c>
      <c r="Q74" s="178" t="s">
        <v>856</v>
      </c>
    </row>
    <row r="75" spans="1:17" ht="12.75">
      <c r="A75" s="177" t="s">
        <v>511</v>
      </c>
      <c r="B75" s="178">
        <v>66</v>
      </c>
      <c r="C75" s="215">
        <v>3989886</v>
      </c>
      <c r="D75" s="215">
        <v>0</v>
      </c>
      <c r="E75" s="215">
        <v>0</v>
      </c>
      <c r="F75" s="215">
        <v>3989886</v>
      </c>
      <c r="G75" s="215">
        <v>4140938</v>
      </c>
      <c r="H75" s="215">
        <v>0</v>
      </c>
      <c r="I75" s="215">
        <v>0</v>
      </c>
      <c r="J75" s="189">
        <v>4140938</v>
      </c>
      <c r="K75" s="215">
        <v>4803444</v>
      </c>
      <c r="L75" s="215">
        <v>5104189</v>
      </c>
      <c r="M75" s="227">
        <f aca="true" t="shared" si="1" ref="M75:M138">IF(L75&gt;0,L75,IF(K75&gt;0,K75,L75))</f>
        <v>5104189</v>
      </c>
      <c r="N75" s="215">
        <v>4140938</v>
      </c>
      <c r="O75" s="178">
        <v>3989886</v>
      </c>
      <c r="P75" s="178" t="s">
        <v>856</v>
      </c>
      <c r="Q75" s="178" t="s">
        <v>856</v>
      </c>
    </row>
    <row r="76" spans="1:17" ht="12.75">
      <c r="A76" s="177" t="s">
        <v>512</v>
      </c>
      <c r="B76" s="178">
        <v>67</v>
      </c>
      <c r="C76" s="215">
        <v>98905503</v>
      </c>
      <c r="D76" s="215">
        <v>0</v>
      </c>
      <c r="E76" s="215">
        <v>13011121</v>
      </c>
      <c r="F76" s="215">
        <v>85894382</v>
      </c>
      <c r="G76" s="215">
        <v>102619655</v>
      </c>
      <c r="H76" s="215">
        <v>0</v>
      </c>
      <c r="I76" s="215">
        <v>13336399</v>
      </c>
      <c r="J76" s="189">
        <v>89283256</v>
      </c>
      <c r="K76" s="215">
        <v>170672043</v>
      </c>
      <c r="L76" s="215">
        <v>202138084</v>
      </c>
      <c r="M76" s="227">
        <f t="shared" si="1"/>
        <v>202138084</v>
      </c>
      <c r="N76" s="215">
        <v>89283256</v>
      </c>
      <c r="O76" s="178">
        <v>86211726</v>
      </c>
      <c r="P76" s="178" t="s">
        <v>856</v>
      </c>
      <c r="Q76" s="178" t="s">
        <v>856</v>
      </c>
    </row>
    <row r="77" spans="1:17" ht="12.75">
      <c r="A77" s="177" t="s">
        <v>513</v>
      </c>
      <c r="B77" s="178">
        <v>68</v>
      </c>
      <c r="C77" s="215">
        <v>5755096</v>
      </c>
      <c r="D77" s="215">
        <v>0</v>
      </c>
      <c r="E77" s="215">
        <v>287359</v>
      </c>
      <c r="F77" s="215">
        <v>5467737</v>
      </c>
      <c r="G77" s="215">
        <v>6084939</v>
      </c>
      <c r="H77" s="215">
        <v>0</v>
      </c>
      <c r="I77" s="215">
        <v>294543</v>
      </c>
      <c r="J77" s="189">
        <v>5790396</v>
      </c>
      <c r="K77" s="215">
        <v>7392360</v>
      </c>
      <c r="L77" s="215">
        <v>8008148</v>
      </c>
      <c r="M77" s="227">
        <f t="shared" si="1"/>
        <v>8008148</v>
      </c>
      <c r="N77" s="215">
        <v>5790396</v>
      </c>
      <c r="O77" s="178">
        <v>5474746</v>
      </c>
      <c r="P77" s="178" t="s">
        <v>856</v>
      </c>
      <c r="Q77" s="178" t="s">
        <v>856</v>
      </c>
    </row>
    <row r="78" spans="1:17" ht="12.75">
      <c r="A78" s="177" t="s">
        <v>514</v>
      </c>
      <c r="B78" s="178">
        <v>69</v>
      </c>
      <c r="C78" s="215">
        <v>2149059</v>
      </c>
      <c r="D78" s="215">
        <v>0</v>
      </c>
      <c r="E78" s="215">
        <v>47071</v>
      </c>
      <c r="F78" s="215">
        <v>2101988</v>
      </c>
      <c r="G78" s="215">
        <v>2220886</v>
      </c>
      <c r="H78" s="215">
        <v>0</v>
      </c>
      <c r="I78" s="215">
        <v>48248</v>
      </c>
      <c r="J78" s="189">
        <v>2172638</v>
      </c>
      <c r="K78" s="215">
        <v>3544285</v>
      </c>
      <c r="L78" s="215">
        <v>3920509</v>
      </c>
      <c r="M78" s="227">
        <f t="shared" si="1"/>
        <v>3920509</v>
      </c>
      <c r="N78" s="215">
        <v>2172638</v>
      </c>
      <c r="O78" s="178">
        <v>2103136</v>
      </c>
      <c r="P78" s="178" t="s">
        <v>856</v>
      </c>
      <c r="Q78" s="178" t="s">
        <v>856</v>
      </c>
    </row>
    <row r="79" spans="1:17" ht="12.75">
      <c r="A79" s="177" t="s">
        <v>515</v>
      </c>
      <c r="B79" s="178">
        <v>70</v>
      </c>
      <c r="C79" s="215">
        <v>13782749</v>
      </c>
      <c r="D79" s="215">
        <v>0</v>
      </c>
      <c r="E79" s="215">
        <v>0</v>
      </c>
      <c r="F79" s="215">
        <v>13782749</v>
      </c>
      <c r="G79" s="215">
        <v>14304237</v>
      </c>
      <c r="H79" s="215">
        <v>0</v>
      </c>
      <c r="I79" s="215">
        <v>0</v>
      </c>
      <c r="J79" s="189">
        <v>14304237</v>
      </c>
      <c r="K79" s="215">
        <v>17094209</v>
      </c>
      <c r="L79" s="215">
        <v>19603415</v>
      </c>
      <c r="M79" s="227">
        <f t="shared" si="1"/>
        <v>19603415</v>
      </c>
      <c r="N79" s="215">
        <v>14304237</v>
      </c>
      <c r="O79" s="178">
        <v>13782749</v>
      </c>
      <c r="P79" s="178" t="s">
        <v>856</v>
      </c>
      <c r="Q79" s="178" t="s">
        <v>856</v>
      </c>
    </row>
    <row r="80" spans="1:17" ht="12.75">
      <c r="A80" s="177" t="s">
        <v>516</v>
      </c>
      <c r="B80" s="178">
        <v>71</v>
      </c>
      <c r="C80" s="215">
        <v>86921395</v>
      </c>
      <c r="D80" s="215">
        <v>0</v>
      </c>
      <c r="E80" s="215">
        <v>0</v>
      </c>
      <c r="F80" s="215">
        <v>86921395</v>
      </c>
      <c r="G80" s="215">
        <v>89789606</v>
      </c>
      <c r="H80" s="215">
        <v>0</v>
      </c>
      <c r="I80" s="215">
        <v>0</v>
      </c>
      <c r="J80" s="189">
        <v>89789606</v>
      </c>
      <c r="K80" s="215">
        <v>150441816</v>
      </c>
      <c r="L80" s="215">
        <v>165663182</v>
      </c>
      <c r="M80" s="227">
        <f t="shared" si="1"/>
        <v>165663182</v>
      </c>
      <c r="N80" s="215">
        <v>89789606</v>
      </c>
      <c r="O80" s="178">
        <v>86921395</v>
      </c>
      <c r="P80" s="178" t="s">
        <v>856</v>
      </c>
      <c r="Q80" s="178" t="s">
        <v>856</v>
      </c>
    </row>
    <row r="81" spans="1:17" ht="12.75">
      <c r="A81" s="177" t="s">
        <v>517</v>
      </c>
      <c r="B81" s="178">
        <v>72</v>
      </c>
      <c r="C81" s="215">
        <v>68928146</v>
      </c>
      <c r="D81" s="215">
        <v>0</v>
      </c>
      <c r="E81" s="215">
        <v>2853100</v>
      </c>
      <c r="F81" s="215">
        <v>66075046</v>
      </c>
      <c r="G81" s="215">
        <v>71577331</v>
      </c>
      <c r="H81" s="215">
        <v>0</v>
      </c>
      <c r="I81" s="215">
        <v>2924428</v>
      </c>
      <c r="J81" s="189">
        <v>68652903</v>
      </c>
      <c r="K81" s="215">
        <v>163559864</v>
      </c>
      <c r="L81" s="215">
        <v>180675519</v>
      </c>
      <c r="M81" s="227">
        <f t="shared" si="1"/>
        <v>180675519</v>
      </c>
      <c r="N81" s="215">
        <v>68652903</v>
      </c>
      <c r="O81" s="178">
        <v>66144634</v>
      </c>
      <c r="P81" s="178" t="s">
        <v>856</v>
      </c>
      <c r="Q81" s="178" t="s">
        <v>856</v>
      </c>
    </row>
    <row r="82" spans="1:17" ht="12.75">
      <c r="A82" s="177" t="s">
        <v>518</v>
      </c>
      <c r="B82" s="178">
        <v>73</v>
      </c>
      <c r="C82" s="215">
        <v>104010191</v>
      </c>
      <c r="D82" s="215">
        <v>0</v>
      </c>
      <c r="E82" s="215">
        <v>0</v>
      </c>
      <c r="F82" s="215">
        <v>104010191</v>
      </c>
      <c r="G82" s="215">
        <v>107928689</v>
      </c>
      <c r="H82" s="215">
        <v>0</v>
      </c>
      <c r="I82" s="215">
        <v>0</v>
      </c>
      <c r="J82" s="189">
        <v>107928689</v>
      </c>
      <c r="K82" s="215">
        <v>152115005</v>
      </c>
      <c r="L82" s="215">
        <v>167625980</v>
      </c>
      <c r="M82" s="227">
        <f t="shared" si="1"/>
        <v>167625980</v>
      </c>
      <c r="N82" s="215">
        <v>107928689</v>
      </c>
      <c r="O82" s="178">
        <v>104010191</v>
      </c>
      <c r="P82" s="178" t="s">
        <v>856</v>
      </c>
      <c r="Q82" s="178" t="s">
        <v>856</v>
      </c>
    </row>
    <row r="83" spans="1:17" ht="12.75">
      <c r="A83" s="177" t="s">
        <v>519</v>
      </c>
      <c r="B83" s="178">
        <v>74</v>
      </c>
      <c r="C83" s="215">
        <v>12295374</v>
      </c>
      <c r="D83" s="215">
        <v>0</v>
      </c>
      <c r="E83" s="215">
        <v>1117028</v>
      </c>
      <c r="F83" s="215">
        <v>11178346</v>
      </c>
      <c r="G83" s="215">
        <v>12859418</v>
      </c>
      <c r="H83" s="215">
        <v>0</v>
      </c>
      <c r="I83" s="215">
        <v>1144954</v>
      </c>
      <c r="J83" s="189">
        <v>11714464</v>
      </c>
      <c r="K83" s="215">
        <v>21012529</v>
      </c>
      <c r="L83" s="215">
        <v>22487670</v>
      </c>
      <c r="M83" s="227">
        <f t="shared" si="1"/>
        <v>22487670</v>
      </c>
      <c r="N83" s="215">
        <v>11714464</v>
      </c>
      <c r="O83" s="178">
        <v>11205591</v>
      </c>
      <c r="P83" s="178" t="s">
        <v>856</v>
      </c>
      <c r="Q83" s="178" t="s">
        <v>856</v>
      </c>
    </row>
    <row r="84" spans="1:17" ht="12.75">
      <c r="A84" s="177" t="s">
        <v>520</v>
      </c>
      <c r="B84" s="178">
        <v>75</v>
      </c>
      <c r="C84" s="215">
        <v>46565326</v>
      </c>
      <c r="D84" s="215">
        <v>0</v>
      </c>
      <c r="E84" s="215">
        <v>5992971</v>
      </c>
      <c r="F84" s="215">
        <v>40572355</v>
      </c>
      <c r="G84" s="215">
        <v>48041279</v>
      </c>
      <c r="H84" s="215">
        <v>0</v>
      </c>
      <c r="I84" s="215">
        <v>6142795</v>
      </c>
      <c r="J84" s="189">
        <v>41898484</v>
      </c>
      <c r="K84" s="215">
        <v>214651106</v>
      </c>
      <c r="L84" s="215">
        <v>272242979</v>
      </c>
      <c r="M84" s="227">
        <f t="shared" si="1"/>
        <v>272242979</v>
      </c>
      <c r="N84" s="215">
        <v>41898484</v>
      </c>
      <c r="O84" s="178">
        <v>40718525</v>
      </c>
      <c r="P84" s="178" t="s">
        <v>856</v>
      </c>
      <c r="Q84" s="178" t="s">
        <v>856</v>
      </c>
    </row>
    <row r="85" spans="1:17" ht="12.75">
      <c r="A85" s="177" t="s">
        <v>521</v>
      </c>
      <c r="B85" s="178">
        <v>76</v>
      </c>
      <c r="C85" s="215">
        <v>19995203</v>
      </c>
      <c r="D85" s="215">
        <v>0</v>
      </c>
      <c r="E85" s="215">
        <v>0</v>
      </c>
      <c r="F85" s="215">
        <v>19995203</v>
      </c>
      <c r="G85" s="215">
        <v>20807261</v>
      </c>
      <c r="H85" s="215">
        <v>0</v>
      </c>
      <c r="I85" s="215">
        <v>0</v>
      </c>
      <c r="J85" s="189">
        <v>20807261</v>
      </c>
      <c r="K85" s="215">
        <v>31130519</v>
      </c>
      <c r="L85" s="215">
        <v>33480801</v>
      </c>
      <c r="M85" s="227">
        <f t="shared" si="1"/>
        <v>33480801</v>
      </c>
      <c r="N85" s="215">
        <v>20807261</v>
      </c>
      <c r="O85" s="178">
        <v>19995203</v>
      </c>
      <c r="P85" s="178" t="s">
        <v>856</v>
      </c>
      <c r="Q85" s="178" t="s">
        <v>856</v>
      </c>
    </row>
    <row r="86" spans="1:17" ht="12.75">
      <c r="A86" s="177" t="s">
        <v>522</v>
      </c>
      <c r="B86" s="178">
        <v>77</v>
      </c>
      <c r="C86" s="215">
        <v>17653758</v>
      </c>
      <c r="D86" s="215">
        <v>0</v>
      </c>
      <c r="E86" s="215">
        <v>1846511</v>
      </c>
      <c r="F86" s="215">
        <v>15807247</v>
      </c>
      <c r="G86" s="215">
        <v>18561616</v>
      </c>
      <c r="H86" s="215">
        <v>0</v>
      </c>
      <c r="I86" s="215">
        <v>1892674</v>
      </c>
      <c r="J86" s="189">
        <v>16668942</v>
      </c>
      <c r="K86" s="215">
        <v>30689544</v>
      </c>
      <c r="L86" s="215">
        <v>35749322</v>
      </c>
      <c r="M86" s="227">
        <f t="shared" si="1"/>
        <v>35749322</v>
      </c>
      <c r="N86" s="215">
        <v>16668942</v>
      </c>
      <c r="O86" s="178">
        <v>15852284</v>
      </c>
      <c r="P86" s="178" t="s">
        <v>856</v>
      </c>
      <c r="Q86" s="178" t="s">
        <v>856</v>
      </c>
    </row>
    <row r="87" spans="1:17" ht="12.75">
      <c r="A87" s="177" t="s">
        <v>523</v>
      </c>
      <c r="B87" s="178">
        <v>78</v>
      </c>
      <c r="C87" s="215">
        <v>36675391</v>
      </c>
      <c r="D87" s="215">
        <v>0</v>
      </c>
      <c r="E87" s="215">
        <v>3418176</v>
      </c>
      <c r="F87" s="215">
        <v>33257215</v>
      </c>
      <c r="G87" s="215">
        <v>37909519</v>
      </c>
      <c r="H87" s="215">
        <v>0</v>
      </c>
      <c r="I87" s="215">
        <v>3503630</v>
      </c>
      <c r="J87" s="189">
        <v>34405889</v>
      </c>
      <c r="K87" s="215">
        <v>69462923</v>
      </c>
      <c r="L87" s="215">
        <v>74741424</v>
      </c>
      <c r="M87" s="227">
        <f t="shared" si="1"/>
        <v>74741424</v>
      </c>
      <c r="N87" s="215">
        <v>34405889</v>
      </c>
      <c r="O87" s="178">
        <v>33340585</v>
      </c>
      <c r="P87" s="178" t="s">
        <v>856</v>
      </c>
      <c r="Q87" s="178" t="s">
        <v>856</v>
      </c>
    </row>
    <row r="88" spans="1:17" ht="12.75">
      <c r="A88" s="177" t="s">
        <v>524</v>
      </c>
      <c r="B88" s="178">
        <v>79</v>
      </c>
      <c r="C88" s="215">
        <v>52482060</v>
      </c>
      <c r="D88" s="215">
        <v>0</v>
      </c>
      <c r="E88" s="215">
        <v>0</v>
      </c>
      <c r="F88" s="215">
        <v>52482060</v>
      </c>
      <c r="G88" s="215">
        <v>54327962</v>
      </c>
      <c r="H88" s="215">
        <v>0</v>
      </c>
      <c r="I88" s="215">
        <v>0</v>
      </c>
      <c r="J88" s="189">
        <v>54327962</v>
      </c>
      <c r="K88" s="215">
        <v>112945783</v>
      </c>
      <c r="L88" s="215">
        <v>123515925</v>
      </c>
      <c r="M88" s="227">
        <f t="shared" si="1"/>
        <v>123515925</v>
      </c>
      <c r="N88" s="215">
        <v>54327962</v>
      </c>
      <c r="O88" s="178">
        <v>52482060</v>
      </c>
      <c r="P88" s="178" t="s">
        <v>856</v>
      </c>
      <c r="Q88" s="178" t="s">
        <v>856</v>
      </c>
    </row>
    <row r="89" spans="1:17" ht="12.75">
      <c r="A89" s="177" t="s">
        <v>525</v>
      </c>
      <c r="B89" s="178">
        <v>80</v>
      </c>
      <c r="C89" s="215">
        <v>13114072</v>
      </c>
      <c r="D89" s="215">
        <v>0</v>
      </c>
      <c r="E89" s="215">
        <v>2192875</v>
      </c>
      <c r="F89" s="215">
        <v>10921197</v>
      </c>
      <c r="G89" s="215">
        <v>13588539</v>
      </c>
      <c r="H89" s="215">
        <v>0</v>
      </c>
      <c r="I89" s="215">
        <v>2247697</v>
      </c>
      <c r="J89" s="189">
        <v>11340842</v>
      </c>
      <c r="K89" s="215">
        <v>31091133</v>
      </c>
      <c r="L89" s="215">
        <v>36233750</v>
      </c>
      <c r="M89" s="227">
        <f t="shared" si="1"/>
        <v>36233750</v>
      </c>
      <c r="N89" s="215">
        <v>11340842</v>
      </c>
      <c r="O89" s="178">
        <v>10974682</v>
      </c>
      <c r="P89" s="178" t="s">
        <v>856</v>
      </c>
      <c r="Q89" s="178" t="s">
        <v>856</v>
      </c>
    </row>
    <row r="90" spans="1:17" ht="12.75">
      <c r="A90" s="177" t="s">
        <v>526</v>
      </c>
      <c r="B90" s="178">
        <v>81</v>
      </c>
      <c r="C90" s="215">
        <v>10300200</v>
      </c>
      <c r="D90" s="215">
        <v>125000</v>
      </c>
      <c r="E90" s="215">
        <v>1768017</v>
      </c>
      <c r="F90" s="215">
        <v>8532183</v>
      </c>
      <c r="G90" s="215">
        <v>10685152</v>
      </c>
      <c r="H90" s="215">
        <v>0</v>
      </c>
      <c r="I90" s="215">
        <v>1812217</v>
      </c>
      <c r="J90" s="189">
        <v>8872935</v>
      </c>
      <c r="K90" s="215">
        <v>17243566</v>
      </c>
      <c r="L90" s="215">
        <v>18829935</v>
      </c>
      <c r="M90" s="227">
        <f t="shared" si="1"/>
        <v>18829935</v>
      </c>
      <c r="N90" s="215">
        <v>8872935</v>
      </c>
      <c r="O90" s="178">
        <v>8572257</v>
      </c>
      <c r="P90" s="178" t="s">
        <v>856</v>
      </c>
      <c r="Q90" s="178" t="s">
        <v>856</v>
      </c>
    </row>
    <row r="91" spans="1:17" ht="12.75">
      <c r="A91" s="177" t="s">
        <v>527</v>
      </c>
      <c r="B91" s="178">
        <v>82</v>
      </c>
      <c r="C91" s="215">
        <v>61275267</v>
      </c>
      <c r="D91" s="215">
        <v>0</v>
      </c>
      <c r="E91" s="215">
        <v>0</v>
      </c>
      <c r="F91" s="215">
        <v>61275267</v>
      </c>
      <c r="G91" s="215">
        <v>63414275</v>
      </c>
      <c r="H91" s="215">
        <v>0</v>
      </c>
      <c r="I91" s="215">
        <v>0</v>
      </c>
      <c r="J91" s="189">
        <v>63414275</v>
      </c>
      <c r="K91" s="215">
        <v>130880283</v>
      </c>
      <c r="L91" s="215">
        <v>158180467</v>
      </c>
      <c r="M91" s="227">
        <f t="shared" si="1"/>
        <v>158180467</v>
      </c>
      <c r="N91" s="215">
        <v>63414275</v>
      </c>
      <c r="O91" s="178">
        <v>61275267</v>
      </c>
      <c r="P91" s="178" t="s">
        <v>856</v>
      </c>
      <c r="Q91" s="178" t="s">
        <v>856</v>
      </c>
    </row>
    <row r="92" spans="1:17" ht="12.75">
      <c r="A92" s="177" t="s">
        <v>528</v>
      </c>
      <c r="B92" s="178">
        <v>83</v>
      </c>
      <c r="C92" s="215">
        <v>30546777</v>
      </c>
      <c r="D92" s="215">
        <v>0</v>
      </c>
      <c r="E92" s="215">
        <v>0</v>
      </c>
      <c r="F92" s="215">
        <v>30546777</v>
      </c>
      <c r="G92" s="215">
        <v>31679392</v>
      </c>
      <c r="H92" s="215">
        <v>0</v>
      </c>
      <c r="I92" s="215">
        <v>0</v>
      </c>
      <c r="J92" s="189">
        <v>31679392</v>
      </c>
      <c r="K92" s="215">
        <v>53054608</v>
      </c>
      <c r="L92" s="215">
        <v>59231914</v>
      </c>
      <c r="M92" s="227">
        <f t="shared" si="1"/>
        <v>59231914</v>
      </c>
      <c r="N92" s="215">
        <v>31679392</v>
      </c>
      <c r="O92" s="178">
        <v>30546777</v>
      </c>
      <c r="P92" s="178" t="s">
        <v>856</v>
      </c>
      <c r="Q92" s="178" t="s">
        <v>856</v>
      </c>
    </row>
    <row r="93" spans="1:17" ht="12.75">
      <c r="A93" s="177" t="s">
        <v>529</v>
      </c>
      <c r="B93" s="178">
        <v>84</v>
      </c>
      <c r="C93" s="215">
        <v>4166659</v>
      </c>
      <c r="D93" s="215">
        <v>0</v>
      </c>
      <c r="E93" s="215">
        <v>0</v>
      </c>
      <c r="F93" s="215">
        <v>4166659</v>
      </c>
      <c r="G93" s="215">
        <v>4403830</v>
      </c>
      <c r="H93" s="215">
        <v>0</v>
      </c>
      <c r="I93" s="215">
        <v>0</v>
      </c>
      <c r="J93" s="189">
        <v>4403830</v>
      </c>
      <c r="K93" s="215">
        <v>7722677</v>
      </c>
      <c r="L93" s="215">
        <v>8217597</v>
      </c>
      <c r="M93" s="227">
        <f t="shared" si="1"/>
        <v>8217597</v>
      </c>
      <c r="N93" s="215">
        <v>4403830</v>
      </c>
      <c r="O93" s="178">
        <v>4166659</v>
      </c>
      <c r="P93" s="178" t="s">
        <v>856</v>
      </c>
      <c r="Q93" s="178" t="s">
        <v>856</v>
      </c>
    </row>
    <row r="94" spans="1:17" ht="12.75">
      <c r="A94" s="177" t="s">
        <v>530</v>
      </c>
      <c r="B94" s="178">
        <v>85</v>
      </c>
      <c r="C94" s="215">
        <v>47811490</v>
      </c>
      <c r="D94" s="215">
        <v>0</v>
      </c>
      <c r="E94" s="215">
        <v>0</v>
      </c>
      <c r="F94" s="215">
        <v>47811490</v>
      </c>
      <c r="G94" s="215">
        <v>49637135</v>
      </c>
      <c r="H94" s="215">
        <v>0</v>
      </c>
      <c r="I94" s="215">
        <v>0</v>
      </c>
      <c r="J94" s="189">
        <v>49637135</v>
      </c>
      <c r="K94" s="215">
        <v>55915165</v>
      </c>
      <c r="L94" s="215">
        <v>61311318</v>
      </c>
      <c r="M94" s="227">
        <f t="shared" si="1"/>
        <v>61311318</v>
      </c>
      <c r="N94" s="215">
        <v>49637135</v>
      </c>
      <c r="O94" s="178">
        <v>47811490</v>
      </c>
      <c r="P94" s="178" t="s">
        <v>856</v>
      </c>
      <c r="Q94" s="178" t="s">
        <v>856</v>
      </c>
    </row>
    <row r="95" spans="1:17" ht="12.75">
      <c r="A95" s="177" t="s">
        <v>531</v>
      </c>
      <c r="B95" s="178">
        <v>86</v>
      </c>
      <c r="C95" s="215">
        <v>24107335</v>
      </c>
      <c r="D95" s="215">
        <v>0</v>
      </c>
      <c r="E95" s="215">
        <v>4950115</v>
      </c>
      <c r="F95" s="215">
        <v>19157220</v>
      </c>
      <c r="G95" s="215">
        <v>25517078</v>
      </c>
      <c r="H95" s="215">
        <v>500000</v>
      </c>
      <c r="I95" s="215">
        <v>5573868</v>
      </c>
      <c r="J95" s="189">
        <v>19943210</v>
      </c>
      <c r="K95" s="215">
        <v>85007544</v>
      </c>
      <c r="L95" s="215">
        <v>105981240</v>
      </c>
      <c r="M95" s="227">
        <f t="shared" si="1"/>
        <v>105981240</v>
      </c>
      <c r="N95" s="215">
        <v>19943210</v>
      </c>
      <c r="O95" s="178">
        <v>19255692</v>
      </c>
      <c r="P95" s="178" t="s">
        <v>856</v>
      </c>
      <c r="Q95" s="178" t="s">
        <v>856</v>
      </c>
    </row>
    <row r="96" spans="1:17" ht="12.75">
      <c r="A96" s="177" t="s">
        <v>532</v>
      </c>
      <c r="B96" s="178">
        <v>87</v>
      </c>
      <c r="C96" s="215">
        <v>25946961</v>
      </c>
      <c r="D96" s="215">
        <v>0</v>
      </c>
      <c r="E96" s="215">
        <v>470108</v>
      </c>
      <c r="F96" s="215">
        <v>25476853</v>
      </c>
      <c r="G96" s="215">
        <v>26786462</v>
      </c>
      <c r="H96" s="215">
        <v>0</v>
      </c>
      <c r="I96" s="215">
        <v>481861</v>
      </c>
      <c r="J96" s="189">
        <v>26304601</v>
      </c>
      <c r="K96" s="215">
        <v>46526618</v>
      </c>
      <c r="L96" s="215">
        <v>52906564</v>
      </c>
      <c r="M96" s="227">
        <f t="shared" si="1"/>
        <v>52906564</v>
      </c>
      <c r="N96" s="215">
        <v>26304601</v>
      </c>
      <c r="O96" s="178">
        <v>25488319</v>
      </c>
      <c r="P96" s="178" t="s">
        <v>856</v>
      </c>
      <c r="Q96" s="178" t="s">
        <v>856</v>
      </c>
    </row>
    <row r="97" spans="1:17" ht="12.75">
      <c r="A97" s="177" t="s">
        <v>533</v>
      </c>
      <c r="B97" s="178">
        <v>88</v>
      </c>
      <c r="C97" s="215">
        <v>61304269</v>
      </c>
      <c r="D97" s="215">
        <v>0</v>
      </c>
      <c r="E97" s="215">
        <v>4804110</v>
      </c>
      <c r="F97" s="215">
        <v>56500159</v>
      </c>
      <c r="G97" s="215">
        <v>63491720</v>
      </c>
      <c r="H97" s="215">
        <v>0</v>
      </c>
      <c r="I97" s="215">
        <v>4924213</v>
      </c>
      <c r="J97" s="189">
        <v>58567507</v>
      </c>
      <c r="K97" s="215">
        <v>103541503</v>
      </c>
      <c r="L97" s="215">
        <v>114369603</v>
      </c>
      <c r="M97" s="227">
        <f t="shared" si="1"/>
        <v>114369603</v>
      </c>
      <c r="N97" s="215">
        <v>58567507</v>
      </c>
      <c r="O97" s="178">
        <v>56617332</v>
      </c>
      <c r="P97" s="178" t="s">
        <v>856</v>
      </c>
      <c r="Q97" s="178" t="s">
        <v>856</v>
      </c>
    </row>
    <row r="98" spans="1:17" ht="12.75">
      <c r="A98" s="177" t="s">
        <v>534</v>
      </c>
      <c r="B98" s="178">
        <v>89</v>
      </c>
      <c r="C98" s="215">
        <v>31536771</v>
      </c>
      <c r="D98" s="215">
        <v>0</v>
      </c>
      <c r="E98" s="215">
        <v>7633714</v>
      </c>
      <c r="F98" s="215">
        <v>23903057</v>
      </c>
      <c r="G98" s="215">
        <v>32703059</v>
      </c>
      <c r="H98" s="215">
        <v>0</v>
      </c>
      <c r="I98" s="215">
        <v>7824557</v>
      </c>
      <c r="J98" s="189">
        <v>24878502</v>
      </c>
      <c r="K98" s="215">
        <v>265147300</v>
      </c>
      <c r="L98" s="215">
        <v>316870208</v>
      </c>
      <c r="M98" s="227">
        <f t="shared" si="1"/>
        <v>316870208</v>
      </c>
      <c r="N98" s="215">
        <v>24878502</v>
      </c>
      <c r="O98" s="178">
        <v>24499245</v>
      </c>
      <c r="P98" s="178" t="s">
        <v>856</v>
      </c>
      <c r="Q98" s="178" t="s">
        <v>856</v>
      </c>
    </row>
    <row r="99" spans="1:17" ht="12.75">
      <c r="A99" s="177" t="s">
        <v>535</v>
      </c>
      <c r="B99" s="178">
        <v>90</v>
      </c>
      <c r="C99" s="215">
        <v>4843768</v>
      </c>
      <c r="D99" s="215">
        <v>0</v>
      </c>
      <c r="E99" s="215">
        <v>0</v>
      </c>
      <c r="F99" s="215">
        <v>4843768</v>
      </c>
      <c r="G99" s="215">
        <v>4987095</v>
      </c>
      <c r="H99" s="215">
        <v>0</v>
      </c>
      <c r="I99" s="215">
        <v>0</v>
      </c>
      <c r="J99" s="189">
        <v>4987095</v>
      </c>
      <c r="K99" s="215">
        <v>14026915</v>
      </c>
      <c r="L99" s="215">
        <v>18015098</v>
      </c>
      <c r="M99" s="227">
        <f t="shared" si="1"/>
        <v>18015098</v>
      </c>
      <c r="N99" s="215">
        <v>4987095</v>
      </c>
      <c r="O99" s="178">
        <v>4677285</v>
      </c>
      <c r="P99" s="178" t="s">
        <v>856</v>
      </c>
      <c r="Q99" s="178" t="s">
        <v>856</v>
      </c>
    </row>
    <row r="100" spans="1:17" ht="12.75">
      <c r="A100" s="177" t="s">
        <v>536</v>
      </c>
      <c r="B100" s="178">
        <v>91</v>
      </c>
      <c r="C100" s="215">
        <v>11707406</v>
      </c>
      <c r="D100" s="215">
        <v>0</v>
      </c>
      <c r="E100" s="215">
        <v>0</v>
      </c>
      <c r="F100" s="215">
        <v>11707406</v>
      </c>
      <c r="G100" s="215">
        <v>12077356</v>
      </c>
      <c r="H100" s="215">
        <v>0</v>
      </c>
      <c r="I100" s="215">
        <v>0</v>
      </c>
      <c r="J100" s="189">
        <v>12077356</v>
      </c>
      <c r="K100" s="215">
        <v>24055652</v>
      </c>
      <c r="L100" s="215">
        <v>24514049</v>
      </c>
      <c r="M100" s="227">
        <f t="shared" si="1"/>
        <v>24514049</v>
      </c>
      <c r="N100" s="215">
        <v>12077356</v>
      </c>
      <c r="O100" s="178">
        <v>11707406</v>
      </c>
      <c r="P100" s="178" t="s">
        <v>856</v>
      </c>
      <c r="Q100" s="178" t="s">
        <v>856</v>
      </c>
    </row>
    <row r="101" spans="1:17" ht="12.75">
      <c r="A101" s="177" t="s">
        <v>537</v>
      </c>
      <c r="B101" s="178">
        <v>92</v>
      </c>
      <c r="C101" s="215">
        <v>13560783</v>
      </c>
      <c r="D101" s="215">
        <v>0</v>
      </c>
      <c r="E101" s="215">
        <v>2865739</v>
      </c>
      <c r="F101" s="215">
        <v>10695044</v>
      </c>
      <c r="G101" s="215">
        <v>14022432</v>
      </c>
      <c r="H101" s="215">
        <v>0</v>
      </c>
      <c r="I101" s="215">
        <v>2937382</v>
      </c>
      <c r="J101" s="189">
        <v>11085050</v>
      </c>
      <c r="K101" s="215">
        <v>25218094</v>
      </c>
      <c r="L101" s="215">
        <v>29091864</v>
      </c>
      <c r="M101" s="227">
        <f t="shared" si="1"/>
        <v>29091864</v>
      </c>
      <c r="N101" s="215">
        <v>11085050</v>
      </c>
      <c r="O101" s="178">
        <v>10764940</v>
      </c>
      <c r="P101" s="178" t="s">
        <v>856</v>
      </c>
      <c r="Q101" s="178" t="s">
        <v>856</v>
      </c>
    </row>
    <row r="102" spans="1:17" ht="12.75">
      <c r="A102" s="177" t="s">
        <v>538</v>
      </c>
      <c r="B102" s="178">
        <v>93</v>
      </c>
      <c r="C102" s="215">
        <v>156357515</v>
      </c>
      <c r="D102" s="215">
        <v>0</v>
      </c>
      <c r="E102" s="215">
        <v>0</v>
      </c>
      <c r="F102" s="215">
        <v>156357515</v>
      </c>
      <c r="G102" s="215">
        <v>162461024</v>
      </c>
      <c r="H102" s="215">
        <v>0</v>
      </c>
      <c r="I102" s="215">
        <v>0</v>
      </c>
      <c r="J102" s="189">
        <v>162461024</v>
      </c>
      <c r="K102" s="215">
        <v>182075469</v>
      </c>
      <c r="L102" s="215">
        <v>187993073</v>
      </c>
      <c r="M102" s="227">
        <f t="shared" si="1"/>
        <v>187993073</v>
      </c>
      <c r="N102" s="215">
        <v>162461024</v>
      </c>
      <c r="O102" s="178">
        <v>156357515</v>
      </c>
      <c r="P102" s="178" t="s">
        <v>856</v>
      </c>
      <c r="Q102" s="178" t="s">
        <v>856</v>
      </c>
    </row>
    <row r="103" spans="1:17" ht="12.75">
      <c r="A103" s="177" t="s">
        <v>539</v>
      </c>
      <c r="B103" s="178">
        <v>94</v>
      </c>
      <c r="C103" s="215">
        <v>30732262</v>
      </c>
      <c r="D103" s="215">
        <v>0</v>
      </c>
      <c r="E103" s="215">
        <v>0</v>
      </c>
      <c r="F103" s="215">
        <v>30732262</v>
      </c>
      <c r="G103" s="215">
        <v>31985881</v>
      </c>
      <c r="H103" s="215">
        <v>0</v>
      </c>
      <c r="I103" s="215">
        <v>0</v>
      </c>
      <c r="J103" s="189">
        <v>31985881</v>
      </c>
      <c r="K103" s="215">
        <v>67573128</v>
      </c>
      <c r="L103" s="215">
        <v>72515011</v>
      </c>
      <c r="M103" s="227">
        <f t="shared" si="1"/>
        <v>72515011</v>
      </c>
      <c r="N103" s="215">
        <v>31985881</v>
      </c>
      <c r="O103" s="178">
        <v>30732262</v>
      </c>
      <c r="P103" s="178" t="s">
        <v>856</v>
      </c>
      <c r="Q103" s="178" t="s">
        <v>856</v>
      </c>
    </row>
    <row r="104" spans="1:17" ht="12.75">
      <c r="A104" s="177" t="s">
        <v>540</v>
      </c>
      <c r="B104" s="178">
        <v>95</v>
      </c>
      <c r="C104" s="215">
        <v>117835118</v>
      </c>
      <c r="D104" s="215">
        <v>0</v>
      </c>
      <c r="E104" s="215">
        <v>0</v>
      </c>
      <c r="F104" s="215">
        <v>117835118</v>
      </c>
      <c r="G104" s="215">
        <v>124523604</v>
      </c>
      <c r="H104" s="215">
        <v>0</v>
      </c>
      <c r="I104" s="215">
        <v>0</v>
      </c>
      <c r="J104" s="189">
        <v>124523604</v>
      </c>
      <c r="K104" s="215">
        <v>190658734</v>
      </c>
      <c r="L104" s="215">
        <v>215228070</v>
      </c>
      <c r="M104" s="227">
        <f t="shared" si="1"/>
        <v>215228070</v>
      </c>
      <c r="N104" s="215">
        <v>124523604</v>
      </c>
      <c r="O104" s="178">
        <v>117835118</v>
      </c>
      <c r="P104" s="178" t="s">
        <v>856</v>
      </c>
      <c r="Q104" s="178" t="s">
        <v>856</v>
      </c>
    </row>
    <row r="105" spans="1:17" ht="12.75">
      <c r="A105" s="177" t="s">
        <v>541</v>
      </c>
      <c r="B105" s="178">
        <v>96</v>
      </c>
      <c r="C105" s="215">
        <v>105746100</v>
      </c>
      <c r="D105" s="215">
        <v>0</v>
      </c>
      <c r="E105" s="215">
        <v>2725115</v>
      </c>
      <c r="F105" s="215">
        <v>103020985</v>
      </c>
      <c r="G105" s="215">
        <v>109832116</v>
      </c>
      <c r="H105" s="215">
        <v>0</v>
      </c>
      <c r="I105" s="215">
        <v>2793243</v>
      </c>
      <c r="J105" s="189">
        <v>107038873</v>
      </c>
      <c r="K105" s="215">
        <v>359348621</v>
      </c>
      <c r="L105" s="215">
        <v>430588418</v>
      </c>
      <c r="M105" s="227">
        <f t="shared" si="1"/>
        <v>430588418</v>
      </c>
      <c r="N105" s="215">
        <v>107038873</v>
      </c>
      <c r="O105" s="178">
        <v>103063164</v>
      </c>
      <c r="P105" s="178" t="s">
        <v>856</v>
      </c>
      <c r="Q105" s="178" t="s">
        <v>856</v>
      </c>
    </row>
    <row r="106" spans="1:17" ht="12.75">
      <c r="A106" s="177" t="s">
        <v>542</v>
      </c>
      <c r="B106" s="178">
        <v>97</v>
      </c>
      <c r="C106" s="215">
        <v>60262734</v>
      </c>
      <c r="D106" s="215">
        <v>0</v>
      </c>
      <c r="E106" s="215">
        <v>0</v>
      </c>
      <c r="F106" s="215">
        <v>60262734</v>
      </c>
      <c r="G106" s="215">
        <v>62863851</v>
      </c>
      <c r="H106" s="215">
        <v>0</v>
      </c>
      <c r="I106" s="215">
        <v>0</v>
      </c>
      <c r="J106" s="189">
        <v>62863851</v>
      </c>
      <c r="K106" s="215">
        <v>85545479</v>
      </c>
      <c r="L106" s="215">
        <v>98075306</v>
      </c>
      <c r="M106" s="227">
        <f t="shared" si="1"/>
        <v>98075306</v>
      </c>
      <c r="N106" s="215">
        <v>62863851</v>
      </c>
      <c r="O106" s="178">
        <v>60262734</v>
      </c>
      <c r="P106" s="178" t="s">
        <v>856</v>
      </c>
      <c r="Q106" s="178" t="s">
        <v>856</v>
      </c>
    </row>
    <row r="107" spans="1:17" ht="12.75">
      <c r="A107" s="177" t="s">
        <v>543</v>
      </c>
      <c r="B107" s="178">
        <v>98</v>
      </c>
      <c r="C107" s="215">
        <v>2928489</v>
      </c>
      <c r="D107" s="215">
        <v>0</v>
      </c>
      <c r="E107" s="215">
        <v>289656</v>
      </c>
      <c r="F107" s="215">
        <v>2638833</v>
      </c>
      <c r="G107" s="215">
        <v>0</v>
      </c>
      <c r="H107" s="215">
        <v>0</v>
      </c>
      <c r="I107" s="215">
        <v>296897</v>
      </c>
      <c r="J107" s="189">
        <v>0</v>
      </c>
      <c r="K107" s="215">
        <v>4548266</v>
      </c>
      <c r="L107" s="215">
        <v>0</v>
      </c>
      <c r="M107" s="227">
        <f t="shared" si="1"/>
        <v>4548266</v>
      </c>
      <c r="N107" s="215">
        <v>2638833</v>
      </c>
      <c r="O107" s="178">
        <v>2645898</v>
      </c>
      <c r="P107" s="178" t="s">
        <v>856</v>
      </c>
      <c r="Q107" s="178" t="s">
        <v>856</v>
      </c>
    </row>
    <row r="108" spans="1:17" ht="12.75">
      <c r="A108" s="177" t="s">
        <v>544</v>
      </c>
      <c r="B108" s="178">
        <v>99</v>
      </c>
      <c r="C108" s="215">
        <v>53876279</v>
      </c>
      <c r="D108" s="215">
        <v>0</v>
      </c>
      <c r="E108" s="215">
        <v>0</v>
      </c>
      <c r="F108" s="215">
        <v>53876279</v>
      </c>
      <c r="G108" s="215">
        <v>56146711</v>
      </c>
      <c r="H108" s="215">
        <v>0</v>
      </c>
      <c r="I108" s="215">
        <v>0</v>
      </c>
      <c r="J108" s="189">
        <v>56146711</v>
      </c>
      <c r="K108" s="215">
        <v>90585248</v>
      </c>
      <c r="L108" s="215">
        <v>96424737</v>
      </c>
      <c r="M108" s="227">
        <f t="shared" si="1"/>
        <v>96424737</v>
      </c>
      <c r="N108" s="215">
        <v>56146711</v>
      </c>
      <c r="O108" s="178">
        <v>53876279</v>
      </c>
      <c r="P108" s="178" t="s">
        <v>856</v>
      </c>
      <c r="Q108" s="178" t="s">
        <v>856</v>
      </c>
    </row>
    <row r="109" spans="1:17" ht="12.75">
      <c r="A109" s="177" t="s">
        <v>545</v>
      </c>
      <c r="B109" s="178">
        <v>100</v>
      </c>
      <c r="C109" s="215">
        <v>235742790</v>
      </c>
      <c r="D109" s="215">
        <v>0</v>
      </c>
      <c r="E109" s="215">
        <v>11187806</v>
      </c>
      <c r="F109" s="215">
        <v>224554984</v>
      </c>
      <c r="G109" s="215">
        <v>245602669</v>
      </c>
      <c r="H109" s="215">
        <v>0</v>
      </c>
      <c r="I109" s="215">
        <v>11467501</v>
      </c>
      <c r="J109" s="189">
        <v>234135168</v>
      </c>
      <c r="K109" s="215">
        <v>294975509</v>
      </c>
      <c r="L109" s="215">
        <v>324008141</v>
      </c>
      <c r="M109" s="227">
        <f t="shared" si="1"/>
        <v>324008141</v>
      </c>
      <c r="N109" s="215">
        <v>234135168</v>
      </c>
      <c r="O109" s="178">
        <v>224827857</v>
      </c>
      <c r="P109" s="178" t="s">
        <v>856</v>
      </c>
      <c r="Q109" s="178" t="s">
        <v>856</v>
      </c>
    </row>
    <row r="110" spans="1:17" ht="12.75">
      <c r="A110" s="177" t="s">
        <v>546</v>
      </c>
      <c r="B110" s="178">
        <v>101</v>
      </c>
      <c r="C110" s="215">
        <v>83859338</v>
      </c>
      <c r="D110" s="215">
        <v>0</v>
      </c>
      <c r="E110" s="215">
        <v>3721979</v>
      </c>
      <c r="F110" s="215">
        <v>80137359</v>
      </c>
      <c r="G110" s="215">
        <v>87255509</v>
      </c>
      <c r="H110" s="215">
        <v>0</v>
      </c>
      <c r="I110" s="215">
        <v>3815028</v>
      </c>
      <c r="J110" s="189">
        <v>83440481</v>
      </c>
      <c r="K110" s="215">
        <v>155966191</v>
      </c>
      <c r="L110" s="215">
        <v>180889544</v>
      </c>
      <c r="M110" s="227">
        <f t="shared" si="1"/>
        <v>180889544</v>
      </c>
      <c r="N110" s="215">
        <v>83440481</v>
      </c>
      <c r="O110" s="178">
        <v>80228139</v>
      </c>
      <c r="P110" s="178" t="s">
        <v>856</v>
      </c>
      <c r="Q110" s="178" t="s">
        <v>856</v>
      </c>
    </row>
    <row r="111" spans="1:17" ht="12.75">
      <c r="A111" s="177" t="s">
        <v>547</v>
      </c>
      <c r="B111" s="178">
        <v>102</v>
      </c>
      <c r="C111" s="215">
        <v>23855377</v>
      </c>
      <c r="D111" s="215">
        <v>0</v>
      </c>
      <c r="E111" s="215">
        <v>0</v>
      </c>
      <c r="F111" s="215">
        <v>23855377</v>
      </c>
      <c r="G111" s="215">
        <v>25359469</v>
      </c>
      <c r="H111" s="215">
        <v>0</v>
      </c>
      <c r="I111" s="215">
        <v>0</v>
      </c>
      <c r="J111" s="189">
        <v>25359469</v>
      </c>
      <c r="K111" s="215">
        <v>43877828</v>
      </c>
      <c r="L111" s="215">
        <v>51058657</v>
      </c>
      <c r="M111" s="227">
        <f t="shared" si="1"/>
        <v>51058657</v>
      </c>
      <c r="N111" s="215">
        <v>25359469</v>
      </c>
      <c r="O111" s="178">
        <v>23855377</v>
      </c>
      <c r="P111" s="178" t="s">
        <v>856</v>
      </c>
      <c r="Q111" s="178" t="s">
        <v>856</v>
      </c>
    </row>
    <row r="112" spans="1:17" ht="12.75">
      <c r="A112" s="177" t="s">
        <v>548</v>
      </c>
      <c r="B112" s="178">
        <v>103</v>
      </c>
      <c r="C112" s="215">
        <v>30509065</v>
      </c>
      <c r="D112" s="215">
        <v>0</v>
      </c>
      <c r="E112" s="215">
        <v>0</v>
      </c>
      <c r="F112" s="215">
        <v>30509065</v>
      </c>
      <c r="G112" s="215">
        <v>31687128</v>
      </c>
      <c r="H112" s="215">
        <v>0</v>
      </c>
      <c r="I112" s="215">
        <v>0</v>
      </c>
      <c r="J112" s="189">
        <v>31687128</v>
      </c>
      <c r="K112" s="215">
        <v>40409274</v>
      </c>
      <c r="L112" s="215">
        <v>48858864</v>
      </c>
      <c r="M112" s="227">
        <f t="shared" si="1"/>
        <v>48858864</v>
      </c>
      <c r="N112" s="215">
        <v>31687128</v>
      </c>
      <c r="O112" s="178">
        <v>30509065</v>
      </c>
      <c r="P112" s="178" t="s">
        <v>856</v>
      </c>
      <c r="Q112" s="178" t="s">
        <v>856</v>
      </c>
    </row>
    <row r="113" spans="1:17" ht="12.75">
      <c r="A113" s="177" t="s">
        <v>549</v>
      </c>
      <c r="B113" s="178">
        <v>104</v>
      </c>
      <c r="C113" s="215">
        <v>5289017</v>
      </c>
      <c r="D113" s="215">
        <v>0</v>
      </c>
      <c r="E113" s="215">
        <v>2468730</v>
      </c>
      <c r="F113" s="215">
        <v>2820287</v>
      </c>
      <c r="G113" s="215">
        <v>5651441</v>
      </c>
      <c r="H113" s="215">
        <v>200000</v>
      </c>
      <c r="I113" s="215">
        <v>2730448</v>
      </c>
      <c r="J113" s="189">
        <v>2920993</v>
      </c>
      <c r="K113" s="215">
        <v>21455240</v>
      </c>
      <c r="L113" s="215">
        <v>23503207</v>
      </c>
      <c r="M113" s="227">
        <f t="shared" si="1"/>
        <v>23503207</v>
      </c>
      <c r="N113" s="215">
        <v>2920993</v>
      </c>
      <c r="O113" s="178">
        <v>3264875</v>
      </c>
      <c r="P113" s="178" t="s">
        <v>856</v>
      </c>
      <c r="Q113" s="178" t="s">
        <v>856</v>
      </c>
    </row>
    <row r="114" spans="1:17" ht="12.75">
      <c r="A114" s="177" t="s">
        <v>550</v>
      </c>
      <c r="B114" s="178">
        <v>105</v>
      </c>
      <c r="C114" s="215">
        <v>20731581</v>
      </c>
      <c r="D114" s="215">
        <v>0</v>
      </c>
      <c r="E114" s="215">
        <v>1747657</v>
      </c>
      <c r="F114" s="215">
        <v>18983924</v>
      </c>
      <c r="G114" s="215">
        <v>21467590</v>
      </c>
      <c r="H114" s="215">
        <v>0</v>
      </c>
      <c r="I114" s="215">
        <v>1791348</v>
      </c>
      <c r="J114" s="189">
        <v>19676242</v>
      </c>
      <c r="K114" s="215">
        <v>40802357</v>
      </c>
      <c r="L114" s="215">
        <v>45380912</v>
      </c>
      <c r="M114" s="227">
        <f t="shared" si="1"/>
        <v>45380912</v>
      </c>
      <c r="N114" s="215">
        <v>19676242</v>
      </c>
      <c r="O114" s="178">
        <v>19026550</v>
      </c>
      <c r="P114" s="178" t="s">
        <v>856</v>
      </c>
      <c r="Q114" s="178" t="s">
        <v>856</v>
      </c>
    </row>
    <row r="115" spans="1:17" ht="12.75">
      <c r="A115" s="177" t="s">
        <v>551</v>
      </c>
      <c r="B115" s="178">
        <v>106</v>
      </c>
      <c r="C115" s="215">
        <v>3151943</v>
      </c>
      <c r="D115" s="215">
        <v>0</v>
      </c>
      <c r="E115" s="215">
        <v>214466</v>
      </c>
      <c r="F115" s="215">
        <v>2937477</v>
      </c>
      <c r="G115" s="215">
        <v>3261781</v>
      </c>
      <c r="H115" s="215">
        <v>0</v>
      </c>
      <c r="I115" s="215">
        <v>219828</v>
      </c>
      <c r="J115" s="189">
        <v>3041953</v>
      </c>
      <c r="K115" s="215">
        <v>4483857</v>
      </c>
      <c r="L115" s="215">
        <v>4656088</v>
      </c>
      <c r="M115" s="227">
        <f t="shared" si="1"/>
        <v>4656088</v>
      </c>
      <c r="N115" s="215">
        <v>3041953</v>
      </c>
      <c r="O115" s="178">
        <v>2942708</v>
      </c>
      <c r="P115" s="178" t="s">
        <v>856</v>
      </c>
      <c r="Q115" s="178" t="s">
        <v>856</v>
      </c>
    </row>
    <row r="116" spans="1:17" ht="12.75">
      <c r="A116" s="177" t="s">
        <v>552</v>
      </c>
      <c r="B116" s="178">
        <v>107</v>
      </c>
      <c r="C116" s="215">
        <v>88952909</v>
      </c>
      <c r="D116" s="215">
        <v>0</v>
      </c>
      <c r="E116" s="215">
        <v>0</v>
      </c>
      <c r="F116" s="215">
        <v>88952909</v>
      </c>
      <c r="G116" s="215">
        <v>92491148</v>
      </c>
      <c r="H116" s="215">
        <v>0</v>
      </c>
      <c r="I116" s="215">
        <v>0</v>
      </c>
      <c r="J116" s="189">
        <v>92491148</v>
      </c>
      <c r="K116" s="215">
        <v>198688727</v>
      </c>
      <c r="L116" s="215">
        <v>230673733</v>
      </c>
      <c r="M116" s="227">
        <f t="shared" si="1"/>
        <v>230673733</v>
      </c>
      <c r="N116" s="215">
        <v>92491148</v>
      </c>
      <c r="O116" s="178">
        <v>88952909</v>
      </c>
      <c r="P116" s="178" t="s">
        <v>856</v>
      </c>
      <c r="Q116" s="178" t="s">
        <v>856</v>
      </c>
    </row>
    <row r="117" spans="1:17" ht="12.75">
      <c r="A117" s="177" t="s">
        <v>553</v>
      </c>
      <c r="B117" s="178">
        <v>108</v>
      </c>
      <c r="C117" s="215">
        <v>2814532</v>
      </c>
      <c r="D117" s="215">
        <v>0</v>
      </c>
      <c r="E117" s="215">
        <v>179375</v>
      </c>
      <c r="F117" s="215">
        <v>2635157</v>
      </c>
      <c r="G117" s="215">
        <v>2908304</v>
      </c>
      <c r="H117" s="215">
        <v>0</v>
      </c>
      <c r="I117" s="215">
        <v>183859</v>
      </c>
      <c r="J117" s="189">
        <v>2724445</v>
      </c>
      <c r="K117" s="215">
        <v>4427895</v>
      </c>
      <c r="L117" s="215">
        <v>4915897</v>
      </c>
      <c r="M117" s="227">
        <f t="shared" si="1"/>
        <v>4915897</v>
      </c>
      <c r="N117" s="215">
        <v>2724445</v>
      </c>
      <c r="O117" s="178">
        <v>2635157</v>
      </c>
      <c r="P117" s="178" t="s">
        <v>856</v>
      </c>
      <c r="Q117" s="178" t="s">
        <v>856</v>
      </c>
    </row>
    <row r="118" spans="1:17" ht="12.75">
      <c r="A118" s="177" t="s">
        <v>554</v>
      </c>
      <c r="B118" s="178">
        <v>109</v>
      </c>
      <c r="C118" s="215">
        <v>788035</v>
      </c>
      <c r="D118" s="215">
        <v>0</v>
      </c>
      <c r="E118" s="215">
        <v>225001</v>
      </c>
      <c r="F118" s="215">
        <v>563034</v>
      </c>
      <c r="G118" s="215">
        <v>0</v>
      </c>
      <c r="H118" s="215">
        <v>0</v>
      </c>
      <c r="I118" s="215">
        <v>230626</v>
      </c>
      <c r="J118" s="189">
        <v>0</v>
      </c>
      <c r="K118" s="215">
        <v>5961772</v>
      </c>
      <c r="L118" s="215">
        <v>0</v>
      </c>
      <c r="M118" s="227">
        <f t="shared" si="1"/>
        <v>5961772</v>
      </c>
      <c r="N118" s="215">
        <v>563034</v>
      </c>
      <c r="O118" s="178">
        <v>542911</v>
      </c>
      <c r="P118" s="178" t="s">
        <v>856</v>
      </c>
      <c r="Q118" s="178" t="s">
        <v>856</v>
      </c>
    </row>
    <row r="119" spans="1:17" ht="12.75">
      <c r="A119" s="177" t="s">
        <v>555</v>
      </c>
      <c r="B119" s="178">
        <v>110</v>
      </c>
      <c r="C119" s="215">
        <v>46431929</v>
      </c>
      <c r="D119" s="215">
        <v>0</v>
      </c>
      <c r="E119" s="215">
        <v>5657372</v>
      </c>
      <c r="F119" s="215">
        <v>40774557</v>
      </c>
      <c r="G119" s="215">
        <v>48473985</v>
      </c>
      <c r="H119" s="215">
        <v>0</v>
      </c>
      <c r="I119" s="215">
        <v>5798806</v>
      </c>
      <c r="J119" s="189">
        <v>42675179</v>
      </c>
      <c r="K119" s="215">
        <v>74845842</v>
      </c>
      <c r="L119" s="215">
        <v>85031817</v>
      </c>
      <c r="M119" s="227">
        <f t="shared" si="1"/>
        <v>85031817</v>
      </c>
      <c r="N119" s="215">
        <v>42675179</v>
      </c>
      <c r="O119" s="178">
        <v>40832542</v>
      </c>
      <c r="P119" s="178" t="s">
        <v>856</v>
      </c>
      <c r="Q119" s="178" t="s">
        <v>856</v>
      </c>
    </row>
    <row r="120" spans="1:17" ht="12.75">
      <c r="A120" s="177" t="s">
        <v>556</v>
      </c>
      <c r="B120" s="178">
        <v>111</v>
      </c>
      <c r="C120" s="215">
        <v>13420019</v>
      </c>
      <c r="D120" s="215">
        <v>0</v>
      </c>
      <c r="E120" s="215">
        <v>1289732</v>
      </c>
      <c r="F120" s="215">
        <v>12130287</v>
      </c>
      <c r="G120" s="215">
        <v>14053507</v>
      </c>
      <c r="H120" s="215">
        <v>0</v>
      </c>
      <c r="I120" s="215">
        <v>1321975</v>
      </c>
      <c r="J120" s="189">
        <v>12731532</v>
      </c>
      <c r="K120" s="215">
        <v>18634757</v>
      </c>
      <c r="L120" s="215">
        <v>0</v>
      </c>
      <c r="M120" s="227">
        <f t="shared" si="1"/>
        <v>18634757</v>
      </c>
      <c r="N120" s="215">
        <v>12731532</v>
      </c>
      <c r="O120" s="178">
        <v>12161744</v>
      </c>
      <c r="P120" s="178" t="s">
        <v>856</v>
      </c>
      <c r="Q120" s="178" t="s">
        <v>856</v>
      </c>
    </row>
    <row r="121" spans="1:17" ht="12.75">
      <c r="A121" s="177" t="s">
        <v>557</v>
      </c>
      <c r="B121" s="178">
        <v>112</v>
      </c>
      <c r="C121" s="215">
        <v>3760540</v>
      </c>
      <c r="D121" s="215">
        <v>0</v>
      </c>
      <c r="E121" s="215">
        <v>0</v>
      </c>
      <c r="F121" s="215">
        <v>3760540</v>
      </c>
      <c r="G121" s="215">
        <v>3883249</v>
      </c>
      <c r="H121" s="215">
        <v>0</v>
      </c>
      <c r="I121" s="215">
        <v>0</v>
      </c>
      <c r="J121" s="189">
        <v>3883249</v>
      </c>
      <c r="K121" s="215">
        <v>5653646</v>
      </c>
      <c r="L121" s="215">
        <v>6206888</v>
      </c>
      <c r="M121" s="227">
        <f t="shared" si="1"/>
        <v>6206888</v>
      </c>
      <c r="N121" s="215">
        <v>3883249</v>
      </c>
      <c r="O121" s="178">
        <v>3760540</v>
      </c>
      <c r="P121" s="178" t="s">
        <v>856</v>
      </c>
      <c r="Q121" s="178" t="s">
        <v>856</v>
      </c>
    </row>
    <row r="122" spans="1:17" ht="12.75">
      <c r="A122" s="177" t="s">
        <v>558</v>
      </c>
      <c r="B122" s="178">
        <v>113</v>
      </c>
      <c r="C122" s="215">
        <v>25753823</v>
      </c>
      <c r="D122" s="215">
        <v>0</v>
      </c>
      <c r="E122" s="215">
        <v>0</v>
      </c>
      <c r="F122" s="215">
        <v>25753823</v>
      </c>
      <c r="G122" s="215">
        <v>26787463</v>
      </c>
      <c r="H122" s="215">
        <v>0</v>
      </c>
      <c r="I122" s="215">
        <v>0</v>
      </c>
      <c r="J122" s="189">
        <v>26787463</v>
      </c>
      <c r="K122" s="215">
        <v>42286237</v>
      </c>
      <c r="L122" s="215">
        <v>46520271</v>
      </c>
      <c r="M122" s="227">
        <f t="shared" si="1"/>
        <v>46520271</v>
      </c>
      <c r="N122" s="215">
        <v>26787463</v>
      </c>
      <c r="O122" s="178">
        <v>25753823</v>
      </c>
      <c r="P122" s="178" t="s">
        <v>856</v>
      </c>
      <c r="Q122" s="178" t="s">
        <v>856</v>
      </c>
    </row>
    <row r="123" spans="1:17" ht="12.75">
      <c r="A123" s="177" t="s">
        <v>559</v>
      </c>
      <c r="B123" s="178">
        <v>114</v>
      </c>
      <c r="C123" s="215">
        <v>37880949</v>
      </c>
      <c r="D123" s="215">
        <v>0</v>
      </c>
      <c r="E123" s="215">
        <v>0</v>
      </c>
      <c r="F123" s="215">
        <v>37880949</v>
      </c>
      <c r="G123" s="215">
        <v>39245059</v>
      </c>
      <c r="H123" s="215">
        <v>0</v>
      </c>
      <c r="I123" s="215">
        <v>0</v>
      </c>
      <c r="J123" s="189">
        <v>39245059</v>
      </c>
      <c r="K123" s="215">
        <v>41679179</v>
      </c>
      <c r="L123" s="215">
        <v>48049127</v>
      </c>
      <c r="M123" s="227">
        <f t="shared" si="1"/>
        <v>48049127</v>
      </c>
      <c r="N123" s="215">
        <v>39245059</v>
      </c>
      <c r="O123" s="178">
        <v>37880949</v>
      </c>
      <c r="P123" s="178" t="s">
        <v>856</v>
      </c>
      <c r="Q123" s="178" t="s">
        <v>856</v>
      </c>
    </row>
    <row r="124" spans="1:17" ht="12.75">
      <c r="A124" s="177" t="s">
        <v>560</v>
      </c>
      <c r="B124" s="178">
        <v>115</v>
      </c>
      <c r="C124" s="215">
        <v>34157624</v>
      </c>
      <c r="D124" s="215">
        <v>0</v>
      </c>
      <c r="E124" s="215">
        <v>3352982</v>
      </c>
      <c r="F124" s="215">
        <v>30804642</v>
      </c>
      <c r="G124" s="215">
        <v>35383886</v>
      </c>
      <c r="H124" s="215">
        <v>0</v>
      </c>
      <c r="I124" s="215">
        <v>3436807</v>
      </c>
      <c r="J124" s="189">
        <v>31947079</v>
      </c>
      <c r="K124" s="215">
        <v>52759092</v>
      </c>
      <c r="L124" s="215">
        <v>62597103</v>
      </c>
      <c r="M124" s="227">
        <f t="shared" si="1"/>
        <v>62597103</v>
      </c>
      <c r="N124" s="215">
        <v>31947079</v>
      </c>
      <c r="O124" s="178">
        <v>30886422</v>
      </c>
      <c r="P124" s="178" t="s">
        <v>856</v>
      </c>
      <c r="Q124" s="178" t="s">
        <v>856</v>
      </c>
    </row>
    <row r="125" spans="1:17" ht="12.75">
      <c r="A125" s="177" t="s">
        <v>561</v>
      </c>
      <c r="B125" s="178">
        <v>116</v>
      </c>
      <c r="C125" s="215">
        <v>15549999</v>
      </c>
      <c r="D125" s="215">
        <v>0</v>
      </c>
      <c r="E125" s="215">
        <v>2304709</v>
      </c>
      <c r="F125" s="215">
        <v>13245290</v>
      </c>
      <c r="G125" s="215">
        <v>16072372</v>
      </c>
      <c r="H125" s="215">
        <v>0</v>
      </c>
      <c r="I125" s="215">
        <v>2362327</v>
      </c>
      <c r="J125" s="189">
        <v>13710045</v>
      </c>
      <c r="K125" s="215">
        <v>30712425</v>
      </c>
      <c r="L125" s="215">
        <v>34795632</v>
      </c>
      <c r="M125" s="227">
        <f t="shared" si="1"/>
        <v>34795632</v>
      </c>
      <c r="N125" s="215">
        <v>13710045</v>
      </c>
      <c r="O125" s="178">
        <v>13301502</v>
      </c>
      <c r="P125" s="178" t="s">
        <v>856</v>
      </c>
      <c r="Q125" s="178" t="s">
        <v>856</v>
      </c>
    </row>
    <row r="126" spans="1:17" ht="12.75">
      <c r="A126" s="177" t="s">
        <v>562</v>
      </c>
      <c r="B126" s="178">
        <v>117</v>
      </c>
      <c r="C126" s="215">
        <v>12515223</v>
      </c>
      <c r="D126" s="215">
        <v>0</v>
      </c>
      <c r="E126" s="215">
        <v>0</v>
      </c>
      <c r="F126" s="215">
        <v>12515223</v>
      </c>
      <c r="G126" s="215">
        <v>12953163</v>
      </c>
      <c r="H126" s="215">
        <v>0</v>
      </c>
      <c r="I126" s="215">
        <v>0</v>
      </c>
      <c r="J126" s="189">
        <v>12953163</v>
      </c>
      <c r="K126" s="215">
        <v>26350837</v>
      </c>
      <c r="L126" s="215">
        <v>30266145</v>
      </c>
      <c r="M126" s="227">
        <f t="shared" si="1"/>
        <v>30266145</v>
      </c>
      <c r="N126" s="215">
        <v>12953163</v>
      </c>
      <c r="O126" s="178">
        <v>12515223</v>
      </c>
      <c r="P126" s="178" t="s">
        <v>856</v>
      </c>
      <c r="Q126" s="178" t="s">
        <v>856</v>
      </c>
    </row>
    <row r="127" spans="1:17" ht="12.75">
      <c r="A127" s="177" t="s">
        <v>563</v>
      </c>
      <c r="B127" s="178">
        <v>118</v>
      </c>
      <c r="C127" s="215">
        <v>17987117</v>
      </c>
      <c r="D127" s="215">
        <v>0</v>
      </c>
      <c r="E127" s="215">
        <v>1001105</v>
      </c>
      <c r="F127" s="215">
        <v>16986012</v>
      </c>
      <c r="G127" s="215">
        <v>18589612</v>
      </c>
      <c r="H127" s="215">
        <v>0</v>
      </c>
      <c r="I127" s="215">
        <v>1026133</v>
      </c>
      <c r="J127" s="189">
        <v>17563479</v>
      </c>
      <c r="K127" s="215">
        <v>29074769</v>
      </c>
      <c r="L127" s="215">
        <v>32196448</v>
      </c>
      <c r="M127" s="227">
        <f t="shared" si="1"/>
        <v>32196448</v>
      </c>
      <c r="N127" s="215">
        <v>17563479</v>
      </c>
      <c r="O127" s="178">
        <v>17010429</v>
      </c>
      <c r="P127" s="178" t="s">
        <v>856</v>
      </c>
      <c r="Q127" s="178" t="s">
        <v>856</v>
      </c>
    </row>
    <row r="128" spans="1:17" ht="12.75">
      <c r="A128" s="177" t="s">
        <v>564</v>
      </c>
      <c r="B128" s="178">
        <v>119</v>
      </c>
      <c r="C128" s="215">
        <v>31148104</v>
      </c>
      <c r="D128" s="215">
        <v>0</v>
      </c>
      <c r="E128" s="215">
        <v>7633608</v>
      </c>
      <c r="F128" s="215">
        <v>23514496</v>
      </c>
      <c r="G128" s="215">
        <v>32098162</v>
      </c>
      <c r="H128" s="215">
        <v>0</v>
      </c>
      <c r="I128" s="215">
        <v>7824448</v>
      </c>
      <c r="J128" s="189">
        <v>24273714</v>
      </c>
      <c r="K128" s="215">
        <v>44505175</v>
      </c>
      <c r="L128" s="215">
        <v>50259189</v>
      </c>
      <c r="M128" s="227">
        <f t="shared" si="1"/>
        <v>50259189</v>
      </c>
      <c r="N128" s="215">
        <v>24273714</v>
      </c>
      <c r="O128" s="178">
        <v>23700682</v>
      </c>
      <c r="P128" s="178" t="s">
        <v>856</v>
      </c>
      <c r="Q128" s="178" t="s">
        <v>856</v>
      </c>
    </row>
    <row r="129" spans="1:17" ht="12.75">
      <c r="A129" s="177" t="s">
        <v>565</v>
      </c>
      <c r="B129" s="178">
        <v>120</v>
      </c>
      <c r="C129" s="215">
        <v>13512811</v>
      </c>
      <c r="D129" s="215">
        <v>0</v>
      </c>
      <c r="E129" s="215">
        <v>0</v>
      </c>
      <c r="F129" s="215">
        <v>13512811</v>
      </c>
      <c r="G129" s="215">
        <v>14092186</v>
      </c>
      <c r="H129" s="215">
        <v>0</v>
      </c>
      <c r="I129" s="215">
        <v>0</v>
      </c>
      <c r="J129" s="189">
        <v>14092186</v>
      </c>
      <c r="K129" s="215">
        <v>18052840</v>
      </c>
      <c r="L129" s="215">
        <v>20074414</v>
      </c>
      <c r="M129" s="227">
        <f t="shared" si="1"/>
        <v>20074414</v>
      </c>
      <c r="N129" s="215">
        <v>14092186</v>
      </c>
      <c r="O129" s="178">
        <v>13512811</v>
      </c>
      <c r="P129" s="178" t="s">
        <v>856</v>
      </c>
      <c r="Q129" s="178" t="s">
        <v>856</v>
      </c>
    </row>
    <row r="130" spans="1:17" ht="12.75">
      <c r="A130" s="177" t="s">
        <v>566</v>
      </c>
      <c r="B130" s="178">
        <v>121</v>
      </c>
      <c r="C130" s="215">
        <v>2546482</v>
      </c>
      <c r="D130" s="215">
        <v>0</v>
      </c>
      <c r="E130" s="215">
        <v>0</v>
      </c>
      <c r="F130" s="215">
        <v>2546482</v>
      </c>
      <c r="G130" s="215">
        <v>2618132</v>
      </c>
      <c r="H130" s="215">
        <v>0</v>
      </c>
      <c r="I130" s="215">
        <v>0</v>
      </c>
      <c r="J130" s="189">
        <v>2618132</v>
      </c>
      <c r="K130" s="215">
        <v>8110149</v>
      </c>
      <c r="L130" s="215">
        <v>8538394</v>
      </c>
      <c r="M130" s="227">
        <f t="shared" si="1"/>
        <v>8538394</v>
      </c>
      <c r="N130" s="215">
        <v>2618132</v>
      </c>
      <c r="O130" s="178">
        <v>2546482</v>
      </c>
      <c r="P130" s="178" t="s">
        <v>856</v>
      </c>
      <c r="Q130" s="178" t="s">
        <v>856</v>
      </c>
    </row>
    <row r="131" spans="1:17" ht="12.75">
      <c r="A131" s="177" t="s">
        <v>567</v>
      </c>
      <c r="B131" s="178">
        <v>122</v>
      </c>
      <c r="C131" s="215">
        <v>46137903</v>
      </c>
      <c r="D131" s="215">
        <v>0</v>
      </c>
      <c r="E131" s="215">
        <v>2170821</v>
      </c>
      <c r="F131" s="215">
        <v>43967082</v>
      </c>
      <c r="G131" s="215">
        <v>48098194</v>
      </c>
      <c r="H131" s="215">
        <v>0</v>
      </c>
      <c r="I131" s="215">
        <v>2225092</v>
      </c>
      <c r="J131" s="189">
        <v>45873102</v>
      </c>
      <c r="K131" s="215">
        <v>79875685</v>
      </c>
      <c r="L131" s="215">
        <v>93972583</v>
      </c>
      <c r="M131" s="227">
        <f t="shared" si="1"/>
        <v>93972583</v>
      </c>
      <c r="N131" s="215">
        <v>45873102</v>
      </c>
      <c r="O131" s="178">
        <v>44020029</v>
      </c>
      <c r="P131" s="178" t="s">
        <v>856</v>
      </c>
      <c r="Q131" s="178" t="s">
        <v>856</v>
      </c>
    </row>
    <row r="132" spans="1:17" ht="12.75">
      <c r="A132" s="177" t="s">
        <v>568</v>
      </c>
      <c r="B132" s="178">
        <v>123</v>
      </c>
      <c r="C132" s="215">
        <v>24538424</v>
      </c>
      <c r="D132" s="215">
        <v>1850000</v>
      </c>
      <c r="E132" s="215">
        <v>2769270</v>
      </c>
      <c r="F132" s="215">
        <v>21769154</v>
      </c>
      <c r="G132" s="215">
        <v>25405077</v>
      </c>
      <c r="H132" s="215">
        <v>0</v>
      </c>
      <c r="I132" s="215">
        <v>2838502</v>
      </c>
      <c r="J132" s="189">
        <v>22566575</v>
      </c>
      <c r="K132" s="215">
        <v>41590630</v>
      </c>
      <c r="L132" s="215">
        <v>45746123</v>
      </c>
      <c r="M132" s="227">
        <f t="shared" si="1"/>
        <v>45746123</v>
      </c>
      <c r="N132" s="215">
        <v>22566575</v>
      </c>
      <c r="O132" s="178">
        <v>21791575</v>
      </c>
      <c r="P132" s="178" t="s">
        <v>856</v>
      </c>
      <c r="Q132" s="178" t="s">
        <v>856</v>
      </c>
    </row>
    <row r="133" spans="1:17" ht="12.75">
      <c r="A133" s="177" t="s">
        <v>569</v>
      </c>
      <c r="B133" s="178">
        <v>124</v>
      </c>
      <c r="C133" s="215">
        <v>4391799</v>
      </c>
      <c r="D133" s="215">
        <v>0</v>
      </c>
      <c r="E133" s="215">
        <v>0</v>
      </c>
      <c r="F133" s="215">
        <v>4391799</v>
      </c>
      <c r="G133" s="215">
        <v>4525444</v>
      </c>
      <c r="H133" s="215">
        <v>0</v>
      </c>
      <c r="I133" s="215">
        <v>0</v>
      </c>
      <c r="J133" s="189">
        <v>4525444</v>
      </c>
      <c r="K133" s="215">
        <v>7509886</v>
      </c>
      <c r="L133" s="215">
        <v>8547956</v>
      </c>
      <c r="M133" s="227">
        <f t="shared" si="1"/>
        <v>8547956</v>
      </c>
      <c r="N133" s="215">
        <v>4525444</v>
      </c>
      <c r="O133" s="178">
        <v>4391799</v>
      </c>
      <c r="P133" s="178" t="s">
        <v>856</v>
      </c>
      <c r="Q133" s="178" t="s">
        <v>856</v>
      </c>
    </row>
    <row r="134" spans="1:17" ht="12.75">
      <c r="A134" s="177" t="s">
        <v>570</v>
      </c>
      <c r="B134" s="178">
        <v>125</v>
      </c>
      <c r="C134" s="215">
        <v>22301670</v>
      </c>
      <c r="D134" s="215">
        <v>0</v>
      </c>
      <c r="E134" s="215">
        <v>4454452</v>
      </c>
      <c r="F134" s="215">
        <v>17847218</v>
      </c>
      <c r="G134" s="215">
        <v>23088972</v>
      </c>
      <c r="H134" s="215">
        <v>0</v>
      </c>
      <c r="I134" s="215">
        <v>4565813</v>
      </c>
      <c r="J134" s="189">
        <v>18523159</v>
      </c>
      <c r="K134" s="215">
        <v>34921079</v>
      </c>
      <c r="L134" s="215">
        <v>39727365</v>
      </c>
      <c r="M134" s="227">
        <f t="shared" si="1"/>
        <v>39727365</v>
      </c>
      <c r="N134" s="215">
        <v>18523159</v>
      </c>
      <c r="O134" s="178">
        <v>17955863</v>
      </c>
      <c r="P134" s="178" t="s">
        <v>856</v>
      </c>
      <c r="Q134" s="178" t="s">
        <v>856</v>
      </c>
    </row>
    <row r="135" spans="1:17" ht="12.75">
      <c r="A135" s="177" t="s">
        <v>571</v>
      </c>
      <c r="B135" s="178">
        <v>126</v>
      </c>
      <c r="C135" s="215">
        <v>48882553</v>
      </c>
      <c r="D135" s="215">
        <v>0</v>
      </c>
      <c r="E135" s="215">
        <v>4306113</v>
      </c>
      <c r="F135" s="215">
        <v>44576440</v>
      </c>
      <c r="G135" s="215">
        <v>50671734</v>
      </c>
      <c r="H135" s="215">
        <v>0</v>
      </c>
      <c r="I135" s="215">
        <v>4413766</v>
      </c>
      <c r="J135" s="189">
        <v>46257968</v>
      </c>
      <c r="K135" s="215">
        <v>168412769</v>
      </c>
      <c r="L135" s="215">
        <v>207034143</v>
      </c>
      <c r="M135" s="227">
        <f t="shared" si="1"/>
        <v>207034143</v>
      </c>
      <c r="N135" s="215">
        <v>46257968</v>
      </c>
      <c r="O135" s="178">
        <v>44681467</v>
      </c>
      <c r="P135" s="178" t="s">
        <v>856</v>
      </c>
      <c r="Q135" s="178" t="s">
        <v>856</v>
      </c>
    </row>
    <row r="136" spans="1:17" ht="12.75">
      <c r="A136" s="177" t="s">
        <v>572</v>
      </c>
      <c r="B136" s="178">
        <v>127</v>
      </c>
      <c r="C136" s="215">
        <v>8180379</v>
      </c>
      <c r="D136" s="215">
        <v>0</v>
      </c>
      <c r="E136" s="215">
        <v>44801</v>
      </c>
      <c r="F136" s="215">
        <v>8135578</v>
      </c>
      <c r="G136" s="215">
        <v>8460518</v>
      </c>
      <c r="H136" s="215">
        <v>0</v>
      </c>
      <c r="I136" s="215">
        <v>45921</v>
      </c>
      <c r="J136" s="189">
        <v>8414597</v>
      </c>
      <c r="K136" s="215">
        <v>15461225</v>
      </c>
      <c r="L136" s="215">
        <v>16205500</v>
      </c>
      <c r="M136" s="227">
        <f t="shared" si="1"/>
        <v>16205500</v>
      </c>
      <c r="N136" s="215">
        <v>8414597</v>
      </c>
      <c r="O136" s="178">
        <v>8136671</v>
      </c>
      <c r="P136" s="178" t="s">
        <v>856</v>
      </c>
      <c r="Q136" s="178" t="s">
        <v>856</v>
      </c>
    </row>
    <row r="137" spans="1:17" ht="12.75">
      <c r="A137" s="177" t="s">
        <v>573</v>
      </c>
      <c r="B137" s="178">
        <v>128</v>
      </c>
      <c r="C137" s="215">
        <v>118846898</v>
      </c>
      <c r="D137" s="215">
        <v>0</v>
      </c>
      <c r="E137" s="215">
        <v>0</v>
      </c>
      <c r="F137" s="215">
        <v>118846898</v>
      </c>
      <c r="G137" s="215">
        <v>123479452</v>
      </c>
      <c r="H137" s="215">
        <v>0</v>
      </c>
      <c r="I137" s="215">
        <v>0</v>
      </c>
      <c r="J137" s="189">
        <v>123479452</v>
      </c>
      <c r="K137" s="215">
        <v>204321759</v>
      </c>
      <c r="L137" s="215">
        <v>241621754</v>
      </c>
      <c r="M137" s="227">
        <f t="shared" si="1"/>
        <v>241621754</v>
      </c>
      <c r="N137" s="215">
        <v>123479452</v>
      </c>
      <c r="O137" s="178">
        <v>118846898</v>
      </c>
      <c r="P137" s="178" t="s">
        <v>856</v>
      </c>
      <c r="Q137" s="178" t="s">
        <v>856</v>
      </c>
    </row>
    <row r="138" spans="1:17" ht="12.75">
      <c r="A138" s="177" t="s">
        <v>574</v>
      </c>
      <c r="B138" s="178">
        <v>129</v>
      </c>
      <c r="C138" s="215">
        <v>1015054</v>
      </c>
      <c r="D138" s="215">
        <v>0</v>
      </c>
      <c r="E138" s="215">
        <v>0</v>
      </c>
      <c r="F138" s="215">
        <v>1015054</v>
      </c>
      <c r="G138" s="215">
        <v>1053860</v>
      </c>
      <c r="H138" s="215">
        <v>0</v>
      </c>
      <c r="I138" s="215">
        <v>0</v>
      </c>
      <c r="J138" s="189">
        <v>1053860</v>
      </c>
      <c r="K138" s="215">
        <v>1300372</v>
      </c>
      <c r="L138" s="215">
        <v>1427914</v>
      </c>
      <c r="M138" s="227">
        <f t="shared" si="1"/>
        <v>1427914</v>
      </c>
      <c r="N138" s="215">
        <v>1053860</v>
      </c>
      <c r="O138" s="178">
        <v>1015054</v>
      </c>
      <c r="P138" s="178" t="s">
        <v>856</v>
      </c>
      <c r="Q138" s="178" t="s">
        <v>856</v>
      </c>
    </row>
    <row r="139" spans="1:17" ht="12.75">
      <c r="A139" s="177" t="s">
        <v>575</v>
      </c>
      <c r="B139" s="178">
        <v>130</v>
      </c>
      <c r="C139" s="215">
        <v>2434992</v>
      </c>
      <c r="D139" s="215">
        <v>0</v>
      </c>
      <c r="E139" s="215">
        <v>209477</v>
      </c>
      <c r="F139" s="215">
        <v>2225515</v>
      </c>
      <c r="G139" s="215">
        <v>2512727</v>
      </c>
      <c r="H139" s="215">
        <v>0</v>
      </c>
      <c r="I139" s="215">
        <v>214714</v>
      </c>
      <c r="J139" s="189">
        <v>2298013</v>
      </c>
      <c r="K139" s="215">
        <v>2528478</v>
      </c>
      <c r="L139" s="215">
        <v>2556724</v>
      </c>
      <c r="M139" s="227">
        <f aca="true" t="shared" si="2" ref="M139:M202">IF(L139&gt;0,L139,IF(K139&gt;0,K139,L139))</f>
        <v>2556724</v>
      </c>
      <c r="N139" s="215">
        <v>2298013</v>
      </c>
      <c r="O139" s="178">
        <v>2230624</v>
      </c>
      <c r="P139" s="178" t="s">
        <v>856</v>
      </c>
      <c r="Q139" s="178" t="s">
        <v>856</v>
      </c>
    </row>
    <row r="140" spans="1:17" ht="12.75">
      <c r="A140" s="177" t="s">
        <v>576</v>
      </c>
      <c r="B140" s="178">
        <v>131</v>
      </c>
      <c r="C140" s="215">
        <v>89363478</v>
      </c>
      <c r="D140" s="215">
        <v>0</v>
      </c>
      <c r="E140" s="215">
        <v>3507814</v>
      </c>
      <c r="F140" s="215">
        <v>85855664</v>
      </c>
      <c r="G140" s="215">
        <v>92360198</v>
      </c>
      <c r="H140" s="215">
        <v>0</v>
      </c>
      <c r="I140" s="215">
        <v>3595509</v>
      </c>
      <c r="J140" s="189">
        <v>88764689</v>
      </c>
      <c r="K140" s="215">
        <v>201097611</v>
      </c>
      <c r="L140" s="215">
        <v>239268968</v>
      </c>
      <c r="M140" s="227">
        <f t="shared" si="2"/>
        <v>239268968</v>
      </c>
      <c r="N140" s="215">
        <v>88764689</v>
      </c>
      <c r="O140" s="178">
        <v>85941220</v>
      </c>
      <c r="P140" s="178" t="s">
        <v>856</v>
      </c>
      <c r="Q140" s="178" t="s">
        <v>856</v>
      </c>
    </row>
    <row r="141" spans="1:17" ht="12.75">
      <c r="A141" s="177" t="s">
        <v>577</v>
      </c>
      <c r="B141" s="178">
        <v>132</v>
      </c>
      <c r="C141" s="215">
        <v>5355597</v>
      </c>
      <c r="D141" s="215">
        <v>0</v>
      </c>
      <c r="E141" s="215">
        <v>0</v>
      </c>
      <c r="F141" s="215">
        <v>5355597</v>
      </c>
      <c r="G141" s="215">
        <v>5621540</v>
      </c>
      <c r="H141" s="215">
        <v>0</v>
      </c>
      <c r="I141" s="215">
        <v>0</v>
      </c>
      <c r="J141" s="189">
        <v>5621540</v>
      </c>
      <c r="K141" s="215">
        <v>8458232</v>
      </c>
      <c r="L141" s="215">
        <v>9042885</v>
      </c>
      <c r="M141" s="227">
        <f t="shared" si="2"/>
        <v>9042885</v>
      </c>
      <c r="N141" s="215">
        <v>5621540</v>
      </c>
      <c r="O141" s="178">
        <v>5355597</v>
      </c>
      <c r="P141" s="178" t="s">
        <v>856</v>
      </c>
      <c r="Q141" s="178" t="s">
        <v>856</v>
      </c>
    </row>
    <row r="142" spans="1:17" ht="12.75">
      <c r="A142" s="177" t="s">
        <v>578</v>
      </c>
      <c r="B142" s="178">
        <v>133</v>
      </c>
      <c r="C142" s="215">
        <v>27927827</v>
      </c>
      <c r="D142" s="215">
        <v>0</v>
      </c>
      <c r="E142" s="215">
        <v>3081000</v>
      </c>
      <c r="F142" s="215">
        <v>24846827</v>
      </c>
      <c r="G142" s="215">
        <v>29062147</v>
      </c>
      <c r="H142" s="215">
        <v>0</v>
      </c>
      <c r="I142" s="215">
        <v>3158025</v>
      </c>
      <c r="J142" s="189">
        <v>25904122</v>
      </c>
      <c r="K142" s="215">
        <v>39224685</v>
      </c>
      <c r="L142" s="215">
        <v>45280490</v>
      </c>
      <c r="M142" s="227">
        <f t="shared" si="2"/>
        <v>45280490</v>
      </c>
      <c r="N142" s="215">
        <v>25904122</v>
      </c>
      <c r="O142" s="178">
        <v>24921973</v>
      </c>
      <c r="P142" s="178" t="s">
        <v>856</v>
      </c>
      <c r="Q142" s="178" t="s">
        <v>856</v>
      </c>
    </row>
    <row r="143" spans="1:17" ht="12.75">
      <c r="A143" s="177" t="s">
        <v>579</v>
      </c>
      <c r="B143" s="178">
        <v>134</v>
      </c>
      <c r="C143" s="215">
        <v>42995432</v>
      </c>
      <c r="D143" s="215">
        <v>0</v>
      </c>
      <c r="E143" s="215">
        <v>0</v>
      </c>
      <c r="F143" s="215">
        <v>42995432</v>
      </c>
      <c r="G143" s="215">
        <v>44654524</v>
      </c>
      <c r="H143" s="215">
        <v>0</v>
      </c>
      <c r="I143" s="215">
        <v>0</v>
      </c>
      <c r="J143" s="189">
        <v>44654524</v>
      </c>
      <c r="K143" s="215">
        <v>69922621</v>
      </c>
      <c r="L143" s="215">
        <v>80057615</v>
      </c>
      <c r="M143" s="227">
        <f t="shared" si="2"/>
        <v>80057615</v>
      </c>
      <c r="N143" s="215">
        <v>44654524</v>
      </c>
      <c r="O143" s="178">
        <v>42995432</v>
      </c>
      <c r="P143" s="178" t="s">
        <v>856</v>
      </c>
      <c r="Q143" s="178" t="s">
        <v>856</v>
      </c>
    </row>
    <row r="144" spans="1:17" ht="12.75">
      <c r="A144" s="177" t="s">
        <v>580</v>
      </c>
      <c r="B144" s="178">
        <v>135</v>
      </c>
      <c r="C144" s="215">
        <v>6193659</v>
      </c>
      <c r="D144" s="215">
        <v>0</v>
      </c>
      <c r="E144" s="215">
        <v>644617</v>
      </c>
      <c r="F144" s="215">
        <v>5549042</v>
      </c>
      <c r="G144" s="215">
        <v>6402359</v>
      </c>
      <c r="H144" s="215">
        <v>0</v>
      </c>
      <c r="I144" s="215">
        <v>660732</v>
      </c>
      <c r="J144" s="189">
        <v>5741627</v>
      </c>
      <c r="K144" s="215">
        <v>9807383</v>
      </c>
      <c r="L144" s="215">
        <v>11918822</v>
      </c>
      <c r="M144" s="227">
        <f t="shared" si="2"/>
        <v>11918822</v>
      </c>
      <c r="N144" s="215">
        <v>5741627</v>
      </c>
      <c r="O144" s="178">
        <v>5564764</v>
      </c>
      <c r="P144" s="178" t="s">
        <v>856</v>
      </c>
      <c r="Q144" s="178" t="s">
        <v>856</v>
      </c>
    </row>
    <row r="145" spans="1:17" ht="12.75">
      <c r="A145" s="177" t="s">
        <v>581</v>
      </c>
      <c r="B145" s="178">
        <v>136</v>
      </c>
      <c r="C145" s="215">
        <v>51710888</v>
      </c>
      <c r="D145" s="215">
        <v>0</v>
      </c>
      <c r="E145" s="215">
        <v>4721400</v>
      </c>
      <c r="F145" s="215">
        <v>46989488</v>
      </c>
      <c r="G145" s="215">
        <v>54528945</v>
      </c>
      <c r="H145" s="215">
        <v>0</v>
      </c>
      <c r="I145" s="215">
        <v>4839435</v>
      </c>
      <c r="J145" s="189">
        <v>49689510</v>
      </c>
      <c r="K145" s="215">
        <v>75988843</v>
      </c>
      <c r="L145" s="215">
        <v>88259719</v>
      </c>
      <c r="M145" s="227">
        <f t="shared" si="2"/>
        <v>88259719</v>
      </c>
      <c r="N145" s="215">
        <v>49689510</v>
      </c>
      <c r="O145" s="178">
        <v>47104644</v>
      </c>
      <c r="P145" s="178" t="s">
        <v>856</v>
      </c>
      <c r="Q145" s="178" t="s">
        <v>856</v>
      </c>
    </row>
    <row r="146" spans="1:17" ht="12.75">
      <c r="A146" s="177" t="s">
        <v>582</v>
      </c>
      <c r="B146" s="178">
        <v>137</v>
      </c>
      <c r="C146" s="215">
        <v>59911749</v>
      </c>
      <c r="D146" s="215">
        <v>0</v>
      </c>
      <c r="E146" s="215">
        <v>0</v>
      </c>
      <c r="F146" s="215">
        <v>59911749</v>
      </c>
      <c r="G146" s="215">
        <v>61999858</v>
      </c>
      <c r="H146" s="215">
        <v>0</v>
      </c>
      <c r="I146" s="215">
        <v>0</v>
      </c>
      <c r="J146" s="189">
        <v>61999858</v>
      </c>
      <c r="K146" s="215">
        <v>60579953</v>
      </c>
      <c r="L146" s="215">
        <v>63459900</v>
      </c>
      <c r="M146" s="227">
        <f t="shared" si="2"/>
        <v>63459900</v>
      </c>
      <c r="N146" s="215">
        <v>61999858</v>
      </c>
      <c r="O146" s="178">
        <v>59911749</v>
      </c>
      <c r="P146" s="178" t="s">
        <v>856</v>
      </c>
      <c r="Q146" s="178" t="s">
        <v>856</v>
      </c>
    </row>
    <row r="147" spans="1:17" ht="12.75">
      <c r="A147" s="177" t="s">
        <v>583</v>
      </c>
      <c r="B147" s="178">
        <v>138</v>
      </c>
      <c r="C147" s="215">
        <v>16514911</v>
      </c>
      <c r="D147" s="215">
        <v>0</v>
      </c>
      <c r="E147" s="215">
        <v>914832</v>
      </c>
      <c r="F147" s="215">
        <v>15600079</v>
      </c>
      <c r="G147" s="215">
        <v>17292147</v>
      </c>
      <c r="H147" s="215">
        <v>0</v>
      </c>
      <c r="I147" s="215">
        <v>937703</v>
      </c>
      <c r="J147" s="189">
        <v>16354444</v>
      </c>
      <c r="K147" s="215">
        <v>22771871</v>
      </c>
      <c r="L147" s="215">
        <v>25063768</v>
      </c>
      <c r="M147" s="227">
        <f t="shared" si="2"/>
        <v>25063768</v>
      </c>
      <c r="N147" s="215">
        <v>16354444</v>
      </c>
      <c r="O147" s="178">
        <v>16063142</v>
      </c>
      <c r="P147" s="178" t="s">
        <v>856</v>
      </c>
      <c r="Q147" s="178" t="s">
        <v>856</v>
      </c>
    </row>
    <row r="148" spans="1:17" ht="12.75">
      <c r="A148" s="177" t="s">
        <v>584</v>
      </c>
      <c r="B148" s="178">
        <v>139</v>
      </c>
      <c r="C148" s="215">
        <v>76183842</v>
      </c>
      <c r="D148" s="215">
        <v>0</v>
      </c>
      <c r="E148" s="215">
        <v>4473705</v>
      </c>
      <c r="F148" s="215">
        <v>71710137</v>
      </c>
      <c r="G148" s="215">
        <v>81529293</v>
      </c>
      <c r="H148" s="215">
        <v>0</v>
      </c>
      <c r="I148" s="215">
        <v>4585548</v>
      </c>
      <c r="J148" s="189">
        <v>76943745</v>
      </c>
      <c r="K148" s="215">
        <v>121325358</v>
      </c>
      <c r="L148" s="215">
        <v>137622498</v>
      </c>
      <c r="M148" s="227">
        <f t="shared" si="2"/>
        <v>137622498</v>
      </c>
      <c r="N148" s="215">
        <v>76943745</v>
      </c>
      <c r="O148" s="178">
        <v>70609169</v>
      </c>
      <c r="P148" s="178" t="s">
        <v>856</v>
      </c>
      <c r="Q148" s="178" t="s">
        <v>856</v>
      </c>
    </row>
    <row r="149" spans="1:17" ht="12.75">
      <c r="A149" s="177" t="s">
        <v>585</v>
      </c>
      <c r="B149" s="178">
        <v>140</v>
      </c>
      <c r="C149" s="215">
        <v>7705978</v>
      </c>
      <c r="D149" s="215">
        <v>0</v>
      </c>
      <c r="E149" s="215">
        <v>0</v>
      </c>
      <c r="F149" s="215">
        <v>7705978</v>
      </c>
      <c r="G149" s="215">
        <v>8052778</v>
      </c>
      <c r="H149" s="215">
        <v>0</v>
      </c>
      <c r="I149" s="215">
        <v>0</v>
      </c>
      <c r="J149" s="189">
        <v>8052778</v>
      </c>
      <c r="K149" s="215">
        <v>13760084</v>
      </c>
      <c r="L149" s="215">
        <v>15452797</v>
      </c>
      <c r="M149" s="227">
        <f t="shared" si="2"/>
        <v>15452797</v>
      </c>
      <c r="N149" s="215">
        <v>8052778</v>
      </c>
      <c r="O149" s="178">
        <v>7705978</v>
      </c>
      <c r="P149" s="178" t="s">
        <v>856</v>
      </c>
      <c r="Q149" s="178" t="s">
        <v>856</v>
      </c>
    </row>
    <row r="150" spans="1:17" ht="12.75">
      <c r="A150" s="177" t="s">
        <v>586</v>
      </c>
      <c r="B150" s="178">
        <v>141</v>
      </c>
      <c r="C150" s="215">
        <v>56642572</v>
      </c>
      <c r="D150" s="215">
        <v>0</v>
      </c>
      <c r="E150" s="215">
        <v>0</v>
      </c>
      <c r="F150" s="215">
        <v>56642572</v>
      </c>
      <c r="G150" s="215">
        <v>58708010</v>
      </c>
      <c r="H150" s="215">
        <v>0</v>
      </c>
      <c r="I150" s="215">
        <v>0</v>
      </c>
      <c r="J150" s="189">
        <v>58708010</v>
      </c>
      <c r="K150" s="215">
        <v>82318522</v>
      </c>
      <c r="L150" s="215">
        <v>92607640</v>
      </c>
      <c r="M150" s="227">
        <f t="shared" si="2"/>
        <v>92607640</v>
      </c>
      <c r="N150" s="215">
        <v>58708010</v>
      </c>
      <c r="O150" s="178">
        <v>56642572</v>
      </c>
      <c r="P150" s="178" t="s">
        <v>856</v>
      </c>
      <c r="Q150" s="178" t="s">
        <v>856</v>
      </c>
    </row>
    <row r="151" spans="1:17" ht="12.75">
      <c r="A151" s="177" t="s">
        <v>587</v>
      </c>
      <c r="B151" s="178">
        <v>142</v>
      </c>
      <c r="C151" s="215">
        <v>32289848</v>
      </c>
      <c r="D151" s="215">
        <v>0</v>
      </c>
      <c r="E151" s="215">
        <v>0</v>
      </c>
      <c r="F151" s="215">
        <v>32289848</v>
      </c>
      <c r="G151" s="215">
        <v>33751785</v>
      </c>
      <c r="H151" s="215">
        <v>0</v>
      </c>
      <c r="I151" s="215">
        <v>0</v>
      </c>
      <c r="J151" s="189">
        <v>33751785</v>
      </c>
      <c r="K151" s="215">
        <v>66988108</v>
      </c>
      <c r="L151" s="215">
        <v>71830733</v>
      </c>
      <c r="M151" s="227">
        <f t="shared" si="2"/>
        <v>71830733</v>
      </c>
      <c r="N151" s="215">
        <v>33751785</v>
      </c>
      <c r="O151" s="178">
        <v>32289848</v>
      </c>
      <c r="P151" s="178" t="s">
        <v>856</v>
      </c>
      <c r="Q151" s="178" t="s">
        <v>856</v>
      </c>
    </row>
    <row r="152" spans="1:17" ht="12.75">
      <c r="A152" s="177" t="s">
        <v>588</v>
      </c>
      <c r="B152" s="178">
        <v>143</v>
      </c>
      <c r="C152" s="215">
        <v>3964139</v>
      </c>
      <c r="D152" s="215">
        <v>0</v>
      </c>
      <c r="E152" s="215">
        <v>145911</v>
      </c>
      <c r="F152" s="215">
        <v>3818228</v>
      </c>
      <c r="G152" s="215">
        <v>4236178</v>
      </c>
      <c r="H152" s="215">
        <v>145105</v>
      </c>
      <c r="I152" s="215">
        <v>294664</v>
      </c>
      <c r="J152" s="189">
        <v>3941514</v>
      </c>
      <c r="K152" s="215">
        <v>5887305</v>
      </c>
      <c r="L152" s="215">
        <v>6483014</v>
      </c>
      <c r="M152" s="227">
        <f t="shared" si="2"/>
        <v>6483014</v>
      </c>
      <c r="N152" s="215">
        <v>3941514</v>
      </c>
      <c r="O152" s="178">
        <v>3821787</v>
      </c>
      <c r="P152" s="178" t="s">
        <v>856</v>
      </c>
      <c r="Q152" s="178" t="s">
        <v>856</v>
      </c>
    </row>
    <row r="153" spans="1:17" ht="12.75">
      <c r="A153" s="177" t="s">
        <v>589</v>
      </c>
      <c r="B153" s="178">
        <v>144</v>
      </c>
      <c r="C153" s="215">
        <v>43511747</v>
      </c>
      <c r="D153" s="215">
        <v>0</v>
      </c>
      <c r="E153" s="215">
        <v>5368341</v>
      </c>
      <c r="F153" s="215">
        <v>38143406</v>
      </c>
      <c r="G153" s="215">
        <v>47265025</v>
      </c>
      <c r="H153" s="215">
        <v>1800000</v>
      </c>
      <c r="I153" s="215">
        <v>7302550</v>
      </c>
      <c r="J153" s="189">
        <v>39962475</v>
      </c>
      <c r="K153" s="215">
        <v>86070453</v>
      </c>
      <c r="L153" s="215">
        <v>97646700</v>
      </c>
      <c r="M153" s="227">
        <f t="shared" si="2"/>
        <v>97646700</v>
      </c>
      <c r="N153" s="215">
        <v>39962475</v>
      </c>
      <c r="O153" s="178">
        <v>38274341</v>
      </c>
      <c r="P153" s="178" t="s">
        <v>856</v>
      </c>
      <c r="Q153" s="178" t="s">
        <v>856</v>
      </c>
    </row>
    <row r="154" spans="1:17" ht="12.75">
      <c r="A154" s="177" t="s">
        <v>590</v>
      </c>
      <c r="B154" s="178">
        <v>145</v>
      </c>
      <c r="C154" s="215">
        <v>37771783</v>
      </c>
      <c r="D154" s="215">
        <v>0</v>
      </c>
      <c r="E154" s="215">
        <v>2856612</v>
      </c>
      <c r="F154" s="215">
        <v>34915171</v>
      </c>
      <c r="G154" s="215">
        <v>39680956</v>
      </c>
      <c r="H154" s="215">
        <v>0</v>
      </c>
      <c r="I154" s="215">
        <v>2928027</v>
      </c>
      <c r="J154" s="189">
        <v>36752929</v>
      </c>
      <c r="K154" s="215">
        <v>64237320</v>
      </c>
      <c r="L154" s="215">
        <v>71283284</v>
      </c>
      <c r="M154" s="227">
        <f t="shared" si="2"/>
        <v>71283284</v>
      </c>
      <c r="N154" s="215">
        <v>36752929</v>
      </c>
      <c r="O154" s="178">
        <v>34984844</v>
      </c>
      <c r="P154" s="178" t="s">
        <v>856</v>
      </c>
      <c r="Q154" s="178" t="s">
        <v>856</v>
      </c>
    </row>
    <row r="155" spans="1:17" ht="12.75">
      <c r="A155" s="177" t="s">
        <v>591</v>
      </c>
      <c r="B155" s="178">
        <v>146</v>
      </c>
      <c r="C155" s="215">
        <v>25918179</v>
      </c>
      <c r="D155" s="215">
        <v>0</v>
      </c>
      <c r="E155" s="215">
        <v>4171505</v>
      </c>
      <c r="F155" s="215">
        <v>21746674</v>
      </c>
      <c r="G155" s="215">
        <v>27106891</v>
      </c>
      <c r="H155" s="215">
        <v>0</v>
      </c>
      <c r="I155" s="215">
        <v>4275793</v>
      </c>
      <c r="J155" s="189">
        <v>22831098</v>
      </c>
      <c r="K155" s="215">
        <v>56094558</v>
      </c>
      <c r="L155" s="215">
        <v>63105445</v>
      </c>
      <c r="M155" s="227">
        <f t="shared" si="2"/>
        <v>63105445</v>
      </c>
      <c r="N155" s="215">
        <v>22831098</v>
      </c>
      <c r="O155" s="178">
        <v>21848418</v>
      </c>
      <c r="P155" s="178" t="s">
        <v>856</v>
      </c>
      <c r="Q155" s="178" t="s">
        <v>856</v>
      </c>
    </row>
    <row r="156" spans="1:17" ht="12.75">
      <c r="A156" s="177" t="s">
        <v>592</v>
      </c>
      <c r="B156" s="178">
        <v>147</v>
      </c>
      <c r="C156" s="215">
        <v>20305497</v>
      </c>
      <c r="D156" s="215">
        <v>0</v>
      </c>
      <c r="E156" s="215">
        <v>3897954</v>
      </c>
      <c r="F156" s="215">
        <v>16407543</v>
      </c>
      <c r="G156" s="215">
        <v>21150844</v>
      </c>
      <c r="H156" s="215">
        <v>0</v>
      </c>
      <c r="I156" s="215">
        <v>3995403</v>
      </c>
      <c r="J156" s="189">
        <v>17155441</v>
      </c>
      <c r="K156" s="215">
        <v>27843702</v>
      </c>
      <c r="L156" s="215">
        <v>32084091</v>
      </c>
      <c r="M156" s="227">
        <f t="shared" si="2"/>
        <v>32084091</v>
      </c>
      <c r="N156" s="215">
        <v>17155441</v>
      </c>
      <c r="O156" s="178">
        <v>16502615</v>
      </c>
      <c r="P156" s="178" t="s">
        <v>856</v>
      </c>
      <c r="Q156" s="178" t="s">
        <v>856</v>
      </c>
    </row>
    <row r="157" spans="1:17" ht="12.75">
      <c r="A157" s="177" t="s">
        <v>593</v>
      </c>
      <c r="B157" s="178">
        <v>148</v>
      </c>
      <c r="C157" s="215">
        <v>9762454</v>
      </c>
      <c r="D157" s="215">
        <v>0</v>
      </c>
      <c r="E157" s="215">
        <v>0</v>
      </c>
      <c r="F157" s="215">
        <v>9762454</v>
      </c>
      <c r="G157" s="215">
        <v>10130723</v>
      </c>
      <c r="H157" s="215">
        <v>0</v>
      </c>
      <c r="I157" s="215">
        <v>0</v>
      </c>
      <c r="J157" s="189">
        <v>10130723</v>
      </c>
      <c r="K157" s="215">
        <v>11343673</v>
      </c>
      <c r="L157" s="215">
        <v>12915380</v>
      </c>
      <c r="M157" s="227">
        <f t="shared" si="2"/>
        <v>12915380</v>
      </c>
      <c r="N157" s="215">
        <v>10130723</v>
      </c>
      <c r="O157" s="178">
        <v>9762454</v>
      </c>
      <c r="P157" s="178" t="s">
        <v>856</v>
      </c>
      <c r="Q157" s="178" t="s">
        <v>856</v>
      </c>
    </row>
    <row r="158" spans="1:17" ht="12.75">
      <c r="A158" s="177" t="s">
        <v>594</v>
      </c>
      <c r="B158" s="178">
        <v>149</v>
      </c>
      <c r="C158" s="215">
        <v>89698755</v>
      </c>
      <c r="D158" s="215">
        <v>0</v>
      </c>
      <c r="E158" s="215">
        <v>0</v>
      </c>
      <c r="F158" s="215">
        <v>89698755</v>
      </c>
      <c r="G158" s="215">
        <v>93760690</v>
      </c>
      <c r="H158" s="215">
        <v>0</v>
      </c>
      <c r="I158" s="215">
        <v>0</v>
      </c>
      <c r="J158" s="189">
        <v>93760690</v>
      </c>
      <c r="K158" s="215">
        <v>146861341</v>
      </c>
      <c r="L158" s="215">
        <v>171621103</v>
      </c>
      <c r="M158" s="227">
        <f t="shared" si="2"/>
        <v>171621103</v>
      </c>
      <c r="N158" s="215">
        <v>93760690</v>
      </c>
      <c r="O158" s="178">
        <v>89698755</v>
      </c>
      <c r="P158" s="178" t="s">
        <v>856</v>
      </c>
      <c r="Q158" s="178" t="s">
        <v>856</v>
      </c>
    </row>
    <row r="159" spans="1:17" ht="12.75">
      <c r="A159" s="177" t="s">
        <v>595</v>
      </c>
      <c r="B159" s="178">
        <v>150</v>
      </c>
      <c r="C159" s="215">
        <v>18064616</v>
      </c>
      <c r="D159" s="215">
        <v>0</v>
      </c>
      <c r="E159" s="215">
        <v>413625</v>
      </c>
      <c r="F159" s="215">
        <v>17650991</v>
      </c>
      <c r="G159" s="215">
        <v>18790379</v>
      </c>
      <c r="H159" s="215">
        <v>0</v>
      </c>
      <c r="I159" s="215">
        <v>423966</v>
      </c>
      <c r="J159" s="189">
        <v>18366413</v>
      </c>
      <c r="K159" s="215">
        <v>26766040</v>
      </c>
      <c r="L159" s="215">
        <v>30905499</v>
      </c>
      <c r="M159" s="227">
        <f t="shared" si="2"/>
        <v>30905499</v>
      </c>
      <c r="N159" s="215">
        <v>18366413</v>
      </c>
      <c r="O159" s="178">
        <v>17661079</v>
      </c>
      <c r="P159" s="178" t="s">
        <v>856</v>
      </c>
      <c r="Q159" s="178" t="s">
        <v>856</v>
      </c>
    </row>
    <row r="160" spans="1:17" ht="12.75">
      <c r="A160" s="177" t="s">
        <v>596</v>
      </c>
      <c r="B160" s="178">
        <v>151</v>
      </c>
      <c r="C160" s="215">
        <v>16424773</v>
      </c>
      <c r="D160" s="215">
        <v>0</v>
      </c>
      <c r="E160" s="215">
        <v>0</v>
      </c>
      <c r="F160" s="215">
        <v>16424773</v>
      </c>
      <c r="G160" s="215">
        <v>17183473</v>
      </c>
      <c r="H160" s="215">
        <v>0</v>
      </c>
      <c r="I160" s="215">
        <v>0</v>
      </c>
      <c r="J160" s="189">
        <v>17183473</v>
      </c>
      <c r="K160" s="215">
        <v>31359545</v>
      </c>
      <c r="L160" s="215">
        <v>35685472</v>
      </c>
      <c r="M160" s="227">
        <f t="shared" si="2"/>
        <v>35685472</v>
      </c>
      <c r="N160" s="215">
        <v>17183473</v>
      </c>
      <c r="O160" s="178">
        <v>16424773</v>
      </c>
      <c r="P160" s="178" t="s">
        <v>856</v>
      </c>
      <c r="Q160" s="178" t="s">
        <v>856</v>
      </c>
    </row>
    <row r="161" spans="1:17" ht="12.75">
      <c r="A161" s="177" t="s">
        <v>597</v>
      </c>
      <c r="B161" s="178">
        <v>152</v>
      </c>
      <c r="C161" s="215">
        <v>20300666</v>
      </c>
      <c r="D161" s="215">
        <v>0</v>
      </c>
      <c r="E161" s="215">
        <v>0</v>
      </c>
      <c r="F161" s="215">
        <v>20300666</v>
      </c>
      <c r="G161" s="215">
        <v>21117030</v>
      </c>
      <c r="H161" s="215">
        <v>0</v>
      </c>
      <c r="I161" s="215">
        <v>0</v>
      </c>
      <c r="J161" s="189">
        <v>21117030</v>
      </c>
      <c r="K161" s="215">
        <v>35956186</v>
      </c>
      <c r="L161" s="215">
        <v>43034314</v>
      </c>
      <c r="M161" s="227">
        <f t="shared" si="2"/>
        <v>43034314</v>
      </c>
      <c r="N161" s="215">
        <v>21117030</v>
      </c>
      <c r="O161" s="178">
        <v>20300666</v>
      </c>
      <c r="P161" s="178" t="s">
        <v>856</v>
      </c>
      <c r="Q161" s="178" t="s">
        <v>856</v>
      </c>
    </row>
    <row r="162" spans="1:17" ht="12.75">
      <c r="A162" s="177" t="s">
        <v>598</v>
      </c>
      <c r="B162" s="178">
        <v>153</v>
      </c>
      <c r="C162" s="215">
        <v>86926833</v>
      </c>
      <c r="D162" s="215">
        <v>0</v>
      </c>
      <c r="E162" s="215">
        <v>0</v>
      </c>
      <c r="F162" s="215">
        <v>86926833</v>
      </c>
      <c r="G162" s="215">
        <v>90158798</v>
      </c>
      <c r="H162" s="215">
        <v>0</v>
      </c>
      <c r="I162" s="215">
        <v>0</v>
      </c>
      <c r="J162" s="189">
        <v>90158798</v>
      </c>
      <c r="K162" s="215">
        <v>121907337</v>
      </c>
      <c r="L162" s="215">
        <v>135091941</v>
      </c>
      <c r="M162" s="227">
        <f t="shared" si="2"/>
        <v>135091941</v>
      </c>
      <c r="N162" s="215">
        <v>90158798</v>
      </c>
      <c r="O162" s="178">
        <v>86926833</v>
      </c>
      <c r="P162" s="178" t="s">
        <v>856</v>
      </c>
      <c r="Q162" s="178" t="s">
        <v>856</v>
      </c>
    </row>
    <row r="163" spans="1:17" ht="12.75">
      <c r="A163" s="177" t="s">
        <v>599</v>
      </c>
      <c r="B163" s="178">
        <v>154</v>
      </c>
      <c r="C163" s="215">
        <v>6117461</v>
      </c>
      <c r="D163" s="215">
        <v>0</v>
      </c>
      <c r="E163" s="215">
        <v>316492</v>
      </c>
      <c r="F163" s="215">
        <v>5800969</v>
      </c>
      <c r="G163" s="215">
        <v>6501951</v>
      </c>
      <c r="H163" s="215">
        <v>0</v>
      </c>
      <c r="I163" s="215">
        <v>324404</v>
      </c>
      <c r="J163" s="189">
        <v>6177547</v>
      </c>
      <c r="K163" s="215">
        <v>7615862</v>
      </c>
      <c r="L163" s="215">
        <v>9316785</v>
      </c>
      <c r="M163" s="227">
        <f t="shared" si="2"/>
        <v>9316785</v>
      </c>
      <c r="N163" s="215">
        <v>6177547</v>
      </c>
      <c r="O163" s="178">
        <v>5808688</v>
      </c>
      <c r="P163" s="178" t="s">
        <v>856</v>
      </c>
      <c r="Q163" s="178" t="s">
        <v>856</v>
      </c>
    </row>
    <row r="164" spans="1:17" ht="12.75">
      <c r="A164" s="177" t="s">
        <v>600</v>
      </c>
      <c r="B164" s="178">
        <v>155</v>
      </c>
      <c r="C164" s="215">
        <v>204256773</v>
      </c>
      <c r="D164" s="215">
        <v>0</v>
      </c>
      <c r="E164" s="215">
        <v>22804756</v>
      </c>
      <c r="F164" s="215">
        <v>181452017</v>
      </c>
      <c r="G164" s="215">
        <v>216220071</v>
      </c>
      <c r="H164" s="215">
        <v>0</v>
      </c>
      <c r="I164" s="215">
        <v>23374875</v>
      </c>
      <c r="J164" s="189">
        <v>192845196</v>
      </c>
      <c r="K164" s="215">
        <v>351123374</v>
      </c>
      <c r="L164" s="215">
        <v>393629668</v>
      </c>
      <c r="M164" s="227">
        <f t="shared" si="2"/>
        <v>393629668</v>
      </c>
      <c r="N164" s="215">
        <v>192845196</v>
      </c>
      <c r="O164" s="178">
        <v>182008231</v>
      </c>
      <c r="P164" s="178" t="s">
        <v>856</v>
      </c>
      <c r="Q164" s="178" t="s">
        <v>856</v>
      </c>
    </row>
    <row r="165" spans="1:17" ht="12.75">
      <c r="A165" s="177" t="s">
        <v>601</v>
      </c>
      <c r="B165" s="178">
        <v>156</v>
      </c>
      <c r="C165" s="215">
        <v>2078631</v>
      </c>
      <c r="D165" s="215">
        <v>0</v>
      </c>
      <c r="E165" s="215">
        <v>0</v>
      </c>
      <c r="F165" s="215">
        <v>2078631</v>
      </c>
      <c r="G165" s="215">
        <v>2152305</v>
      </c>
      <c r="H165" s="215">
        <v>0</v>
      </c>
      <c r="I165" s="215">
        <v>0</v>
      </c>
      <c r="J165" s="189">
        <v>2152305</v>
      </c>
      <c r="K165" s="215">
        <v>2557048</v>
      </c>
      <c r="L165" s="215">
        <v>2817228</v>
      </c>
      <c r="M165" s="227">
        <f t="shared" si="2"/>
        <v>2817228</v>
      </c>
      <c r="N165" s="215">
        <v>2152305</v>
      </c>
      <c r="O165" s="178">
        <v>2078631</v>
      </c>
      <c r="P165" s="178" t="s">
        <v>856</v>
      </c>
      <c r="Q165" s="178" t="s">
        <v>856</v>
      </c>
    </row>
    <row r="166" spans="1:17" ht="12.75">
      <c r="A166" s="177" t="s">
        <v>602</v>
      </c>
      <c r="B166" s="178">
        <v>157</v>
      </c>
      <c r="C166" s="215">
        <v>31120030</v>
      </c>
      <c r="D166" s="215">
        <v>0</v>
      </c>
      <c r="E166" s="215">
        <v>3439335</v>
      </c>
      <c r="F166" s="215">
        <v>27680695</v>
      </c>
      <c r="G166" s="215">
        <v>32000873</v>
      </c>
      <c r="H166" s="215">
        <v>0</v>
      </c>
      <c r="I166" s="215">
        <v>3525318</v>
      </c>
      <c r="J166" s="189">
        <v>28475555</v>
      </c>
      <c r="K166" s="215">
        <v>58558332</v>
      </c>
      <c r="L166" s="215">
        <v>64976463</v>
      </c>
      <c r="M166" s="227">
        <f t="shared" si="2"/>
        <v>64976463</v>
      </c>
      <c r="N166" s="215">
        <v>28475555</v>
      </c>
      <c r="O166" s="178">
        <v>27764581</v>
      </c>
      <c r="P166" s="178" t="s">
        <v>856</v>
      </c>
      <c r="Q166" s="178" t="s">
        <v>856</v>
      </c>
    </row>
    <row r="167" spans="1:17" ht="12.75">
      <c r="A167" s="177" t="s">
        <v>603</v>
      </c>
      <c r="B167" s="178">
        <v>158</v>
      </c>
      <c r="C167" s="215">
        <v>43986244</v>
      </c>
      <c r="D167" s="215">
        <v>0</v>
      </c>
      <c r="E167" s="215">
        <v>2295470</v>
      </c>
      <c r="F167" s="215">
        <v>41690774</v>
      </c>
      <c r="G167" s="215">
        <v>46975096</v>
      </c>
      <c r="H167" s="215">
        <v>0</v>
      </c>
      <c r="I167" s="215">
        <v>2352857</v>
      </c>
      <c r="J167" s="189">
        <v>44622239</v>
      </c>
      <c r="K167" s="215">
        <v>56957699</v>
      </c>
      <c r="L167" s="215">
        <v>65975857</v>
      </c>
      <c r="M167" s="227">
        <f t="shared" si="2"/>
        <v>65975857</v>
      </c>
      <c r="N167" s="215">
        <v>44622239</v>
      </c>
      <c r="O167" s="178">
        <v>41746761</v>
      </c>
      <c r="P167" s="178" t="s">
        <v>856</v>
      </c>
      <c r="Q167" s="178" t="s">
        <v>856</v>
      </c>
    </row>
    <row r="168" spans="1:17" ht="12.75">
      <c r="A168" s="177" t="s">
        <v>604</v>
      </c>
      <c r="B168" s="178">
        <v>159</v>
      </c>
      <c r="C168" s="215">
        <v>52902505</v>
      </c>
      <c r="D168" s="215">
        <v>0</v>
      </c>
      <c r="E168" s="215">
        <v>6083115</v>
      </c>
      <c r="F168" s="215">
        <v>46819390</v>
      </c>
      <c r="G168" s="215">
        <v>54701132</v>
      </c>
      <c r="H168" s="215">
        <v>0</v>
      </c>
      <c r="I168" s="215">
        <v>6235193</v>
      </c>
      <c r="J168" s="189">
        <v>48465939</v>
      </c>
      <c r="K168" s="215">
        <v>59344798</v>
      </c>
      <c r="L168" s="215">
        <v>65725896</v>
      </c>
      <c r="M168" s="227">
        <f t="shared" si="2"/>
        <v>65725896</v>
      </c>
      <c r="N168" s="215">
        <v>48465939</v>
      </c>
      <c r="O168" s="178">
        <v>46967759</v>
      </c>
      <c r="P168" s="178" t="s">
        <v>856</v>
      </c>
      <c r="Q168" s="178" t="s">
        <v>856</v>
      </c>
    </row>
    <row r="169" spans="1:17" ht="12.75">
      <c r="A169" s="177" t="s">
        <v>605</v>
      </c>
      <c r="B169" s="178">
        <v>160</v>
      </c>
      <c r="C169" s="215">
        <v>171723047</v>
      </c>
      <c r="D169" s="215">
        <v>0</v>
      </c>
      <c r="E169" s="215">
        <v>0</v>
      </c>
      <c r="F169" s="215">
        <v>171723047</v>
      </c>
      <c r="G169" s="215">
        <v>178233471</v>
      </c>
      <c r="H169" s="215">
        <v>0</v>
      </c>
      <c r="I169" s="215">
        <v>0</v>
      </c>
      <c r="J169" s="189">
        <v>178233471</v>
      </c>
      <c r="K169" s="215">
        <v>266844066</v>
      </c>
      <c r="L169" s="215">
        <v>295265632</v>
      </c>
      <c r="M169" s="227">
        <f t="shared" si="2"/>
        <v>295265632</v>
      </c>
      <c r="N169" s="215">
        <v>178233471</v>
      </c>
      <c r="O169" s="178">
        <v>171723047</v>
      </c>
      <c r="P169" s="178" t="s">
        <v>856</v>
      </c>
      <c r="Q169" s="178" t="s">
        <v>856</v>
      </c>
    </row>
    <row r="170" spans="1:17" ht="12.75">
      <c r="A170" s="177" t="s">
        <v>606</v>
      </c>
      <c r="B170" s="178">
        <v>161</v>
      </c>
      <c r="C170" s="215">
        <v>46068433</v>
      </c>
      <c r="D170" s="215">
        <v>0</v>
      </c>
      <c r="E170" s="215">
        <v>0</v>
      </c>
      <c r="F170" s="215">
        <v>46068433</v>
      </c>
      <c r="G170" s="215">
        <v>47747316</v>
      </c>
      <c r="H170" s="215">
        <v>0</v>
      </c>
      <c r="I170" s="215">
        <v>0</v>
      </c>
      <c r="J170" s="189">
        <v>47747316</v>
      </c>
      <c r="K170" s="215">
        <v>58412314</v>
      </c>
      <c r="L170" s="215">
        <v>0</v>
      </c>
      <c r="M170" s="227">
        <f t="shared" si="2"/>
        <v>58412314</v>
      </c>
      <c r="N170" s="215">
        <v>47747316</v>
      </c>
      <c r="O170" s="178">
        <v>46068433</v>
      </c>
      <c r="P170" s="178" t="s">
        <v>856</v>
      </c>
      <c r="Q170" s="178" t="s">
        <v>856</v>
      </c>
    </row>
    <row r="171" spans="1:17" ht="12.75">
      <c r="A171" s="177" t="s">
        <v>607</v>
      </c>
      <c r="B171" s="178">
        <v>162</v>
      </c>
      <c r="C171" s="215">
        <v>27131063</v>
      </c>
      <c r="D171" s="215">
        <v>0</v>
      </c>
      <c r="E171" s="215">
        <v>1379066</v>
      </c>
      <c r="F171" s="215">
        <v>25751997</v>
      </c>
      <c r="G171" s="215">
        <v>28043723</v>
      </c>
      <c r="H171" s="215">
        <v>0</v>
      </c>
      <c r="I171" s="215">
        <v>1413543</v>
      </c>
      <c r="J171" s="189">
        <v>26630180</v>
      </c>
      <c r="K171" s="215">
        <v>43566721</v>
      </c>
      <c r="L171" s="215">
        <v>52785874</v>
      </c>
      <c r="M171" s="227">
        <f t="shared" si="2"/>
        <v>52785874</v>
      </c>
      <c r="N171" s="215">
        <v>26630180</v>
      </c>
      <c r="O171" s="178">
        <v>25785633</v>
      </c>
      <c r="P171" s="178" t="s">
        <v>856</v>
      </c>
      <c r="Q171" s="178" t="s">
        <v>856</v>
      </c>
    </row>
    <row r="172" spans="1:17" ht="12.75">
      <c r="A172" s="177" t="s">
        <v>608</v>
      </c>
      <c r="B172" s="178">
        <v>163</v>
      </c>
      <c r="C172" s="215">
        <v>147954540</v>
      </c>
      <c r="D172" s="215">
        <v>0</v>
      </c>
      <c r="E172" s="215">
        <v>0</v>
      </c>
      <c r="F172" s="215">
        <v>147954540</v>
      </c>
      <c r="G172" s="215">
        <v>154675587</v>
      </c>
      <c r="H172" s="215">
        <v>0</v>
      </c>
      <c r="I172" s="215">
        <v>0</v>
      </c>
      <c r="J172" s="189">
        <v>154675587</v>
      </c>
      <c r="K172" s="215">
        <v>273058841</v>
      </c>
      <c r="L172" s="215">
        <v>316712038</v>
      </c>
      <c r="M172" s="227">
        <f t="shared" si="2"/>
        <v>316712038</v>
      </c>
      <c r="N172" s="215">
        <v>154675587</v>
      </c>
      <c r="O172" s="178">
        <v>147954540</v>
      </c>
      <c r="P172" s="178" t="s">
        <v>856</v>
      </c>
      <c r="Q172" s="178" t="s">
        <v>856</v>
      </c>
    </row>
    <row r="173" spans="1:17" ht="12.75">
      <c r="A173" s="177" t="s">
        <v>609</v>
      </c>
      <c r="B173" s="178">
        <v>164</v>
      </c>
      <c r="C173" s="215">
        <v>47340833</v>
      </c>
      <c r="D173" s="215">
        <v>0</v>
      </c>
      <c r="E173" s="215">
        <v>6165778</v>
      </c>
      <c r="F173" s="215">
        <v>41175055</v>
      </c>
      <c r="G173" s="215">
        <v>48784840</v>
      </c>
      <c r="H173" s="215">
        <v>0</v>
      </c>
      <c r="I173" s="215">
        <v>6319922</v>
      </c>
      <c r="J173" s="189">
        <v>42464918</v>
      </c>
      <c r="K173" s="215">
        <v>98348895</v>
      </c>
      <c r="L173" s="215">
        <v>107114557</v>
      </c>
      <c r="M173" s="227">
        <f t="shared" si="2"/>
        <v>107114557</v>
      </c>
      <c r="N173" s="215">
        <v>42464918</v>
      </c>
      <c r="O173" s="178">
        <v>41325440</v>
      </c>
      <c r="P173" s="178" t="s">
        <v>856</v>
      </c>
      <c r="Q173" s="178" t="s">
        <v>856</v>
      </c>
    </row>
    <row r="174" spans="1:17" ht="12.75">
      <c r="A174" s="177" t="s">
        <v>610</v>
      </c>
      <c r="B174" s="178">
        <v>165</v>
      </c>
      <c r="C174" s="215">
        <v>101685688</v>
      </c>
      <c r="D174" s="215">
        <v>0</v>
      </c>
      <c r="E174" s="215">
        <v>0</v>
      </c>
      <c r="F174" s="215">
        <v>101685688</v>
      </c>
      <c r="G174" s="215">
        <v>105377504</v>
      </c>
      <c r="H174" s="215">
        <v>0</v>
      </c>
      <c r="I174" s="215">
        <v>0</v>
      </c>
      <c r="J174" s="189">
        <v>105377504</v>
      </c>
      <c r="K174" s="215">
        <v>232078214</v>
      </c>
      <c r="L174" s="215">
        <v>245324913</v>
      </c>
      <c r="M174" s="227">
        <f t="shared" si="2"/>
        <v>245324913</v>
      </c>
      <c r="N174" s="215">
        <v>105377504</v>
      </c>
      <c r="O174" s="178">
        <v>101685688</v>
      </c>
      <c r="P174" s="178" t="s">
        <v>856</v>
      </c>
      <c r="Q174" s="178" t="s">
        <v>856</v>
      </c>
    </row>
    <row r="175" spans="1:17" ht="12.75">
      <c r="A175" s="177" t="s">
        <v>611</v>
      </c>
      <c r="B175" s="178">
        <v>166</v>
      </c>
      <c r="C175" s="215">
        <v>27036627</v>
      </c>
      <c r="D175" s="215">
        <v>0</v>
      </c>
      <c r="E175" s="215">
        <v>3142519</v>
      </c>
      <c r="F175" s="215">
        <v>23894108</v>
      </c>
      <c r="G175" s="215">
        <v>27927262</v>
      </c>
      <c r="H175" s="215">
        <v>0</v>
      </c>
      <c r="I175" s="215">
        <v>3221082</v>
      </c>
      <c r="J175" s="189">
        <v>24706180</v>
      </c>
      <c r="K175" s="215">
        <v>70886617</v>
      </c>
      <c r="L175" s="215">
        <v>74239422</v>
      </c>
      <c r="M175" s="227">
        <f t="shared" si="2"/>
        <v>74239422</v>
      </c>
      <c r="N175" s="215">
        <v>24706180</v>
      </c>
      <c r="O175" s="178">
        <v>23970755</v>
      </c>
      <c r="P175" s="178" t="s">
        <v>856</v>
      </c>
      <c r="Q175" s="178" t="s">
        <v>856</v>
      </c>
    </row>
    <row r="176" spans="1:17" ht="12.75">
      <c r="A176" s="177" t="s">
        <v>612</v>
      </c>
      <c r="B176" s="178">
        <v>167</v>
      </c>
      <c r="C176" s="215">
        <v>70370223</v>
      </c>
      <c r="D176" s="215">
        <v>0</v>
      </c>
      <c r="E176" s="215">
        <v>2600721</v>
      </c>
      <c r="F176" s="215">
        <v>67769502</v>
      </c>
      <c r="G176" s="215">
        <v>73048980</v>
      </c>
      <c r="H176" s="215">
        <v>0</v>
      </c>
      <c r="I176" s="215">
        <v>2665739</v>
      </c>
      <c r="J176" s="189">
        <v>70383241</v>
      </c>
      <c r="K176" s="215">
        <v>113139252</v>
      </c>
      <c r="L176" s="215">
        <v>124594629</v>
      </c>
      <c r="M176" s="227">
        <f t="shared" si="2"/>
        <v>124594629</v>
      </c>
      <c r="N176" s="215">
        <v>70383241</v>
      </c>
      <c r="O176" s="178">
        <v>67832934</v>
      </c>
      <c r="P176" s="178" t="s">
        <v>856</v>
      </c>
      <c r="Q176" s="178" t="s">
        <v>856</v>
      </c>
    </row>
    <row r="177" spans="1:17" ht="12.75">
      <c r="A177" s="177" t="s">
        <v>613</v>
      </c>
      <c r="B177" s="178">
        <v>168</v>
      </c>
      <c r="C177" s="215">
        <v>67106065</v>
      </c>
      <c r="D177" s="215">
        <v>0</v>
      </c>
      <c r="E177" s="215">
        <v>7295728</v>
      </c>
      <c r="F177" s="215">
        <v>59810337</v>
      </c>
      <c r="G177" s="215">
        <v>69217826</v>
      </c>
      <c r="H177" s="215">
        <v>0</v>
      </c>
      <c r="I177" s="215">
        <v>7478121</v>
      </c>
      <c r="J177" s="189">
        <v>61739705</v>
      </c>
      <c r="K177" s="215">
        <v>181279077</v>
      </c>
      <c r="L177" s="215">
        <v>197713175</v>
      </c>
      <c r="M177" s="227">
        <f t="shared" si="2"/>
        <v>197713175</v>
      </c>
      <c r="N177" s="215">
        <v>61739705</v>
      </c>
      <c r="O177" s="178">
        <v>59988282</v>
      </c>
      <c r="P177" s="178" t="s">
        <v>856</v>
      </c>
      <c r="Q177" s="178" t="s">
        <v>856</v>
      </c>
    </row>
    <row r="178" spans="1:17" ht="12.75">
      <c r="A178" s="177" t="s">
        <v>614</v>
      </c>
      <c r="B178" s="178">
        <v>169</v>
      </c>
      <c r="C178" s="215">
        <v>20711514</v>
      </c>
      <c r="D178" s="215">
        <v>0</v>
      </c>
      <c r="E178" s="215">
        <v>2723476</v>
      </c>
      <c r="F178" s="215">
        <v>17988038</v>
      </c>
      <c r="G178" s="215">
        <v>21353967</v>
      </c>
      <c r="H178" s="215">
        <v>0</v>
      </c>
      <c r="I178" s="215">
        <v>2791563</v>
      </c>
      <c r="J178" s="189">
        <v>18562404</v>
      </c>
      <c r="K178" s="215">
        <v>49139517</v>
      </c>
      <c r="L178" s="215">
        <v>58025056</v>
      </c>
      <c r="M178" s="227">
        <f t="shared" si="2"/>
        <v>58025056</v>
      </c>
      <c r="N178" s="215">
        <v>18562404</v>
      </c>
      <c r="O178" s="178">
        <v>18484964</v>
      </c>
      <c r="P178" s="178" t="s">
        <v>856</v>
      </c>
      <c r="Q178" s="178" t="s">
        <v>856</v>
      </c>
    </row>
    <row r="179" spans="1:17" ht="12.75">
      <c r="A179" s="177" t="s">
        <v>615</v>
      </c>
      <c r="B179" s="178">
        <v>170</v>
      </c>
      <c r="C179" s="215">
        <v>155802418</v>
      </c>
      <c r="D179" s="215">
        <v>0</v>
      </c>
      <c r="E179" s="215">
        <v>0</v>
      </c>
      <c r="F179" s="215">
        <v>155802418</v>
      </c>
      <c r="G179" s="215">
        <v>162088840</v>
      </c>
      <c r="H179" s="215">
        <v>0</v>
      </c>
      <c r="I179" s="215">
        <v>0</v>
      </c>
      <c r="J179" s="189">
        <v>162088840</v>
      </c>
      <c r="K179" s="215">
        <v>174916520</v>
      </c>
      <c r="L179" s="215">
        <v>196335022</v>
      </c>
      <c r="M179" s="227">
        <f t="shared" si="2"/>
        <v>196335022</v>
      </c>
      <c r="N179" s="215">
        <v>162088840</v>
      </c>
      <c r="O179" s="178">
        <v>155802418</v>
      </c>
      <c r="P179" s="178" t="s">
        <v>856</v>
      </c>
      <c r="Q179" s="178" t="s">
        <v>856</v>
      </c>
    </row>
    <row r="180" spans="1:17" ht="12.75">
      <c r="A180" s="177" t="s">
        <v>616</v>
      </c>
      <c r="B180" s="178">
        <v>171</v>
      </c>
      <c r="C180" s="215">
        <v>70206984</v>
      </c>
      <c r="D180" s="215">
        <v>0</v>
      </c>
      <c r="E180" s="215">
        <v>2757021</v>
      </c>
      <c r="F180" s="215">
        <v>67449963</v>
      </c>
      <c r="G180" s="215">
        <v>72613281</v>
      </c>
      <c r="H180" s="215">
        <v>0</v>
      </c>
      <c r="I180" s="215">
        <v>2825947</v>
      </c>
      <c r="J180" s="189">
        <v>69787334</v>
      </c>
      <c r="K180" s="215">
        <v>146877377</v>
      </c>
      <c r="L180" s="215">
        <v>173464673</v>
      </c>
      <c r="M180" s="227">
        <f t="shared" si="2"/>
        <v>173464673</v>
      </c>
      <c r="N180" s="215">
        <v>69787334</v>
      </c>
      <c r="O180" s="178">
        <v>67517207</v>
      </c>
      <c r="P180" s="178" t="s">
        <v>856</v>
      </c>
      <c r="Q180" s="178" t="s">
        <v>856</v>
      </c>
    </row>
    <row r="181" spans="1:17" ht="12.75">
      <c r="A181" s="177" t="s">
        <v>617</v>
      </c>
      <c r="B181" s="178">
        <v>172</v>
      </c>
      <c r="C181" s="215">
        <v>53872786</v>
      </c>
      <c r="D181" s="215">
        <v>0</v>
      </c>
      <c r="E181" s="215">
        <v>0</v>
      </c>
      <c r="F181" s="215">
        <v>53872786</v>
      </c>
      <c r="G181" s="215">
        <v>56027404</v>
      </c>
      <c r="H181" s="215">
        <v>0</v>
      </c>
      <c r="I181" s="215">
        <v>0</v>
      </c>
      <c r="J181" s="189">
        <v>56027404</v>
      </c>
      <c r="K181" s="215">
        <v>165044406</v>
      </c>
      <c r="L181" s="215">
        <v>0</v>
      </c>
      <c r="M181" s="227">
        <f t="shared" si="2"/>
        <v>165044406</v>
      </c>
      <c r="N181" s="215">
        <v>56027404</v>
      </c>
      <c r="O181" s="178">
        <v>53872786</v>
      </c>
      <c r="P181" s="178" t="s">
        <v>856</v>
      </c>
      <c r="Q181" s="178" t="s">
        <v>856</v>
      </c>
    </row>
    <row r="182" spans="1:17" ht="12.75">
      <c r="A182" s="177" t="s">
        <v>618</v>
      </c>
      <c r="B182" s="178">
        <v>173</v>
      </c>
      <c r="C182" s="215">
        <v>24543518</v>
      </c>
      <c r="D182" s="215">
        <v>0</v>
      </c>
      <c r="E182" s="215">
        <v>2115105</v>
      </c>
      <c r="F182" s="215">
        <v>22428413</v>
      </c>
      <c r="G182" s="215">
        <v>25633687</v>
      </c>
      <c r="H182" s="215">
        <v>0</v>
      </c>
      <c r="I182" s="215">
        <v>2167983</v>
      </c>
      <c r="J182" s="189">
        <v>23465704</v>
      </c>
      <c r="K182" s="215">
        <v>52087658</v>
      </c>
      <c r="L182" s="215">
        <v>59817809</v>
      </c>
      <c r="M182" s="227">
        <f t="shared" si="2"/>
        <v>59817809</v>
      </c>
      <c r="N182" s="215">
        <v>23465704</v>
      </c>
      <c r="O182" s="178">
        <v>22480001</v>
      </c>
      <c r="P182" s="178" t="s">
        <v>856</v>
      </c>
      <c r="Q182" s="178" t="s">
        <v>856</v>
      </c>
    </row>
    <row r="183" spans="1:17" ht="12.75">
      <c r="A183" s="177" t="s">
        <v>619</v>
      </c>
      <c r="B183" s="178">
        <v>174</v>
      </c>
      <c r="C183" s="215">
        <v>33668813</v>
      </c>
      <c r="D183" s="215">
        <v>0</v>
      </c>
      <c r="E183" s="215">
        <v>1518862</v>
      </c>
      <c r="F183" s="215">
        <v>32149951</v>
      </c>
      <c r="G183" s="215">
        <v>34986734</v>
      </c>
      <c r="H183" s="215">
        <v>0</v>
      </c>
      <c r="I183" s="215">
        <v>1556834</v>
      </c>
      <c r="J183" s="189">
        <v>33429900</v>
      </c>
      <c r="K183" s="215">
        <v>42794894</v>
      </c>
      <c r="L183" s="215">
        <v>47903285</v>
      </c>
      <c r="M183" s="227">
        <f t="shared" si="2"/>
        <v>47903285</v>
      </c>
      <c r="N183" s="215">
        <v>33429900</v>
      </c>
      <c r="O183" s="178">
        <v>32186996</v>
      </c>
      <c r="P183" s="178" t="s">
        <v>856</v>
      </c>
      <c r="Q183" s="178" t="s">
        <v>856</v>
      </c>
    </row>
    <row r="184" spans="1:17" ht="12.75">
      <c r="A184" s="177" t="s">
        <v>620</v>
      </c>
      <c r="B184" s="178">
        <v>175</v>
      </c>
      <c r="C184" s="215">
        <v>47717256</v>
      </c>
      <c r="D184" s="215">
        <v>0</v>
      </c>
      <c r="E184" s="215">
        <v>10205774</v>
      </c>
      <c r="F184" s="215">
        <v>37511482</v>
      </c>
      <c r="G184" s="215">
        <v>49521862</v>
      </c>
      <c r="H184" s="215">
        <v>0</v>
      </c>
      <c r="I184" s="215">
        <v>10460918</v>
      </c>
      <c r="J184" s="189">
        <v>39060944</v>
      </c>
      <c r="K184" s="215">
        <v>74728187</v>
      </c>
      <c r="L184" s="215">
        <v>86651781</v>
      </c>
      <c r="M184" s="227">
        <f t="shared" si="2"/>
        <v>86651781</v>
      </c>
      <c r="N184" s="215">
        <v>39060944</v>
      </c>
      <c r="O184" s="178">
        <v>37760403</v>
      </c>
      <c r="P184" s="178" t="s">
        <v>856</v>
      </c>
      <c r="Q184" s="178" t="s">
        <v>856</v>
      </c>
    </row>
    <row r="185" spans="1:17" ht="12.75">
      <c r="A185" s="177" t="s">
        <v>621</v>
      </c>
      <c r="B185" s="178">
        <v>176</v>
      </c>
      <c r="C185" s="215">
        <v>128409819</v>
      </c>
      <c r="D185" s="215">
        <v>0</v>
      </c>
      <c r="E185" s="215">
        <v>0</v>
      </c>
      <c r="F185" s="215">
        <v>128409819</v>
      </c>
      <c r="G185" s="215">
        <v>133790410</v>
      </c>
      <c r="H185" s="215">
        <v>0</v>
      </c>
      <c r="I185" s="215">
        <v>0</v>
      </c>
      <c r="J185" s="189">
        <v>133790410</v>
      </c>
      <c r="K185" s="215">
        <v>325453866</v>
      </c>
      <c r="L185" s="215">
        <v>348716325</v>
      </c>
      <c r="M185" s="227">
        <f t="shared" si="2"/>
        <v>348716325</v>
      </c>
      <c r="N185" s="215">
        <v>133790410</v>
      </c>
      <c r="O185" s="178">
        <v>128409819</v>
      </c>
      <c r="P185" s="178" t="s">
        <v>856</v>
      </c>
      <c r="Q185" s="178" t="s">
        <v>856</v>
      </c>
    </row>
    <row r="186" spans="1:17" ht="12.75">
      <c r="A186" s="177" t="s">
        <v>622</v>
      </c>
      <c r="B186" s="178">
        <v>177</v>
      </c>
      <c r="C186" s="215">
        <v>45032443</v>
      </c>
      <c r="D186" s="215">
        <v>0</v>
      </c>
      <c r="E186" s="215">
        <v>2792655</v>
      </c>
      <c r="F186" s="215">
        <v>42239788</v>
      </c>
      <c r="G186" s="215">
        <v>46987562</v>
      </c>
      <c r="H186" s="215">
        <v>0</v>
      </c>
      <c r="I186" s="215">
        <v>2862471</v>
      </c>
      <c r="J186" s="189">
        <v>44125091</v>
      </c>
      <c r="K186" s="215">
        <v>66498063</v>
      </c>
      <c r="L186" s="215">
        <v>74800794</v>
      </c>
      <c r="M186" s="227">
        <f t="shared" si="2"/>
        <v>74800794</v>
      </c>
      <c r="N186" s="215">
        <v>44125091</v>
      </c>
      <c r="O186" s="178">
        <v>42307902</v>
      </c>
      <c r="P186" s="178" t="s">
        <v>856</v>
      </c>
      <c r="Q186" s="178" t="s">
        <v>856</v>
      </c>
    </row>
    <row r="187" spans="1:17" ht="12.75">
      <c r="A187" s="177" t="s">
        <v>623</v>
      </c>
      <c r="B187" s="178">
        <v>178</v>
      </c>
      <c r="C187" s="215">
        <v>69288556</v>
      </c>
      <c r="D187" s="215">
        <v>0</v>
      </c>
      <c r="E187" s="215">
        <v>11020531</v>
      </c>
      <c r="F187" s="215">
        <v>58268025</v>
      </c>
      <c r="G187" s="215">
        <v>72103317</v>
      </c>
      <c r="H187" s="215">
        <v>0</v>
      </c>
      <c r="I187" s="215">
        <v>11296044</v>
      </c>
      <c r="J187" s="189">
        <v>60807273</v>
      </c>
      <c r="K187" s="215">
        <v>162714131</v>
      </c>
      <c r="L187" s="215">
        <v>171420756</v>
      </c>
      <c r="M187" s="227">
        <f t="shared" si="2"/>
        <v>171420756</v>
      </c>
      <c r="N187" s="215">
        <v>60807273</v>
      </c>
      <c r="O187" s="178">
        <v>63846318</v>
      </c>
      <c r="P187" s="178" t="s">
        <v>856</v>
      </c>
      <c r="Q187" s="178" t="s">
        <v>856</v>
      </c>
    </row>
    <row r="188" spans="1:17" ht="12.75">
      <c r="A188" s="177" t="s">
        <v>624</v>
      </c>
      <c r="B188" s="178">
        <v>179</v>
      </c>
      <c r="C188" s="215">
        <v>17527266</v>
      </c>
      <c r="D188" s="215">
        <v>0</v>
      </c>
      <c r="E188" s="215">
        <v>3164582</v>
      </c>
      <c r="F188" s="215">
        <v>14362684</v>
      </c>
      <c r="G188" s="215">
        <v>18313370</v>
      </c>
      <c r="H188" s="215">
        <v>0</v>
      </c>
      <c r="I188" s="215">
        <v>3243697</v>
      </c>
      <c r="J188" s="189">
        <v>15069673</v>
      </c>
      <c r="K188" s="215">
        <v>30267888</v>
      </c>
      <c r="L188" s="215">
        <v>33253274</v>
      </c>
      <c r="M188" s="227">
        <f t="shared" si="2"/>
        <v>33253274</v>
      </c>
      <c r="N188" s="215">
        <v>15069673</v>
      </c>
      <c r="O188" s="178">
        <v>14433074</v>
      </c>
      <c r="P188" s="178" t="s">
        <v>856</v>
      </c>
      <c r="Q188" s="178" t="s">
        <v>856</v>
      </c>
    </row>
    <row r="189" spans="1:17" ht="12.75">
      <c r="A189" s="177" t="s">
        <v>625</v>
      </c>
      <c r="B189" s="178">
        <v>180</v>
      </c>
      <c r="C189" s="215">
        <v>14466667</v>
      </c>
      <c r="D189" s="215">
        <v>0</v>
      </c>
      <c r="E189" s="215">
        <v>2102987</v>
      </c>
      <c r="F189" s="215">
        <v>12363680</v>
      </c>
      <c r="G189" s="215">
        <v>14950957</v>
      </c>
      <c r="H189" s="215">
        <v>0</v>
      </c>
      <c r="I189" s="215">
        <v>2155562</v>
      </c>
      <c r="J189" s="189">
        <v>12795395</v>
      </c>
      <c r="K189" s="215">
        <v>25145084</v>
      </c>
      <c r="L189" s="215">
        <v>28929044</v>
      </c>
      <c r="M189" s="227">
        <f t="shared" si="2"/>
        <v>28929044</v>
      </c>
      <c r="N189" s="215">
        <v>12795395</v>
      </c>
      <c r="O189" s="178">
        <v>12414972</v>
      </c>
      <c r="P189" s="178" t="s">
        <v>856</v>
      </c>
      <c r="Q189" s="178" t="s">
        <v>856</v>
      </c>
    </row>
    <row r="190" spans="1:17" ht="12.75">
      <c r="A190" s="177" t="s">
        <v>626</v>
      </c>
      <c r="B190" s="178">
        <v>181</v>
      </c>
      <c r="C190" s="215">
        <v>100813580</v>
      </c>
      <c r="D190" s="215">
        <v>0</v>
      </c>
      <c r="E190" s="215">
        <v>0</v>
      </c>
      <c r="F190" s="215">
        <v>100813580</v>
      </c>
      <c r="G190" s="215">
        <v>104950524</v>
      </c>
      <c r="H190" s="215">
        <v>0</v>
      </c>
      <c r="I190" s="215">
        <v>0</v>
      </c>
      <c r="J190" s="189">
        <v>104950524</v>
      </c>
      <c r="K190" s="215">
        <v>172050769</v>
      </c>
      <c r="L190" s="215">
        <v>199940691</v>
      </c>
      <c r="M190" s="227">
        <f t="shared" si="2"/>
        <v>199940691</v>
      </c>
      <c r="N190" s="215">
        <v>104950524</v>
      </c>
      <c r="O190" s="178">
        <v>100813580</v>
      </c>
      <c r="P190" s="178" t="s">
        <v>856</v>
      </c>
      <c r="Q190" s="178" t="s">
        <v>856</v>
      </c>
    </row>
    <row r="191" spans="1:17" ht="12.75">
      <c r="A191" s="177" t="s">
        <v>627</v>
      </c>
      <c r="B191" s="178">
        <v>182</v>
      </c>
      <c r="C191" s="215">
        <v>48650625</v>
      </c>
      <c r="D191" s="215">
        <v>0</v>
      </c>
      <c r="E191" s="215">
        <v>0</v>
      </c>
      <c r="F191" s="215">
        <v>48650625</v>
      </c>
      <c r="G191" s="215">
        <v>50914925</v>
      </c>
      <c r="H191" s="215">
        <v>0</v>
      </c>
      <c r="I191" s="215">
        <v>0</v>
      </c>
      <c r="J191" s="189">
        <v>50914925</v>
      </c>
      <c r="K191" s="215">
        <v>82836579</v>
      </c>
      <c r="L191" s="215">
        <v>95435501</v>
      </c>
      <c r="M191" s="227">
        <f t="shared" si="2"/>
        <v>95435501</v>
      </c>
      <c r="N191" s="215">
        <v>50914925</v>
      </c>
      <c r="O191" s="178">
        <v>48650625</v>
      </c>
      <c r="P191" s="178" t="s">
        <v>856</v>
      </c>
      <c r="Q191" s="178" t="s">
        <v>856</v>
      </c>
    </row>
    <row r="192" spans="1:17" ht="12.75">
      <c r="A192" s="177" t="s">
        <v>628</v>
      </c>
      <c r="B192" s="178">
        <v>183</v>
      </c>
      <c r="C192" s="215">
        <v>1549793</v>
      </c>
      <c r="D192" s="215">
        <v>0</v>
      </c>
      <c r="E192" s="215">
        <v>0</v>
      </c>
      <c r="F192" s="215">
        <v>1549793</v>
      </c>
      <c r="G192" s="215">
        <v>1606648</v>
      </c>
      <c r="H192" s="215">
        <v>0</v>
      </c>
      <c r="I192" s="215">
        <v>0</v>
      </c>
      <c r="J192" s="189">
        <v>1606648</v>
      </c>
      <c r="K192" s="215">
        <v>1813699</v>
      </c>
      <c r="L192" s="215">
        <v>1903193</v>
      </c>
      <c r="M192" s="227">
        <f t="shared" si="2"/>
        <v>1903193</v>
      </c>
      <c r="N192" s="215">
        <v>1606648</v>
      </c>
      <c r="O192" s="178">
        <v>1549793</v>
      </c>
      <c r="P192" s="178" t="s">
        <v>856</v>
      </c>
      <c r="Q192" s="178" t="s">
        <v>856</v>
      </c>
    </row>
    <row r="193" spans="1:17" ht="12.75">
      <c r="A193" s="177" t="s">
        <v>629</v>
      </c>
      <c r="B193" s="178">
        <v>184</v>
      </c>
      <c r="C193" s="215">
        <v>31863977</v>
      </c>
      <c r="D193" s="215">
        <v>0</v>
      </c>
      <c r="E193" s="215">
        <v>1872347</v>
      </c>
      <c r="F193" s="215">
        <v>29991630</v>
      </c>
      <c r="G193" s="215">
        <v>33237896</v>
      </c>
      <c r="H193" s="215">
        <v>0</v>
      </c>
      <c r="I193" s="215">
        <v>1919156</v>
      </c>
      <c r="J193" s="189">
        <v>31318740</v>
      </c>
      <c r="K193" s="215">
        <v>61329022</v>
      </c>
      <c r="L193" s="215">
        <v>70442252</v>
      </c>
      <c r="M193" s="227">
        <f t="shared" si="2"/>
        <v>70442252</v>
      </c>
      <c r="N193" s="215">
        <v>31318740</v>
      </c>
      <c r="O193" s="178">
        <v>30037297</v>
      </c>
      <c r="P193" s="178" t="s">
        <v>856</v>
      </c>
      <c r="Q193" s="178" t="s">
        <v>856</v>
      </c>
    </row>
    <row r="194" spans="1:17" ht="12.75">
      <c r="A194" s="177" t="s">
        <v>630</v>
      </c>
      <c r="B194" s="178">
        <v>185</v>
      </c>
      <c r="C194" s="215">
        <v>79290090</v>
      </c>
      <c r="D194" s="215">
        <v>0</v>
      </c>
      <c r="E194" s="215">
        <v>0</v>
      </c>
      <c r="F194" s="215">
        <v>79290090</v>
      </c>
      <c r="G194" s="215">
        <v>83214032</v>
      </c>
      <c r="H194" s="215">
        <v>0</v>
      </c>
      <c r="I194" s="215">
        <v>0</v>
      </c>
      <c r="J194" s="189">
        <v>83214032</v>
      </c>
      <c r="K194" s="215">
        <v>103740671</v>
      </c>
      <c r="L194" s="215">
        <v>116356283</v>
      </c>
      <c r="M194" s="227">
        <f t="shared" si="2"/>
        <v>116356283</v>
      </c>
      <c r="N194" s="215">
        <v>83214032</v>
      </c>
      <c r="O194" s="178">
        <v>79290090</v>
      </c>
      <c r="P194" s="178" t="s">
        <v>856</v>
      </c>
      <c r="Q194" s="178" t="s">
        <v>856</v>
      </c>
    </row>
    <row r="195" spans="1:17" ht="12.75">
      <c r="A195" s="177" t="s">
        <v>631</v>
      </c>
      <c r="B195" s="178">
        <v>186</v>
      </c>
      <c r="C195" s="215">
        <v>29386314</v>
      </c>
      <c r="D195" s="215">
        <v>0</v>
      </c>
      <c r="E195" s="215">
        <v>0</v>
      </c>
      <c r="F195" s="215">
        <v>29386314</v>
      </c>
      <c r="G195" s="215">
        <v>30647455</v>
      </c>
      <c r="H195" s="215">
        <v>0</v>
      </c>
      <c r="I195" s="215">
        <v>0</v>
      </c>
      <c r="J195" s="189">
        <v>30647455</v>
      </c>
      <c r="K195" s="215">
        <v>50266014</v>
      </c>
      <c r="L195" s="215">
        <v>55200823</v>
      </c>
      <c r="M195" s="227">
        <f t="shared" si="2"/>
        <v>55200823</v>
      </c>
      <c r="N195" s="215">
        <v>30647455</v>
      </c>
      <c r="O195" s="178">
        <v>29386314</v>
      </c>
      <c r="P195" s="178" t="s">
        <v>856</v>
      </c>
      <c r="Q195" s="178" t="s">
        <v>856</v>
      </c>
    </row>
    <row r="196" spans="1:17" ht="12.75">
      <c r="A196" s="177" t="s">
        <v>632</v>
      </c>
      <c r="B196" s="178">
        <v>187</v>
      </c>
      <c r="C196" s="215">
        <v>25877750</v>
      </c>
      <c r="D196" s="215">
        <v>0</v>
      </c>
      <c r="E196" s="215">
        <v>3142148</v>
      </c>
      <c r="F196" s="215">
        <v>22735602</v>
      </c>
      <c r="G196" s="215">
        <v>28102029</v>
      </c>
      <c r="H196" s="215">
        <v>0</v>
      </c>
      <c r="I196" s="215">
        <v>3220702</v>
      </c>
      <c r="J196" s="189">
        <v>24881327</v>
      </c>
      <c r="K196" s="215">
        <v>38441326</v>
      </c>
      <c r="L196" s="215">
        <v>44557541</v>
      </c>
      <c r="M196" s="227">
        <f t="shared" si="2"/>
        <v>44557541</v>
      </c>
      <c r="N196" s="215">
        <v>24881327</v>
      </c>
      <c r="O196" s="178">
        <v>22812240</v>
      </c>
      <c r="P196" s="178" t="s">
        <v>856</v>
      </c>
      <c r="Q196" s="178" t="s">
        <v>856</v>
      </c>
    </row>
    <row r="197" spans="1:17" ht="12.75">
      <c r="A197" s="177" t="s">
        <v>633</v>
      </c>
      <c r="B197" s="178">
        <v>188</v>
      </c>
      <c r="C197" s="215">
        <v>5332243</v>
      </c>
      <c r="D197" s="215">
        <v>0</v>
      </c>
      <c r="E197" s="215">
        <v>0</v>
      </c>
      <c r="F197" s="215">
        <v>5332243</v>
      </c>
      <c r="G197" s="215">
        <v>5488924</v>
      </c>
      <c r="H197" s="215">
        <v>0</v>
      </c>
      <c r="I197" s="215">
        <v>0</v>
      </c>
      <c r="J197" s="189">
        <v>5488924</v>
      </c>
      <c r="K197" s="215">
        <v>9065718</v>
      </c>
      <c r="L197" s="215">
        <v>10114838</v>
      </c>
      <c r="M197" s="227">
        <f t="shared" si="2"/>
        <v>10114838</v>
      </c>
      <c r="N197" s="215">
        <v>5488924</v>
      </c>
      <c r="O197" s="178">
        <v>5332243</v>
      </c>
      <c r="P197" s="178" t="s">
        <v>856</v>
      </c>
      <c r="Q197" s="178" t="s">
        <v>856</v>
      </c>
    </row>
    <row r="198" spans="1:17" ht="12.75">
      <c r="A198" s="177" t="s">
        <v>634</v>
      </c>
      <c r="B198" s="178">
        <v>189</v>
      </c>
      <c r="C198" s="215">
        <v>88481913</v>
      </c>
      <c r="D198" s="215">
        <v>0</v>
      </c>
      <c r="E198" s="215">
        <v>13901463</v>
      </c>
      <c r="F198" s="215">
        <v>74580450</v>
      </c>
      <c r="G198" s="215">
        <v>91940200</v>
      </c>
      <c r="H198" s="215">
        <v>0</v>
      </c>
      <c r="I198" s="215">
        <v>14249000</v>
      </c>
      <c r="J198" s="189">
        <v>77691200</v>
      </c>
      <c r="K198" s="215">
        <v>179025046</v>
      </c>
      <c r="L198" s="215">
        <v>202825130</v>
      </c>
      <c r="M198" s="227">
        <f t="shared" si="2"/>
        <v>202825130</v>
      </c>
      <c r="N198" s="215">
        <v>77691200</v>
      </c>
      <c r="O198" s="178">
        <v>74919510</v>
      </c>
      <c r="P198" s="178" t="s">
        <v>856</v>
      </c>
      <c r="Q198" s="178" t="s">
        <v>856</v>
      </c>
    </row>
    <row r="199" spans="1:17" ht="12.75">
      <c r="A199" s="177" t="s">
        <v>635</v>
      </c>
      <c r="B199" s="178">
        <v>190</v>
      </c>
      <c r="C199" s="215">
        <v>704227</v>
      </c>
      <c r="D199" s="215">
        <v>0</v>
      </c>
      <c r="E199" s="215">
        <v>0</v>
      </c>
      <c r="F199" s="215">
        <v>704227</v>
      </c>
      <c r="G199" s="215">
        <v>0</v>
      </c>
      <c r="H199" s="215">
        <v>0</v>
      </c>
      <c r="I199" s="215">
        <v>0</v>
      </c>
      <c r="J199" s="189">
        <v>0</v>
      </c>
      <c r="K199" s="215">
        <v>781736</v>
      </c>
      <c r="L199" s="215">
        <v>0</v>
      </c>
      <c r="M199" s="227">
        <f t="shared" si="2"/>
        <v>781736</v>
      </c>
      <c r="N199" s="215">
        <v>704227</v>
      </c>
      <c r="O199" s="178">
        <v>704227</v>
      </c>
      <c r="P199" s="178" t="s">
        <v>856</v>
      </c>
      <c r="Q199" s="178" t="s">
        <v>856</v>
      </c>
    </row>
    <row r="200" spans="1:17" ht="12.75">
      <c r="A200" s="177" t="s">
        <v>636</v>
      </c>
      <c r="B200" s="178">
        <v>191</v>
      </c>
      <c r="C200" s="215">
        <v>15368138</v>
      </c>
      <c r="D200" s="215">
        <v>0</v>
      </c>
      <c r="E200" s="215">
        <v>128936</v>
      </c>
      <c r="F200" s="215">
        <v>15239202</v>
      </c>
      <c r="G200" s="215">
        <v>16130544</v>
      </c>
      <c r="H200" s="215">
        <v>0</v>
      </c>
      <c r="I200" s="215">
        <v>132159</v>
      </c>
      <c r="J200" s="189">
        <v>15998385</v>
      </c>
      <c r="K200" s="215">
        <v>22138691</v>
      </c>
      <c r="L200" s="215">
        <v>25825911</v>
      </c>
      <c r="M200" s="227">
        <f t="shared" si="2"/>
        <v>25825911</v>
      </c>
      <c r="N200" s="215">
        <v>15998385</v>
      </c>
      <c r="O200" s="178">
        <v>15242347</v>
      </c>
      <c r="P200" s="178" t="s">
        <v>856</v>
      </c>
      <c r="Q200" s="178" t="s">
        <v>856</v>
      </c>
    </row>
    <row r="201" spans="1:17" ht="12.75">
      <c r="A201" s="177" t="s">
        <v>637</v>
      </c>
      <c r="B201" s="178">
        <v>192</v>
      </c>
      <c r="C201" s="215">
        <v>19683180</v>
      </c>
      <c r="D201" s="215">
        <v>0</v>
      </c>
      <c r="E201" s="215">
        <v>148402</v>
      </c>
      <c r="F201" s="215">
        <v>19534778</v>
      </c>
      <c r="G201" s="215">
        <v>21041319</v>
      </c>
      <c r="H201" s="215">
        <v>0</v>
      </c>
      <c r="I201" s="215">
        <v>152112</v>
      </c>
      <c r="J201" s="189">
        <v>20889207</v>
      </c>
      <c r="K201" s="215">
        <v>25622356</v>
      </c>
      <c r="L201" s="215">
        <v>28078551</v>
      </c>
      <c r="M201" s="227">
        <f t="shared" si="2"/>
        <v>28078551</v>
      </c>
      <c r="N201" s="215">
        <v>20889207</v>
      </c>
      <c r="O201" s="178">
        <v>19538398</v>
      </c>
      <c r="P201" s="178" t="s">
        <v>856</v>
      </c>
      <c r="Q201" s="178" t="s">
        <v>856</v>
      </c>
    </row>
    <row r="202" spans="1:17" ht="12.75">
      <c r="A202" s="177" t="s">
        <v>638</v>
      </c>
      <c r="B202" s="178">
        <v>193</v>
      </c>
      <c r="C202" s="215">
        <v>4435576</v>
      </c>
      <c r="D202" s="215">
        <v>0</v>
      </c>
      <c r="E202" s="215">
        <v>989600</v>
      </c>
      <c r="F202" s="215">
        <v>3445976</v>
      </c>
      <c r="G202" s="215">
        <v>4594090</v>
      </c>
      <c r="H202" s="215">
        <v>0</v>
      </c>
      <c r="I202" s="215">
        <v>1014340</v>
      </c>
      <c r="J202" s="189">
        <v>3579750</v>
      </c>
      <c r="K202" s="215">
        <v>13576057</v>
      </c>
      <c r="L202" s="215">
        <v>15183565</v>
      </c>
      <c r="M202" s="227">
        <f t="shared" si="2"/>
        <v>15183565</v>
      </c>
      <c r="N202" s="215">
        <v>3579750</v>
      </c>
      <c r="O202" s="178">
        <v>3470113</v>
      </c>
      <c r="P202" s="178" t="s">
        <v>856</v>
      </c>
      <c r="Q202" s="178" t="s">
        <v>856</v>
      </c>
    </row>
    <row r="203" spans="1:17" ht="12.75">
      <c r="A203" s="177" t="s">
        <v>639</v>
      </c>
      <c r="B203" s="178">
        <v>194</v>
      </c>
      <c r="C203" s="215">
        <v>1985411</v>
      </c>
      <c r="D203" s="215">
        <v>0</v>
      </c>
      <c r="E203" s="215">
        <v>0</v>
      </c>
      <c r="F203" s="215">
        <v>1985411</v>
      </c>
      <c r="G203" s="215">
        <v>0</v>
      </c>
      <c r="H203" s="215">
        <v>0</v>
      </c>
      <c r="I203" s="215">
        <v>0</v>
      </c>
      <c r="J203" s="189">
        <v>0</v>
      </c>
      <c r="K203" s="215">
        <v>3074594</v>
      </c>
      <c r="L203" s="215">
        <v>0</v>
      </c>
      <c r="M203" s="227">
        <f aca="true" t="shared" si="3" ref="M203:M266">IF(L203&gt;0,L203,IF(K203&gt;0,K203,L203))</f>
        <v>3074594</v>
      </c>
      <c r="N203" s="215">
        <v>1985411</v>
      </c>
      <c r="O203" s="178">
        <v>1985411</v>
      </c>
      <c r="P203" s="178" t="s">
        <v>856</v>
      </c>
      <c r="Q203" s="178" t="s">
        <v>856</v>
      </c>
    </row>
    <row r="204" spans="1:17" ht="12.75">
      <c r="A204" s="177" t="s">
        <v>640</v>
      </c>
      <c r="B204" s="178">
        <v>195</v>
      </c>
      <c r="C204" s="215">
        <v>673437</v>
      </c>
      <c r="D204" s="215">
        <v>0</v>
      </c>
      <c r="E204" s="215">
        <v>152162</v>
      </c>
      <c r="F204" s="215">
        <v>521275</v>
      </c>
      <c r="G204" s="215">
        <v>702684</v>
      </c>
      <c r="H204" s="215">
        <v>0</v>
      </c>
      <c r="I204" s="215">
        <v>155966</v>
      </c>
      <c r="J204" s="189">
        <v>546718</v>
      </c>
      <c r="K204" s="215">
        <v>2426922</v>
      </c>
      <c r="L204" s="215">
        <v>2459473</v>
      </c>
      <c r="M204" s="227">
        <f t="shared" si="3"/>
        <v>2459473</v>
      </c>
      <c r="N204" s="215">
        <v>546718</v>
      </c>
      <c r="O204" s="178">
        <v>524986</v>
      </c>
      <c r="P204" s="178" t="s">
        <v>856</v>
      </c>
      <c r="Q204" s="178" t="s">
        <v>856</v>
      </c>
    </row>
    <row r="205" spans="1:17" ht="12.75">
      <c r="A205" s="177" t="s">
        <v>641</v>
      </c>
      <c r="B205" s="178">
        <v>196</v>
      </c>
      <c r="C205" s="215">
        <v>10034595</v>
      </c>
      <c r="D205" s="215">
        <v>0</v>
      </c>
      <c r="E205" s="215">
        <v>1829241</v>
      </c>
      <c r="F205" s="215">
        <v>8205354</v>
      </c>
      <c r="G205" s="215">
        <v>10384216</v>
      </c>
      <c r="H205" s="215">
        <v>0</v>
      </c>
      <c r="I205" s="215">
        <v>1874972</v>
      </c>
      <c r="J205" s="189">
        <v>8509244</v>
      </c>
      <c r="K205" s="215">
        <v>28552249</v>
      </c>
      <c r="L205" s="215">
        <v>31766199</v>
      </c>
      <c r="M205" s="227">
        <f t="shared" si="3"/>
        <v>31766199</v>
      </c>
      <c r="N205" s="215">
        <v>8509244</v>
      </c>
      <c r="O205" s="178">
        <v>8864970</v>
      </c>
      <c r="P205" s="178" t="s">
        <v>856</v>
      </c>
      <c r="Q205" s="178" t="s">
        <v>856</v>
      </c>
    </row>
    <row r="206" spans="1:17" ht="12.75">
      <c r="A206" s="177" t="s">
        <v>642</v>
      </c>
      <c r="B206" s="178">
        <v>197</v>
      </c>
      <c r="C206" s="215">
        <v>89231193</v>
      </c>
      <c r="D206" s="215">
        <v>5000000</v>
      </c>
      <c r="E206" s="215">
        <v>12632700</v>
      </c>
      <c r="F206" s="215">
        <v>76598493</v>
      </c>
      <c r="G206" s="215">
        <v>92860276</v>
      </c>
      <c r="H206" s="215">
        <v>0</v>
      </c>
      <c r="I206" s="215">
        <v>12948518</v>
      </c>
      <c r="J206" s="189">
        <v>79911758</v>
      </c>
      <c r="K206" s="215">
        <v>634011529</v>
      </c>
      <c r="L206" s="215">
        <v>782654598</v>
      </c>
      <c r="M206" s="227">
        <f t="shared" si="3"/>
        <v>782654598</v>
      </c>
      <c r="N206" s="215">
        <v>79911758</v>
      </c>
      <c r="O206" s="178">
        <v>76784656</v>
      </c>
      <c r="P206" s="178" t="s">
        <v>856</v>
      </c>
      <c r="Q206" s="178" t="s">
        <v>856</v>
      </c>
    </row>
    <row r="207" spans="1:17" ht="12.75">
      <c r="A207" s="177" t="s">
        <v>643</v>
      </c>
      <c r="B207" s="178">
        <v>198</v>
      </c>
      <c r="C207" s="215">
        <v>121689407</v>
      </c>
      <c r="D207" s="215">
        <v>0</v>
      </c>
      <c r="E207" s="215">
        <v>5944754</v>
      </c>
      <c r="F207" s="215">
        <v>115744653</v>
      </c>
      <c r="G207" s="215">
        <v>126572845</v>
      </c>
      <c r="H207" s="215">
        <v>0</v>
      </c>
      <c r="I207" s="215">
        <v>6093373</v>
      </c>
      <c r="J207" s="189">
        <v>120479472</v>
      </c>
      <c r="K207" s="215">
        <v>245149167</v>
      </c>
      <c r="L207" s="215">
        <v>267265300</v>
      </c>
      <c r="M207" s="227">
        <f t="shared" si="3"/>
        <v>267265300</v>
      </c>
      <c r="N207" s="215">
        <v>120479472</v>
      </c>
      <c r="O207" s="178">
        <v>115889647</v>
      </c>
      <c r="P207" s="178" t="s">
        <v>856</v>
      </c>
      <c r="Q207" s="178" t="s">
        <v>856</v>
      </c>
    </row>
    <row r="208" spans="1:17" ht="12.75">
      <c r="A208" s="177" t="s">
        <v>644</v>
      </c>
      <c r="B208" s="178">
        <v>199</v>
      </c>
      <c r="C208" s="215">
        <v>159034818</v>
      </c>
      <c r="D208" s="215">
        <v>0</v>
      </c>
      <c r="E208" s="215">
        <v>11452661</v>
      </c>
      <c r="F208" s="215">
        <v>147582157</v>
      </c>
      <c r="G208" s="215">
        <v>166984404</v>
      </c>
      <c r="H208" s="215">
        <v>0</v>
      </c>
      <c r="I208" s="215">
        <v>11738978</v>
      </c>
      <c r="J208" s="189">
        <v>155245426</v>
      </c>
      <c r="K208" s="215">
        <v>282791974</v>
      </c>
      <c r="L208" s="215">
        <v>306196708</v>
      </c>
      <c r="M208" s="227">
        <f t="shared" si="3"/>
        <v>306196708</v>
      </c>
      <c r="N208" s="215">
        <v>155245426</v>
      </c>
      <c r="O208" s="178">
        <v>147861490</v>
      </c>
      <c r="P208" s="178" t="s">
        <v>856</v>
      </c>
      <c r="Q208" s="178" t="s">
        <v>856</v>
      </c>
    </row>
    <row r="209" spans="1:17" ht="12.75">
      <c r="A209" s="177" t="s">
        <v>645</v>
      </c>
      <c r="B209" s="178">
        <v>200</v>
      </c>
      <c r="C209" s="215">
        <v>627507</v>
      </c>
      <c r="D209" s="215">
        <v>0</v>
      </c>
      <c r="E209" s="215">
        <v>117918</v>
      </c>
      <c r="F209" s="215">
        <v>509589</v>
      </c>
      <c r="G209" s="215">
        <v>652040</v>
      </c>
      <c r="H209" s="215">
        <v>0</v>
      </c>
      <c r="I209" s="215">
        <v>120866</v>
      </c>
      <c r="J209" s="189">
        <v>531174</v>
      </c>
      <c r="K209" s="215">
        <v>1052218</v>
      </c>
      <c r="L209" s="215">
        <v>1294149</v>
      </c>
      <c r="M209" s="227">
        <f t="shared" si="3"/>
        <v>1294149</v>
      </c>
      <c r="N209" s="215">
        <v>531174</v>
      </c>
      <c r="O209" s="178">
        <v>512465</v>
      </c>
      <c r="P209" s="178" t="s">
        <v>856</v>
      </c>
      <c r="Q209" s="178" t="s">
        <v>856</v>
      </c>
    </row>
    <row r="210" spans="1:17" ht="12.75">
      <c r="A210" s="177" t="s">
        <v>646</v>
      </c>
      <c r="B210" s="178">
        <v>201</v>
      </c>
      <c r="C210" s="215">
        <v>144944059</v>
      </c>
      <c r="D210" s="215">
        <v>0</v>
      </c>
      <c r="E210" s="215">
        <v>0</v>
      </c>
      <c r="F210" s="215">
        <v>144944059</v>
      </c>
      <c r="G210" s="215">
        <v>150317691</v>
      </c>
      <c r="H210" s="215">
        <v>0</v>
      </c>
      <c r="I210" s="215">
        <v>0</v>
      </c>
      <c r="J210" s="189">
        <v>150317691</v>
      </c>
      <c r="K210" s="215">
        <v>184709115</v>
      </c>
      <c r="L210" s="215">
        <v>215012101</v>
      </c>
      <c r="M210" s="227">
        <f t="shared" si="3"/>
        <v>215012101</v>
      </c>
      <c r="N210" s="215">
        <v>150317691</v>
      </c>
      <c r="O210" s="178">
        <v>144944059</v>
      </c>
      <c r="P210" s="178" t="s">
        <v>856</v>
      </c>
      <c r="Q210" s="178" t="s">
        <v>856</v>
      </c>
    </row>
    <row r="211" spans="1:17" ht="12.75">
      <c r="A211" s="177" t="s">
        <v>647</v>
      </c>
      <c r="B211" s="178">
        <v>202</v>
      </c>
      <c r="C211" s="215">
        <v>2287520</v>
      </c>
      <c r="D211" s="215">
        <v>0</v>
      </c>
      <c r="E211" s="215">
        <v>0</v>
      </c>
      <c r="F211" s="215">
        <v>2287520</v>
      </c>
      <c r="G211" s="215">
        <v>2365642</v>
      </c>
      <c r="H211" s="215">
        <v>0</v>
      </c>
      <c r="I211" s="215">
        <v>0</v>
      </c>
      <c r="J211" s="189">
        <v>2365642</v>
      </c>
      <c r="K211" s="215">
        <v>3280665</v>
      </c>
      <c r="L211" s="215">
        <v>3990150</v>
      </c>
      <c r="M211" s="227">
        <f t="shared" si="3"/>
        <v>3990150</v>
      </c>
      <c r="N211" s="215">
        <v>2365642</v>
      </c>
      <c r="O211" s="178">
        <v>2287520</v>
      </c>
      <c r="P211" s="178" t="s">
        <v>856</v>
      </c>
      <c r="Q211" s="178" t="s">
        <v>856</v>
      </c>
    </row>
    <row r="212" spans="1:17" ht="12.75">
      <c r="A212" s="177" t="s">
        <v>648</v>
      </c>
      <c r="B212" s="178">
        <v>203</v>
      </c>
      <c r="C212" s="215">
        <v>5547556</v>
      </c>
      <c r="D212" s="215">
        <v>0</v>
      </c>
      <c r="E212" s="215">
        <v>507415</v>
      </c>
      <c r="F212" s="215">
        <v>5040141</v>
      </c>
      <c r="G212" s="215">
        <v>5731609</v>
      </c>
      <c r="H212" s="215">
        <v>0</v>
      </c>
      <c r="I212" s="215">
        <v>520100</v>
      </c>
      <c r="J212" s="189">
        <v>5211509</v>
      </c>
      <c r="K212" s="215">
        <v>14686820</v>
      </c>
      <c r="L212" s="215">
        <v>0</v>
      </c>
      <c r="M212" s="227">
        <f t="shared" si="3"/>
        <v>14686820</v>
      </c>
      <c r="N212" s="215">
        <v>5211509</v>
      </c>
      <c r="O212" s="178">
        <v>5052517</v>
      </c>
      <c r="P212" s="178" t="s">
        <v>856</v>
      </c>
      <c r="Q212" s="178" t="s">
        <v>856</v>
      </c>
    </row>
    <row r="213" spans="1:17" ht="12.75">
      <c r="A213" s="177" t="s">
        <v>649</v>
      </c>
      <c r="B213" s="178">
        <v>204</v>
      </c>
      <c r="C213" s="215">
        <v>2212915</v>
      </c>
      <c r="D213" s="215">
        <v>0</v>
      </c>
      <c r="E213" s="215">
        <v>426694</v>
      </c>
      <c r="F213" s="215">
        <v>1786221</v>
      </c>
      <c r="G213" s="215">
        <v>2295806</v>
      </c>
      <c r="H213" s="215">
        <v>0</v>
      </c>
      <c r="I213" s="215">
        <v>437361</v>
      </c>
      <c r="J213" s="189">
        <v>1858445</v>
      </c>
      <c r="K213" s="215">
        <v>3215880</v>
      </c>
      <c r="L213" s="215">
        <v>0</v>
      </c>
      <c r="M213" s="227">
        <f t="shared" si="3"/>
        <v>3215880</v>
      </c>
      <c r="N213" s="215">
        <v>1858445</v>
      </c>
      <c r="O213" s="178">
        <v>1796628</v>
      </c>
      <c r="P213" s="178" t="s">
        <v>856</v>
      </c>
      <c r="Q213" s="178" t="s">
        <v>856</v>
      </c>
    </row>
    <row r="214" spans="1:17" ht="12.75">
      <c r="A214" s="177" t="s">
        <v>650</v>
      </c>
      <c r="B214" s="178">
        <v>205</v>
      </c>
      <c r="C214" s="215">
        <v>18225023</v>
      </c>
      <c r="D214" s="215">
        <v>0</v>
      </c>
      <c r="E214" s="215">
        <v>1917986</v>
      </c>
      <c r="F214" s="215">
        <v>16307037</v>
      </c>
      <c r="G214" s="215">
        <v>18928866</v>
      </c>
      <c r="H214" s="215">
        <v>0</v>
      </c>
      <c r="I214" s="215">
        <v>1965936</v>
      </c>
      <c r="J214" s="189">
        <v>16962930</v>
      </c>
      <c r="K214" s="215">
        <v>47829008</v>
      </c>
      <c r="L214" s="215">
        <v>55423381</v>
      </c>
      <c r="M214" s="227">
        <f t="shared" si="3"/>
        <v>55423381</v>
      </c>
      <c r="N214" s="215">
        <v>16962930</v>
      </c>
      <c r="O214" s="178">
        <v>16353817</v>
      </c>
      <c r="P214" s="178" t="s">
        <v>856</v>
      </c>
      <c r="Q214" s="178" t="s">
        <v>856</v>
      </c>
    </row>
    <row r="215" spans="1:17" ht="12.75">
      <c r="A215" s="177" t="s">
        <v>651</v>
      </c>
      <c r="B215" s="178">
        <v>206</v>
      </c>
      <c r="C215" s="215">
        <v>61029959</v>
      </c>
      <c r="D215" s="215">
        <v>0</v>
      </c>
      <c r="E215" s="215">
        <v>0</v>
      </c>
      <c r="F215" s="215">
        <v>61029959</v>
      </c>
      <c r="G215" s="215">
        <v>63454590</v>
      </c>
      <c r="H215" s="215">
        <v>0</v>
      </c>
      <c r="I215" s="215">
        <v>0</v>
      </c>
      <c r="J215" s="189">
        <v>63454590</v>
      </c>
      <c r="K215" s="215">
        <v>132310694</v>
      </c>
      <c r="L215" s="215">
        <v>152893897</v>
      </c>
      <c r="M215" s="227">
        <f t="shared" si="3"/>
        <v>152893897</v>
      </c>
      <c r="N215" s="215">
        <v>63454590</v>
      </c>
      <c r="O215" s="178">
        <v>61029959</v>
      </c>
      <c r="P215" s="178" t="s">
        <v>856</v>
      </c>
      <c r="Q215" s="178" t="s">
        <v>856</v>
      </c>
    </row>
    <row r="216" spans="1:17" ht="12.75">
      <c r="A216" s="177" t="s">
        <v>652</v>
      </c>
      <c r="B216" s="178">
        <v>207</v>
      </c>
      <c r="C216" s="215">
        <v>389181547</v>
      </c>
      <c r="D216" s="215">
        <v>0</v>
      </c>
      <c r="E216" s="215">
        <v>28170660</v>
      </c>
      <c r="F216" s="215">
        <v>361010887</v>
      </c>
      <c r="G216" s="215">
        <v>404500255</v>
      </c>
      <c r="H216" s="215">
        <v>0</v>
      </c>
      <c r="I216" s="215">
        <v>28874927</v>
      </c>
      <c r="J216" s="189">
        <v>375625328</v>
      </c>
      <c r="K216" s="215">
        <v>858859388</v>
      </c>
      <c r="L216" s="215">
        <v>927582085</v>
      </c>
      <c r="M216" s="227">
        <f t="shared" si="3"/>
        <v>927582085</v>
      </c>
      <c r="N216" s="215">
        <v>375625328</v>
      </c>
      <c r="O216" s="178">
        <v>361697976</v>
      </c>
      <c r="P216" s="178" t="s">
        <v>856</v>
      </c>
      <c r="Q216" s="178" t="s">
        <v>856</v>
      </c>
    </row>
    <row r="217" spans="1:17" ht="12.75">
      <c r="A217" s="177" t="s">
        <v>653</v>
      </c>
      <c r="B217" s="178">
        <v>208</v>
      </c>
      <c r="C217" s="215">
        <v>34447051</v>
      </c>
      <c r="D217" s="215">
        <v>0</v>
      </c>
      <c r="E217" s="215">
        <v>3115537</v>
      </c>
      <c r="F217" s="215">
        <v>31331514</v>
      </c>
      <c r="G217" s="215">
        <v>36270061</v>
      </c>
      <c r="H217" s="215">
        <v>0</v>
      </c>
      <c r="I217" s="215">
        <v>3193425</v>
      </c>
      <c r="J217" s="189">
        <v>33076636</v>
      </c>
      <c r="K217" s="215">
        <v>50951335</v>
      </c>
      <c r="L217" s="215">
        <v>59156520</v>
      </c>
      <c r="M217" s="227">
        <f t="shared" si="3"/>
        <v>59156520</v>
      </c>
      <c r="N217" s="215">
        <v>33076636</v>
      </c>
      <c r="O217" s="178">
        <v>31407503</v>
      </c>
      <c r="P217" s="178" t="s">
        <v>856</v>
      </c>
      <c r="Q217" s="178" t="s">
        <v>856</v>
      </c>
    </row>
    <row r="218" spans="1:17" ht="12.75">
      <c r="A218" s="177" t="s">
        <v>654</v>
      </c>
      <c r="B218" s="178">
        <v>209</v>
      </c>
      <c r="C218" s="215">
        <v>20111402</v>
      </c>
      <c r="D218" s="215">
        <v>0</v>
      </c>
      <c r="E218" s="215">
        <v>0</v>
      </c>
      <c r="F218" s="215">
        <v>20111402</v>
      </c>
      <c r="G218" s="215">
        <v>20724963</v>
      </c>
      <c r="H218" s="215">
        <v>0</v>
      </c>
      <c r="I218" s="215">
        <v>0</v>
      </c>
      <c r="J218" s="189">
        <v>20724963</v>
      </c>
      <c r="K218" s="215">
        <v>21464281</v>
      </c>
      <c r="L218" s="215">
        <v>23618475</v>
      </c>
      <c r="M218" s="227">
        <f t="shared" si="3"/>
        <v>23618475</v>
      </c>
      <c r="N218" s="215">
        <v>20724963</v>
      </c>
      <c r="O218" s="178">
        <v>20111402</v>
      </c>
      <c r="P218" s="178" t="s">
        <v>856</v>
      </c>
      <c r="Q218" s="178" t="s">
        <v>856</v>
      </c>
    </row>
    <row r="219" spans="1:17" ht="12.75">
      <c r="A219" s="177" t="s">
        <v>655</v>
      </c>
      <c r="B219" s="178">
        <v>210</v>
      </c>
      <c r="C219" s="215">
        <v>83255469</v>
      </c>
      <c r="D219" s="215">
        <v>0</v>
      </c>
      <c r="E219" s="215">
        <v>8595612</v>
      </c>
      <c r="F219" s="215">
        <v>74659857</v>
      </c>
      <c r="G219" s="215">
        <v>92135718</v>
      </c>
      <c r="H219" s="215">
        <v>0</v>
      </c>
      <c r="I219" s="215">
        <v>8810502</v>
      </c>
      <c r="J219" s="189">
        <v>83325216</v>
      </c>
      <c r="K219" s="215">
        <v>147141021</v>
      </c>
      <c r="L219" s="215">
        <v>175543491</v>
      </c>
      <c r="M219" s="227">
        <f t="shared" si="3"/>
        <v>175543491</v>
      </c>
      <c r="N219" s="215">
        <v>83325216</v>
      </c>
      <c r="O219" s="178">
        <v>74869506</v>
      </c>
      <c r="P219" s="178" t="s">
        <v>856</v>
      </c>
      <c r="Q219" s="178" t="s">
        <v>856</v>
      </c>
    </row>
    <row r="220" spans="1:17" ht="12.75">
      <c r="A220" s="177" t="s">
        <v>656</v>
      </c>
      <c r="B220" s="178">
        <v>211</v>
      </c>
      <c r="C220" s="215">
        <v>65190045</v>
      </c>
      <c r="D220" s="215">
        <v>0</v>
      </c>
      <c r="E220" s="215">
        <v>7174785</v>
      </c>
      <c r="F220" s="215">
        <v>58015260</v>
      </c>
      <c r="G220" s="215">
        <v>67636332</v>
      </c>
      <c r="H220" s="215">
        <v>0</v>
      </c>
      <c r="I220" s="215">
        <v>7354155</v>
      </c>
      <c r="J220" s="189">
        <v>60282177</v>
      </c>
      <c r="K220" s="215">
        <v>113493467</v>
      </c>
      <c r="L220" s="215">
        <v>128763302</v>
      </c>
      <c r="M220" s="227">
        <f t="shared" si="3"/>
        <v>128763302</v>
      </c>
      <c r="N220" s="215">
        <v>60282177</v>
      </c>
      <c r="O220" s="178">
        <v>58190255</v>
      </c>
      <c r="P220" s="178" t="s">
        <v>856</v>
      </c>
      <c r="Q220" s="178" t="s">
        <v>856</v>
      </c>
    </row>
    <row r="221" spans="1:17" ht="12.75">
      <c r="A221" s="177" t="s">
        <v>657</v>
      </c>
      <c r="B221" s="178">
        <v>212</v>
      </c>
      <c r="C221" s="215">
        <v>6857276</v>
      </c>
      <c r="D221" s="215">
        <v>0</v>
      </c>
      <c r="E221" s="215">
        <v>0</v>
      </c>
      <c r="F221" s="215">
        <v>6857276</v>
      </c>
      <c r="G221" s="215">
        <v>7136052</v>
      </c>
      <c r="H221" s="215">
        <v>0</v>
      </c>
      <c r="I221" s="215">
        <v>0</v>
      </c>
      <c r="J221" s="189">
        <v>7136052</v>
      </c>
      <c r="K221" s="215">
        <v>12933726</v>
      </c>
      <c r="L221" s="215">
        <v>14873311</v>
      </c>
      <c r="M221" s="227">
        <f t="shared" si="3"/>
        <v>14873311</v>
      </c>
      <c r="N221" s="215">
        <v>7136052</v>
      </c>
      <c r="O221" s="178">
        <v>6857276</v>
      </c>
      <c r="P221" s="178" t="s">
        <v>856</v>
      </c>
      <c r="Q221" s="178" t="s">
        <v>856</v>
      </c>
    </row>
    <row r="222" spans="1:17" ht="12.75">
      <c r="A222" s="177" t="s">
        <v>658</v>
      </c>
      <c r="B222" s="178">
        <v>213</v>
      </c>
      <c r="C222" s="215">
        <v>51082126</v>
      </c>
      <c r="D222" s="215">
        <v>0</v>
      </c>
      <c r="E222" s="215">
        <v>1847872</v>
      </c>
      <c r="F222" s="215">
        <v>49234254</v>
      </c>
      <c r="G222" s="215">
        <v>53386821</v>
      </c>
      <c r="H222" s="215">
        <v>0</v>
      </c>
      <c r="I222" s="215">
        <v>1894069</v>
      </c>
      <c r="J222" s="189">
        <v>51492752</v>
      </c>
      <c r="K222" s="215">
        <v>95350014</v>
      </c>
      <c r="L222" s="215">
        <v>106202827</v>
      </c>
      <c r="M222" s="227">
        <f t="shared" si="3"/>
        <v>106202827</v>
      </c>
      <c r="N222" s="215">
        <v>51492752</v>
      </c>
      <c r="O222" s="178">
        <v>49279324</v>
      </c>
      <c r="P222" s="178" t="s">
        <v>856</v>
      </c>
      <c r="Q222" s="178" t="s">
        <v>856</v>
      </c>
    </row>
    <row r="223" spans="1:17" ht="12.75">
      <c r="A223" s="177" t="s">
        <v>659</v>
      </c>
      <c r="B223" s="178">
        <v>214</v>
      </c>
      <c r="C223" s="215">
        <v>69508933</v>
      </c>
      <c r="D223" s="215">
        <v>0</v>
      </c>
      <c r="E223" s="215">
        <v>8232680</v>
      </c>
      <c r="F223" s="215">
        <v>61276253</v>
      </c>
      <c r="G223" s="215">
        <v>72260937</v>
      </c>
      <c r="H223" s="215">
        <v>0</v>
      </c>
      <c r="I223" s="215">
        <v>8438497</v>
      </c>
      <c r="J223" s="189">
        <v>63822440</v>
      </c>
      <c r="K223" s="215">
        <v>97969322</v>
      </c>
      <c r="L223" s="215">
        <v>114177485</v>
      </c>
      <c r="M223" s="227">
        <f t="shared" si="3"/>
        <v>114177485</v>
      </c>
      <c r="N223" s="215">
        <v>63822440</v>
      </c>
      <c r="O223" s="178">
        <v>61414550</v>
      </c>
      <c r="P223" s="178" t="s">
        <v>856</v>
      </c>
      <c r="Q223" s="178" t="s">
        <v>856</v>
      </c>
    </row>
    <row r="224" spans="1:17" ht="12.75">
      <c r="A224" s="177" t="s">
        <v>660</v>
      </c>
      <c r="B224" s="178">
        <v>215</v>
      </c>
      <c r="C224" s="215">
        <v>57890129</v>
      </c>
      <c r="D224" s="215">
        <v>0</v>
      </c>
      <c r="E224" s="215">
        <v>1697712</v>
      </c>
      <c r="F224" s="215">
        <v>56192417</v>
      </c>
      <c r="G224" s="215">
        <v>60232198</v>
      </c>
      <c r="H224" s="215">
        <v>0</v>
      </c>
      <c r="I224" s="215">
        <v>1740155</v>
      </c>
      <c r="J224" s="189">
        <v>58492043</v>
      </c>
      <c r="K224" s="215">
        <v>84489412</v>
      </c>
      <c r="L224" s="215">
        <v>97206099</v>
      </c>
      <c r="M224" s="227">
        <f t="shared" si="3"/>
        <v>97206099</v>
      </c>
      <c r="N224" s="215">
        <v>58492043</v>
      </c>
      <c r="O224" s="178">
        <v>56233825</v>
      </c>
      <c r="P224" s="178" t="s">
        <v>856</v>
      </c>
      <c r="Q224" s="178" t="s">
        <v>856</v>
      </c>
    </row>
    <row r="225" spans="1:17" ht="12.75">
      <c r="A225" s="177" t="s">
        <v>661</v>
      </c>
      <c r="B225" s="178">
        <v>216</v>
      </c>
      <c r="C225" s="215">
        <v>24383206</v>
      </c>
      <c r="D225" s="215">
        <v>0</v>
      </c>
      <c r="E225" s="215">
        <v>43775</v>
      </c>
      <c r="F225" s="215">
        <v>24339431</v>
      </c>
      <c r="G225" s="215">
        <v>25522442</v>
      </c>
      <c r="H225" s="215">
        <v>0</v>
      </c>
      <c r="I225" s="215">
        <v>44869</v>
      </c>
      <c r="J225" s="189">
        <v>25477573</v>
      </c>
      <c r="K225" s="215">
        <v>51377960</v>
      </c>
      <c r="L225" s="215">
        <v>59131440</v>
      </c>
      <c r="M225" s="227">
        <f t="shared" si="3"/>
        <v>59131440</v>
      </c>
      <c r="N225" s="215">
        <v>25477573</v>
      </c>
      <c r="O225" s="178">
        <v>24340499</v>
      </c>
      <c r="P225" s="178" t="s">
        <v>856</v>
      </c>
      <c r="Q225" s="178" t="s">
        <v>856</v>
      </c>
    </row>
    <row r="226" spans="1:17" ht="12.75">
      <c r="A226" s="177" t="s">
        <v>662</v>
      </c>
      <c r="B226" s="178">
        <v>217</v>
      </c>
      <c r="C226" s="215">
        <v>9638154</v>
      </c>
      <c r="D226" s="215">
        <v>0</v>
      </c>
      <c r="E226" s="215">
        <v>1151331</v>
      </c>
      <c r="F226" s="215">
        <v>8486823</v>
      </c>
      <c r="G226" s="215">
        <v>9977137</v>
      </c>
      <c r="H226" s="215">
        <v>0</v>
      </c>
      <c r="I226" s="215">
        <v>1180114</v>
      </c>
      <c r="J226" s="189">
        <v>8797023</v>
      </c>
      <c r="K226" s="215">
        <v>15064983</v>
      </c>
      <c r="L226" s="215">
        <v>15948869</v>
      </c>
      <c r="M226" s="227">
        <f t="shared" si="3"/>
        <v>15948869</v>
      </c>
      <c r="N226" s="215">
        <v>8797023</v>
      </c>
      <c r="O226" s="178">
        <v>8514904</v>
      </c>
      <c r="P226" s="178" t="s">
        <v>856</v>
      </c>
      <c r="Q226" s="178" t="s">
        <v>856</v>
      </c>
    </row>
    <row r="227" spans="1:17" ht="12.75">
      <c r="A227" s="177" t="s">
        <v>663</v>
      </c>
      <c r="B227" s="178">
        <v>218</v>
      </c>
      <c r="C227" s="215">
        <v>41946708</v>
      </c>
      <c r="D227" s="215">
        <v>0</v>
      </c>
      <c r="E227" s="215">
        <v>0</v>
      </c>
      <c r="F227" s="215">
        <v>41946708</v>
      </c>
      <c r="G227" s="215">
        <v>43827742</v>
      </c>
      <c r="H227" s="215">
        <v>0</v>
      </c>
      <c r="I227" s="215">
        <v>0</v>
      </c>
      <c r="J227" s="189">
        <v>43827742</v>
      </c>
      <c r="K227" s="215">
        <v>75341638</v>
      </c>
      <c r="L227" s="215">
        <v>86465881</v>
      </c>
      <c r="M227" s="227">
        <f t="shared" si="3"/>
        <v>86465881</v>
      </c>
      <c r="N227" s="215">
        <v>43827742</v>
      </c>
      <c r="O227" s="178">
        <v>41946708</v>
      </c>
      <c r="P227" s="178" t="s">
        <v>856</v>
      </c>
      <c r="Q227" s="178" t="s">
        <v>856</v>
      </c>
    </row>
    <row r="228" spans="1:17" ht="12.75">
      <c r="A228" s="177" t="s">
        <v>664</v>
      </c>
      <c r="B228" s="178">
        <v>219</v>
      </c>
      <c r="C228" s="215">
        <v>48350778</v>
      </c>
      <c r="D228" s="215">
        <v>0</v>
      </c>
      <c r="E228" s="215">
        <v>1188244</v>
      </c>
      <c r="F228" s="215">
        <v>47162534</v>
      </c>
      <c r="G228" s="215">
        <v>50155015</v>
      </c>
      <c r="H228" s="215">
        <v>0</v>
      </c>
      <c r="I228" s="215">
        <v>1217950</v>
      </c>
      <c r="J228" s="189">
        <v>48937065</v>
      </c>
      <c r="K228" s="215">
        <v>75107129</v>
      </c>
      <c r="L228" s="215">
        <v>84735587</v>
      </c>
      <c r="M228" s="227">
        <f t="shared" si="3"/>
        <v>84735587</v>
      </c>
      <c r="N228" s="215">
        <v>48937065</v>
      </c>
      <c r="O228" s="178">
        <v>47191516</v>
      </c>
      <c r="P228" s="178" t="s">
        <v>856</v>
      </c>
      <c r="Q228" s="178" t="s">
        <v>856</v>
      </c>
    </row>
    <row r="229" spans="1:17" ht="12.75">
      <c r="A229" s="177" t="s">
        <v>665</v>
      </c>
      <c r="B229" s="178">
        <v>220</v>
      </c>
      <c r="C229" s="215">
        <v>89917738</v>
      </c>
      <c r="D229" s="215">
        <v>0</v>
      </c>
      <c r="E229" s="215">
        <v>12658718</v>
      </c>
      <c r="F229" s="215">
        <v>77259020</v>
      </c>
      <c r="G229" s="215">
        <v>92997306</v>
      </c>
      <c r="H229" s="215">
        <v>0</v>
      </c>
      <c r="I229" s="215">
        <v>12975186</v>
      </c>
      <c r="J229" s="189">
        <v>80022120</v>
      </c>
      <c r="K229" s="215">
        <v>162564377</v>
      </c>
      <c r="L229" s="215">
        <v>175362841</v>
      </c>
      <c r="M229" s="227">
        <f t="shared" si="3"/>
        <v>175362841</v>
      </c>
      <c r="N229" s="215">
        <v>80022120</v>
      </c>
      <c r="O229" s="178">
        <v>83666519</v>
      </c>
      <c r="P229" s="178" t="s">
        <v>856</v>
      </c>
      <c r="Q229" s="178" t="s">
        <v>856</v>
      </c>
    </row>
    <row r="230" spans="1:17" ht="12.75">
      <c r="A230" s="177" t="s">
        <v>666</v>
      </c>
      <c r="B230" s="178">
        <v>221</v>
      </c>
      <c r="C230" s="215">
        <v>25148661</v>
      </c>
      <c r="D230" s="215">
        <v>0</v>
      </c>
      <c r="E230" s="215">
        <v>3471462</v>
      </c>
      <c r="F230" s="215">
        <v>21677199</v>
      </c>
      <c r="G230" s="215">
        <v>26021348</v>
      </c>
      <c r="H230" s="215">
        <v>0</v>
      </c>
      <c r="I230" s="215">
        <v>3558249</v>
      </c>
      <c r="J230" s="189">
        <v>22463099</v>
      </c>
      <c r="K230" s="215">
        <v>105363841</v>
      </c>
      <c r="L230" s="215">
        <v>138877189</v>
      </c>
      <c r="M230" s="227">
        <f t="shared" si="3"/>
        <v>138877189</v>
      </c>
      <c r="N230" s="215">
        <v>22463099</v>
      </c>
      <c r="O230" s="178">
        <v>21761869</v>
      </c>
      <c r="P230" s="178" t="s">
        <v>856</v>
      </c>
      <c r="Q230" s="178" t="s">
        <v>856</v>
      </c>
    </row>
    <row r="231" spans="1:17" ht="12.75">
      <c r="A231" s="177" t="s">
        <v>667</v>
      </c>
      <c r="B231" s="178">
        <v>222</v>
      </c>
      <c r="C231" s="215">
        <v>3260030</v>
      </c>
      <c r="D231" s="215">
        <v>0</v>
      </c>
      <c r="E231" s="215">
        <v>49700</v>
      </c>
      <c r="F231" s="215">
        <v>3210330</v>
      </c>
      <c r="G231" s="215">
        <v>3401323</v>
      </c>
      <c r="H231" s="215">
        <v>0</v>
      </c>
      <c r="I231" s="215">
        <v>50943</v>
      </c>
      <c r="J231" s="189">
        <v>3350380</v>
      </c>
      <c r="K231" s="215">
        <v>6385622</v>
      </c>
      <c r="L231" s="215">
        <v>7345380</v>
      </c>
      <c r="M231" s="227">
        <f t="shared" si="3"/>
        <v>7345380</v>
      </c>
      <c r="N231" s="215">
        <v>3350380</v>
      </c>
      <c r="O231" s="178">
        <v>3211542</v>
      </c>
      <c r="P231" s="178" t="s">
        <v>856</v>
      </c>
      <c r="Q231" s="178" t="s">
        <v>856</v>
      </c>
    </row>
    <row r="232" spans="1:17" ht="12.75">
      <c r="A232" s="177" t="s">
        <v>668</v>
      </c>
      <c r="B232" s="178">
        <v>223</v>
      </c>
      <c r="C232" s="215">
        <v>12410064</v>
      </c>
      <c r="D232" s="215">
        <v>0</v>
      </c>
      <c r="E232" s="215">
        <v>698134</v>
      </c>
      <c r="F232" s="215">
        <v>11711930</v>
      </c>
      <c r="G232" s="215">
        <v>12936358</v>
      </c>
      <c r="H232" s="215">
        <v>0</v>
      </c>
      <c r="I232" s="215">
        <v>715587</v>
      </c>
      <c r="J232" s="189">
        <v>12220771</v>
      </c>
      <c r="K232" s="215">
        <v>16580119</v>
      </c>
      <c r="L232" s="215">
        <v>18667549</v>
      </c>
      <c r="M232" s="227">
        <f t="shared" si="3"/>
        <v>18667549</v>
      </c>
      <c r="N232" s="215">
        <v>12220771</v>
      </c>
      <c r="O232" s="178">
        <v>11728958</v>
      </c>
      <c r="P232" s="178" t="s">
        <v>856</v>
      </c>
      <c r="Q232" s="178" t="s">
        <v>856</v>
      </c>
    </row>
    <row r="233" spans="1:17" ht="12.75">
      <c r="A233" s="177" t="s">
        <v>669</v>
      </c>
      <c r="B233" s="178">
        <v>224</v>
      </c>
      <c r="C233" s="215">
        <v>28108257</v>
      </c>
      <c r="D233" s="215">
        <v>495000</v>
      </c>
      <c r="E233" s="215">
        <v>3817447</v>
      </c>
      <c r="F233" s="215">
        <v>24290810</v>
      </c>
      <c r="G233" s="215">
        <v>29950690</v>
      </c>
      <c r="H233" s="215">
        <v>718132</v>
      </c>
      <c r="I233" s="215">
        <v>4631015</v>
      </c>
      <c r="J233" s="189">
        <v>25319675</v>
      </c>
      <c r="K233" s="215">
        <v>117057626</v>
      </c>
      <c r="L233" s="215">
        <v>144937824</v>
      </c>
      <c r="M233" s="227">
        <f t="shared" si="3"/>
        <v>144937824</v>
      </c>
      <c r="N233" s="215">
        <v>25319675</v>
      </c>
      <c r="O233" s="178">
        <v>24371845</v>
      </c>
      <c r="P233" s="178" t="s">
        <v>856</v>
      </c>
      <c r="Q233" s="178" t="s">
        <v>856</v>
      </c>
    </row>
    <row r="234" spans="1:17" ht="12.75">
      <c r="A234" s="177" t="s">
        <v>670</v>
      </c>
      <c r="B234" s="178">
        <v>225</v>
      </c>
      <c r="C234" s="215">
        <v>5706169</v>
      </c>
      <c r="D234" s="215">
        <v>0</v>
      </c>
      <c r="E234" s="215">
        <v>520625</v>
      </c>
      <c r="F234" s="215">
        <v>5185544</v>
      </c>
      <c r="G234" s="215">
        <v>5899812</v>
      </c>
      <c r="H234" s="215">
        <v>0</v>
      </c>
      <c r="I234" s="215">
        <v>533641</v>
      </c>
      <c r="J234" s="189">
        <v>5366171</v>
      </c>
      <c r="K234" s="215">
        <v>17475475</v>
      </c>
      <c r="L234" s="215">
        <v>20110080</v>
      </c>
      <c r="M234" s="227">
        <f t="shared" si="3"/>
        <v>20110080</v>
      </c>
      <c r="N234" s="215">
        <v>5366171</v>
      </c>
      <c r="O234" s="178">
        <v>5198242</v>
      </c>
      <c r="P234" s="178" t="s">
        <v>856</v>
      </c>
      <c r="Q234" s="178" t="s">
        <v>856</v>
      </c>
    </row>
    <row r="235" spans="1:17" ht="12.75">
      <c r="A235" s="177" t="s">
        <v>671</v>
      </c>
      <c r="B235" s="178">
        <v>226</v>
      </c>
      <c r="C235" s="215">
        <v>25986965</v>
      </c>
      <c r="D235" s="215">
        <v>0</v>
      </c>
      <c r="E235" s="215">
        <v>0</v>
      </c>
      <c r="F235" s="215">
        <v>25986965</v>
      </c>
      <c r="G235" s="215">
        <v>27177972</v>
      </c>
      <c r="H235" s="215">
        <v>0</v>
      </c>
      <c r="I235" s="215">
        <v>0</v>
      </c>
      <c r="J235" s="189">
        <v>27177972</v>
      </c>
      <c r="K235" s="215">
        <v>40737367</v>
      </c>
      <c r="L235" s="215">
        <v>50277180</v>
      </c>
      <c r="M235" s="227">
        <f t="shared" si="3"/>
        <v>50277180</v>
      </c>
      <c r="N235" s="215">
        <v>27177972</v>
      </c>
      <c r="O235" s="178">
        <v>25986965</v>
      </c>
      <c r="P235" s="178" t="s">
        <v>856</v>
      </c>
      <c r="Q235" s="178" t="s">
        <v>856</v>
      </c>
    </row>
    <row r="236" spans="1:17" ht="12.75">
      <c r="A236" s="177" t="s">
        <v>672</v>
      </c>
      <c r="B236" s="178">
        <v>227</v>
      </c>
      <c r="C236" s="215">
        <v>20943308</v>
      </c>
      <c r="D236" s="215">
        <v>0</v>
      </c>
      <c r="E236" s="215">
        <v>0</v>
      </c>
      <c r="F236" s="215">
        <v>20943308</v>
      </c>
      <c r="G236" s="215">
        <v>21834733</v>
      </c>
      <c r="H236" s="215">
        <v>0</v>
      </c>
      <c r="I236" s="215">
        <v>0</v>
      </c>
      <c r="J236" s="189">
        <v>21834733</v>
      </c>
      <c r="K236" s="215">
        <v>27072001</v>
      </c>
      <c r="L236" s="215">
        <v>31171150</v>
      </c>
      <c r="M236" s="227">
        <f t="shared" si="3"/>
        <v>31171150</v>
      </c>
      <c r="N236" s="215">
        <v>21834733</v>
      </c>
      <c r="O236" s="178">
        <v>20943308</v>
      </c>
      <c r="P236" s="178" t="s">
        <v>856</v>
      </c>
      <c r="Q236" s="178" t="s">
        <v>856</v>
      </c>
    </row>
    <row r="237" spans="1:17" ht="12.75">
      <c r="A237" s="177" t="s">
        <v>673</v>
      </c>
      <c r="B237" s="178">
        <v>228</v>
      </c>
      <c r="C237" s="215">
        <v>10952598</v>
      </c>
      <c r="D237" s="215">
        <v>0</v>
      </c>
      <c r="E237" s="215">
        <v>754110</v>
      </c>
      <c r="F237" s="215">
        <v>10198488</v>
      </c>
      <c r="G237" s="215">
        <v>11322451</v>
      </c>
      <c r="H237" s="215">
        <v>0</v>
      </c>
      <c r="I237" s="215">
        <v>772963</v>
      </c>
      <c r="J237" s="189">
        <v>10549488</v>
      </c>
      <c r="K237" s="215">
        <v>15819758</v>
      </c>
      <c r="L237" s="215">
        <v>17652214</v>
      </c>
      <c r="M237" s="227">
        <f t="shared" si="3"/>
        <v>17652214</v>
      </c>
      <c r="N237" s="215">
        <v>10549488</v>
      </c>
      <c r="O237" s="178">
        <v>10216881</v>
      </c>
      <c r="P237" s="178" t="s">
        <v>856</v>
      </c>
      <c r="Q237" s="178" t="s">
        <v>856</v>
      </c>
    </row>
    <row r="238" spans="1:17" ht="12.75">
      <c r="A238" s="177" t="s">
        <v>674</v>
      </c>
      <c r="B238" s="178">
        <v>229</v>
      </c>
      <c r="C238" s="215">
        <v>131687580</v>
      </c>
      <c r="D238" s="215">
        <v>0</v>
      </c>
      <c r="E238" s="215">
        <v>0</v>
      </c>
      <c r="F238" s="215">
        <v>131687580</v>
      </c>
      <c r="G238" s="215">
        <v>136192796</v>
      </c>
      <c r="H238" s="215">
        <v>0</v>
      </c>
      <c r="I238" s="215">
        <v>0</v>
      </c>
      <c r="J238" s="189">
        <v>136192796</v>
      </c>
      <c r="K238" s="215">
        <v>233925202</v>
      </c>
      <c r="L238" s="215">
        <v>256350144</v>
      </c>
      <c r="M238" s="227">
        <f t="shared" si="3"/>
        <v>256350144</v>
      </c>
      <c r="N238" s="215">
        <v>136192796</v>
      </c>
      <c r="O238" s="178">
        <v>131687580</v>
      </c>
      <c r="P238" s="178" t="s">
        <v>856</v>
      </c>
      <c r="Q238" s="178" t="s">
        <v>856</v>
      </c>
    </row>
    <row r="239" spans="1:17" ht="12.75">
      <c r="A239" s="177" t="s">
        <v>675</v>
      </c>
      <c r="B239" s="178">
        <v>230</v>
      </c>
      <c r="C239" s="215">
        <v>4425144</v>
      </c>
      <c r="D239" s="215">
        <v>0</v>
      </c>
      <c r="E239" s="215">
        <v>290248</v>
      </c>
      <c r="F239" s="215">
        <v>4134896</v>
      </c>
      <c r="G239" s="215">
        <v>4603140</v>
      </c>
      <c r="H239" s="215">
        <v>0</v>
      </c>
      <c r="I239" s="215">
        <v>297504</v>
      </c>
      <c r="J239" s="189">
        <v>4305636</v>
      </c>
      <c r="K239" s="215">
        <v>4986938</v>
      </c>
      <c r="L239" s="215">
        <v>5899120</v>
      </c>
      <c r="M239" s="227">
        <f t="shared" si="3"/>
        <v>5899120</v>
      </c>
      <c r="N239" s="215">
        <v>4305636</v>
      </c>
      <c r="O239" s="178">
        <v>4141975</v>
      </c>
      <c r="P239" s="178" t="s">
        <v>856</v>
      </c>
      <c r="Q239" s="178" t="s">
        <v>856</v>
      </c>
    </row>
    <row r="240" spans="1:17" ht="12.75">
      <c r="A240" s="177" t="s">
        <v>676</v>
      </c>
      <c r="B240" s="178">
        <v>231</v>
      </c>
      <c r="C240" s="215">
        <v>43989900</v>
      </c>
      <c r="D240" s="215">
        <v>0</v>
      </c>
      <c r="E240" s="215">
        <v>1507602</v>
      </c>
      <c r="F240" s="215">
        <v>42482298</v>
      </c>
      <c r="G240" s="215">
        <v>45533176</v>
      </c>
      <c r="H240" s="215">
        <v>0</v>
      </c>
      <c r="I240" s="215">
        <v>1545292</v>
      </c>
      <c r="J240" s="189">
        <v>43987884</v>
      </c>
      <c r="K240" s="215">
        <v>81094561</v>
      </c>
      <c r="L240" s="215">
        <v>95281151</v>
      </c>
      <c r="M240" s="227">
        <f t="shared" si="3"/>
        <v>95281151</v>
      </c>
      <c r="N240" s="215">
        <v>43987884</v>
      </c>
      <c r="O240" s="178">
        <v>42519069</v>
      </c>
      <c r="P240" s="178" t="s">
        <v>856</v>
      </c>
      <c r="Q240" s="178" t="s">
        <v>856</v>
      </c>
    </row>
    <row r="241" spans="1:17" ht="12.75">
      <c r="A241" s="177" t="s">
        <v>677</v>
      </c>
      <c r="B241" s="178">
        <v>232</v>
      </c>
      <c r="C241" s="215">
        <v>23727673</v>
      </c>
      <c r="D241" s="215">
        <v>0</v>
      </c>
      <c r="E241" s="215">
        <v>3827177</v>
      </c>
      <c r="F241" s="215">
        <v>19900496</v>
      </c>
      <c r="G241" s="215">
        <v>24692748</v>
      </c>
      <c r="H241" s="215">
        <v>0</v>
      </c>
      <c r="I241" s="215">
        <v>3922856</v>
      </c>
      <c r="J241" s="189">
        <v>20769892</v>
      </c>
      <c r="K241" s="215">
        <v>38420382</v>
      </c>
      <c r="L241" s="215">
        <v>44646361</v>
      </c>
      <c r="M241" s="227">
        <f t="shared" si="3"/>
        <v>44646361</v>
      </c>
      <c r="N241" s="215">
        <v>20769892</v>
      </c>
      <c r="O241" s="178">
        <v>21428842</v>
      </c>
      <c r="P241" s="178" t="s">
        <v>856</v>
      </c>
      <c r="Q241" s="178" t="s">
        <v>856</v>
      </c>
    </row>
    <row r="242" spans="1:17" ht="12.75">
      <c r="A242" s="177" t="s">
        <v>678</v>
      </c>
      <c r="B242" s="178">
        <v>233</v>
      </c>
      <c r="C242" s="215">
        <v>2323614</v>
      </c>
      <c r="D242" s="215">
        <v>0</v>
      </c>
      <c r="E242" s="215">
        <v>0</v>
      </c>
      <c r="F242" s="215">
        <v>2323614</v>
      </c>
      <c r="G242" s="215">
        <v>2438430</v>
      </c>
      <c r="H242" s="215">
        <v>0</v>
      </c>
      <c r="I242" s="215">
        <v>0</v>
      </c>
      <c r="J242" s="189">
        <v>2438430</v>
      </c>
      <c r="K242" s="215">
        <v>2604684</v>
      </c>
      <c r="L242" s="215">
        <v>0</v>
      </c>
      <c r="M242" s="227">
        <f t="shared" si="3"/>
        <v>2604684</v>
      </c>
      <c r="N242" s="215">
        <v>2438430</v>
      </c>
      <c r="O242" s="178">
        <v>2323614</v>
      </c>
      <c r="P242" s="178" t="s">
        <v>856</v>
      </c>
      <c r="Q242" s="178" t="s">
        <v>856</v>
      </c>
    </row>
    <row r="243" spans="1:17" ht="12.75">
      <c r="A243" s="177" t="s">
        <v>679</v>
      </c>
      <c r="B243" s="178">
        <v>234</v>
      </c>
      <c r="C243" s="215">
        <v>2959779</v>
      </c>
      <c r="D243" s="215">
        <v>0</v>
      </c>
      <c r="E243" s="215">
        <v>0</v>
      </c>
      <c r="F243" s="215">
        <v>2959779</v>
      </c>
      <c r="G243" s="215">
        <v>3070990</v>
      </c>
      <c r="H243" s="215">
        <v>0</v>
      </c>
      <c r="I243" s="215">
        <v>0</v>
      </c>
      <c r="J243" s="189">
        <v>3070990</v>
      </c>
      <c r="K243" s="215">
        <v>4591278</v>
      </c>
      <c r="L243" s="215">
        <v>5116529</v>
      </c>
      <c r="M243" s="227">
        <f t="shared" si="3"/>
        <v>5116529</v>
      </c>
      <c r="N243" s="215">
        <v>3070990</v>
      </c>
      <c r="O243" s="178">
        <v>2959779</v>
      </c>
      <c r="P243" s="178" t="s">
        <v>856</v>
      </c>
      <c r="Q243" s="178" t="s">
        <v>856</v>
      </c>
    </row>
    <row r="244" spans="1:17" ht="12.75">
      <c r="A244" s="177" t="s">
        <v>680</v>
      </c>
      <c r="B244" s="178">
        <v>235</v>
      </c>
      <c r="C244" s="215">
        <v>3760614</v>
      </c>
      <c r="D244" s="215">
        <v>-97763</v>
      </c>
      <c r="E244" s="215">
        <v>1129916</v>
      </c>
      <c r="F244" s="215">
        <v>2630698</v>
      </c>
      <c r="G244" s="215">
        <v>3901683</v>
      </c>
      <c r="H244" s="215">
        <v>0</v>
      </c>
      <c r="I244" s="215">
        <v>1158164</v>
      </c>
      <c r="J244" s="189">
        <v>2743519</v>
      </c>
      <c r="K244" s="215">
        <v>6219951</v>
      </c>
      <c r="L244" s="215">
        <v>7665816</v>
      </c>
      <c r="M244" s="227">
        <f t="shared" si="3"/>
        <v>7665816</v>
      </c>
      <c r="N244" s="215">
        <v>2743519</v>
      </c>
      <c r="O244" s="178">
        <v>2756020</v>
      </c>
      <c r="P244" s="178" t="s">
        <v>856</v>
      </c>
      <c r="Q244" s="178" t="s">
        <v>856</v>
      </c>
    </row>
    <row r="245" spans="1:17" ht="12.75">
      <c r="A245" s="177" t="s">
        <v>681</v>
      </c>
      <c r="B245" s="178">
        <v>236</v>
      </c>
      <c r="C245" s="215">
        <v>99983107</v>
      </c>
      <c r="D245" s="215">
        <v>0</v>
      </c>
      <c r="E245" s="215">
        <v>0</v>
      </c>
      <c r="F245" s="215">
        <v>99983107</v>
      </c>
      <c r="G245" s="215">
        <v>104649832</v>
      </c>
      <c r="H245" s="215">
        <v>0</v>
      </c>
      <c r="I245" s="215">
        <v>0</v>
      </c>
      <c r="J245" s="189">
        <v>104649832</v>
      </c>
      <c r="K245" s="215">
        <v>102378780</v>
      </c>
      <c r="L245" s="215">
        <v>112209098</v>
      </c>
      <c r="M245" s="227">
        <f t="shared" si="3"/>
        <v>112209098</v>
      </c>
      <c r="N245" s="215">
        <v>104649832</v>
      </c>
      <c r="O245" s="178">
        <v>99983107</v>
      </c>
      <c r="P245" s="178" t="s">
        <v>856</v>
      </c>
      <c r="Q245" s="178" t="s">
        <v>856</v>
      </c>
    </row>
    <row r="246" spans="1:17" ht="12.75">
      <c r="A246" s="177" t="s">
        <v>682</v>
      </c>
      <c r="B246" s="178">
        <v>237</v>
      </c>
      <c r="C246" s="215">
        <v>2294403</v>
      </c>
      <c r="D246" s="215">
        <v>0</v>
      </c>
      <c r="E246" s="215">
        <v>42644</v>
      </c>
      <c r="F246" s="215">
        <v>2251759</v>
      </c>
      <c r="G246" s="215">
        <v>2395124</v>
      </c>
      <c r="H246" s="215">
        <v>0</v>
      </c>
      <c r="I246" s="215">
        <v>43710</v>
      </c>
      <c r="J246" s="189">
        <v>2351414</v>
      </c>
      <c r="K246" s="215">
        <v>2819972</v>
      </c>
      <c r="L246" s="215">
        <v>2807615</v>
      </c>
      <c r="M246" s="227">
        <f t="shared" si="3"/>
        <v>2807615</v>
      </c>
      <c r="N246" s="215">
        <v>2351414</v>
      </c>
      <c r="O246" s="178">
        <v>2252799</v>
      </c>
      <c r="P246" s="178" t="s">
        <v>856</v>
      </c>
      <c r="Q246" s="178" t="s">
        <v>856</v>
      </c>
    </row>
    <row r="247" spans="1:17" ht="12.75">
      <c r="A247" s="177" t="s">
        <v>683</v>
      </c>
      <c r="B247" s="178">
        <v>238</v>
      </c>
      <c r="C247" s="215">
        <v>25427742</v>
      </c>
      <c r="D247" s="215">
        <v>0</v>
      </c>
      <c r="E247" s="215">
        <v>1214530</v>
      </c>
      <c r="F247" s="215">
        <v>24213212</v>
      </c>
      <c r="G247" s="215">
        <v>27571593</v>
      </c>
      <c r="H247" s="215">
        <v>0</v>
      </c>
      <c r="I247" s="215">
        <v>1244893</v>
      </c>
      <c r="J247" s="189">
        <v>26326700</v>
      </c>
      <c r="K247" s="215">
        <v>42968554</v>
      </c>
      <c r="L247" s="215">
        <v>49800326</v>
      </c>
      <c r="M247" s="227">
        <f t="shared" si="3"/>
        <v>49800326</v>
      </c>
      <c r="N247" s="215">
        <v>26326700</v>
      </c>
      <c r="O247" s="178">
        <v>24242835</v>
      </c>
      <c r="P247" s="178" t="s">
        <v>856</v>
      </c>
      <c r="Q247" s="178" t="s">
        <v>856</v>
      </c>
    </row>
    <row r="248" spans="1:17" ht="12.75">
      <c r="A248" s="177" t="s">
        <v>684</v>
      </c>
      <c r="B248" s="178">
        <v>239</v>
      </c>
      <c r="C248" s="215">
        <v>197013956</v>
      </c>
      <c r="D248" s="215">
        <v>0</v>
      </c>
      <c r="E248" s="215">
        <v>0</v>
      </c>
      <c r="F248" s="215">
        <v>197013956</v>
      </c>
      <c r="G248" s="215">
        <v>207233556</v>
      </c>
      <c r="H248" s="215">
        <v>0</v>
      </c>
      <c r="I248" s="215">
        <v>0</v>
      </c>
      <c r="J248" s="189">
        <v>207233556</v>
      </c>
      <c r="K248" s="215">
        <v>314388140</v>
      </c>
      <c r="L248" s="215">
        <v>373905333</v>
      </c>
      <c r="M248" s="227">
        <f t="shared" si="3"/>
        <v>373905333</v>
      </c>
      <c r="N248" s="215">
        <v>207233556</v>
      </c>
      <c r="O248" s="178">
        <v>197013956</v>
      </c>
      <c r="P248" s="178" t="s">
        <v>856</v>
      </c>
      <c r="Q248" s="178" t="s">
        <v>856</v>
      </c>
    </row>
    <row r="249" spans="1:17" ht="12.75">
      <c r="A249" s="177" t="s">
        <v>685</v>
      </c>
      <c r="B249" s="178">
        <v>240</v>
      </c>
      <c r="C249" s="215">
        <v>10771602</v>
      </c>
      <c r="D249" s="215">
        <v>0</v>
      </c>
      <c r="E249" s="215">
        <v>0</v>
      </c>
      <c r="F249" s="215">
        <v>10771602</v>
      </c>
      <c r="G249" s="215">
        <v>11196772</v>
      </c>
      <c r="H249" s="215">
        <v>0</v>
      </c>
      <c r="I249" s="215">
        <v>0</v>
      </c>
      <c r="J249" s="189">
        <v>11196772</v>
      </c>
      <c r="K249" s="215">
        <v>15473545</v>
      </c>
      <c r="L249" s="215">
        <v>16931174</v>
      </c>
      <c r="M249" s="227">
        <f t="shared" si="3"/>
        <v>16931174</v>
      </c>
      <c r="N249" s="215">
        <v>11196772</v>
      </c>
      <c r="O249" s="178">
        <v>10771602</v>
      </c>
      <c r="P249" s="178" t="s">
        <v>856</v>
      </c>
      <c r="Q249" s="178" t="s">
        <v>856</v>
      </c>
    </row>
    <row r="250" spans="1:17" ht="12.75">
      <c r="A250" s="177" t="s">
        <v>686</v>
      </c>
      <c r="B250" s="178">
        <v>241</v>
      </c>
      <c r="C250" s="215">
        <v>10211423</v>
      </c>
      <c r="D250" s="215">
        <v>0</v>
      </c>
      <c r="E250" s="215">
        <v>0</v>
      </c>
      <c r="F250" s="215">
        <v>10211423</v>
      </c>
      <c r="G250" s="215">
        <v>10513309</v>
      </c>
      <c r="H250" s="215">
        <v>0</v>
      </c>
      <c r="I250" s="215">
        <v>0</v>
      </c>
      <c r="J250" s="189">
        <v>10513309</v>
      </c>
      <c r="K250" s="215">
        <v>15325794</v>
      </c>
      <c r="L250" s="215">
        <v>16556109</v>
      </c>
      <c r="M250" s="227">
        <f t="shared" si="3"/>
        <v>16556109</v>
      </c>
      <c r="N250" s="215">
        <v>10513309</v>
      </c>
      <c r="O250" s="178">
        <v>10211423</v>
      </c>
      <c r="P250" s="178" t="s">
        <v>856</v>
      </c>
      <c r="Q250" s="178" t="s">
        <v>856</v>
      </c>
    </row>
    <row r="251" spans="1:17" ht="12.75">
      <c r="A251" s="177" t="s">
        <v>687</v>
      </c>
      <c r="B251" s="178">
        <v>242</v>
      </c>
      <c r="C251" s="215">
        <v>22980526</v>
      </c>
      <c r="D251" s="215">
        <v>136000</v>
      </c>
      <c r="E251" s="215">
        <v>1340194</v>
      </c>
      <c r="F251" s="215">
        <v>21640332</v>
      </c>
      <c r="G251" s="215">
        <v>23826485</v>
      </c>
      <c r="H251" s="215">
        <v>0</v>
      </c>
      <c r="I251" s="215">
        <v>1373699</v>
      </c>
      <c r="J251" s="189">
        <v>22452786</v>
      </c>
      <c r="K251" s="215">
        <v>95844353</v>
      </c>
      <c r="L251" s="215">
        <v>112359766</v>
      </c>
      <c r="M251" s="227">
        <f t="shared" si="3"/>
        <v>112359766</v>
      </c>
      <c r="N251" s="215">
        <v>22452786</v>
      </c>
      <c r="O251" s="178">
        <v>21669703</v>
      </c>
      <c r="P251" s="178" t="s">
        <v>856</v>
      </c>
      <c r="Q251" s="178" t="s">
        <v>856</v>
      </c>
    </row>
    <row r="252" spans="1:17" ht="12.75">
      <c r="A252" s="177" t="s">
        <v>688</v>
      </c>
      <c r="B252" s="178">
        <v>243</v>
      </c>
      <c r="C252" s="215">
        <v>299034035</v>
      </c>
      <c r="D252" s="215">
        <v>0</v>
      </c>
      <c r="E252" s="215">
        <v>0</v>
      </c>
      <c r="F252" s="215">
        <v>299034035</v>
      </c>
      <c r="G252" s="215">
        <v>313460657</v>
      </c>
      <c r="H252" s="215">
        <v>0</v>
      </c>
      <c r="I252" s="215">
        <v>0</v>
      </c>
      <c r="J252" s="189">
        <v>313460657</v>
      </c>
      <c r="K252" s="215">
        <v>472805948</v>
      </c>
      <c r="L252" s="215">
        <v>521451005</v>
      </c>
      <c r="M252" s="227">
        <f t="shared" si="3"/>
        <v>521451005</v>
      </c>
      <c r="N252" s="215">
        <v>313460657</v>
      </c>
      <c r="O252" s="178">
        <v>299034035</v>
      </c>
      <c r="P252" s="178" t="s">
        <v>856</v>
      </c>
      <c r="Q252" s="178" t="s">
        <v>856</v>
      </c>
    </row>
    <row r="253" spans="1:17" ht="12.75">
      <c r="A253" s="177" t="s">
        <v>689</v>
      </c>
      <c r="B253" s="178">
        <v>244</v>
      </c>
      <c r="C253" s="215">
        <v>68992988</v>
      </c>
      <c r="D253" s="215">
        <v>0</v>
      </c>
      <c r="E253" s="215">
        <v>8193145</v>
      </c>
      <c r="F253" s="215">
        <v>60799843</v>
      </c>
      <c r="G253" s="215">
        <v>71343668</v>
      </c>
      <c r="H253" s="215">
        <v>0</v>
      </c>
      <c r="I253" s="215">
        <v>8397974</v>
      </c>
      <c r="J253" s="189">
        <v>62945694</v>
      </c>
      <c r="K253" s="215">
        <v>113814299</v>
      </c>
      <c r="L253" s="215">
        <v>132816352</v>
      </c>
      <c r="M253" s="227">
        <f t="shared" si="3"/>
        <v>132816352</v>
      </c>
      <c r="N253" s="215">
        <v>62945694</v>
      </c>
      <c r="O253" s="178">
        <v>60999676</v>
      </c>
      <c r="P253" s="178" t="s">
        <v>856</v>
      </c>
      <c r="Q253" s="178" t="s">
        <v>856</v>
      </c>
    </row>
    <row r="254" spans="1:17" ht="12.75">
      <c r="A254" s="177" t="s">
        <v>690</v>
      </c>
      <c r="B254" s="178">
        <v>245</v>
      </c>
      <c r="C254" s="215">
        <v>37932638</v>
      </c>
      <c r="D254" s="215">
        <v>0</v>
      </c>
      <c r="E254" s="215">
        <v>2421384</v>
      </c>
      <c r="F254" s="215">
        <v>35511254</v>
      </c>
      <c r="G254" s="215">
        <v>39335773</v>
      </c>
      <c r="H254" s="215">
        <v>0</v>
      </c>
      <c r="I254" s="215">
        <v>2481919</v>
      </c>
      <c r="J254" s="189">
        <v>36853854</v>
      </c>
      <c r="K254" s="215">
        <v>63350532</v>
      </c>
      <c r="L254" s="215">
        <v>70789831</v>
      </c>
      <c r="M254" s="227">
        <f t="shared" si="3"/>
        <v>70789831</v>
      </c>
      <c r="N254" s="215">
        <v>36853854</v>
      </c>
      <c r="O254" s="178">
        <v>35570312</v>
      </c>
      <c r="P254" s="178" t="s">
        <v>856</v>
      </c>
      <c r="Q254" s="178" t="s">
        <v>856</v>
      </c>
    </row>
    <row r="255" spans="1:17" ht="12.75">
      <c r="A255" s="177" t="s">
        <v>691</v>
      </c>
      <c r="B255" s="178">
        <v>246</v>
      </c>
      <c r="C255" s="215">
        <v>79605148</v>
      </c>
      <c r="D255" s="215">
        <v>0</v>
      </c>
      <c r="E255" s="215">
        <v>16123301</v>
      </c>
      <c r="F255" s="215">
        <v>63481847</v>
      </c>
      <c r="G255" s="215">
        <v>82510951</v>
      </c>
      <c r="H255" s="215">
        <v>0</v>
      </c>
      <c r="I255" s="215">
        <v>16526384</v>
      </c>
      <c r="J255" s="189">
        <v>65984567</v>
      </c>
      <c r="K255" s="215">
        <v>154993795</v>
      </c>
      <c r="L255" s="215">
        <v>169366657</v>
      </c>
      <c r="M255" s="227">
        <f t="shared" si="3"/>
        <v>169366657</v>
      </c>
      <c r="N255" s="215">
        <v>65984567</v>
      </c>
      <c r="O255" s="178">
        <v>63875098</v>
      </c>
      <c r="P255" s="178" t="s">
        <v>856</v>
      </c>
      <c r="Q255" s="178" t="s">
        <v>856</v>
      </c>
    </row>
    <row r="256" spans="1:17" ht="12.75">
      <c r="A256" s="177" t="s">
        <v>692</v>
      </c>
      <c r="B256" s="178">
        <v>247</v>
      </c>
      <c r="C256" s="215">
        <v>27952114</v>
      </c>
      <c r="D256" s="215">
        <v>0</v>
      </c>
      <c r="E256" s="215">
        <v>2335659</v>
      </c>
      <c r="F256" s="215">
        <v>25616455</v>
      </c>
      <c r="G256" s="215">
        <v>29424613</v>
      </c>
      <c r="H256" s="215">
        <v>0</v>
      </c>
      <c r="I256" s="215">
        <v>2394050</v>
      </c>
      <c r="J256" s="189">
        <v>27030563</v>
      </c>
      <c r="K256" s="215">
        <v>55742057</v>
      </c>
      <c r="L256" s="215">
        <v>64528447</v>
      </c>
      <c r="M256" s="227">
        <f t="shared" si="3"/>
        <v>64528447</v>
      </c>
      <c r="N256" s="215">
        <v>27030563</v>
      </c>
      <c r="O256" s="178">
        <v>25673422</v>
      </c>
      <c r="P256" s="178" t="s">
        <v>856</v>
      </c>
      <c r="Q256" s="178" t="s">
        <v>856</v>
      </c>
    </row>
    <row r="257" spans="1:17" ht="12.75">
      <c r="A257" s="177" t="s">
        <v>693</v>
      </c>
      <c r="B257" s="178">
        <v>248</v>
      </c>
      <c r="C257" s="215">
        <v>102073296</v>
      </c>
      <c r="D257" s="215">
        <v>0</v>
      </c>
      <c r="E257" s="215">
        <v>0</v>
      </c>
      <c r="F257" s="215">
        <v>102073296</v>
      </c>
      <c r="G257" s="215">
        <v>107656370</v>
      </c>
      <c r="H257" s="215">
        <v>0</v>
      </c>
      <c r="I257" s="215">
        <v>0</v>
      </c>
      <c r="J257" s="189">
        <v>107656370</v>
      </c>
      <c r="K257" s="215">
        <v>217173157</v>
      </c>
      <c r="L257" s="215">
        <v>248035333</v>
      </c>
      <c r="M257" s="227">
        <f t="shared" si="3"/>
        <v>248035333</v>
      </c>
      <c r="N257" s="215">
        <v>107656370</v>
      </c>
      <c r="O257" s="178">
        <v>102073296</v>
      </c>
      <c r="P257" s="178" t="s">
        <v>856</v>
      </c>
      <c r="Q257" s="178" t="s">
        <v>856</v>
      </c>
    </row>
    <row r="258" spans="1:17" ht="12.75">
      <c r="A258" s="177" t="s">
        <v>694</v>
      </c>
      <c r="B258" s="178">
        <v>249</v>
      </c>
      <c r="C258" s="215">
        <v>5636740</v>
      </c>
      <c r="D258" s="215">
        <v>0</v>
      </c>
      <c r="E258" s="215">
        <v>0</v>
      </c>
      <c r="F258" s="215">
        <v>5636740</v>
      </c>
      <c r="G258" s="215">
        <v>5793360</v>
      </c>
      <c r="H258" s="215">
        <v>0</v>
      </c>
      <c r="I258" s="215">
        <v>0</v>
      </c>
      <c r="J258" s="189">
        <v>5793360</v>
      </c>
      <c r="K258" s="215">
        <v>11644227</v>
      </c>
      <c r="L258" s="215">
        <v>13989820</v>
      </c>
      <c r="M258" s="227">
        <f t="shared" si="3"/>
        <v>13989820</v>
      </c>
      <c r="N258" s="215">
        <v>5793360</v>
      </c>
      <c r="O258" s="178">
        <v>5636740</v>
      </c>
      <c r="P258" s="178" t="s">
        <v>856</v>
      </c>
      <c r="Q258" s="178" t="s">
        <v>856</v>
      </c>
    </row>
    <row r="259" spans="1:17" ht="12.75">
      <c r="A259" s="177" t="s">
        <v>695</v>
      </c>
      <c r="B259" s="178">
        <v>250</v>
      </c>
      <c r="C259" s="215">
        <v>13907080</v>
      </c>
      <c r="D259" s="215">
        <v>0</v>
      </c>
      <c r="E259" s="215">
        <v>386929</v>
      </c>
      <c r="F259" s="215">
        <v>13520151</v>
      </c>
      <c r="G259" s="215">
        <v>14615445</v>
      </c>
      <c r="H259" s="215">
        <v>0</v>
      </c>
      <c r="I259" s="215">
        <v>396602</v>
      </c>
      <c r="J259" s="189">
        <v>14218843</v>
      </c>
      <c r="K259" s="215">
        <v>29710350</v>
      </c>
      <c r="L259" s="215">
        <v>33199052</v>
      </c>
      <c r="M259" s="227">
        <f t="shared" si="3"/>
        <v>33199052</v>
      </c>
      <c r="N259" s="215">
        <v>14218843</v>
      </c>
      <c r="O259" s="178">
        <v>13529588</v>
      </c>
      <c r="P259" s="178" t="s">
        <v>856</v>
      </c>
      <c r="Q259" s="178" t="s">
        <v>856</v>
      </c>
    </row>
    <row r="260" spans="1:17" ht="12.75">
      <c r="A260" s="177" t="s">
        <v>696</v>
      </c>
      <c r="B260" s="178">
        <v>251</v>
      </c>
      <c r="C260" s="215">
        <v>37510792</v>
      </c>
      <c r="D260" s="215">
        <v>0</v>
      </c>
      <c r="E260" s="215">
        <v>4439117</v>
      </c>
      <c r="F260" s="215">
        <v>33071675</v>
      </c>
      <c r="G260" s="215">
        <v>38902938</v>
      </c>
      <c r="H260" s="215">
        <v>0</v>
      </c>
      <c r="I260" s="215">
        <v>4550095</v>
      </c>
      <c r="J260" s="189">
        <v>34352843</v>
      </c>
      <c r="K260" s="215">
        <v>63729599</v>
      </c>
      <c r="L260" s="215">
        <v>73387672</v>
      </c>
      <c r="M260" s="227">
        <f t="shared" si="3"/>
        <v>73387672</v>
      </c>
      <c r="N260" s="215">
        <v>34352843</v>
      </c>
      <c r="O260" s="178">
        <v>33179946</v>
      </c>
      <c r="P260" s="178" t="s">
        <v>856</v>
      </c>
      <c r="Q260" s="178" t="s">
        <v>856</v>
      </c>
    </row>
    <row r="261" spans="1:17" ht="12.75">
      <c r="A261" s="177" t="s">
        <v>697</v>
      </c>
      <c r="B261" s="178">
        <v>252</v>
      </c>
      <c r="C261" s="215">
        <v>25133435</v>
      </c>
      <c r="D261" s="215">
        <v>777336</v>
      </c>
      <c r="E261" s="215">
        <v>4046681</v>
      </c>
      <c r="F261" s="215">
        <v>21086754</v>
      </c>
      <c r="G261" s="215">
        <v>25908870</v>
      </c>
      <c r="H261" s="215">
        <v>0</v>
      </c>
      <c r="I261" s="215">
        <v>4147848</v>
      </c>
      <c r="J261" s="189">
        <v>21761022</v>
      </c>
      <c r="K261" s="215">
        <v>65178394</v>
      </c>
      <c r="L261" s="215">
        <v>69805501</v>
      </c>
      <c r="M261" s="227">
        <f t="shared" si="3"/>
        <v>69805501</v>
      </c>
      <c r="N261" s="215">
        <v>21761022</v>
      </c>
      <c r="O261" s="178">
        <v>21166494</v>
      </c>
      <c r="P261" s="178" t="s">
        <v>856</v>
      </c>
      <c r="Q261" s="178" t="s">
        <v>856</v>
      </c>
    </row>
    <row r="262" spans="1:17" ht="12.75">
      <c r="A262" s="177" t="s">
        <v>698</v>
      </c>
      <c r="B262" s="178">
        <v>253</v>
      </c>
      <c r="C262" s="215">
        <v>4929333</v>
      </c>
      <c r="D262" s="215">
        <v>0</v>
      </c>
      <c r="E262" s="215">
        <v>0</v>
      </c>
      <c r="F262" s="215">
        <v>4929333</v>
      </c>
      <c r="G262" s="215">
        <v>5191192</v>
      </c>
      <c r="H262" s="215">
        <v>0</v>
      </c>
      <c r="I262" s="215">
        <v>0</v>
      </c>
      <c r="J262" s="189">
        <v>5191192</v>
      </c>
      <c r="K262" s="215">
        <v>13145669</v>
      </c>
      <c r="L262" s="215">
        <v>12304319</v>
      </c>
      <c r="M262" s="227">
        <f t="shared" si="3"/>
        <v>12304319</v>
      </c>
      <c r="N262" s="215">
        <v>5191192</v>
      </c>
      <c r="O262" s="178">
        <v>4929333</v>
      </c>
      <c r="P262" s="178" t="s">
        <v>856</v>
      </c>
      <c r="Q262" s="178" t="s">
        <v>856</v>
      </c>
    </row>
    <row r="263" spans="1:17" ht="12.75">
      <c r="A263" s="177" t="s">
        <v>699</v>
      </c>
      <c r="B263" s="178">
        <v>254</v>
      </c>
      <c r="C263" s="215">
        <v>16592852</v>
      </c>
      <c r="D263" s="215">
        <v>0</v>
      </c>
      <c r="E263" s="215">
        <v>1501539</v>
      </c>
      <c r="F263" s="215">
        <v>15091313</v>
      </c>
      <c r="G263" s="215">
        <v>17476298</v>
      </c>
      <c r="H263" s="215">
        <v>0</v>
      </c>
      <c r="I263" s="215">
        <v>1539077</v>
      </c>
      <c r="J263" s="189">
        <v>15937221</v>
      </c>
      <c r="K263" s="215">
        <v>31819509</v>
      </c>
      <c r="L263" s="215">
        <v>37418398</v>
      </c>
      <c r="M263" s="227">
        <f t="shared" si="3"/>
        <v>37418398</v>
      </c>
      <c r="N263" s="215">
        <v>15937221</v>
      </c>
      <c r="O263" s="178">
        <v>15127936</v>
      </c>
      <c r="P263" s="178" t="s">
        <v>856</v>
      </c>
      <c r="Q263" s="178" t="s">
        <v>856</v>
      </c>
    </row>
    <row r="264" spans="1:17" ht="12.75">
      <c r="A264" s="177" t="s">
        <v>700</v>
      </c>
      <c r="B264" s="178">
        <v>255</v>
      </c>
      <c r="C264" s="215">
        <v>1876923</v>
      </c>
      <c r="D264" s="215">
        <v>0</v>
      </c>
      <c r="E264" s="215">
        <v>206371</v>
      </c>
      <c r="F264" s="215">
        <v>1670552</v>
      </c>
      <c r="G264" s="215">
        <v>1946462</v>
      </c>
      <c r="H264" s="215">
        <v>0</v>
      </c>
      <c r="I264" s="215">
        <v>211530</v>
      </c>
      <c r="J264" s="189">
        <v>1734932</v>
      </c>
      <c r="K264" s="215">
        <v>4040618</v>
      </c>
      <c r="L264" s="215">
        <v>5207358</v>
      </c>
      <c r="M264" s="227">
        <f t="shared" si="3"/>
        <v>5207358</v>
      </c>
      <c r="N264" s="215">
        <v>1734932</v>
      </c>
      <c r="O264" s="178">
        <v>1629021</v>
      </c>
      <c r="P264" s="178" t="s">
        <v>856</v>
      </c>
      <c r="Q264" s="178" t="s">
        <v>856</v>
      </c>
    </row>
    <row r="265" spans="1:17" ht="12.75">
      <c r="A265" s="177" t="s">
        <v>701</v>
      </c>
      <c r="B265" s="178">
        <v>256</v>
      </c>
      <c r="C265" s="215">
        <v>3998012</v>
      </c>
      <c r="D265" s="215">
        <v>0</v>
      </c>
      <c r="E265" s="215">
        <v>0</v>
      </c>
      <c r="F265" s="215">
        <v>3998012</v>
      </c>
      <c r="G265" s="215">
        <v>4139201</v>
      </c>
      <c r="H265" s="215">
        <v>0</v>
      </c>
      <c r="I265" s="215">
        <v>0</v>
      </c>
      <c r="J265" s="189">
        <v>4139201</v>
      </c>
      <c r="K265" s="215">
        <v>4530648</v>
      </c>
      <c r="L265" s="215">
        <v>5082562</v>
      </c>
      <c r="M265" s="227">
        <f t="shared" si="3"/>
        <v>5082562</v>
      </c>
      <c r="N265" s="215">
        <v>4139201</v>
      </c>
      <c r="O265" s="178">
        <v>3998012</v>
      </c>
      <c r="P265" s="178" t="s">
        <v>856</v>
      </c>
      <c r="Q265" s="178" t="s">
        <v>856</v>
      </c>
    </row>
    <row r="266" spans="1:17" ht="12.75">
      <c r="A266" s="177" t="s">
        <v>702</v>
      </c>
      <c r="B266" s="178">
        <v>257</v>
      </c>
      <c r="C266" s="215">
        <v>17045787</v>
      </c>
      <c r="D266" s="215">
        <v>0</v>
      </c>
      <c r="E266" s="215">
        <v>388732</v>
      </c>
      <c r="F266" s="215">
        <v>16657055</v>
      </c>
      <c r="G266" s="215">
        <v>17963666</v>
      </c>
      <c r="H266" s="215">
        <v>0</v>
      </c>
      <c r="I266" s="215">
        <v>398450</v>
      </c>
      <c r="J266" s="189">
        <v>17565216</v>
      </c>
      <c r="K266" s="215">
        <v>29042028</v>
      </c>
      <c r="L266" s="215">
        <v>34963858</v>
      </c>
      <c r="M266" s="227">
        <f t="shared" si="3"/>
        <v>34963858</v>
      </c>
      <c r="N266" s="215">
        <v>17565216</v>
      </c>
      <c r="O266" s="178">
        <v>16666536</v>
      </c>
      <c r="P266" s="178" t="s">
        <v>856</v>
      </c>
      <c r="Q266" s="178" t="s">
        <v>856</v>
      </c>
    </row>
    <row r="267" spans="1:17" ht="12.75">
      <c r="A267" s="177" t="s">
        <v>703</v>
      </c>
      <c r="B267" s="178">
        <v>258</v>
      </c>
      <c r="C267" s="215">
        <v>116782246</v>
      </c>
      <c r="D267" s="215">
        <v>0</v>
      </c>
      <c r="E267" s="215">
        <v>0</v>
      </c>
      <c r="F267" s="215">
        <v>116782246</v>
      </c>
      <c r="G267" s="215">
        <v>121530005</v>
      </c>
      <c r="H267" s="215">
        <v>0</v>
      </c>
      <c r="I267" s="215">
        <v>0</v>
      </c>
      <c r="J267" s="189">
        <v>121530005</v>
      </c>
      <c r="K267" s="215">
        <v>177966420</v>
      </c>
      <c r="L267" s="215">
        <v>196044338</v>
      </c>
      <c r="M267" s="227">
        <f aca="true" t="shared" si="4" ref="M267:M330">IF(L267&gt;0,L267,IF(K267&gt;0,K267,L267))</f>
        <v>196044338</v>
      </c>
      <c r="N267" s="215">
        <v>121530005</v>
      </c>
      <c r="O267" s="178">
        <v>116782246</v>
      </c>
      <c r="P267" s="178" t="s">
        <v>856</v>
      </c>
      <c r="Q267" s="178" t="s">
        <v>856</v>
      </c>
    </row>
    <row r="268" spans="1:17" ht="12.75">
      <c r="A268" s="177" t="s">
        <v>704</v>
      </c>
      <c r="B268" s="178">
        <v>259</v>
      </c>
      <c r="C268" s="215">
        <v>23485297</v>
      </c>
      <c r="D268" s="215">
        <v>0</v>
      </c>
      <c r="E268" s="215">
        <v>957382</v>
      </c>
      <c r="F268" s="215">
        <v>22527915</v>
      </c>
      <c r="G268" s="215">
        <v>24694925</v>
      </c>
      <c r="H268" s="215">
        <v>0</v>
      </c>
      <c r="I268" s="215">
        <v>981317</v>
      </c>
      <c r="J268" s="189">
        <v>23713608</v>
      </c>
      <c r="K268" s="215">
        <v>54532733</v>
      </c>
      <c r="L268" s="215">
        <v>59062696</v>
      </c>
      <c r="M268" s="227">
        <f t="shared" si="4"/>
        <v>59062696</v>
      </c>
      <c r="N268" s="215">
        <v>23713608</v>
      </c>
      <c r="O268" s="178">
        <v>23012516</v>
      </c>
      <c r="P268" s="178" t="s">
        <v>856</v>
      </c>
      <c r="Q268" s="178" t="s">
        <v>856</v>
      </c>
    </row>
    <row r="269" spans="1:17" ht="12.75">
      <c r="A269" s="177" t="s">
        <v>705</v>
      </c>
      <c r="B269" s="178">
        <v>260</v>
      </c>
      <c r="C269" s="215">
        <v>3437839</v>
      </c>
      <c r="D269" s="215">
        <v>0</v>
      </c>
      <c r="E269" s="215">
        <v>0</v>
      </c>
      <c r="F269" s="215">
        <v>3437839</v>
      </c>
      <c r="G269" s="215">
        <v>3563000</v>
      </c>
      <c r="H269" s="215">
        <v>0</v>
      </c>
      <c r="I269" s="215">
        <v>0</v>
      </c>
      <c r="J269" s="189">
        <v>3563000</v>
      </c>
      <c r="K269" s="215">
        <v>6386652</v>
      </c>
      <c r="L269" s="215">
        <v>7463917</v>
      </c>
      <c r="M269" s="227">
        <f t="shared" si="4"/>
        <v>7463917</v>
      </c>
      <c r="N269" s="215">
        <v>3563000</v>
      </c>
      <c r="O269" s="178">
        <v>3437839</v>
      </c>
      <c r="P269" s="178" t="s">
        <v>856</v>
      </c>
      <c r="Q269" s="178" t="s">
        <v>856</v>
      </c>
    </row>
    <row r="270" spans="1:17" ht="12.75">
      <c r="A270" s="177" t="s">
        <v>706</v>
      </c>
      <c r="B270" s="178">
        <v>261</v>
      </c>
      <c r="C270" s="215">
        <v>70893641</v>
      </c>
      <c r="D270" s="215">
        <v>0</v>
      </c>
      <c r="E270" s="215">
        <v>8765220</v>
      </c>
      <c r="F270" s="215">
        <v>62128421</v>
      </c>
      <c r="G270" s="215">
        <v>73827017</v>
      </c>
      <c r="H270" s="215">
        <v>0</v>
      </c>
      <c r="I270" s="215">
        <v>8984351</v>
      </c>
      <c r="J270" s="189">
        <v>64842666</v>
      </c>
      <c r="K270" s="215">
        <v>132149357</v>
      </c>
      <c r="L270" s="215">
        <v>156226676</v>
      </c>
      <c r="M270" s="227">
        <f t="shared" si="4"/>
        <v>156226676</v>
      </c>
      <c r="N270" s="215">
        <v>64842666</v>
      </c>
      <c r="O270" s="178">
        <v>62342207</v>
      </c>
      <c r="P270" s="178" t="s">
        <v>856</v>
      </c>
      <c r="Q270" s="178" t="s">
        <v>856</v>
      </c>
    </row>
    <row r="271" spans="1:17" ht="12.75">
      <c r="A271" s="177" t="s">
        <v>707</v>
      </c>
      <c r="B271" s="178">
        <v>262</v>
      </c>
      <c r="C271" s="215">
        <v>73485587</v>
      </c>
      <c r="D271" s="215">
        <v>0</v>
      </c>
      <c r="E271" s="215">
        <v>0</v>
      </c>
      <c r="F271" s="215">
        <v>73485587</v>
      </c>
      <c r="G271" s="215">
        <v>76874803</v>
      </c>
      <c r="H271" s="215">
        <v>0</v>
      </c>
      <c r="I271" s="215">
        <v>0</v>
      </c>
      <c r="J271" s="189">
        <v>76874803</v>
      </c>
      <c r="K271" s="215">
        <v>141622749</v>
      </c>
      <c r="L271" s="215">
        <v>157230276</v>
      </c>
      <c r="M271" s="227">
        <f t="shared" si="4"/>
        <v>157230276</v>
      </c>
      <c r="N271" s="215">
        <v>76874803</v>
      </c>
      <c r="O271" s="178">
        <v>73485587</v>
      </c>
      <c r="P271" s="178" t="s">
        <v>856</v>
      </c>
      <c r="Q271" s="178" t="s">
        <v>856</v>
      </c>
    </row>
    <row r="272" spans="1:17" ht="12.75">
      <c r="A272" s="177" t="s">
        <v>708</v>
      </c>
      <c r="B272" s="178">
        <v>263</v>
      </c>
      <c r="C272" s="215">
        <v>1614823</v>
      </c>
      <c r="D272" s="215">
        <v>0</v>
      </c>
      <c r="E272" s="215">
        <v>249614</v>
      </c>
      <c r="F272" s="215">
        <v>1365209</v>
      </c>
      <c r="G272" s="215">
        <v>1673648</v>
      </c>
      <c r="H272" s="215">
        <v>0</v>
      </c>
      <c r="I272" s="215">
        <v>255854</v>
      </c>
      <c r="J272" s="189">
        <v>1417794</v>
      </c>
      <c r="K272" s="215">
        <v>1923543</v>
      </c>
      <c r="L272" s="215">
        <v>2145142</v>
      </c>
      <c r="M272" s="227">
        <f t="shared" si="4"/>
        <v>2145142</v>
      </c>
      <c r="N272" s="215">
        <v>1417794</v>
      </c>
      <c r="O272" s="178">
        <v>1371297</v>
      </c>
      <c r="P272" s="178" t="s">
        <v>856</v>
      </c>
      <c r="Q272" s="178" t="s">
        <v>856</v>
      </c>
    </row>
    <row r="273" spans="1:17" ht="12.75">
      <c r="A273" s="177" t="s">
        <v>709</v>
      </c>
      <c r="B273" s="178">
        <v>264</v>
      </c>
      <c r="C273" s="215">
        <v>66214508</v>
      </c>
      <c r="D273" s="215">
        <v>0</v>
      </c>
      <c r="E273" s="215">
        <v>8031885</v>
      </c>
      <c r="F273" s="215">
        <v>58182623</v>
      </c>
      <c r="G273" s="215">
        <v>70295456</v>
      </c>
      <c r="H273" s="215">
        <v>0</v>
      </c>
      <c r="I273" s="215">
        <v>8232682</v>
      </c>
      <c r="J273" s="189">
        <v>62062774</v>
      </c>
      <c r="K273" s="215">
        <v>143139237</v>
      </c>
      <c r="L273" s="215">
        <v>170838961</v>
      </c>
      <c r="M273" s="227">
        <f t="shared" si="4"/>
        <v>170838961</v>
      </c>
      <c r="N273" s="215">
        <v>62062774</v>
      </c>
      <c r="O273" s="178">
        <v>58378523</v>
      </c>
      <c r="P273" s="178" t="s">
        <v>856</v>
      </c>
      <c r="Q273" s="178" t="s">
        <v>856</v>
      </c>
    </row>
    <row r="274" spans="1:17" ht="12.75">
      <c r="A274" s="177" t="s">
        <v>710</v>
      </c>
      <c r="B274" s="178">
        <v>265</v>
      </c>
      <c r="C274" s="215">
        <v>46016987</v>
      </c>
      <c r="D274" s="215">
        <v>0</v>
      </c>
      <c r="E274" s="215">
        <v>0</v>
      </c>
      <c r="F274" s="215">
        <v>46016987</v>
      </c>
      <c r="G274" s="215">
        <v>47853248</v>
      </c>
      <c r="H274" s="215">
        <v>0</v>
      </c>
      <c r="I274" s="215">
        <v>0</v>
      </c>
      <c r="J274" s="189">
        <v>47853248</v>
      </c>
      <c r="K274" s="215">
        <v>70517269</v>
      </c>
      <c r="L274" s="215">
        <v>77564769</v>
      </c>
      <c r="M274" s="227">
        <f t="shared" si="4"/>
        <v>77564769</v>
      </c>
      <c r="N274" s="215">
        <v>47853248</v>
      </c>
      <c r="O274" s="178">
        <v>46016987</v>
      </c>
      <c r="P274" s="178" t="s">
        <v>856</v>
      </c>
      <c r="Q274" s="178" t="s">
        <v>856</v>
      </c>
    </row>
    <row r="275" spans="1:17" ht="12.75">
      <c r="A275" s="177" t="s">
        <v>711</v>
      </c>
      <c r="B275" s="178">
        <v>266</v>
      </c>
      <c r="C275" s="215">
        <v>73736939</v>
      </c>
      <c r="D275" s="215">
        <v>0</v>
      </c>
      <c r="E275" s="215">
        <v>13105686</v>
      </c>
      <c r="F275" s="215">
        <v>60631253</v>
      </c>
      <c r="G275" s="215">
        <v>76046671</v>
      </c>
      <c r="H275" s="215">
        <v>0</v>
      </c>
      <c r="I275" s="215">
        <v>13433328</v>
      </c>
      <c r="J275" s="189">
        <v>62613343</v>
      </c>
      <c r="K275" s="215">
        <v>98881000</v>
      </c>
      <c r="L275" s="215">
        <v>109158708</v>
      </c>
      <c r="M275" s="227">
        <f t="shared" si="4"/>
        <v>109158708</v>
      </c>
      <c r="N275" s="215">
        <v>62613343</v>
      </c>
      <c r="O275" s="178">
        <v>60950904</v>
      </c>
      <c r="P275" s="178" t="s">
        <v>856</v>
      </c>
      <c r="Q275" s="178" t="s">
        <v>856</v>
      </c>
    </row>
    <row r="276" spans="1:17" ht="12.75">
      <c r="A276" s="177" t="s">
        <v>712</v>
      </c>
      <c r="B276" s="178">
        <v>267</v>
      </c>
      <c r="C276" s="215">
        <v>11688253</v>
      </c>
      <c r="D276" s="215">
        <v>0</v>
      </c>
      <c r="E276" s="215">
        <v>366729</v>
      </c>
      <c r="F276" s="215">
        <v>11321524</v>
      </c>
      <c r="G276" s="215">
        <v>12160861</v>
      </c>
      <c r="H276" s="215">
        <v>0</v>
      </c>
      <c r="I276" s="215">
        <v>375897</v>
      </c>
      <c r="J276" s="189">
        <v>11784964</v>
      </c>
      <c r="K276" s="215">
        <v>19189640</v>
      </c>
      <c r="L276" s="215">
        <v>21962259</v>
      </c>
      <c r="M276" s="227">
        <f t="shared" si="4"/>
        <v>21962259</v>
      </c>
      <c r="N276" s="215">
        <v>11784964</v>
      </c>
      <c r="O276" s="178">
        <v>11330469</v>
      </c>
      <c r="P276" s="178" t="s">
        <v>856</v>
      </c>
      <c r="Q276" s="178" t="s">
        <v>856</v>
      </c>
    </row>
    <row r="277" spans="1:17" ht="12.75">
      <c r="A277" s="177" t="s">
        <v>713</v>
      </c>
      <c r="B277" s="178">
        <v>268</v>
      </c>
      <c r="C277" s="215">
        <v>4663121</v>
      </c>
      <c r="D277" s="215">
        <v>0</v>
      </c>
      <c r="E277" s="215">
        <v>319736</v>
      </c>
      <c r="F277" s="215">
        <v>4343385</v>
      </c>
      <c r="G277" s="215">
        <v>4876525</v>
      </c>
      <c r="H277" s="215">
        <v>0</v>
      </c>
      <c r="I277" s="215">
        <v>327729</v>
      </c>
      <c r="J277" s="189">
        <v>4548796</v>
      </c>
      <c r="K277" s="215">
        <v>7626706</v>
      </c>
      <c r="L277" s="215">
        <v>8128865</v>
      </c>
      <c r="M277" s="227">
        <f t="shared" si="4"/>
        <v>8128865</v>
      </c>
      <c r="N277" s="215">
        <v>4548796</v>
      </c>
      <c r="O277" s="178">
        <v>4351183</v>
      </c>
      <c r="P277" s="178" t="s">
        <v>856</v>
      </c>
      <c r="Q277" s="178" t="s">
        <v>856</v>
      </c>
    </row>
    <row r="278" spans="1:17" ht="12.75">
      <c r="A278" s="177" t="s">
        <v>714</v>
      </c>
      <c r="B278" s="178">
        <v>269</v>
      </c>
      <c r="C278" s="215">
        <v>27083123</v>
      </c>
      <c r="D278" s="215">
        <v>0</v>
      </c>
      <c r="E278" s="215">
        <v>4719219</v>
      </c>
      <c r="F278" s="215">
        <v>22363904</v>
      </c>
      <c r="G278" s="215">
        <v>27996198</v>
      </c>
      <c r="H278" s="215">
        <v>0</v>
      </c>
      <c r="I278" s="215">
        <v>4837199</v>
      </c>
      <c r="J278" s="189">
        <v>23158999</v>
      </c>
      <c r="K278" s="215">
        <v>35572556</v>
      </c>
      <c r="L278" s="215">
        <v>39908785</v>
      </c>
      <c r="M278" s="227">
        <f t="shared" si="4"/>
        <v>39908785</v>
      </c>
      <c r="N278" s="215">
        <v>23158999</v>
      </c>
      <c r="O278" s="178">
        <v>22479007</v>
      </c>
      <c r="P278" s="178" t="s">
        <v>856</v>
      </c>
      <c r="Q278" s="178" t="s">
        <v>856</v>
      </c>
    </row>
    <row r="279" spans="1:17" ht="12.75">
      <c r="A279" s="177" t="s">
        <v>715</v>
      </c>
      <c r="B279" s="178">
        <v>270</v>
      </c>
      <c r="C279" s="215">
        <v>11716695</v>
      </c>
      <c r="D279" s="215">
        <v>0</v>
      </c>
      <c r="E279" s="215">
        <v>757865</v>
      </c>
      <c r="F279" s="215">
        <v>10958830</v>
      </c>
      <c r="G279" s="215">
        <v>12168688</v>
      </c>
      <c r="H279" s="215">
        <v>0</v>
      </c>
      <c r="I279" s="215">
        <v>776812</v>
      </c>
      <c r="J279" s="189">
        <v>11391876</v>
      </c>
      <c r="K279" s="215">
        <v>20125454</v>
      </c>
      <c r="L279" s="215">
        <v>22808451</v>
      </c>
      <c r="M279" s="227">
        <f t="shared" si="4"/>
        <v>22808451</v>
      </c>
      <c r="N279" s="215">
        <v>11391876</v>
      </c>
      <c r="O279" s="178">
        <v>10977315</v>
      </c>
      <c r="P279" s="178" t="s">
        <v>856</v>
      </c>
      <c r="Q279" s="178" t="s">
        <v>856</v>
      </c>
    </row>
    <row r="280" spans="1:17" ht="12.75">
      <c r="A280" s="177" t="s">
        <v>716</v>
      </c>
      <c r="B280" s="178">
        <v>271</v>
      </c>
      <c r="C280" s="215">
        <v>90227774</v>
      </c>
      <c r="D280" s="215">
        <v>9500000</v>
      </c>
      <c r="E280" s="215">
        <v>16037772</v>
      </c>
      <c r="F280" s="215">
        <v>74190002</v>
      </c>
      <c r="G280" s="215">
        <v>94106233</v>
      </c>
      <c r="H280" s="215">
        <v>0</v>
      </c>
      <c r="I280" s="215">
        <v>16438716</v>
      </c>
      <c r="J280" s="189">
        <v>77667517</v>
      </c>
      <c r="K280" s="215">
        <v>174605264</v>
      </c>
      <c r="L280" s="215">
        <v>196573688</v>
      </c>
      <c r="M280" s="227">
        <f t="shared" si="4"/>
        <v>196573688</v>
      </c>
      <c r="N280" s="215">
        <v>77667517</v>
      </c>
      <c r="O280" s="178">
        <v>74349460</v>
      </c>
      <c r="P280" s="178" t="s">
        <v>856</v>
      </c>
      <c r="Q280" s="178" t="s">
        <v>856</v>
      </c>
    </row>
    <row r="281" spans="1:17" ht="12.75">
      <c r="A281" s="177" t="s">
        <v>717</v>
      </c>
      <c r="B281" s="178">
        <v>272</v>
      </c>
      <c r="C281" s="215">
        <v>5809753</v>
      </c>
      <c r="D281" s="215">
        <v>0</v>
      </c>
      <c r="E281" s="215">
        <v>784823</v>
      </c>
      <c r="F281" s="215">
        <v>5024930</v>
      </c>
      <c r="G281" s="215">
        <v>6011423</v>
      </c>
      <c r="H281" s="215">
        <v>0</v>
      </c>
      <c r="I281" s="215">
        <v>804444</v>
      </c>
      <c r="J281" s="189">
        <v>5206979</v>
      </c>
      <c r="K281" s="215">
        <v>6073603</v>
      </c>
      <c r="L281" s="215">
        <v>7331815</v>
      </c>
      <c r="M281" s="227">
        <f t="shared" si="4"/>
        <v>7331815</v>
      </c>
      <c r="N281" s="215">
        <v>5206979</v>
      </c>
      <c r="O281" s="178">
        <v>5044072</v>
      </c>
      <c r="P281" s="178" t="s">
        <v>856</v>
      </c>
      <c r="Q281" s="178" t="s">
        <v>856</v>
      </c>
    </row>
    <row r="282" spans="1:17" ht="12.75">
      <c r="A282" s="177" t="s">
        <v>718</v>
      </c>
      <c r="B282" s="178">
        <v>273</v>
      </c>
      <c r="C282" s="215">
        <v>62846217</v>
      </c>
      <c r="D282" s="215">
        <v>0</v>
      </c>
      <c r="E282" s="215">
        <v>0</v>
      </c>
      <c r="F282" s="215">
        <v>62846217</v>
      </c>
      <c r="G282" s="215">
        <v>64761736</v>
      </c>
      <c r="H282" s="215">
        <v>0</v>
      </c>
      <c r="I282" s="215">
        <v>0</v>
      </c>
      <c r="J282" s="189">
        <v>64761736</v>
      </c>
      <c r="K282" s="215">
        <v>68470473</v>
      </c>
      <c r="L282" s="215">
        <v>76151193</v>
      </c>
      <c r="M282" s="227">
        <f t="shared" si="4"/>
        <v>76151193</v>
      </c>
      <c r="N282" s="215">
        <v>64761736</v>
      </c>
      <c r="O282" s="178">
        <v>62846217</v>
      </c>
      <c r="P282" s="178" t="s">
        <v>856</v>
      </c>
      <c r="Q282" s="178" t="s">
        <v>856</v>
      </c>
    </row>
    <row r="283" spans="1:17" ht="12.75">
      <c r="A283" s="177" t="s">
        <v>719</v>
      </c>
      <c r="B283" s="178">
        <v>274</v>
      </c>
      <c r="C283" s="215">
        <v>198051137</v>
      </c>
      <c r="D283" s="215">
        <v>0</v>
      </c>
      <c r="E283" s="215">
        <v>0</v>
      </c>
      <c r="F283" s="215">
        <v>198051137</v>
      </c>
      <c r="G283" s="215">
        <v>215317042</v>
      </c>
      <c r="H283" s="215">
        <v>0</v>
      </c>
      <c r="I283" s="215">
        <v>0</v>
      </c>
      <c r="J283" s="189">
        <v>215317042</v>
      </c>
      <c r="K283" s="215">
        <v>521325640</v>
      </c>
      <c r="L283" s="215">
        <v>557567404</v>
      </c>
      <c r="M283" s="227">
        <f t="shared" si="4"/>
        <v>557567404</v>
      </c>
      <c r="N283" s="215">
        <v>215317042</v>
      </c>
      <c r="O283" s="178">
        <v>198051137</v>
      </c>
      <c r="P283" s="178" t="s">
        <v>856</v>
      </c>
      <c r="Q283" s="178" t="s">
        <v>856</v>
      </c>
    </row>
    <row r="284" spans="1:17" ht="12.75">
      <c r="A284" s="177" t="s">
        <v>720</v>
      </c>
      <c r="B284" s="178">
        <v>275</v>
      </c>
      <c r="C284" s="215">
        <v>29923079</v>
      </c>
      <c r="D284" s="215">
        <v>0</v>
      </c>
      <c r="E284" s="215">
        <v>0</v>
      </c>
      <c r="F284" s="215">
        <v>29923079</v>
      </c>
      <c r="G284" s="215">
        <v>30927233</v>
      </c>
      <c r="H284" s="215">
        <v>0</v>
      </c>
      <c r="I284" s="215">
        <v>0</v>
      </c>
      <c r="J284" s="189">
        <v>30927233</v>
      </c>
      <c r="K284" s="215">
        <v>47039556</v>
      </c>
      <c r="L284" s="215">
        <v>51822621</v>
      </c>
      <c r="M284" s="227">
        <f t="shared" si="4"/>
        <v>51822621</v>
      </c>
      <c r="N284" s="215">
        <v>30927233</v>
      </c>
      <c r="O284" s="178">
        <v>29923079</v>
      </c>
      <c r="P284" s="178" t="s">
        <v>856</v>
      </c>
      <c r="Q284" s="178" t="s">
        <v>856</v>
      </c>
    </row>
    <row r="285" spans="1:17" ht="12.75">
      <c r="A285" s="177" t="s">
        <v>721</v>
      </c>
      <c r="B285" s="178">
        <v>276</v>
      </c>
      <c r="C285" s="215">
        <v>13305676</v>
      </c>
      <c r="D285" s="215">
        <v>0</v>
      </c>
      <c r="E285" s="215">
        <v>544359</v>
      </c>
      <c r="F285" s="215">
        <v>12761317</v>
      </c>
      <c r="G285" s="215">
        <v>13819226</v>
      </c>
      <c r="H285" s="215">
        <v>0</v>
      </c>
      <c r="I285" s="215">
        <v>557968</v>
      </c>
      <c r="J285" s="189">
        <v>13261258</v>
      </c>
      <c r="K285" s="215">
        <v>22503907</v>
      </c>
      <c r="L285" s="215">
        <v>24598333</v>
      </c>
      <c r="M285" s="227">
        <f t="shared" si="4"/>
        <v>24598333</v>
      </c>
      <c r="N285" s="215">
        <v>13261258</v>
      </c>
      <c r="O285" s="178">
        <v>12774594</v>
      </c>
      <c r="P285" s="178" t="s">
        <v>856</v>
      </c>
      <c r="Q285" s="178" t="s">
        <v>856</v>
      </c>
    </row>
    <row r="286" spans="1:17" ht="12.75">
      <c r="A286" s="177" t="s">
        <v>722</v>
      </c>
      <c r="B286" s="178">
        <v>277</v>
      </c>
      <c r="C286" s="215">
        <v>48293574</v>
      </c>
      <c r="D286" s="215">
        <v>0</v>
      </c>
      <c r="E286" s="215">
        <v>2693366</v>
      </c>
      <c r="F286" s="215">
        <v>45600208</v>
      </c>
      <c r="G286" s="215">
        <v>50172301</v>
      </c>
      <c r="H286" s="215">
        <v>0</v>
      </c>
      <c r="I286" s="215">
        <v>2760700</v>
      </c>
      <c r="J286" s="189">
        <v>47411601</v>
      </c>
      <c r="K286" s="215">
        <v>71388201</v>
      </c>
      <c r="L286" s="215">
        <v>81025494</v>
      </c>
      <c r="M286" s="227">
        <f t="shared" si="4"/>
        <v>81025494</v>
      </c>
      <c r="N286" s="215">
        <v>47411601</v>
      </c>
      <c r="O286" s="178">
        <v>45665900</v>
      </c>
      <c r="P286" s="178" t="s">
        <v>856</v>
      </c>
      <c r="Q286" s="178" t="s">
        <v>856</v>
      </c>
    </row>
    <row r="287" spans="1:17" ht="12.75">
      <c r="A287" s="177" t="s">
        <v>723</v>
      </c>
      <c r="B287" s="178">
        <v>278</v>
      </c>
      <c r="C287" s="215">
        <v>24761280</v>
      </c>
      <c r="D287" s="215">
        <v>0</v>
      </c>
      <c r="E287" s="215">
        <v>0</v>
      </c>
      <c r="F287" s="215">
        <v>24761280</v>
      </c>
      <c r="G287" s="215">
        <v>25787036</v>
      </c>
      <c r="H287" s="215">
        <v>0</v>
      </c>
      <c r="I287" s="215">
        <v>0</v>
      </c>
      <c r="J287" s="189">
        <v>25787036</v>
      </c>
      <c r="K287" s="215">
        <v>33528089</v>
      </c>
      <c r="L287" s="215">
        <v>38834184</v>
      </c>
      <c r="M287" s="227">
        <f t="shared" si="4"/>
        <v>38834184</v>
      </c>
      <c r="N287" s="215">
        <v>25787036</v>
      </c>
      <c r="O287" s="178">
        <v>24761280</v>
      </c>
      <c r="P287" s="178" t="s">
        <v>856</v>
      </c>
      <c r="Q287" s="178" t="s">
        <v>856</v>
      </c>
    </row>
    <row r="288" spans="1:17" ht="12.75">
      <c r="A288" s="177" t="s">
        <v>724</v>
      </c>
      <c r="B288" s="178">
        <v>279</v>
      </c>
      <c r="C288" s="215">
        <v>21521236</v>
      </c>
      <c r="D288" s="215">
        <v>0</v>
      </c>
      <c r="E288" s="215">
        <v>0</v>
      </c>
      <c r="F288" s="215">
        <v>21521236</v>
      </c>
      <c r="G288" s="215">
        <v>22351407</v>
      </c>
      <c r="H288" s="215">
        <v>0</v>
      </c>
      <c r="I288" s="215">
        <v>0</v>
      </c>
      <c r="J288" s="189">
        <v>22351407</v>
      </c>
      <c r="K288" s="215">
        <v>31038197</v>
      </c>
      <c r="L288" s="215">
        <v>34309321</v>
      </c>
      <c r="M288" s="227">
        <f t="shared" si="4"/>
        <v>34309321</v>
      </c>
      <c r="N288" s="215">
        <v>22351407</v>
      </c>
      <c r="O288" s="178">
        <v>21521236</v>
      </c>
      <c r="P288" s="178" t="s">
        <v>856</v>
      </c>
      <c r="Q288" s="178" t="s">
        <v>856</v>
      </c>
    </row>
    <row r="289" spans="1:17" ht="12.75">
      <c r="A289" s="177" t="s">
        <v>725</v>
      </c>
      <c r="B289" s="178">
        <v>280</v>
      </c>
      <c r="C289" s="215">
        <v>16013293</v>
      </c>
      <c r="D289" s="215">
        <v>0</v>
      </c>
      <c r="E289" s="215">
        <v>1565021</v>
      </c>
      <c r="F289" s="215">
        <v>14448272</v>
      </c>
      <c r="G289" s="215">
        <v>16634463</v>
      </c>
      <c r="H289" s="215">
        <v>0</v>
      </c>
      <c r="I289" s="215">
        <v>1604147</v>
      </c>
      <c r="J289" s="189">
        <v>15030316</v>
      </c>
      <c r="K289" s="215">
        <v>33720748</v>
      </c>
      <c r="L289" s="215">
        <v>37863012</v>
      </c>
      <c r="M289" s="227">
        <f t="shared" si="4"/>
        <v>37863012</v>
      </c>
      <c r="N289" s="215">
        <v>15030316</v>
      </c>
      <c r="O289" s="178">
        <v>14486443</v>
      </c>
      <c r="P289" s="178" t="s">
        <v>856</v>
      </c>
      <c r="Q289" s="178" t="s">
        <v>856</v>
      </c>
    </row>
    <row r="290" spans="1:17" ht="12.75">
      <c r="A290" s="177" t="s">
        <v>726</v>
      </c>
      <c r="B290" s="178">
        <v>281</v>
      </c>
      <c r="C290" s="215">
        <v>239858463</v>
      </c>
      <c r="D290" s="215">
        <v>0</v>
      </c>
      <c r="E290" s="215">
        <v>0</v>
      </c>
      <c r="F290" s="215">
        <v>239858463</v>
      </c>
      <c r="G290" s="215">
        <v>252591907</v>
      </c>
      <c r="H290" s="215">
        <v>0</v>
      </c>
      <c r="I290" s="215">
        <v>0</v>
      </c>
      <c r="J290" s="189">
        <v>252591907</v>
      </c>
      <c r="K290" s="215">
        <v>249922639</v>
      </c>
      <c r="L290" s="215">
        <v>281868211</v>
      </c>
      <c r="M290" s="227">
        <f t="shared" si="4"/>
        <v>281868211</v>
      </c>
      <c r="N290" s="215">
        <v>252591907</v>
      </c>
      <c r="O290" s="178">
        <v>239858463</v>
      </c>
      <c r="P290" s="178" t="s">
        <v>856</v>
      </c>
      <c r="Q290" s="178" t="s">
        <v>856</v>
      </c>
    </row>
    <row r="291" spans="1:17" ht="12.75">
      <c r="A291" s="177" t="s">
        <v>727</v>
      </c>
      <c r="B291" s="178">
        <v>282</v>
      </c>
      <c r="C291" s="215">
        <v>21437209</v>
      </c>
      <c r="D291" s="215">
        <v>0</v>
      </c>
      <c r="E291" s="215">
        <v>1270737</v>
      </c>
      <c r="F291" s="215">
        <v>20166472</v>
      </c>
      <c r="G291" s="215">
        <v>22238222</v>
      </c>
      <c r="H291" s="215">
        <v>0</v>
      </c>
      <c r="I291" s="215">
        <v>1302505</v>
      </c>
      <c r="J291" s="189">
        <v>20935717</v>
      </c>
      <c r="K291" s="215">
        <v>33515431</v>
      </c>
      <c r="L291" s="215">
        <v>37904456</v>
      </c>
      <c r="M291" s="227">
        <f t="shared" si="4"/>
        <v>37904456</v>
      </c>
      <c r="N291" s="215">
        <v>20935717</v>
      </c>
      <c r="O291" s="178">
        <v>20197466</v>
      </c>
      <c r="P291" s="178" t="s">
        <v>856</v>
      </c>
      <c r="Q291" s="178" t="s">
        <v>856</v>
      </c>
    </row>
    <row r="292" spans="1:17" ht="12.75">
      <c r="A292" s="177" t="s">
        <v>728</v>
      </c>
      <c r="B292" s="178">
        <v>283</v>
      </c>
      <c r="C292" s="215">
        <v>9364220</v>
      </c>
      <c r="D292" s="215">
        <v>0</v>
      </c>
      <c r="E292" s="215">
        <v>0</v>
      </c>
      <c r="F292" s="215">
        <v>9364220</v>
      </c>
      <c r="G292" s="215">
        <v>9683782</v>
      </c>
      <c r="H292" s="215">
        <v>0</v>
      </c>
      <c r="I292" s="215">
        <v>0</v>
      </c>
      <c r="J292" s="189">
        <v>9683782</v>
      </c>
      <c r="K292" s="215">
        <v>24757140</v>
      </c>
      <c r="L292" s="215">
        <v>28265818</v>
      </c>
      <c r="M292" s="227">
        <f t="shared" si="4"/>
        <v>28265818</v>
      </c>
      <c r="N292" s="215">
        <v>9683782</v>
      </c>
      <c r="O292" s="178">
        <v>9364220</v>
      </c>
      <c r="P292" s="178" t="s">
        <v>856</v>
      </c>
      <c r="Q292" s="178" t="s">
        <v>856</v>
      </c>
    </row>
    <row r="293" spans="1:17" ht="12.75">
      <c r="A293" s="177" t="s">
        <v>729</v>
      </c>
      <c r="B293" s="178">
        <v>284</v>
      </c>
      <c r="C293" s="215">
        <v>54320555</v>
      </c>
      <c r="D293" s="215">
        <v>0</v>
      </c>
      <c r="E293" s="215">
        <v>0</v>
      </c>
      <c r="F293" s="215">
        <v>54320555</v>
      </c>
      <c r="G293" s="215">
        <v>56091763</v>
      </c>
      <c r="H293" s="215">
        <v>0</v>
      </c>
      <c r="I293" s="215">
        <v>0</v>
      </c>
      <c r="J293" s="189">
        <v>56091763</v>
      </c>
      <c r="K293" s="215">
        <v>123109664</v>
      </c>
      <c r="L293" s="215">
        <v>131704172</v>
      </c>
      <c r="M293" s="227">
        <f t="shared" si="4"/>
        <v>131704172</v>
      </c>
      <c r="N293" s="215">
        <v>56091763</v>
      </c>
      <c r="O293" s="178">
        <v>54320555</v>
      </c>
      <c r="P293" s="178" t="s">
        <v>856</v>
      </c>
      <c r="Q293" s="178" t="s">
        <v>856</v>
      </c>
    </row>
    <row r="294" spans="1:17" ht="12.75">
      <c r="A294" s="177" t="s">
        <v>730</v>
      </c>
      <c r="B294" s="178">
        <v>285</v>
      </c>
      <c r="C294" s="215">
        <v>74129113</v>
      </c>
      <c r="D294" s="215">
        <v>0</v>
      </c>
      <c r="E294" s="215">
        <v>0</v>
      </c>
      <c r="F294" s="215">
        <v>74129113</v>
      </c>
      <c r="G294" s="215">
        <v>76460235</v>
      </c>
      <c r="H294" s="215">
        <v>0</v>
      </c>
      <c r="I294" s="215">
        <v>0</v>
      </c>
      <c r="J294" s="189">
        <v>76460235</v>
      </c>
      <c r="K294" s="215">
        <v>120389854</v>
      </c>
      <c r="L294" s="215">
        <v>133509328</v>
      </c>
      <c r="M294" s="227">
        <f t="shared" si="4"/>
        <v>133509328</v>
      </c>
      <c r="N294" s="215">
        <v>76460235</v>
      </c>
      <c r="O294" s="178">
        <v>74129113</v>
      </c>
      <c r="P294" s="178" t="s">
        <v>856</v>
      </c>
      <c r="Q294" s="178" t="s">
        <v>856</v>
      </c>
    </row>
    <row r="295" spans="1:17" ht="12.75">
      <c r="A295" s="177" t="s">
        <v>731</v>
      </c>
      <c r="B295" s="178">
        <v>286</v>
      </c>
      <c r="C295" s="215">
        <v>29894404</v>
      </c>
      <c r="D295" s="215">
        <v>0</v>
      </c>
      <c r="E295" s="215">
        <v>1508761</v>
      </c>
      <c r="F295" s="215">
        <v>28385643</v>
      </c>
      <c r="G295" s="215">
        <v>31011216</v>
      </c>
      <c r="H295" s="215">
        <v>0</v>
      </c>
      <c r="I295" s="215">
        <v>1546480</v>
      </c>
      <c r="J295" s="189">
        <v>29464736</v>
      </c>
      <c r="K295" s="215">
        <v>37781458</v>
      </c>
      <c r="L295" s="215">
        <v>42968824</v>
      </c>
      <c r="M295" s="227">
        <f t="shared" si="4"/>
        <v>42968824</v>
      </c>
      <c r="N295" s="215">
        <v>29464736</v>
      </c>
      <c r="O295" s="178">
        <v>28422442</v>
      </c>
      <c r="P295" s="178" t="s">
        <v>856</v>
      </c>
      <c r="Q295" s="178" t="s">
        <v>856</v>
      </c>
    </row>
    <row r="296" spans="1:17" ht="12.75">
      <c r="A296" s="177" t="s">
        <v>732</v>
      </c>
      <c r="B296" s="178">
        <v>287</v>
      </c>
      <c r="C296" s="215">
        <v>26949635</v>
      </c>
      <c r="D296" s="215">
        <v>0</v>
      </c>
      <c r="E296" s="215">
        <v>0</v>
      </c>
      <c r="F296" s="215">
        <v>26949635</v>
      </c>
      <c r="G296" s="215">
        <v>28158774</v>
      </c>
      <c r="H296" s="215">
        <v>0</v>
      </c>
      <c r="I296" s="215">
        <v>0</v>
      </c>
      <c r="J296" s="189">
        <v>28158774</v>
      </c>
      <c r="K296" s="215">
        <v>36211349</v>
      </c>
      <c r="L296" s="215">
        <v>40247424</v>
      </c>
      <c r="M296" s="227">
        <f t="shared" si="4"/>
        <v>40247424</v>
      </c>
      <c r="N296" s="215">
        <v>28158774</v>
      </c>
      <c r="O296" s="178">
        <v>26949635</v>
      </c>
      <c r="P296" s="178" t="s">
        <v>856</v>
      </c>
      <c r="Q296" s="178" t="s">
        <v>856</v>
      </c>
    </row>
    <row r="297" spans="1:17" ht="12.75">
      <c r="A297" s="177" t="s">
        <v>733</v>
      </c>
      <c r="B297" s="178">
        <v>288</v>
      </c>
      <c r="C297" s="215">
        <v>93782458</v>
      </c>
      <c r="D297" s="215">
        <v>0</v>
      </c>
      <c r="E297" s="215">
        <v>18070376</v>
      </c>
      <c r="F297" s="215">
        <v>75712082</v>
      </c>
      <c r="G297" s="215">
        <v>96972274</v>
      </c>
      <c r="H297" s="215">
        <v>0</v>
      </c>
      <c r="I297" s="215">
        <v>18522135</v>
      </c>
      <c r="J297" s="189">
        <v>78450139</v>
      </c>
      <c r="K297" s="215">
        <v>129961622</v>
      </c>
      <c r="L297" s="215">
        <v>154275674</v>
      </c>
      <c r="M297" s="227">
        <f t="shared" si="4"/>
        <v>154275674</v>
      </c>
      <c r="N297" s="215">
        <v>78450139</v>
      </c>
      <c r="O297" s="178">
        <v>76152823</v>
      </c>
      <c r="P297" s="178" t="s">
        <v>856</v>
      </c>
      <c r="Q297" s="178" t="s">
        <v>856</v>
      </c>
    </row>
    <row r="298" spans="1:17" ht="12.75">
      <c r="A298" s="177" t="s">
        <v>734</v>
      </c>
      <c r="B298" s="178">
        <v>289</v>
      </c>
      <c r="C298" s="215">
        <v>6409039</v>
      </c>
      <c r="D298" s="215">
        <v>0</v>
      </c>
      <c r="E298" s="215">
        <v>1584429</v>
      </c>
      <c r="F298" s="215">
        <v>4824610</v>
      </c>
      <c r="G298" s="215">
        <v>7007749</v>
      </c>
      <c r="H298" s="215">
        <v>0</v>
      </c>
      <c r="I298" s="215">
        <v>1624040</v>
      </c>
      <c r="J298" s="189">
        <v>5383709</v>
      </c>
      <c r="K298" s="215">
        <v>10967942</v>
      </c>
      <c r="L298" s="215">
        <v>13085215</v>
      </c>
      <c r="M298" s="227">
        <f t="shared" si="4"/>
        <v>13085215</v>
      </c>
      <c r="N298" s="215">
        <v>5383709</v>
      </c>
      <c r="O298" s="178">
        <v>5068255</v>
      </c>
      <c r="P298" s="178" t="s">
        <v>856</v>
      </c>
      <c r="Q298" s="178" t="s">
        <v>856</v>
      </c>
    </row>
    <row r="299" spans="1:17" ht="12.75">
      <c r="A299" s="177" t="s">
        <v>735</v>
      </c>
      <c r="B299" s="178">
        <v>290</v>
      </c>
      <c r="C299" s="215">
        <v>22837326</v>
      </c>
      <c r="D299" s="215">
        <v>0</v>
      </c>
      <c r="E299" s="215">
        <v>689257</v>
      </c>
      <c r="F299" s="215">
        <v>22148069</v>
      </c>
      <c r="G299" s="215">
        <v>23789524</v>
      </c>
      <c r="H299" s="215">
        <v>0</v>
      </c>
      <c r="I299" s="215">
        <v>706488</v>
      </c>
      <c r="J299" s="189">
        <v>23083036</v>
      </c>
      <c r="K299" s="215">
        <v>43908986</v>
      </c>
      <c r="L299" s="215">
        <v>49757062</v>
      </c>
      <c r="M299" s="227">
        <f t="shared" si="4"/>
        <v>49757062</v>
      </c>
      <c r="N299" s="215">
        <v>23083036</v>
      </c>
      <c r="O299" s="178">
        <v>22164880</v>
      </c>
      <c r="P299" s="178" t="s">
        <v>856</v>
      </c>
      <c r="Q299" s="178" t="s">
        <v>856</v>
      </c>
    </row>
    <row r="300" spans="1:17" ht="12.75">
      <c r="A300" s="177" t="s">
        <v>736</v>
      </c>
      <c r="B300" s="178">
        <v>291</v>
      </c>
      <c r="C300" s="215">
        <v>55488682</v>
      </c>
      <c r="D300" s="215">
        <v>0</v>
      </c>
      <c r="E300" s="215">
        <v>7179482</v>
      </c>
      <c r="F300" s="215">
        <v>48309200</v>
      </c>
      <c r="G300" s="215">
        <v>57642521</v>
      </c>
      <c r="H300" s="215">
        <v>0</v>
      </c>
      <c r="I300" s="215">
        <v>7358969</v>
      </c>
      <c r="J300" s="189">
        <v>50283552</v>
      </c>
      <c r="K300" s="215">
        <v>94335712</v>
      </c>
      <c r="L300" s="215">
        <v>107796205</v>
      </c>
      <c r="M300" s="227">
        <f t="shared" si="4"/>
        <v>107796205</v>
      </c>
      <c r="N300" s="215">
        <v>50283552</v>
      </c>
      <c r="O300" s="178">
        <v>48484309</v>
      </c>
      <c r="P300" s="178" t="s">
        <v>856</v>
      </c>
      <c r="Q300" s="178" t="s">
        <v>856</v>
      </c>
    </row>
    <row r="301" spans="1:17" ht="12.75">
      <c r="A301" s="177" t="s">
        <v>737</v>
      </c>
      <c r="B301" s="178">
        <v>292</v>
      </c>
      <c r="C301" s="215">
        <v>38228668</v>
      </c>
      <c r="D301" s="215">
        <v>0</v>
      </c>
      <c r="E301" s="215">
        <v>0</v>
      </c>
      <c r="F301" s="215">
        <v>38228668</v>
      </c>
      <c r="G301" s="215">
        <v>40048810</v>
      </c>
      <c r="H301" s="215">
        <v>0</v>
      </c>
      <c r="I301" s="215">
        <v>0</v>
      </c>
      <c r="J301" s="189">
        <v>40048810</v>
      </c>
      <c r="K301" s="215">
        <v>64344266</v>
      </c>
      <c r="L301" s="215">
        <v>74050808</v>
      </c>
      <c r="M301" s="227">
        <f t="shared" si="4"/>
        <v>74050808</v>
      </c>
      <c r="N301" s="215">
        <v>40048810</v>
      </c>
      <c r="O301" s="178">
        <v>38228668</v>
      </c>
      <c r="P301" s="178" t="s">
        <v>856</v>
      </c>
      <c r="Q301" s="178" t="s">
        <v>856</v>
      </c>
    </row>
    <row r="302" spans="1:17" ht="12.75">
      <c r="A302" s="177" t="s">
        <v>738</v>
      </c>
      <c r="B302" s="178">
        <v>293</v>
      </c>
      <c r="C302" s="215">
        <v>116131084</v>
      </c>
      <c r="D302" s="215">
        <v>0</v>
      </c>
      <c r="E302" s="215">
        <v>0</v>
      </c>
      <c r="F302" s="215">
        <v>116131084</v>
      </c>
      <c r="G302" s="215">
        <v>121147754</v>
      </c>
      <c r="H302" s="215">
        <v>0</v>
      </c>
      <c r="I302" s="215">
        <v>0</v>
      </c>
      <c r="J302" s="189">
        <v>121147754</v>
      </c>
      <c r="K302" s="215">
        <v>176449903</v>
      </c>
      <c r="L302" s="215">
        <v>202841972</v>
      </c>
      <c r="M302" s="227">
        <f t="shared" si="4"/>
        <v>202841972</v>
      </c>
      <c r="N302" s="215">
        <v>121147754</v>
      </c>
      <c r="O302" s="178">
        <v>116131084</v>
      </c>
      <c r="P302" s="178" t="s">
        <v>856</v>
      </c>
      <c r="Q302" s="178" t="s">
        <v>856</v>
      </c>
    </row>
    <row r="303" spans="1:17" ht="12.75">
      <c r="A303" s="177" t="s">
        <v>739</v>
      </c>
      <c r="B303" s="178">
        <v>294</v>
      </c>
      <c r="C303" s="215">
        <v>11208891</v>
      </c>
      <c r="D303" s="215">
        <v>0</v>
      </c>
      <c r="E303" s="215">
        <v>3254004</v>
      </c>
      <c r="F303" s="215">
        <v>7954887</v>
      </c>
      <c r="G303" s="215">
        <v>11631125</v>
      </c>
      <c r="H303" s="215">
        <v>0</v>
      </c>
      <c r="I303" s="215">
        <v>3335354</v>
      </c>
      <c r="J303" s="189">
        <v>8295771</v>
      </c>
      <c r="K303" s="215">
        <v>20900393</v>
      </c>
      <c r="L303" s="215">
        <v>25030932</v>
      </c>
      <c r="M303" s="227">
        <f t="shared" si="4"/>
        <v>25030932</v>
      </c>
      <c r="N303" s="215">
        <v>8295771</v>
      </c>
      <c r="O303" s="178">
        <v>8034253</v>
      </c>
      <c r="P303" s="178" t="s">
        <v>856</v>
      </c>
      <c r="Q303" s="178" t="s">
        <v>856</v>
      </c>
    </row>
    <row r="304" spans="1:17" ht="12.75">
      <c r="A304" s="177" t="s">
        <v>740</v>
      </c>
      <c r="B304" s="178">
        <v>295</v>
      </c>
      <c r="C304" s="215">
        <v>88834551</v>
      </c>
      <c r="D304" s="215">
        <v>0</v>
      </c>
      <c r="E304" s="215">
        <v>0</v>
      </c>
      <c r="F304" s="215">
        <v>88834551</v>
      </c>
      <c r="G304" s="215">
        <v>94111985</v>
      </c>
      <c r="H304" s="215">
        <v>0</v>
      </c>
      <c r="I304" s="215">
        <v>0</v>
      </c>
      <c r="J304" s="189">
        <v>94111985</v>
      </c>
      <c r="K304" s="215">
        <v>147066120</v>
      </c>
      <c r="L304" s="215">
        <v>164762883</v>
      </c>
      <c r="M304" s="227">
        <f t="shared" si="4"/>
        <v>164762883</v>
      </c>
      <c r="N304" s="215">
        <v>94111985</v>
      </c>
      <c r="O304" s="178">
        <v>88834551</v>
      </c>
      <c r="P304" s="178" t="s">
        <v>856</v>
      </c>
      <c r="Q304" s="178" t="s">
        <v>856</v>
      </c>
    </row>
    <row r="305" spans="1:17" ht="12.75">
      <c r="A305" s="177" t="s">
        <v>741</v>
      </c>
      <c r="B305" s="178">
        <v>296</v>
      </c>
      <c r="C305" s="215">
        <v>27315489</v>
      </c>
      <c r="D305" s="215">
        <v>0</v>
      </c>
      <c r="E305" s="215">
        <v>1959017</v>
      </c>
      <c r="F305" s="215">
        <v>25356472</v>
      </c>
      <c r="G305" s="215">
        <v>29072029</v>
      </c>
      <c r="H305" s="215">
        <v>750000</v>
      </c>
      <c r="I305" s="215">
        <v>2757992</v>
      </c>
      <c r="J305" s="189">
        <v>26314037</v>
      </c>
      <c r="K305" s="215">
        <v>85451210</v>
      </c>
      <c r="L305" s="215">
        <v>0</v>
      </c>
      <c r="M305" s="227">
        <f t="shared" si="4"/>
        <v>85451210</v>
      </c>
      <c r="N305" s="215">
        <v>26314037</v>
      </c>
      <c r="O305" s="178">
        <v>25404253</v>
      </c>
      <c r="P305" s="178" t="s">
        <v>856</v>
      </c>
      <c r="Q305" s="178" t="s">
        <v>856</v>
      </c>
    </row>
    <row r="306" spans="1:17" ht="12.75">
      <c r="A306" s="177" t="s">
        <v>742</v>
      </c>
      <c r="B306" s="178">
        <v>297</v>
      </c>
      <c r="C306" s="215">
        <v>1641800</v>
      </c>
      <c r="D306" s="215">
        <v>0</v>
      </c>
      <c r="E306" s="215">
        <v>462710</v>
      </c>
      <c r="F306" s="215">
        <v>1179090</v>
      </c>
      <c r="G306" s="215">
        <v>1694027</v>
      </c>
      <c r="H306" s="215">
        <v>0</v>
      </c>
      <c r="I306" s="215">
        <v>474278</v>
      </c>
      <c r="J306" s="189">
        <v>1219749</v>
      </c>
      <c r="K306" s="215">
        <v>5249772</v>
      </c>
      <c r="L306" s="215">
        <v>5516659</v>
      </c>
      <c r="M306" s="227">
        <f t="shared" si="4"/>
        <v>5516659</v>
      </c>
      <c r="N306" s="215">
        <v>1219749</v>
      </c>
      <c r="O306" s="178">
        <v>1190376</v>
      </c>
      <c r="P306" s="178" t="s">
        <v>856</v>
      </c>
      <c r="Q306" s="178" t="s">
        <v>856</v>
      </c>
    </row>
    <row r="307" spans="1:17" ht="12.75">
      <c r="A307" s="177" t="s">
        <v>743</v>
      </c>
      <c r="B307" s="178">
        <v>298</v>
      </c>
      <c r="C307" s="215">
        <v>26038050</v>
      </c>
      <c r="D307" s="215">
        <v>0</v>
      </c>
      <c r="E307" s="215">
        <v>6059474</v>
      </c>
      <c r="F307" s="215">
        <v>19978576</v>
      </c>
      <c r="G307" s="215">
        <v>26851891</v>
      </c>
      <c r="H307" s="215">
        <v>0</v>
      </c>
      <c r="I307" s="215">
        <v>6210961</v>
      </c>
      <c r="J307" s="189">
        <v>20640930</v>
      </c>
      <c r="K307" s="215">
        <v>40569904</v>
      </c>
      <c r="L307" s="215">
        <v>45058705</v>
      </c>
      <c r="M307" s="227">
        <f t="shared" si="4"/>
        <v>45058705</v>
      </c>
      <c r="N307" s="215">
        <v>20640930</v>
      </c>
      <c r="O307" s="178">
        <v>20734262</v>
      </c>
      <c r="P307" s="178" t="s">
        <v>856</v>
      </c>
      <c r="Q307" s="178" t="s">
        <v>856</v>
      </c>
    </row>
    <row r="308" spans="1:17" ht="12.75">
      <c r="A308" s="177" t="s">
        <v>744</v>
      </c>
      <c r="B308" s="178">
        <v>299</v>
      </c>
      <c r="C308" s="215">
        <v>18375795</v>
      </c>
      <c r="D308" s="215">
        <v>0</v>
      </c>
      <c r="E308" s="215">
        <v>2039877</v>
      </c>
      <c r="F308" s="215">
        <v>16335918</v>
      </c>
      <c r="G308" s="215">
        <v>19036814</v>
      </c>
      <c r="H308" s="215">
        <v>0</v>
      </c>
      <c r="I308" s="215">
        <v>2090874</v>
      </c>
      <c r="J308" s="189">
        <v>16945940</v>
      </c>
      <c r="K308" s="215">
        <v>28336584</v>
      </c>
      <c r="L308" s="215">
        <v>33288807</v>
      </c>
      <c r="M308" s="227">
        <f t="shared" si="4"/>
        <v>33288807</v>
      </c>
      <c r="N308" s="215">
        <v>16945940</v>
      </c>
      <c r="O308" s="178">
        <v>16385671</v>
      </c>
      <c r="P308" s="178" t="s">
        <v>856</v>
      </c>
      <c r="Q308" s="178" t="s">
        <v>856</v>
      </c>
    </row>
    <row r="309" spans="1:17" ht="12.75">
      <c r="A309" s="177" t="s">
        <v>745</v>
      </c>
      <c r="B309" s="178">
        <v>300</v>
      </c>
      <c r="C309" s="215">
        <v>17153807</v>
      </c>
      <c r="D309" s="215">
        <v>0</v>
      </c>
      <c r="E309" s="215">
        <v>5141435</v>
      </c>
      <c r="F309" s="215">
        <v>12012372</v>
      </c>
      <c r="G309" s="215">
        <v>18216996</v>
      </c>
      <c r="H309" s="215">
        <v>355765</v>
      </c>
      <c r="I309" s="215">
        <v>5625736</v>
      </c>
      <c r="J309" s="189">
        <v>12591260</v>
      </c>
      <c r="K309" s="215">
        <v>61811104</v>
      </c>
      <c r="L309" s="215">
        <v>77010790</v>
      </c>
      <c r="M309" s="227">
        <f t="shared" si="4"/>
        <v>77010790</v>
      </c>
      <c r="N309" s="215">
        <v>12591260</v>
      </c>
      <c r="O309" s="178">
        <v>12137773</v>
      </c>
      <c r="P309" s="178" t="s">
        <v>856</v>
      </c>
      <c r="Q309" s="178" t="s">
        <v>856</v>
      </c>
    </row>
    <row r="310" spans="1:17" ht="12.75">
      <c r="A310" s="177" t="s">
        <v>746</v>
      </c>
      <c r="B310" s="178">
        <v>301</v>
      </c>
      <c r="C310" s="215">
        <v>30621435</v>
      </c>
      <c r="D310" s="215">
        <v>0</v>
      </c>
      <c r="E310" s="215">
        <v>0</v>
      </c>
      <c r="F310" s="215">
        <v>30621435</v>
      </c>
      <c r="G310" s="215">
        <v>31647925</v>
      </c>
      <c r="H310" s="215">
        <v>0</v>
      </c>
      <c r="I310" s="215">
        <v>0</v>
      </c>
      <c r="J310" s="189">
        <v>31647925</v>
      </c>
      <c r="K310" s="215">
        <v>50906402</v>
      </c>
      <c r="L310" s="215">
        <v>56534254</v>
      </c>
      <c r="M310" s="227">
        <f t="shared" si="4"/>
        <v>56534254</v>
      </c>
      <c r="N310" s="215">
        <v>31647925</v>
      </c>
      <c r="O310" s="178">
        <v>30621435</v>
      </c>
      <c r="P310" s="178" t="s">
        <v>856</v>
      </c>
      <c r="Q310" s="178" t="s">
        <v>856</v>
      </c>
    </row>
    <row r="311" spans="1:17" ht="12.75">
      <c r="A311" s="177" t="s">
        <v>747</v>
      </c>
      <c r="B311" s="178">
        <v>302</v>
      </c>
      <c r="C311" s="215">
        <v>1645948</v>
      </c>
      <c r="D311" s="215">
        <v>0</v>
      </c>
      <c r="E311" s="215">
        <v>0</v>
      </c>
      <c r="F311" s="215">
        <v>1645948</v>
      </c>
      <c r="G311" s="215">
        <v>1711216</v>
      </c>
      <c r="H311" s="215">
        <v>0</v>
      </c>
      <c r="I311" s="215">
        <v>0</v>
      </c>
      <c r="J311" s="189">
        <v>1711216</v>
      </c>
      <c r="K311" s="215">
        <v>5440818</v>
      </c>
      <c r="L311" s="215">
        <v>5603858</v>
      </c>
      <c r="M311" s="227">
        <f t="shared" si="4"/>
        <v>5603858</v>
      </c>
      <c r="N311" s="215">
        <v>1711216</v>
      </c>
      <c r="O311" s="178">
        <v>1645948</v>
      </c>
      <c r="P311" s="178" t="s">
        <v>856</v>
      </c>
      <c r="Q311" s="178" t="s">
        <v>856</v>
      </c>
    </row>
    <row r="312" spans="1:17" ht="12.75">
      <c r="A312" s="177" t="s">
        <v>748</v>
      </c>
      <c r="B312" s="178">
        <v>303</v>
      </c>
      <c r="C312" s="215">
        <v>22334142</v>
      </c>
      <c r="D312" s="215">
        <v>0</v>
      </c>
      <c r="E312" s="215">
        <v>6291362</v>
      </c>
      <c r="F312" s="215">
        <v>16042780</v>
      </c>
      <c r="G312" s="215">
        <v>23157327</v>
      </c>
      <c r="H312" s="215">
        <v>0</v>
      </c>
      <c r="I312" s="215">
        <v>6448646</v>
      </c>
      <c r="J312" s="189">
        <v>16708681</v>
      </c>
      <c r="K312" s="215">
        <v>34039060</v>
      </c>
      <c r="L312" s="215">
        <v>43563521</v>
      </c>
      <c r="M312" s="227">
        <f t="shared" si="4"/>
        <v>43563521</v>
      </c>
      <c r="N312" s="215">
        <v>16708681</v>
      </c>
      <c r="O312" s="178">
        <v>16196228</v>
      </c>
      <c r="P312" s="178" t="s">
        <v>856</v>
      </c>
      <c r="Q312" s="178" t="s">
        <v>856</v>
      </c>
    </row>
    <row r="313" spans="1:17" ht="12.75">
      <c r="A313" s="177" t="s">
        <v>749</v>
      </c>
      <c r="B313" s="178">
        <v>304</v>
      </c>
      <c r="C313" s="215">
        <v>32924433</v>
      </c>
      <c r="D313" s="215">
        <v>0</v>
      </c>
      <c r="E313" s="215">
        <v>1187606</v>
      </c>
      <c r="F313" s="215">
        <v>31736827</v>
      </c>
      <c r="G313" s="215">
        <v>37201763</v>
      </c>
      <c r="H313" s="215">
        <v>0</v>
      </c>
      <c r="I313" s="215">
        <v>1217296</v>
      </c>
      <c r="J313" s="189">
        <v>35984467</v>
      </c>
      <c r="K313" s="215">
        <v>53039092</v>
      </c>
      <c r="L313" s="215">
        <v>65428919</v>
      </c>
      <c r="M313" s="227">
        <f t="shared" si="4"/>
        <v>65428919</v>
      </c>
      <c r="N313" s="215">
        <v>35984467</v>
      </c>
      <c r="O313" s="178">
        <v>31765793</v>
      </c>
      <c r="P313" s="178" t="s">
        <v>856</v>
      </c>
      <c r="Q313" s="178" t="s">
        <v>856</v>
      </c>
    </row>
    <row r="314" spans="1:17" ht="12.75">
      <c r="A314" s="177" t="s">
        <v>750</v>
      </c>
      <c r="B314" s="178">
        <v>305</v>
      </c>
      <c r="C314" s="215">
        <v>81046888</v>
      </c>
      <c r="D314" s="215">
        <v>0</v>
      </c>
      <c r="E314" s="215">
        <v>0</v>
      </c>
      <c r="F314" s="215">
        <v>81046888</v>
      </c>
      <c r="G314" s="215">
        <v>84184611</v>
      </c>
      <c r="H314" s="215">
        <v>0</v>
      </c>
      <c r="I314" s="215">
        <v>0</v>
      </c>
      <c r="J314" s="189">
        <v>84184611</v>
      </c>
      <c r="K314" s="215">
        <v>153707769</v>
      </c>
      <c r="L314" s="215">
        <v>168807034</v>
      </c>
      <c r="M314" s="227">
        <f t="shared" si="4"/>
        <v>168807034</v>
      </c>
      <c r="N314" s="215">
        <v>84184611</v>
      </c>
      <c r="O314" s="178">
        <v>81046888</v>
      </c>
      <c r="P314" s="178" t="s">
        <v>856</v>
      </c>
      <c r="Q314" s="178" t="s">
        <v>856</v>
      </c>
    </row>
    <row r="315" spans="1:17" ht="12.75">
      <c r="A315" s="177" t="s">
        <v>751</v>
      </c>
      <c r="B315" s="178">
        <v>306</v>
      </c>
      <c r="C315" s="215">
        <v>3665437</v>
      </c>
      <c r="D315" s="215">
        <v>0</v>
      </c>
      <c r="E315" s="215">
        <v>0</v>
      </c>
      <c r="F315" s="215">
        <v>3665437</v>
      </c>
      <c r="G315" s="215">
        <v>3783724</v>
      </c>
      <c r="H315" s="215">
        <v>0</v>
      </c>
      <c r="I315" s="215">
        <v>0</v>
      </c>
      <c r="J315" s="189">
        <v>3783724</v>
      </c>
      <c r="K315" s="215">
        <v>4909183</v>
      </c>
      <c r="L315" s="215">
        <v>5378641</v>
      </c>
      <c r="M315" s="227">
        <f t="shared" si="4"/>
        <v>5378641</v>
      </c>
      <c r="N315" s="215">
        <v>3783724</v>
      </c>
      <c r="O315" s="178">
        <v>3665437</v>
      </c>
      <c r="P315" s="178" t="s">
        <v>856</v>
      </c>
      <c r="Q315" s="178" t="s">
        <v>856</v>
      </c>
    </row>
    <row r="316" spans="1:17" ht="12.75">
      <c r="A316" s="177" t="s">
        <v>752</v>
      </c>
      <c r="B316" s="178">
        <v>307</v>
      </c>
      <c r="C316" s="215">
        <v>81749590</v>
      </c>
      <c r="D316" s="215">
        <v>0</v>
      </c>
      <c r="E316" s="215">
        <v>5929807</v>
      </c>
      <c r="F316" s="215">
        <v>75819783</v>
      </c>
      <c r="G316" s="215">
        <v>84896349</v>
      </c>
      <c r="H316" s="215">
        <v>0</v>
      </c>
      <c r="I316" s="215">
        <v>6078052</v>
      </c>
      <c r="J316" s="189">
        <v>78818297</v>
      </c>
      <c r="K316" s="215">
        <v>137362846</v>
      </c>
      <c r="L316" s="215">
        <v>152838973</v>
      </c>
      <c r="M316" s="227">
        <f t="shared" si="4"/>
        <v>152838973</v>
      </c>
      <c r="N316" s="215">
        <v>78818297</v>
      </c>
      <c r="O316" s="178">
        <v>75964412</v>
      </c>
      <c r="P316" s="178" t="s">
        <v>856</v>
      </c>
      <c r="Q316" s="178" t="s">
        <v>856</v>
      </c>
    </row>
    <row r="317" spans="1:17" ht="12.75">
      <c r="A317" s="177" t="s">
        <v>753</v>
      </c>
      <c r="B317" s="178">
        <v>308</v>
      </c>
      <c r="C317" s="215">
        <v>256735214</v>
      </c>
      <c r="D317" s="215">
        <v>0</v>
      </c>
      <c r="E317" s="215">
        <v>0</v>
      </c>
      <c r="F317" s="215">
        <v>256735214</v>
      </c>
      <c r="G317" s="215">
        <v>267311819</v>
      </c>
      <c r="H317" s="215">
        <v>0</v>
      </c>
      <c r="I317" s="215">
        <v>0</v>
      </c>
      <c r="J317" s="189">
        <v>267311819</v>
      </c>
      <c r="K317" s="215">
        <v>393339197</v>
      </c>
      <c r="L317" s="215">
        <v>430268026</v>
      </c>
      <c r="M317" s="227">
        <f t="shared" si="4"/>
        <v>430268026</v>
      </c>
      <c r="N317" s="215">
        <v>267311819</v>
      </c>
      <c r="O317" s="178">
        <v>256735214</v>
      </c>
      <c r="P317" s="178" t="s">
        <v>856</v>
      </c>
      <c r="Q317" s="178" t="s">
        <v>856</v>
      </c>
    </row>
    <row r="318" spans="1:17" ht="12.75">
      <c r="A318" s="177" t="s">
        <v>754</v>
      </c>
      <c r="B318" s="178">
        <v>309</v>
      </c>
      <c r="C318" s="215">
        <v>16671644</v>
      </c>
      <c r="D318" s="215">
        <v>0</v>
      </c>
      <c r="E318" s="215">
        <v>0</v>
      </c>
      <c r="F318" s="215">
        <v>16671644</v>
      </c>
      <c r="G318" s="215">
        <v>17339384</v>
      </c>
      <c r="H318" s="215">
        <v>0</v>
      </c>
      <c r="I318" s="215">
        <v>0</v>
      </c>
      <c r="J318" s="189">
        <v>17339384</v>
      </c>
      <c r="K318" s="215">
        <v>21275833</v>
      </c>
      <c r="L318" s="215">
        <v>24506071</v>
      </c>
      <c r="M318" s="227">
        <f t="shared" si="4"/>
        <v>24506071</v>
      </c>
      <c r="N318" s="215">
        <v>17339384</v>
      </c>
      <c r="O318" s="178">
        <v>16671644</v>
      </c>
      <c r="P318" s="178" t="s">
        <v>856</v>
      </c>
      <c r="Q318" s="178" t="s">
        <v>856</v>
      </c>
    </row>
    <row r="319" spans="1:17" ht="12.75">
      <c r="A319" s="177" t="s">
        <v>755</v>
      </c>
      <c r="B319" s="178">
        <v>310</v>
      </c>
      <c r="C319" s="215">
        <v>45183810</v>
      </c>
      <c r="D319" s="215">
        <v>0</v>
      </c>
      <c r="E319" s="215">
        <v>0</v>
      </c>
      <c r="F319" s="215">
        <v>45183810</v>
      </c>
      <c r="G319" s="215">
        <v>46864292</v>
      </c>
      <c r="H319" s="215">
        <v>0</v>
      </c>
      <c r="I319" s="215">
        <v>0</v>
      </c>
      <c r="J319" s="189">
        <v>46864292</v>
      </c>
      <c r="K319" s="215">
        <v>107177062</v>
      </c>
      <c r="L319" s="215">
        <v>122121665</v>
      </c>
      <c r="M319" s="227">
        <f t="shared" si="4"/>
        <v>122121665</v>
      </c>
      <c r="N319" s="215">
        <v>46864292</v>
      </c>
      <c r="O319" s="178">
        <v>45183810</v>
      </c>
      <c r="P319" s="178" t="s">
        <v>856</v>
      </c>
      <c r="Q319" s="178" t="s">
        <v>856</v>
      </c>
    </row>
    <row r="320" spans="1:17" ht="12.75">
      <c r="A320" s="177" t="s">
        <v>756</v>
      </c>
      <c r="B320" s="178">
        <v>311</v>
      </c>
      <c r="C320" s="215">
        <v>8979423</v>
      </c>
      <c r="D320" s="215">
        <v>0</v>
      </c>
      <c r="E320" s="215">
        <v>0</v>
      </c>
      <c r="F320" s="215">
        <v>8979423</v>
      </c>
      <c r="G320" s="215">
        <v>9257368</v>
      </c>
      <c r="H320" s="215">
        <v>0</v>
      </c>
      <c r="I320" s="215">
        <v>0</v>
      </c>
      <c r="J320" s="189">
        <v>9257368</v>
      </c>
      <c r="K320" s="215">
        <v>11565474</v>
      </c>
      <c r="L320" s="215">
        <v>13318207</v>
      </c>
      <c r="M320" s="227">
        <f t="shared" si="4"/>
        <v>13318207</v>
      </c>
      <c r="N320" s="215">
        <v>9257368</v>
      </c>
      <c r="O320" s="178">
        <v>8979423</v>
      </c>
      <c r="P320" s="178" t="s">
        <v>856</v>
      </c>
      <c r="Q320" s="178" t="s">
        <v>856</v>
      </c>
    </row>
    <row r="321" spans="1:17" ht="12.75">
      <c r="A321" s="177" t="s">
        <v>757</v>
      </c>
      <c r="B321" s="178">
        <v>312</v>
      </c>
      <c r="C321" s="215">
        <v>1911505</v>
      </c>
      <c r="D321" s="215">
        <v>0</v>
      </c>
      <c r="E321" s="215">
        <v>0</v>
      </c>
      <c r="F321" s="215">
        <v>1911505</v>
      </c>
      <c r="G321" s="215">
        <v>0</v>
      </c>
      <c r="H321" s="215">
        <v>0</v>
      </c>
      <c r="I321" s="215">
        <v>0</v>
      </c>
      <c r="J321" s="189">
        <v>0</v>
      </c>
      <c r="K321" s="215">
        <v>2193943</v>
      </c>
      <c r="L321" s="215">
        <v>0</v>
      </c>
      <c r="M321" s="227">
        <f t="shared" si="4"/>
        <v>2193943</v>
      </c>
      <c r="N321" s="215">
        <v>1911505</v>
      </c>
      <c r="O321" s="178">
        <v>1911505</v>
      </c>
      <c r="P321" s="178" t="s">
        <v>856</v>
      </c>
      <c r="Q321" s="178" t="s">
        <v>856</v>
      </c>
    </row>
    <row r="322" spans="1:17" ht="12.75">
      <c r="A322" s="177" t="s">
        <v>758</v>
      </c>
      <c r="B322" s="178">
        <v>313</v>
      </c>
      <c r="C322" s="215">
        <v>1352183</v>
      </c>
      <c r="D322" s="215">
        <v>0</v>
      </c>
      <c r="E322" s="215">
        <v>138598</v>
      </c>
      <c r="F322" s="215">
        <v>1213585</v>
      </c>
      <c r="G322" s="215">
        <v>1552716</v>
      </c>
      <c r="H322" s="215">
        <v>150000</v>
      </c>
      <c r="I322" s="215">
        <v>292063</v>
      </c>
      <c r="J322" s="189">
        <v>1260653</v>
      </c>
      <c r="K322" s="215">
        <v>2379534</v>
      </c>
      <c r="L322" s="215">
        <v>2602419</v>
      </c>
      <c r="M322" s="227">
        <f t="shared" si="4"/>
        <v>2602419</v>
      </c>
      <c r="N322" s="215">
        <v>1260653</v>
      </c>
      <c r="O322" s="178">
        <v>1216965</v>
      </c>
      <c r="P322" s="178" t="s">
        <v>856</v>
      </c>
      <c r="Q322" s="178" t="s">
        <v>856</v>
      </c>
    </row>
    <row r="323" spans="1:17" ht="12.75">
      <c r="A323" s="177" t="s">
        <v>759</v>
      </c>
      <c r="B323" s="178">
        <v>314</v>
      </c>
      <c r="C323" s="215">
        <v>134418141</v>
      </c>
      <c r="D323" s="215">
        <v>0</v>
      </c>
      <c r="E323" s="215">
        <v>0</v>
      </c>
      <c r="F323" s="215">
        <v>134418141</v>
      </c>
      <c r="G323" s="215">
        <v>144133270</v>
      </c>
      <c r="H323" s="215">
        <v>0</v>
      </c>
      <c r="I323" s="215">
        <v>0</v>
      </c>
      <c r="J323" s="189">
        <v>144133270</v>
      </c>
      <c r="K323" s="215">
        <v>251240608</v>
      </c>
      <c r="L323" s="215">
        <v>273772146</v>
      </c>
      <c r="M323" s="227">
        <f t="shared" si="4"/>
        <v>273772146</v>
      </c>
      <c r="N323" s="215">
        <v>144133270</v>
      </c>
      <c r="O323" s="178">
        <v>134418141</v>
      </c>
      <c r="P323" s="178" t="s">
        <v>856</v>
      </c>
      <c r="Q323" s="178" t="s">
        <v>856</v>
      </c>
    </row>
    <row r="324" spans="1:17" ht="12.75">
      <c r="A324" s="177" t="s">
        <v>760</v>
      </c>
      <c r="B324" s="178">
        <v>315</v>
      </c>
      <c r="C324" s="215">
        <v>77742107</v>
      </c>
      <c r="D324" s="215">
        <v>0</v>
      </c>
      <c r="E324" s="215">
        <v>15688723</v>
      </c>
      <c r="F324" s="215">
        <v>62053384</v>
      </c>
      <c r="G324" s="215">
        <v>80567074</v>
      </c>
      <c r="H324" s="215">
        <v>0</v>
      </c>
      <c r="I324" s="215">
        <v>16080941</v>
      </c>
      <c r="J324" s="189">
        <v>64486133</v>
      </c>
      <c r="K324" s="215">
        <v>105110658</v>
      </c>
      <c r="L324" s="215">
        <v>120440260</v>
      </c>
      <c r="M324" s="227">
        <f t="shared" si="4"/>
        <v>120440260</v>
      </c>
      <c r="N324" s="215">
        <v>64486133</v>
      </c>
      <c r="O324" s="178">
        <v>62436036</v>
      </c>
      <c r="P324" s="178" t="s">
        <v>856</v>
      </c>
      <c r="Q324" s="178" t="s">
        <v>856</v>
      </c>
    </row>
    <row r="325" spans="1:17" ht="12.75">
      <c r="A325" s="177" t="s">
        <v>761</v>
      </c>
      <c r="B325" s="178">
        <v>316</v>
      </c>
      <c r="C325" s="215">
        <v>25114199</v>
      </c>
      <c r="D325" s="215">
        <v>0</v>
      </c>
      <c r="E325" s="215">
        <v>0</v>
      </c>
      <c r="F325" s="215">
        <v>25114199</v>
      </c>
      <c r="G325" s="215">
        <v>26262168</v>
      </c>
      <c r="H325" s="215">
        <v>0</v>
      </c>
      <c r="I325" s="215">
        <v>0</v>
      </c>
      <c r="J325" s="189">
        <v>26262168</v>
      </c>
      <c r="K325" s="215">
        <v>49153391</v>
      </c>
      <c r="L325" s="215">
        <v>57140497</v>
      </c>
      <c r="M325" s="227">
        <f t="shared" si="4"/>
        <v>57140497</v>
      </c>
      <c r="N325" s="215">
        <v>26262168</v>
      </c>
      <c r="O325" s="178">
        <v>25114199</v>
      </c>
      <c r="P325" s="178" t="s">
        <v>856</v>
      </c>
      <c r="Q325" s="178" t="s">
        <v>856</v>
      </c>
    </row>
    <row r="326" spans="1:17" ht="12.75">
      <c r="A326" s="177" t="s">
        <v>762</v>
      </c>
      <c r="B326" s="178">
        <v>317</v>
      </c>
      <c r="C326" s="215">
        <v>144430078</v>
      </c>
      <c r="D326" s="215">
        <v>0</v>
      </c>
      <c r="E326" s="215">
        <v>24941069</v>
      </c>
      <c r="F326" s="215">
        <v>119489009</v>
      </c>
      <c r="G326" s="215">
        <v>151011237</v>
      </c>
      <c r="H326" s="215">
        <v>0</v>
      </c>
      <c r="I326" s="215">
        <v>25564596</v>
      </c>
      <c r="J326" s="189">
        <v>125446641</v>
      </c>
      <c r="K326" s="215">
        <v>332634625</v>
      </c>
      <c r="L326" s="215">
        <v>367103098</v>
      </c>
      <c r="M326" s="227">
        <f t="shared" si="4"/>
        <v>367103098</v>
      </c>
      <c r="N326" s="215">
        <v>125446641</v>
      </c>
      <c r="O326" s="178">
        <v>120097328</v>
      </c>
      <c r="P326" s="178" t="s">
        <v>856</v>
      </c>
      <c r="Q326" s="178" t="s">
        <v>856</v>
      </c>
    </row>
    <row r="327" spans="1:17" ht="12.75">
      <c r="A327" s="177" t="s">
        <v>763</v>
      </c>
      <c r="B327" s="178">
        <v>318</v>
      </c>
      <c r="C327" s="215">
        <v>17937060</v>
      </c>
      <c r="D327" s="215">
        <v>168080</v>
      </c>
      <c r="E327" s="215">
        <v>4057519</v>
      </c>
      <c r="F327" s="215">
        <v>13879541</v>
      </c>
      <c r="G327" s="215">
        <v>20540850</v>
      </c>
      <c r="H327" s="215">
        <v>1925243</v>
      </c>
      <c r="I327" s="215">
        <v>6084200</v>
      </c>
      <c r="J327" s="189">
        <v>14456650</v>
      </c>
      <c r="K327" s="215">
        <v>69881684</v>
      </c>
      <c r="L327" s="215">
        <v>87930754</v>
      </c>
      <c r="M327" s="227">
        <f t="shared" si="4"/>
        <v>87930754</v>
      </c>
      <c r="N327" s="215">
        <v>14456650</v>
      </c>
      <c r="O327" s="178">
        <v>14154180</v>
      </c>
      <c r="P327" s="178" t="s">
        <v>856</v>
      </c>
      <c r="Q327" s="178" t="s">
        <v>856</v>
      </c>
    </row>
    <row r="328" spans="1:17" ht="12.75">
      <c r="A328" s="177" t="s">
        <v>764</v>
      </c>
      <c r="B328" s="178">
        <v>319</v>
      </c>
      <c r="C328" s="215">
        <v>2685273</v>
      </c>
      <c r="D328" s="215">
        <v>0</v>
      </c>
      <c r="E328" s="215">
        <v>0</v>
      </c>
      <c r="F328" s="215">
        <v>2685273</v>
      </c>
      <c r="G328" s="215">
        <v>0</v>
      </c>
      <c r="H328" s="215">
        <v>0</v>
      </c>
      <c r="I328" s="215">
        <v>0</v>
      </c>
      <c r="J328" s="189">
        <v>0</v>
      </c>
      <c r="K328" s="215">
        <v>2811888</v>
      </c>
      <c r="L328" s="215">
        <v>0</v>
      </c>
      <c r="M328" s="227">
        <f t="shared" si="4"/>
        <v>2811888</v>
      </c>
      <c r="N328" s="215">
        <v>2685273</v>
      </c>
      <c r="O328" s="178">
        <v>2583763</v>
      </c>
      <c r="P328" s="178">
        <v>1</v>
      </c>
      <c r="Q328" s="178" t="s">
        <v>856</v>
      </c>
    </row>
    <row r="329" spans="1:17" ht="12.75">
      <c r="A329" s="177" t="s">
        <v>765</v>
      </c>
      <c r="B329" s="178">
        <v>320</v>
      </c>
      <c r="C329" s="215">
        <v>18484071</v>
      </c>
      <c r="D329" s="215">
        <v>0</v>
      </c>
      <c r="E329" s="215">
        <v>5775456</v>
      </c>
      <c r="F329" s="215">
        <v>12708615</v>
      </c>
      <c r="G329" s="215">
        <v>19328402</v>
      </c>
      <c r="H329" s="215">
        <v>0</v>
      </c>
      <c r="I329" s="215">
        <v>5919842</v>
      </c>
      <c r="J329" s="189">
        <v>13408560</v>
      </c>
      <c r="K329" s="215">
        <v>24255803</v>
      </c>
      <c r="L329" s="215">
        <v>28507354</v>
      </c>
      <c r="M329" s="227">
        <f t="shared" si="4"/>
        <v>28507354</v>
      </c>
      <c r="N329" s="215">
        <v>13408560</v>
      </c>
      <c r="O329" s="178">
        <v>13333970</v>
      </c>
      <c r="P329" s="178" t="s">
        <v>856</v>
      </c>
      <c r="Q329" s="178" t="s">
        <v>856</v>
      </c>
    </row>
    <row r="330" spans="1:17" ht="12.75">
      <c r="A330" s="177" t="s">
        <v>766</v>
      </c>
      <c r="B330" s="178">
        <v>321</v>
      </c>
      <c r="C330" s="215">
        <v>19255467</v>
      </c>
      <c r="D330" s="215">
        <v>0</v>
      </c>
      <c r="E330" s="215">
        <v>0</v>
      </c>
      <c r="F330" s="215">
        <v>19255467</v>
      </c>
      <c r="G330" s="215">
        <v>19991869</v>
      </c>
      <c r="H330" s="215">
        <v>0</v>
      </c>
      <c r="I330" s="215">
        <v>0</v>
      </c>
      <c r="J330" s="189">
        <v>19991869</v>
      </c>
      <c r="K330" s="215">
        <v>28384241</v>
      </c>
      <c r="L330" s="215">
        <v>33363885</v>
      </c>
      <c r="M330" s="227">
        <f t="shared" si="4"/>
        <v>33363885</v>
      </c>
      <c r="N330" s="215">
        <v>19991869</v>
      </c>
      <c r="O330" s="178">
        <v>19255467</v>
      </c>
      <c r="P330" s="178" t="s">
        <v>856</v>
      </c>
      <c r="Q330" s="178" t="s">
        <v>856</v>
      </c>
    </row>
    <row r="331" spans="1:17" ht="12.75">
      <c r="A331" s="177" t="s">
        <v>767</v>
      </c>
      <c r="B331" s="178">
        <v>322</v>
      </c>
      <c r="C331" s="215">
        <v>27490639</v>
      </c>
      <c r="D331" s="215">
        <v>0</v>
      </c>
      <c r="E331" s="215">
        <v>121738</v>
      </c>
      <c r="F331" s="215">
        <v>27368901</v>
      </c>
      <c r="G331" s="215">
        <v>28590743</v>
      </c>
      <c r="H331" s="215">
        <v>0</v>
      </c>
      <c r="I331" s="215">
        <v>124781</v>
      </c>
      <c r="J331" s="189">
        <v>28465962</v>
      </c>
      <c r="K331" s="215">
        <v>34136914</v>
      </c>
      <c r="L331" s="215">
        <v>37393064</v>
      </c>
      <c r="M331" s="227">
        <f aca="true" t="shared" si="5" ref="M331:M360">IF(L331&gt;0,L331,IF(K331&gt;0,K331,L331))</f>
        <v>37393064</v>
      </c>
      <c r="N331" s="215">
        <v>28465962</v>
      </c>
      <c r="O331" s="178">
        <v>27371870</v>
      </c>
      <c r="P331" s="178" t="s">
        <v>856</v>
      </c>
      <c r="Q331" s="178" t="s">
        <v>856</v>
      </c>
    </row>
    <row r="332" spans="1:17" ht="12.75">
      <c r="A332" s="177" t="s">
        <v>768</v>
      </c>
      <c r="B332" s="178">
        <v>323</v>
      </c>
      <c r="C332" s="215">
        <v>6629489</v>
      </c>
      <c r="D332" s="215">
        <v>0</v>
      </c>
      <c r="E332" s="215">
        <v>0</v>
      </c>
      <c r="F332" s="215">
        <v>6629489</v>
      </c>
      <c r="G332" s="215">
        <v>6853779</v>
      </c>
      <c r="H332" s="215">
        <v>0</v>
      </c>
      <c r="I332" s="215">
        <v>0</v>
      </c>
      <c r="J332" s="189">
        <v>6853779</v>
      </c>
      <c r="K332" s="215">
        <v>12476112</v>
      </c>
      <c r="L332" s="215">
        <v>14272666</v>
      </c>
      <c r="M332" s="227">
        <f t="shared" si="5"/>
        <v>14272666</v>
      </c>
      <c r="N332" s="215">
        <v>6853779</v>
      </c>
      <c r="O332" s="178">
        <v>6629489</v>
      </c>
      <c r="P332" s="178" t="s">
        <v>856</v>
      </c>
      <c r="Q332" s="178" t="s">
        <v>856</v>
      </c>
    </row>
    <row r="333" spans="1:17" ht="12.75">
      <c r="A333" s="177" t="s">
        <v>769</v>
      </c>
      <c r="B333" s="178">
        <v>324</v>
      </c>
      <c r="C333" s="215">
        <v>15339296</v>
      </c>
      <c r="D333" s="215">
        <v>0</v>
      </c>
      <c r="E333" s="215">
        <v>2528400</v>
      </c>
      <c r="F333" s="215">
        <v>12810896</v>
      </c>
      <c r="G333" s="215">
        <v>15890512</v>
      </c>
      <c r="H333" s="215">
        <v>0</v>
      </c>
      <c r="I333" s="215">
        <v>2591610</v>
      </c>
      <c r="J333" s="189">
        <v>13298902</v>
      </c>
      <c r="K333" s="215">
        <v>28735571</v>
      </c>
      <c r="L333" s="215">
        <v>34761082</v>
      </c>
      <c r="M333" s="227">
        <f t="shared" si="5"/>
        <v>34761082</v>
      </c>
      <c r="N333" s="215">
        <v>13298902</v>
      </c>
      <c r="O333" s="178">
        <v>12872564</v>
      </c>
      <c r="P333" s="178" t="s">
        <v>856</v>
      </c>
      <c r="Q333" s="178" t="s">
        <v>856</v>
      </c>
    </row>
    <row r="334" spans="1:17" ht="12.75">
      <c r="A334" s="177" t="s">
        <v>770</v>
      </c>
      <c r="B334" s="178">
        <v>325</v>
      </c>
      <c r="C334" s="215">
        <v>75577385</v>
      </c>
      <c r="D334" s="215">
        <v>0</v>
      </c>
      <c r="E334" s="215">
        <v>0</v>
      </c>
      <c r="F334" s="215">
        <v>75577385</v>
      </c>
      <c r="G334" s="215">
        <v>78332974</v>
      </c>
      <c r="H334" s="215">
        <v>0</v>
      </c>
      <c r="I334" s="215">
        <v>0</v>
      </c>
      <c r="J334" s="189">
        <v>78332974</v>
      </c>
      <c r="K334" s="215">
        <v>79144776</v>
      </c>
      <c r="L334" s="215">
        <v>85808782</v>
      </c>
      <c r="M334" s="227">
        <f t="shared" si="5"/>
        <v>85808782</v>
      </c>
      <c r="N334" s="215">
        <v>78332974</v>
      </c>
      <c r="O334" s="178">
        <v>75577385</v>
      </c>
      <c r="P334" s="178" t="s">
        <v>856</v>
      </c>
      <c r="Q334" s="178" t="s">
        <v>856</v>
      </c>
    </row>
    <row r="335" spans="1:17" ht="12.75">
      <c r="A335" s="177" t="s">
        <v>771</v>
      </c>
      <c r="B335" s="178">
        <v>326</v>
      </c>
      <c r="C335" s="215">
        <v>6535357</v>
      </c>
      <c r="D335" s="215">
        <v>0</v>
      </c>
      <c r="E335" s="215">
        <v>0</v>
      </c>
      <c r="F335" s="215">
        <v>6535357</v>
      </c>
      <c r="G335" s="215">
        <v>6759937</v>
      </c>
      <c r="H335" s="215">
        <v>0</v>
      </c>
      <c r="I335" s="215">
        <v>0</v>
      </c>
      <c r="J335" s="189">
        <v>6759937</v>
      </c>
      <c r="K335" s="215">
        <v>10680971</v>
      </c>
      <c r="L335" s="215">
        <v>13314240</v>
      </c>
      <c r="M335" s="227">
        <f t="shared" si="5"/>
        <v>13314240</v>
      </c>
      <c r="N335" s="215">
        <v>6759937</v>
      </c>
      <c r="O335" s="178">
        <v>6535357</v>
      </c>
      <c r="P335" s="178" t="s">
        <v>856</v>
      </c>
      <c r="Q335" s="178" t="s">
        <v>856</v>
      </c>
    </row>
    <row r="336" spans="1:17" ht="12.75">
      <c r="A336" s="177" t="s">
        <v>772</v>
      </c>
      <c r="B336" s="178">
        <v>327</v>
      </c>
      <c r="C336" s="215">
        <v>17721891</v>
      </c>
      <c r="D336" s="215">
        <v>300000</v>
      </c>
      <c r="E336" s="215">
        <v>5022374</v>
      </c>
      <c r="F336" s="215">
        <v>12699517</v>
      </c>
      <c r="G336" s="215">
        <v>0</v>
      </c>
      <c r="H336" s="215">
        <v>0</v>
      </c>
      <c r="I336" s="215">
        <v>5147933</v>
      </c>
      <c r="J336" s="189">
        <v>0</v>
      </c>
      <c r="K336" s="215">
        <v>79047996</v>
      </c>
      <c r="L336" s="215">
        <v>0</v>
      </c>
      <c r="M336" s="227">
        <f t="shared" si="5"/>
        <v>79047996</v>
      </c>
      <c r="N336" s="215">
        <v>12699517</v>
      </c>
      <c r="O336" s="178">
        <v>12814697</v>
      </c>
      <c r="P336" s="178" t="s">
        <v>856</v>
      </c>
      <c r="Q336" s="178" t="s">
        <v>856</v>
      </c>
    </row>
    <row r="337" spans="1:17" ht="12.75">
      <c r="A337" s="177" t="s">
        <v>773</v>
      </c>
      <c r="B337" s="178">
        <v>328</v>
      </c>
      <c r="C337" s="215">
        <v>96771630</v>
      </c>
      <c r="D337" s="215">
        <v>0</v>
      </c>
      <c r="E337" s="215">
        <v>0</v>
      </c>
      <c r="F337" s="215">
        <v>96771630</v>
      </c>
      <c r="G337" s="215">
        <v>102860906</v>
      </c>
      <c r="H337" s="215">
        <v>0</v>
      </c>
      <c r="I337" s="215">
        <v>0</v>
      </c>
      <c r="J337" s="189">
        <v>102860906</v>
      </c>
      <c r="K337" s="215">
        <v>113234479</v>
      </c>
      <c r="L337" s="215">
        <v>132052412</v>
      </c>
      <c r="M337" s="227">
        <f t="shared" si="5"/>
        <v>132052412</v>
      </c>
      <c r="N337" s="215">
        <v>102860906</v>
      </c>
      <c r="O337" s="178">
        <v>96771630</v>
      </c>
      <c r="P337" s="178" t="s">
        <v>856</v>
      </c>
      <c r="Q337" s="178" t="s">
        <v>856</v>
      </c>
    </row>
    <row r="338" spans="1:17" ht="12.75">
      <c r="A338" s="177" t="s">
        <v>774</v>
      </c>
      <c r="B338" s="178">
        <v>329</v>
      </c>
      <c r="C338" s="215">
        <v>90147758</v>
      </c>
      <c r="D338" s="215">
        <v>0</v>
      </c>
      <c r="E338" s="215">
        <v>0</v>
      </c>
      <c r="F338" s="215">
        <v>90147758</v>
      </c>
      <c r="G338" s="215">
        <v>93703768</v>
      </c>
      <c r="H338" s="215">
        <v>0</v>
      </c>
      <c r="I338" s="215">
        <v>0</v>
      </c>
      <c r="J338" s="189">
        <v>93703768</v>
      </c>
      <c r="K338" s="215">
        <v>94954517</v>
      </c>
      <c r="L338" s="215">
        <v>107149503</v>
      </c>
      <c r="M338" s="227">
        <f t="shared" si="5"/>
        <v>107149503</v>
      </c>
      <c r="N338" s="215">
        <v>93703768</v>
      </c>
      <c r="O338" s="178">
        <v>90147758</v>
      </c>
      <c r="P338" s="178" t="s">
        <v>856</v>
      </c>
      <c r="Q338" s="178" t="s">
        <v>856</v>
      </c>
    </row>
    <row r="339" spans="1:17" ht="12.75">
      <c r="A339" s="177" t="s">
        <v>775</v>
      </c>
      <c r="B339" s="178">
        <v>330</v>
      </c>
      <c r="C339" s="215">
        <v>85134705</v>
      </c>
      <c r="D339" s="215">
        <v>0</v>
      </c>
      <c r="E339" s="215">
        <v>5288002</v>
      </c>
      <c r="F339" s="215">
        <v>79846703</v>
      </c>
      <c r="G339" s="215">
        <v>88155336</v>
      </c>
      <c r="H339" s="215">
        <v>0</v>
      </c>
      <c r="I339" s="215">
        <v>5420202</v>
      </c>
      <c r="J339" s="189">
        <v>82735134</v>
      </c>
      <c r="K339" s="215">
        <v>136656187</v>
      </c>
      <c r="L339" s="215">
        <v>153857891</v>
      </c>
      <c r="M339" s="227">
        <f t="shared" si="5"/>
        <v>153857891</v>
      </c>
      <c r="N339" s="215">
        <v>82735134</v>
      </c>
      <c r="O339" s="178">
        <v>79975679</v>
      </c>
      <c r="P339" s="178" t="s">
        <v>856</v>
      </c>
      <c r="Q339" s="178" t="s">
        <v>856</v>
      </c>
    </row>
    <row r="340" spans="1:17" ht="12.75">
      <c r="A340" s="177" t="s">
        <v>776</v>
      </c>
      <c r="B340" s="178">
        <v>331</v>
      </c>
      <c r="C340" s="215">
        <v>4883718</v>
      </c>
      <c r="D340" s="215">
        <v>0</v>
      </c>
      <c r="E340" s="215">
        <v>529401</v>
      </c>
      <c r="F340" s="215">
        <v>4354317</v>
      </c>
      <c r="G340" s="215">
        <v>5100541</v>
      </c>
      <c r="H340" s="215">
        <v>0</v>
      </c>
      <c r="I340" s="215">
        <v>542636</v>
      </c>
      <c r="J340" s="189">
        <v>4557905</v>
      </c>
      <c r="K340" s="215">
        <v>6229724</v>
      </c>
      <c r="L340" s="215">
        <v>6563178</v>
      </c>
      <c r="M340" s="227">
        <f t="shared" si="5"/>
        <v>6563178</v>
      </c>
      <c r="N340" s="215">
        <v>4557905</v>
      </c>
      <c r="O340" s="178">
        <v>4367229</v>
      </c>
      <c r="P340" s="178" t="s">
        <v>856</v>
      </c>
      <c r="Q340" s="178" t="s">
        <v>856</v>
      </c>
    </row>
    <row r="341" spans="1:17" ht="12.75">
      <c r="A341" s="177" t="s">
        <v>777</v>
      </c>
      <c r="B341" s="178">
        <v>332</v>
      </c>
      <c r="C341" s="215">
        <v>21673199</v>
      </c>
      <c r="D341" s="215">
        <v>0</v>
      </c>
      <c r="E341" s="215">
        <v>2586526</v>
      </c>
      <c r="F341" s="215">
        <v>19086673</v>
      </c>
      <c r="G341" s="215">
        <v>22508241</v>
      </c>
      <c r="H341" s="215">
        <v>0</v>
      </c>
      <c r="I341" s="215">
        <v>2651189</v>
      </c>
      <c r="J341" s="189">
        <v>19857052</v>
      </c>
      <c r="K341" s="215">
        <v>31115897</v>
      </c>
      <c r="L341" s="215">
        <v>37002794</v>
      </c>
      <c r="M341" s="227">
        <f t="shared" si="5"/>
        <v>37002794</v>
      </c>
      <c r="N341" s="215">
        <v>19857052</v>
      </c>
      <c r="O341" s="178">
        <v>19149759</v>
      </c>
      <c r="P341" s="178" t="s">
        <v>856</v>
      </c>
      <c r="Q341" s="178" t="s">
        <v>856</v>
      </c>
    </row>
    <row r="342" spans="1:17" ht="12.75">
      <c r="A342" s="177" t="s">
        <v>778</v>
      </c>
      <c r="B342" s="178">
        <v>333</v>
      </c>
      <c r="C342" s="215">
        <v>87485049</v>
      </c>
      <c r="D342" s="215">
        <v>0</v>
      </c>
      <c r="E342" s="215">
        <v>6264198</v>
      </c>
      <c r="F342" s="215">
        <v>81220851</v>
      </c>
      <c r="G342" s="215">
        <v>91582135</v>
      </c>
      <c r="H342" s="215">
        <v>0</v>
      </c>
      <c r="I342" s="215">
        <v>6420803</v>
      </c>
      <c r="J342" s="189">
        <v>85161332</v>
      </c>
      <c r="K342" s="215">
        <v>170390585</v>
      </c>
      <c r="L342" s="215">
        <v>191611585</v>
      </c>
      <c r="M342" s="227">
        <f t="shared" si="5"/>
        <v>191611585</v>
      </c>
      <c r="N342" s="215">
        <v>85161332</v>
      </c>
      <c r="O342" s="178">
        <v>81373636</v>
      </c>
      <c r="P342" s="178" t="s">
        <v>856</v>
      </c>
      <c r="Q342" s="178" t="s">
        <v>856</v>
      </c>
    </row>
    <row r="343" spans="1:17" ht="12.75">
      <c r="A343" s="177" t="s">
        <v>779</v>
      </c>
      <c r="B343" s="178">
        <v>334</v>
      </c>
      <c r="C343" s="215">
        <v>30584201</v>
      </c>
      <c r="D343" s="215">
        <v>0</v>
      </c>
      <c r="E343" s="215">
        <v>306899</v>
      </c>
      <c r="F343" s="215">
        <v>30277302</v>
      </c>
      <c r="G343" s="215">
        <v>32195876</v>
      </c>
      <c r="H343" s="215">
        <v>0</v>
      </c>
      <c r="I343" s="215">
        <v>314571</v>
      </c>
      <c r="J343" s="189">
        <v>31881305</v>
      </c>
      <c r="K343" s="215">
        <v>101239293</v>
      </c>
      <c r="L343" s="215">
        <v>111879005</v>
      </c>
      <c r="M343" s="227">
        <f t="shared" si="5"/>
        <v>111879005</v>
      </c>
      <c r="N343" s="215">
        <v>31881305</v>
      </c>
      <c r="O343" s="178">
        <v>30284787</v>
      </c>
      <c r="P343" s="178" t="s">
        <v>856</v>
      </c>
      <c r="Q343" s="178" t="s">
        <v>856</v>
      </c>
    </row>
    <row r="344" spans="1:17" ht="12.75">
      <c r="A344" s="177" t="s">
        <v>780</v>
      </c>
      <c r="B344" s="178">
        <v>335</v>
      </c>
      <c r="C344" s="215">
        <v>86718329</v>
      </c>
      <c r="D344" s="215">
        <v>0</v>
      </c>
      <c r="E344" s="215">
        <v>9064978</v>
      </c>
      <c r="F344" s="215">
        <v>77653351</v>
      </c>
      <c r="G344" s="215">
        <v>90010426</v>
      </c>
      <c r="H344" s="215">
        <v>0</v>
      </c>
      <c r="I344" s="215">
        <v>9291602</v>
      </c>
      <c r="J344" s="189">
        <v>80718824</v>
      </c>
      <c r="K344" s="215">
        <v>126980332</v>
      </c>
      <c r="L344" s="215">
        <v>138883337</v>
      </c>
      <c r="M344" s="227">
        <f t="shared" si="5"/>
        <v>138883337</v>
      </c>
      <c r="N344" s="215">
        <v>80718824</v>
      </c>
      <c r="O344" s="178">
        <v>77874448</v>
      </c>
      <c r="P344" s="178" t="s">
        <v>856</v>
      </c>
      <c r="Q344" s="178" t="s">
        <v>856</v>
      </c>
    </row>
    <row r="345" spans="1:17" ht="12.75">
      <c r="A345" s="177" t="s">
        <v>781</v>
      </c>
      <c r="B345" s="178">
        <v>336</v>
      </c>
      <c r="C345" s="215">
        <v>121256006</v>
      </c>
      <c r="D345" s="215">
        <v>0</v>
      </c>
      <c r="E345" s="215">
        <v>0</v>
      </c>
      <c r="F345" s="215">
        <v>121256006</v>
      </c>
      <c r="G345" s="215">
        <v>126135128</v>
      </c>
      <c r="H345" s="215">
        <v>0</v>
      </c>
      <c r="I345" s="215">
        <v>0</v>
      </c>
      <c r="J345" s="189">
        <v>126135128</v>
      </c>
      <c r="K345" s="215">
        <v>253190432</v>
      </c>
      <c r="L345" s="215">
        <v>288852482</v>
      </c>
      <c r="M345" s="227">
        <f t="shared" si="5"/>
        <v>288852482</v>
      </c>
      <c r="N345" s="215">
        <v>126135128</v>
      </c>
      <c r="O345" s="178">
        <v>121256006</v>
      </c>
      <c r="P345" s="178" t="s">
        <v>856</v>
      </c>
      <c r="Q345" s="178" t="s">
        <v>856</v>
      </c>
    </row>
    <row r="346" spans="1:17" ht="12.75">
      <c r="A346" s="177" t="s">
        <v>782</v>
      </c>
      <c r="B346" s="178">
        <v>337</v>
      </c>
      <c r="C346" s="215">
        <v>5685022</v>
      </c>
      <c r="D346" s="215">
        <v>0</v>
      </c>
      <c r="E346" s="215">
        <v>329613</v>
      </c>
      <c r="F346" s="215">
        <v>5355409</v>
      </c>
      <c r="G346" s="215">
        <v>5873098</v>
      </c>
      <c r="H346" s="215">
        <v>0</v>
      </c>
      <c r="I346" s="215">
        <v>337853</v>
      </c>
      <c r="J346" s="189">
        <v>5535245</v>
      </c>
      <c r="K346" s="215">
        <v>8172825</v>
      </c>
      <c r="L346" s="215">
        <v>8279371</v>
      </c>
      <c r="M346" s="227">
        <f t="shared" si="5"/>
        <v>8279371</v>
      </c>
      <c r="N346" s="215">
        <v>5535245</v>
      </c>
      <c r="O346" s="178">
        <v>5363448</v>
      </c>
      <c r="P346" s="178" t="s">
        <v>856</v>
      </c>
      <c r="Q346" s="178" t="s">
        <v>856</v>
      </c>
    </row>
    <row r="347" spans="1:17" ht="12.75">
      <c r="A347" s="177" t="s">
        <v>783</v>
      </c>
      <c r="B347" s="178">
        <v>338</v>
      </c>
      <c r="C347" s="215">
        <v>28505008</v>
      </c>
      <c r="D347" s="215">
        <v>0</v>
      </c>
      <c r="E347" s="215">
        <v>0</v>
      </c>
      <c r="F347" s="215">
        <v>28505008</v>
      </c>
      <c r="G347" s="215">
        <v>29598935</v>
      </c>
      <c r="H347" s="215">
        <v>0</v>
      </c>
      <c r="I347" s="215">
        <v>0</v>
      </c>
      <c r="J347" s="189">
        <v>29598935</v>
      </c>
      <c r="K347" s="215">
        <v>50767684</v>
      </c>
      <c r="L347" s="215">
        <v>55943523</v>
      </c>
      <c r="M347" s="227">
        <f t="shared" si="5"/>
        <v>55943523</v>
      </c>
      <c r="N347" s="215">
        <v>29598935</v>
      </c>
      <c r="O347" s="178">
        <v>28505008</v>
      </c>
      <c r="P347" s="178" t="s">
        <v>856</v>
      </c>
      <c r="Q347" s="178" t="s">
        <v>856</v>
      </c>
    </row>
    <row r="348" spans="1:17" ht="12.75">
      <c r="A348" s="177" t="s">
        <v>784</v>
      </c>
      <c r="B348" s="178">
        <v>339</v>
      </c>
      <c r="C348" s="215">
        <v>41623104</v>
      </c>
      <c r="D348" s="215">
        <v>0</v>
      </c>
      <c r="E348" s="215">
        <v>3302761</v>
      </c>
      <c r="F348" s="215">
        <v>38320343</v>
      </c>
      <c r="G348" s="215">
        <v>43294032</v>
      </c>
      <c r="H348" s="215">
        <v>0</v>
      </c>
      <c r="I348" s="215">
        <v>3385330</v>
      </c>
      <c r="J348" s="189">
        <v>39908702</v>
      </c>
      <c r="K348" s="215">
        <v>51591006</v>
      </c>
      <c r="L348" s="215">
        <v>57104062</v>
      </c>
      <c r="M348" s="227">
        <f t="shared" si="5"/>
        <v>57104062</v>
      </c>
      <c r="N348" s="215">
        <v>39908702</v>
      </c>
      <c r="O348" s="178">
        <v>38400898</v>
      </c>
      <c r="P348" s="178" t="s">
        <v>856</v>
      </c>
      <c r="Q348" s="178" t="s">
        <v>856</v>
      </c>
    </row>
    <row r="349" spans="1:17" ht="12.75">
      <c r="A349" s="177" t="s">
        <v>785</v>
      </c>
      <c r="B349" s="178">
        <v>340</v>
      </c>
      <c r="C349" s="215">
        <v>6634974</v>
      </c>
      <c r="D349" s="215">
        <v>0</v>
      </c>
      <c r="E349" s="215">
        <v>884686</v>
      </c>
      <c r="F349" s="215">
        <v>5750288</v>
      </c>
      <c r="G349" s="215">
        <v>6833609</v>
      </c>
      <c r="H349" s="215">
        <v>0</v>
      </c>
      <c r="I349" s="215">
        <v>906803</v>
      </c>
      <c r="J349" s="189">
        <v>5926806</v>
      </c>
      <c r="K349" s="215">
        <v>8817906</v>
      </c>
      <c r="L349" s="215">
        <v>8977339</v>
      </c>
      <c r="M349" s="227">
        <f t="shared" si="5"/>
        <v>8977339</v>
      </c>
      <c r="N349" s="215">
        <v>5926806</v>
      </c>
      <c r="O349" s="178">
        <v>5771866</v>
      </c>
      <c r="P349" s="178" t="s">
        <v>856</v>
      </c>
      <c r="Q349" s="178" t="s">
        <v>856</v>
      </c>
    </row>
    <row r="350" spans="1:17" ht="12.75">
      <c r="A350" s="177" t="s">
        <v>786</v>
      </c>
      <c r="B350" s="178">
        <v>341</v>
      </c>
      <c r="C350" s="215">
        <v>19862585</v>
      </c>
      <c r="D350" s="215">
        <v>0</v>
      </c>
      <c r="E350" s="215">
        <v>1852629</v>
      </c>
      <c r="F350" s="215">
        <v>18009956</v>
      </c>
      <c r="G350" s="215">
        <v>20628674</v>
      </c>
      <c r="H350" s="215">
        <v>0</v>
      </c>
      <c r="I350" s="215">
        <v>1898945</v>
      </c>
      <c r="J350" s="189">
        <v>18729729</v>
      </c>
      <c r="K350" s="215">
        <v>27560503</v>
      </c>
      <c r="L350" s="215">
        <v>30158002</v>
      </c>
      <c r="M350" s="227">
        <f t="shared" si="5"/>
        <v>30158002</v>
      </c>
      <c r="N350" s="215">
        <v>18729729</v>
      </c>
      <c r="O350" s="178">
        <v>18055142</v>
      </c>
      <c r="P350" s="178" t="s">
        <v>856</v>
      </c>
      <c r="Q350" s="178" t="s">
        <v>856</v>
      </c>
    </row>
    <row r="351" spans="1:17" ht="12.75">
      <c r="A351" s="177" t="s">
        <v>787</v>
      </c>
      <c r="B351" s="178">
        <v>342</v>
      </c>
      <c r="C351" s="215">
        <v>92223356</v>
      </c>
      <c r="D351" s="215">
        <v>0</v>
      </c>
      <c r="E351" s="215">
        <v>0</v>
      </c>
      <c r="F351" s="215">
        <v>92223356</v>
      </c>
      <c r="G351" s="215">
        <v>97075669</v>
      </c>
      <c r="H351" s="215">
        <v>0</v>
      </c>
      <c r="I351" s="215">
        <v>0</v>
      </c>
      <c r="J351" s="189">
        <v>97075669</v>
      </c>
      <c r="K351" s="215">
        <v>137811340</v>
      </c>
      <c r="L351" s="215">
        <v>157206113</v>
      </c>
      <c r="M351" s="227">
        <f t="shared" si="5"/>
        <v>157206113</v>
      </c>
      <c r="N351" s="215">
        <v>97075669</v>
      </c>
      <c r="O351" s="178">
        <v>92223356</v>
      </c>
      <c r="P351" s="178" t="s">
        <v>856</v>
      </c>
      <c r="Q351" s="178" t="s">
        <v>856</v>
      </c>
    </row>
    <row r="352" spans="1:17" ht="12.75">
      <c r="A352" s="177" t="s">
        <v>788</v>
      </c>
      <c r="B352" s="178">
        <v>343</v>
      </c>
      <c r="C352" s="215">
        <v>13466411</v>
      </c>
      <c r="D352" s="215">
        <v>0</v>
      </c>
      <c r="E352" s="215">
        <v>540938</v>
      </c>
      <c r="F352" s="215">
        <v>12925473</v>
      </c>
      <c r="G352" s="215">
        <v>13906524</v>
      </c>
      <c r="H352" s="215">
        <v>0</v>
      </c>
      <c r="I352" s="215">
        <v>554461</v>
      </c>
      <c r="J352" s="189">
        <v>13352063</v>
      </c>
      <c r="K352" s="215">
        <v>22775824</v>
      </c>
      <c r="L352" s="215">
        <v>26490715</v>
      </c>
      <c r="M352" s="227">
        <f t="shared" si="5"/>
        <v>26490715</v>
      </c>
      <c r="N352" s="215">
        <v>13352063</v>
      </c>
      <c r="O352" s="178">
        <v>12938667</v>
      </c>
      <c r="P352" s="178" t="s">
        <v>856</v>
      </c>
      <c r="Q352" s="178" t="s">
        <v>856</v>
      </c>
    </row>
    <row r="353" spans="1:17" ht="12.75">
      <c r="A353" s="177" t="s">
        <v>789</v>
      </c>
      <c r="B353" s="178">
        <v>344</v>
      </c>
      <c r="C353" s="215">
        <v>98055490</v>
      </c>
      <c r="D353" s="215">
        <v>0</v>
      </c>
      <c r="E353" s="215">
        <v>30228460</v>
      </c>
      <c r="F353" s="215">
        <v>67827030</v>
      </c>
      <c r="G353" s="215">
        <v>101804552</v>
      </c>
      <c r="H353" s="215">
        <v>0</v>
      </c>
      <c r="I353" s="215">
        <v>30984172</v>
      </c>
      <c r="J353" s="189">
        <v>70820380</v>
      </c>
      <c r="K353" s="215">
        <v>224583354</v>
      </c>
      <c r="L353" s="215">
        <v>245362763</v>
      </c>
      <c r="M353" s="227">
        <f t="shared" si="5"/>
        <v>245362763</v>
      </c>
      <c r="N353" s="215">
        <v>70820380</v>
      </c>
      <c r="O353" s="178">
        <v>78814310</v>
      </c>
      <c r="P353" s="178" t="s">
        <v>856</v>
      </c>
      <c r="Q353" s="178" t="s">
        <v>856</v>
      </c>
    </row>
    <row r="354" spans="1:17" ht="12.75">
      <c r="A354" s="177" t="s">
        <v>790</v>
      </c>
      <c r="B354" s="178">
        <v>345</v>
      </c>
      <c r="C354" s="215">
        <v>2039802</v>
      </c>
      <c r="D354" s="215">
        <v>0</v>
      </c>
      <c r="E354" s="215">
        <v>56068</v>
      </c>
      <c r="F354" s="215">
        <v>1983734</v>
      </c>
      <c r="G354" s="215">
        <v>2114867</v>
      </c>
      <c r="H354" s="215">
        <v>0</v>
      </c>
      <c r="I354" s="215">
        <v>57470</v>
      </c>
      <c r="J354" s="189">
        <v>2057397</v>
      </c>
      <c r="K354" s="215">
        <v>3355128</v>
      </c>
      <c r="L354" s="215">
        <v>3423620</v>
      </c>
      <c r="M354" s="227">
        <f t="shared" si="5"/>
        <v>3423620</v>
      </c>
      <c r="N354" s="215">
        <v>2057397</v>
      </c>
      <c r="O354" s="178">
        <v>1985102</v>
      </c>
      <c r="P354" s="178" t="s">
        <v>856</v>
      </c>
      <c r="Q354" s="178" t="s">
        <v>856</v>
      </c>
    </row>
    <row r="355" spans="1:17" ht="12.75">
      <c r="A355" s="177" t="s">
        <v>791</v>
      </c>
      <c r="B355" s="178">
        <v>346</v>
      </c>
      <c r="C355" s="215">
        <v>32058722</v>
      </c>
      <c r="D355" s="215">
        <v>0</v>
      </c>
      <c r="E355" s="215">
        <v>7278018</v>
      </c>
      <c r="F355" s="215">
        <v>24780704</v>
      </c>
      <c r="G355" s="215">
        <v>33096873</v>
      </c>
      <c r="H355" s="215">
        <v>0</v>
      </c>
      <c r="I355" s="215">
        <v>7459968</v>
      </c>
      <c r="J355" s="189">
        <v>25636905</v>
      </c>
      <c r="K355" s="215">
        <v>75845798</v>
      </c>
      <c r="L355" s="215">
        <v>85787122</v>
      </c>
      <c r="M355" s="227">
        <f t="shared" si="5"/>
        <v>85787122</v>
      </c>
      <c r="N355" s="215">
        <v>25636905</v>
      </c>
      <c r="O355" s="178">
        <v>24958217</v>
      </c>
      <c r="P355" s="178" t="s">
        <v>856</v>
      </c>
      <c r="Q355" s="178" t="s">
        <v>856</v>
      </c>
    </row>
    <row r="356" spans="1:17" ht="12.75">
      <c r="A356" s="177" t="s">
        <v>792</v>
      </c>
      <c r="B356" s="178">
        <v>347</v>
      </c>
      <c r="C356" s="215">
        <v>148430828</v>
      </c>
      <c r="D356" s="215">
        <v>0</v>
      </c>
      <c r="E356" s="215">
        <v>0</v>
      </c>
      <c r="F356" s="215">
        <v>148430828</v>
      </c>
      <c r="G356" s="215">
        <v>156729966</v>
      </c>
      <c r="H356" s="215">
        <v>0</v>
      </c>
      <c r="I356" s="215">
        <v>0</v>
      </c>
      <c r="J356" s="189">
        <v>156729966</v>
      </c>
      <c r="K356" s="215">
        <v>235893270</v>
      </c>
      <c r="L356" s="215">
        <v>261177166</v>
      </c>
      <c r="M356" s="227">
        <f t="shared" si="5"/>
        <v>261177166</v>
      </c>
      <c r="N356" s="215">
        <v>156729966</v>
      </c>
      <c r="O356" s="178">
        <v>148430828</v>
      </c>
      <c r="P356" s="178" t="s">
        <v>856</v>
      </c>
      <c r="Q356" s="178" t="s">
        <v>856</v>
      </c>
    </row>
    <row r="357" spans="1:17" ht="12.75">
      <c r="A357" s="177" t="s">
        <v>793</v>
      </c>
      <c r="B357" s="178">
        <v>348</v>
      </c>
      <c r="C357" s="215">
        <v>367273954</v>
      </c>
      <c r="D357" s="215">
        <v>0</v>
      </c>
      <c r="E357" s="215">
        <v>0</v>
      </c>
      <c r="F357" s="215">
        <v>367273954</v>
      </c>
      <c r="G357" s="215">
        <v>384220890</v>
      </c>
      <c r="H357" s="215">
        <v>0</v>
      </c>
      <c r="I357" s="215">
        <v>0</v>
      </c>
      <c r="J357" s="189">
        <v>384220890</v>
      </c>
      <c r="K357" s="215">
        <v>448358456</v>
      </c>
      <c r="L357" s="215">
        <v>507844166</v>
      </c>
      <c r="M357" s="227">
        <f t="shared" si="5"/>
        <v>507844166</v>
      </c>
      <c r="N357" s="215">
        <v>384220890</v>
      </c>
      <c r="O357" s="178">
        <v>367273954</v>
      </c>
      <c r="P357" s="178" t="s">
        <v>856</v>
      </c>
      <c r="Q357" s="178" t="s">
        <v>856</v>
      </c>
    </row>
    <row r="358" spans="1:17" ht="12.75">
      <c r="A358" s="177" t="s">
        <v>794</v>
      </c>
      <c r="B358" s="178">
        <v>349</v>
      </c>
      <c r="C358" s="215">
        <v>3200387</v>
      </c>
      <c r="D358" s="215">
        <v>0</v>
      </c>
      <c r="E358" s="215">
        <v>196624</v>
      </c>
      <c r="F358" s="215">
        <v>3003763</v>
      </c>
      <c r="G358" s="215">
        <v>3364016</v>
      </c>
      <c r="H358" s="215">
        <v>0</v>
      </c>
      <c r="I358" s="215">
        <v>201540</v>
      </c>
      <c r="J358" s="189">
        <v>3162476</v>
      </c>
      <c r="K358" s="215">
        <v>4797334</v>
      </c>
      <c r="L358" s="215">
        <v>5424213</v>
      </c>
      <c r="M358" s="227">
        <f t="shared" si="5"/>
        <v>5424213</v>
      </c>
      <c r="N358" s="215">
        <v>3162476</v>
      </c>
      <c r="O358" s="178">
        <v>3008559</v>
      </c>
      <c r="P358" s="178" t="s">
        <v>856</v>
      </c>
      <c r="Q358" s="178" t="s">
        <v>856</v>
      </c>
    </row>
    <row r="359" spans="1:17" ht="12.75">
      <c r="A359" s="177" t="s">
        <v>795</v>
      </c>
      <c r="B359" s="178">
        <v>350</v>
      </c>
      <c r="C359" s="215">
        <v>37658071</v>
      </c>
      <c r="D359" s="215">
        <v>0</v>
      </c>
      <c r="E359" s="215">
        <v>0</v>
      </c>
      <c r="F359" s="215">
        <v>37658071</v>
      </c>
      <c r="G359" s="215">
        <v>39318841</v>
      </c>
      <c r="H359" s="215">
        <v>0</v>
      </c>
      <c r="I359" s="215">
        <v>0</v>
      </c>
      <c r="J359" s="189">
        <v>39318841</v>
      </c>
      <c r="K359" s="215">
        <v>65982656</v>
      </c>
      <c r="L359" s="215">
        <v>74880049</v>
      </c>
      <c r="M359" s="227">
        <f t="shared" si="5"/>
        <v>74880049</v>
      </c>
      <c r="N359" s="215">
        <v>39318841</v>
      </c>
      <c r="O359" s="178">
        <v>37658071</v>
      </c>
      <c r="P359" s="178" t="s">
        <v>856</v>
      </c>
      <c r="Q359" s="178" t="s">
        <v>856</v>
      </c>
    </row>
    <row r="360" spans="1:17" ht="12.75">
      <c r="A360" s="177" t="s">
        <v>796</v>
      </c>
      <c r="B360" s="178">
        <v>351</v>
      </c>
      <c r="C360" s="215">
        <v>65916491</v>
      </c>
      <c r="D360" s="215">
        <v>420034</v>
      </c>
      <c r="E360" s="215">
        <v>10098318</v>
      </c>
      <c r="F360" s="215">
        <v>55818173</v>
      </c>
      <c r="G360" s="215">
        <v>67852435</v>
      </c>
      <c r="H360" s="215">
        <v>0</v>
      </c>
      <c r="I360" s="215">
        <v>10350776</v>
      </c>
      <c r="J360" s="189">
        <v>57501659</v>
      </c>
      <c r="K360" s="215">
        <v>188688594</v>
      </c>
      <c r="L360" s="215">
        <v>223316107</v>
      </c>
      <c r="M360" s="227">
        <f t="shared" si="5"/>
        <v>223316107</v>
      </c>
      <c r="N360" s="215">
        <v>57501659</v>
      </c>
      <c r="O360" s="178">
        <v>56670673</v>
      </c>
      <c r="P360" s="178" t="s">
        <v>856</v>
      </c>
      <c r="Q360" s="178" t="s">
        <v>856</v>
      </c>
    </row>
    <row r="361" spans="8:14" ht="12.75">
      <c r="H361" s="178"/>
      <c r="J361" s="179"/>
      <c r="K361" s="190"/>
      <c r="L361" s="189"/>
      <c r="M361" s="189"/>
      <c r="N361" s="189"/>
    </row>
    <row r="362" spans="3:14" ht="12.75">
      <c r="C362" s="187">
        <f>SUM(C10:C360)</f>
        <v>20008212830</v>
      </c>
      <c r="D362" s="187">
        <f aca="true" t="shared" si="6" ref="D362:N362">SUM(D10:D360)</f>
        <v>19092010</v>
      </c>
      <c r="E362" s="187">
        <f t="shared" si="6"/>
        <v>833513827</v>
      </c>
      <c r="F362" s="187">
        <f t="shared" si="6"/>
        <v>19174699003</v>
      </c>
      <c r="G362" s="187">
        <f t="shared" si="6"/>
        <v>20907655526</v>
      </c>
      <c r="H362" s="187">
        <f t="shared" si="6"/>
        <v>6776203</v>
      </c>
      <c r="I362" s="187">
        <f t="shared" si="6"/>
        <v>861127879</v>
      </c>
      <c r="J362" s="187">
        <f t="shared" si="6"/>
        <v>20052203103</v>
      </c>
      <c r="K362" s="187">
        <f t="shared" si="6"/>
        <v>36758102720</v>
      </c>
      <c r="L362" s="187">
        <f t="shared" si="6"/>
        <v>40744924146</v>
      </c>
      <c r="M362" s="187">
        <f t="shared" si="6"/>
        <v>41194945644</v>
      </c>
      <c r="N362" s="187">
        <f t="shared" si="6"/>
        <v>20075390903</v>
      </c>
    </row>
    <row r="363" spans="8:14" ht="12.75">
      <c r="H363" s="178"/>
      <c r="I363" s="187" t="s">
        <v>355</v>
      </c>
      <c r="J363" s="179"/>
      <c r="K363" s="180"/>
      <c r="L363" s="187"/>
      <c r="M363" s="187"/>
      <c r="N363" s="187"/>
    </row>
  </sheetData>
  <sheetProtection/>
  <conditionalFormatting sqref="M10:M360">
    <cfRule type="cellIs" priority="3" dxfId="0" operator="equal">
      <formula>0</formula>
    </cfRule>
  </conditionalFormatting>
  <conditionalFormatting sqref="L10:L360">
    <cfRule type="cellIs" priority="1" dxfId="0" operator="equal">
      <formula>0</formula>
    </cfRule>
    <cfRule type="cellIs" priority="2" dxfId="0" operator="equal">
      <formula>0</formula>
    </cfRule>
  </conditionalFormatting>
  <printOptions/>
  <pageMargins left="0.5" right="0.5" top="0.5" bottom="0.5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 transitionEvaluation="1"/>
  <dimension ref="A1:U362"/>
  <sheetViews>
    <sheetView showGridLines="0" showZeros="0" zoomScalePageLayoutView="0" workbookViewId="0" topLeftCell="A1">
      <selection activeCell="AI10" sqref="AI10"/>
    </sheetView>
  </sheetViews>
  <sheetFormatPr defaultColWidth="12.57421875" defaultRowHeight="12.75"/>
  <cols>
    <col min="1" max="1" width="18.57421875" style="192" customWidth="1"/>
    <col min="2" max="2" width="5.00390625" style="192" bestFit="1" customWidth="1"/>
    <col min="3" max="3" width="11.7109375" style="192" bestFit="1" customWidth="1"/>
    <col min="4" max="4" width="13.421875" style="192" customWidth="1"/>
    <col min="5" max="5" width="10.7109375" style="192" bestFit="1" customWidth="1"/>
    <col min="6" max="6" width="13.421875" style="192" bestFit="1" customWidth="1"/>
    <col min="7" max="7" width="12.57421875" style="192" customWidth="1"/>
    <col min="8" max="8" width="11.7109375" style="192" bestFit="1" customWidth="1"/>
    <col min="9" max="9" width="13.421875" style="192" bestFit="1" customWidth="1"/>
    <col min="10" max="10" width="10.7109375" style="192" bestFit="1" customWidth="1"/>
    <col min="11" max="11" width="13.421875" style="192" bestFit="1" customWidth="1"/>
    <col min="12" max="20" width="12.57421875" style="192" customWidth="1"/>
    <col min="21" max="21" width="0" style="192" hidden="1" customWidth="1"/>
    <col min="22" max="16384" width="12.57421875" style="192" customWidth="1"/>
  </cols>
  <sheetData>
    <row r="1" ht="12.75">
      <c r="A1" s="191" t="s">
        <v>799</v>
      </c>
    </row>
    <row r="2" ht="12.75">
      <c r="A2" s="193"/>
    </row>
    <row r="5" spans="5:10" ht="12.75">
      <c r="E5" s="194"/>
      <c r="I5" s="194"/>
      <c r="J5" s="194" t="s">
        <v>417</v>
      </c>
    </row>
    <row r="6" spans="3:11" ht="12.75">
      <c r="C6" s="194"/>
      <c r="E6" s="194" t="s">
        <v>800</v>
      </c>
      <c r="H6" s="194" t="s">
        <v>417</v>
      </c>
      <c r="J6" s="194" t="s">
        <v>800</v>
      </c>
      <c r="K6" s="194" t="s">
        <v>417</v>
      </c>
    </row>
    <row r="7" spans="2:11" ht="12.75">
      <c r="B7" s="191" t="s">
        <v>426</v>
      </c>
      <c r="C7" s="194"/>
      <c r="D7" s="194"/>
      <c r="E7" s="194" t="s">
        <v>802</v>
      </c>
      <c r="F7" s="194" t="s">
        <v>797</v>
      </c>
      <c r="H7" s="194" t="s">
        <v>801</v>
      </c>
      <c r="I7" s="194" t="s">
        <v>417</v>
      </c>
      <c r="J7" s="194" t="s">
        <v>802</v>
      </c>
      <c r="K7" s="194" t="s">
        <v>797</v>
      </c>
    </row>
    <row r="8" spans="1:11" ht="12.75">
      <c r="A8" s="191" t="s">
        <v>436</v>
      </c>
      <c r="B8" s="191" t="s">
        <v>435</v>
      </c>
      <c r="C8" s="194"/>
      <c r="D8" s="194" t="s">
        <v>857</v>
      </c>
      <c r="E8" s="194" t="s">
        <v>804</v>
      </c>
      <c r="F8" s="194" t="s">
        <v>854</v>
      </c>
      <c r="H8" s="194" t="s">
        <v>803</v>
      </c>
      <c r="I8" s="194" t="s">
        <v>857</v>
      </c>
      <c r="J8" s="194" t="s">
        <v>804</v>
      </c>
      <c r="K8" s="194" t="s">
        <v>855</v>
      </c>
    </row>
    <row r="9" spans="3:4" ht="12.75">
      <c r="C9" s="192" t="s">
        <v>355</v>
      </c>
      <c r="D9" s="192" t="s">
        <v>355</v>
      </c>
    </row>
    <row r="10" spans="1:11" ht="12.75">
      <c r="A10" s="191" t="s">
        <v>446</v>
      </c>
      <c r="B10" s="192">
        <v>1</v>
      </c>
      <c r="C10" s="215">
        <v>0</v>
      </c>
      <c r="D10" s="184">
        <v>2278753</v>
      </c>
      <c r="E10" s="220">
        <v>209137</v>
      </c>
      <c r="F10" s="215">
        <v>2487890</v>
      </c>
      <c r="G10" s="196"/>
      <c r="H10" s="215">
        <v>0</v>
      </c>
      <c r="I10" s="226">
        <v>2324328</v>
      </c>
      <c r="J10" s="226">
        <v>235705</v>
      </c>
      <c r="K10" s="195">
        <v>2560033</v>
      </c>
    </row>
    <row r="11" spans="1:11" ht="12.75">
      <c r="A11" s="191" t="s">
        <v>447</v>
      </c>
      <c r="B11" s="192">
        <v>2</v>
      </c>
      <c r="C11" s="215">
        <v>0</v>
      </c>
      <c r="D11" s="184">
        <v>1620389</v>
      </c>
      <c r="E11" s="220">
        <v>99999</v>
      </c>
      <c r="F11" s="215">
        <v>1720388</v>
      </c>
      <c r="G11" s="195"/>
      <c r="H11" s="215">
        <v>0</v>
      </c>
      <c r="I11" s="226">
        <v>1652797</v>
      </c>
      <c r="J11" s="226">
        <v>105880</v>
      </c>
      <c r="K11" s="195">
        <v>1758677</v>
      </c>
    </row>
    <row r="12" spans="1:11" ht="12.75">
      <c r="A12" s="191" t="s">
        <v>448</v>
      </c>
      <c r="B12" s="192">
        <v>3</v>
      </c>
      <c r="C12" s="215">
        <v>0</v>
      </c>
      <c r="D12" s="184">
        <v>1756371</v>
      </c>
      <c r="E12" s="220">
        <v>63</v>
      </c>
      <c r="F12" s="215">
        <v>1756434</v>
      </c>
      <c r="G12" s="195"/>
      <c r="H12" s="215">
        <v>0</v>
      </c>
      <c r="I12" s="226">
        <v>1791498</v>
      </c>
      <c r="J12" s="226">
        <v>75</v>
      </c>
      <c r="K12" s="195">
        <v>1791573</v>
      </c>
    </row>
    <row r="13" spans="1:11" ht="12.75">
      <c r="A13" s="191" t="s">
        <v>449</v>
      </c>
      <c r="B13" s="192">
        <v>4</v>
      </c>
      <c r="C13" s="215">
        <v>0</v>
      </c>
      <c r="D13" s="184">
        <v>2711950</v>
      </c>
      <c r="E13" s="220">
        <v>98626</v>
      </c>
      <c r="F13" s="215">
        <v>2810576</v>
      </c>
      <c r="G13" s="195"/>
      <c r="H13" s="215">
        <v>0</v>
      </c>
      <c r="I13" s="226">
        <v>2766189</v>
      </c>
      <c r="J13" s="226">
        <v>106095</v>
      </c>
      <c r="K13" s="195">
        <v>2872284</v>
      </c>
    </row>
    <row r="14" spans="1:11" ht="12.75">
      <c r="A14" s="191" t="s">
        <v>450</v>
      </c>
      <c r="B14" s="192">
        <v>5</v>
      </c>
      <c r="C14" s="215">
        <v>0</v>
      </c>
      <c r="D14" s="184">
        <v>4267518</v>
      </c>
      <c r="E14" s="220">
        <v>140089</v>
      </c>
      <c r="F14" s="215">
        <v>4407607</v>
      </c>
      <c r="G14" s="195"/>
      <c r="H14" s="215">
        <v>0</v>
      </c>
      <c r="I14" s="226">
        <v>4352868</v>
      </c>
      <c r="J14" s="226">
        <v>151940</v>
      </c>
      <c r="K14" s="195">
        <v>4504808</v>
      </c>
    </row>
    <row r="15" spans="1:11" ht="12.75">
      <c r="A15" s="191" t="s">
        <v>451</v>
      </c>
      <c r="B15" s="192">
        <v>6</v>
      </c>
      <c r="C15" s="215">
        <v>0</v>
      </c>
      <c r="D15" s="184">
        <v>16257</v>
      </c>
      <c r="E15" s="220">
        <v>0</v>
      </c>
      <c r="F15" s="215">
        <v>16257</v>
      </c>
      <c r="G15" s="195"/>
      <c r="H15" s="215">
        <v>0</v>
      </c>
      <c r="I15" s="226">
        <v>16582</v>
      </c>
      <c r="J15" s="226">
        <v>0</v>
      </c>
      <c r="K15" s="195">
        <v>16582</v>
      </c>
    </row>
    <row r="16" spans="1:11" ht="12.75">
      <c r="A16" s="191" t="s">
        <v>452</v>
      </c>
      <c r="B16" s="192">
        <v>7</v>
      </c>
      <c r="C16" s="215">
        <v>0</v>
      </c>
      <c r="D16" s="184">
        <v>2253559</v>
      </c>
      <c r="E16" s="220">
        <v>0</v>
      </c>
      <c r="F16" s="215">
        <v>2253559</v>
      </c>
      <c r="G16" s="195"/>
      <c r="H16" s="215">
        <v>0</v>
      </c>
      <c r="I16" s="226">
        <v>2298630</v>
      </c>
      <c r="J16" s="226">
        <v>0</v>
      </c>
      <c r="K16" s="195">
        <v>2298630</v>
      </c>
    </row>
    <row r="17" spans="1:11" ht="12.75">
      <c r="A17" s="191" t="s">
        <v>453</v>
      </c>
      <c r="B17" s="192">
        <v>8</v>
      </c>
      <c r="C17" s="215">
        <v>0</v>
      </c>
      <c r="D17" s="184">
        <v>9752342</v>
      </c>
      <c r="E17" s="220">
        <v>296770</v>
      </c>
      <c r="F17" s="215">
        <v>10049112</v>
      </c>
      <c r="G17" s="195"/>
      <c r="H17" s="215">
        <v>0</v>
      </c>
      <c r="I17" s="226">
        <v>9947389</v>
      </c>
      <c r="J17" s="226">
        <v>317105</v>
      </c>
      <c r="K17" s="195">
        <v>10264494</v>
      </c>
    </row>
    <row r="18" spans="1:11" ht="12.75">
      <c r="A18" s="191" t="s">
        <v>454</v>
      </c>
      <c r="B18" s="192">
        <v>9</v>
      </c>
      <c r="C18" s="215">
        <v>0</v>
      </c>
      <c r="D18" s="184">
        <v>2069880</v>
      </c>
      <c r="E18" s="220">
        <v>329827</v>
      </c>
      <c r="F18" s="215">
        <v>2399707</v>
      </c>
      <c r="G18" s="195"/>
      <c r="H18" s="215">
        <v>0</v>
      </c>
      <c r="I18" s="226">
        <v>2111278</v>
      </c>
      <c r="J18" s="226">
        <v>359145</v>
      </c>
      <c r="K18" s="195">
        <v>2470423</v>
      </c>
    </row>
    <row r="19" spans="1:11" ht="12.75">
      <c r="A19" s="191" t="s">
        <v>455</v>
      </c>
      <c r="B19" s="192">
        <v>10</v>
      </c>
      <c r="C19" s="215">
        <v>0</v>
      </c>
      <c r="D19" s="184">
        <v>8788270</v>
      </c>
      <c r="E19" s="220">
        <v>0</v>
      </c>
      <c r="F19" s="215">
        <v>8788270</v>
      </c>
      <c r="G19" s="195"/>
      <c r="H19" s="215">
        <v>0</v>
      </c>
      <c r="I19" s="226">
        <v>8964035</v>
      </c>
      <c r="J19" s="226">
        <v>0</v>
      </c>
      <c r="K19" s="195">
        <v>8964035</v>
      </c>
    </row>
    <row r="20" spans="1:11" ht="12.75">
      <c r="A20" s="191" t="s">
        <v>456</v>
      </c>
      <c r="B20" s="192">
        <v>11</v>
      </c>
      <c r="C20" s="215">
        <v>0</v>
      </c>
      <c r="D20" s="184">
        <v>921024</v>
      </c>
      <c r="E20" s="220">
        <v>172503</v>
      </c>
      <c r="F20" s="215">
        <v>1093527</v>
      </c>
      <c r="G20" s="195"/>
      <c r="H20" s="215">
        <v>0</v>
      </c>
      <c r="I20" s="226">
        <v>939444</v>
      </c>
      <c r="J20" s="226">
        <v>184055</v>
      </c>
      <c r="K20" s="195">
        <v>1123499</v>
      </c>
    </row>
    <row r="21" spans="1:11" ht="12.75">
      <c r="A21" s="191" t="s">
        <v>457</v>
      </c>
      <c r="B21" s="192">
        <v>12</v>
      </c>
      <c r="C21" s="215">
        <v>0</v>
      </c>
      <c r="D21" s="184">
        <v>507220</v>
      </c>
      <c r="E21" s="220">
        <v>160074</v>
      </c>
      <c r="F21" s="215">
        <v>667294</v>
      </c>
      <c r="G21" s="195"/>
      <c r="H21" s="215">
        <v>0</v>
      </c>
      <c r="I21" s="226">
        <v>517364</v>
      </c>
      <c r="J21" s="226">
        <v>181585</v>
      </c>
      <c r="K21" s="195">
        <v>698949</v>
      </c>
    </row>
    <row r="22" spans="1:11" ht="12.75">
      <c r="A22" s="191" t="s">
        <v>458</v>
      </c>
      <c r="B22" s="192">
        <v>13</v>
      </c>
      <c r="C22" s="215">
        <v>0</v>
      </c>
      <c r="D22" s="184">
        <v>215056</v>
      </c>
      <c r="E22" s="220">
        <v>18369</v>
      </c>
      <c r="F22" s="215">
        <v>233425</v>
      </c>
      <c r="G22" s="195"/>
      <c r="H22" s="215">
        <v>0</v>
      </c>
      <c r="I22" s="226">
        <v>219357</v>
      </c>
      <c r="J22" s="226">
        <v>19785</v>
      </c>
      <c r="K22" s="195">
        <v>239142</v>
      </c>
    </row>
    <row r="23" spans="1:11" ht="12.75">
      <c r="A23" s="191" t="s">
        <v>459</v>
      </c>
      <c r="B23" s="192">
        <v>14</v>
      </c>
      <c r="C23" s="215">
        <v>0</v>
      </c>
      <c r="D23" s="184">
        <v>1566499</v>
      </c>
      <c r="E23" s="220">
        <v>152833</v>
      </c>
      <c r="F23" s="215">
        <v>1719332</v>
      </c>
      <c r="G23" s="195"/>
      <c r="H23" s="215">
        <v>0</v>
      </c>
      <c r="I23" s="226">
        <v>1597829</v>
      </c>
      <c r="J23" s="226">
        <v>170085</v>
      </c>
      <c r="K23" s="195">
        <v>1767914</v>
      </c>
    </row>
    <row r="24" spans="1:11" ht="12.75">
      <c r="A24" s="191" t="s">
        <v>460</v>
      </c>
      <c r="B24" s="192">
        <v>15</v>
      </c>
      <c r="C24" s="215">
        <v>0</v>
      </c>
      <c r="D24" s="184">
        <v>3066798</v>
      </c>
      <c r="E24" s="220">
        <v>79020</v>
      </c>
      <c r="F24" s="215">
        <v>3145818</v>
      </c>
      <c r="G24" s="195"/>
      <c r="H24" s="215">
        <v>0</v>
      </c>
      <c r="I24" s="226">
        <v>3128134</v>
      </c>
      <c r="J24" s="226">
        <v>94705</v>
      </c>
      <c r="K24" s="195">
        <v>3222839</v>
      </c>
    </row>
    <row r="25" spans="1:11" ht="12.75">
      <c r="A25" s="191" t="s">
        <v>461</v>
      </c>
      <c r="B25" s="192">
        <v>16</v>
      </c>
      <c r="C25" s="215">
        <v>0</v>
      </c>
      <c r="D25" s="184">
        <v>6608488</v>
      </c>
      <c r="E25" s="220">
        <v>0</v>
      </c>
      <c r="F25" s="215">
        <v>6608488</v>
      </c>
      <c r="G25" s="195"/>
      <c r="H25" s="215">
        <v>0</v>
      </c>
      <c r="I25" s="226">
        <v>6740658</v>
      </c>
      <c r="J25" s="226">
        <v>0</v>
      </c>
      <c r="K25" s="195">
        <v>6740658</v>
      </c>
    </row>
    <row r="26" spans="1:11" ht="12.75">
      <c r="A26" s="191" t="s">
        <v>462</v>
      </c>
      <c r="B26" s="192">
        <v>17</v>
      </c>
      <c r="C26" s="215">
        <v>0</v>
      </c>
      <c r="D26" s="184">
        <v>1983844</v>
      </c>
      <c r="E26" s="220">
        <v>0</v>
      </c>
      <c r="F26" s="215">
        <v>1983844</v>
      </c>
      <c r="G26" s="195"/>
      <c r="H26" s="215">
        <v>0</v>
      </c>
      <c r="I26" s="226">
        <v>2023521</v>
      </c>
      <c r="J26" s="226">
        <v>0</v>
      </c>
      <c r="K26" s="195">
        <v>2023521</v>
      </c>
    </row>
    <row r="27" spans="1:11" ht="12.75">
      <c r="A27" s="191" t="s">
        <v>463</v>
      </c>
      <c r="B27" s="192">
        <v>18</v>
      </c>
      <c r="C27" s="215">
        <v>0</v>
      </c>
      <c r="D27" s="184">
        <v>802875</v>
      </c>
      <c r="E27" s="220">
        <v>0</v>
      </c>
      <c r="F27" s="215">
        <v>802875</v>
      </c>
      <c r="G27" s="195"/>
      <c r="H27" s="215">
        <v>0</v>
      </c>
      <c r="I27" s="226">
        <v>818933</v>
      </c>
      <c r="J27" s="226">
        <v>0</v>
      </c>
      <c r="K27" s="195">
        <v>818933</v>
      </c>
    </row>
    <row r="28" spans="1:11" ht="12.75">
      <c r="A28" s="191" t="s">
        <v>464</v>
      </c>
      <c r="B28" s="192">
        <v>19</v>
      </c>
      <c r="C28" s="215">
        <v>0</v>
      </c>
      <c r="D28" s="184">
        <v>876930</v>
      </c>
      <c r="E28" s="220">
        <v>23013</v>
      </c>
      <c r="F28" s="215">
        <v>899943</v>
      </c>
      <c r="G28" s="195"/>
      <c r="H28" s="215">
        <v>0</v>
      </c>
      <c r="I28" s="226">
        <v>894469</v>
      </c>
      <c r="J28" s="226">
        <v>24765</v>
      </c>
      <c r="K28" s="195">
        <v>919234</v>
      </c>
    </row>
    <row r="29" spans="1:11" ht="12.75">
      <c r="A29" s="191" t="s">
        <v>465</v>
      </c>
      <c r="B29" s="192">
        <v>20</v>
      </c>
      <c r="C29" s="215">
        <v>0</v>
      </c>
      <c r="D29" s="184">
        <v>2436610</v>
      </c>
      <c r="E29" s="220">
        <v>158661</v>
      </c>
      <c r="F29" s="215">
        <v>2595271</v>
      </c>
      <c r="G29" s="195"/>
      <c r="H29" s="215">
        <v>0</v>
      </c>
      <c r="I29" s="226">
        <v>2485342</v>
      </c>
      <c r="J29" s="226">
        <v>179525</v>
      </c>
      <c r="K29" s="195">
        <v>2664867</v>
      </c>
    </row>
    <row r="30" spans="1:11" ht="12.75">
      <c r="A30" s="191" t="s">
        <v>466</v>
      </c>
      <c r="B30" s="192">
        <v>21</v>
      </c>
      <c r="C30" s="215">
        <v>0</v>
      </c>
      <c r="D30" s="184">
        <v>1041819</v>
      </c>
      <c r="E30" s="220">
        <v>105133</v>
      </c>
      <c r="F30" s="215">
        <v>1146952</v>
      </c>
      <c r="G30" s="195"/>
      <c r="H30" s="215">
        <v>0</v>
      </c>
      <c r="I30" s="226">
        <v>1062655</v>
      </c>
      <c r="J30" s="226">
        <v>120470</v>
      </c>
      <c r="K30" s="195">
        <v>1183125</v>
      </c>
    </row>
    <row r="31" spans="1:11" ht="12.75">
      <c r="A31" s="191" t="s">
        <v>467</v>
      </c>
      <c r="B31" s="192">
        <v>22</v>
      </c>
      <c r="C31" s="215">
        <v>0</v>
      </c>
      <c r="D31" s="184">
        <v>105198</v>
      </c>
      <c r="E31" s="220">
        <v>68229</v>
      </c>
      <c r="F31" s="215">
        <v>173427</v>
      </c>
      <c r="G31" s="195"/>
      <c r="H31" s="215">
        <v>0</v>
      </c>
      <c r="I31" s="226">
        <v>107302</v>
      </c>
      <c r="J31" s="226">
        <v>76645</v>
      </c>
      <c r="K31" s="195">
        <v>183947</v>
      </c>
    </row>
    <row r="32" spans="1:11" ht="12.75">
      <c r="A32" s="191" t="s">
        <v>468</v>
      </c>
      <c r="B32" s="192">
        <v>23</v>
      </c>
      <c r="C32" s="215">
        <v>0</v>
      </c>
      <c r="D32" s="184">
        <v>1329743</v>
      </c>
      <c r="E32" s="220">
        <v>1521409</v>
      </c>
      <c r="F32" s="215">
        <v>2851152</v>
      </c>
      <c r="G32" s="195"/>
      <c r="H32" s="215">
        <v>0</v>
      </c>
      <c r="I32" s="226">
        <v>1356338</v>
      </c>
      <c r="J32" s="226">
        <v>1594840</v>
      </c>
      <c r="K32" s="195">
        <v>2951178</v>
      </c>
    </row>
    <row r="33" spans="1:11" ht="12.75">
      <c r="A33" s="191" t="s">
        <v>469</v>
      </c>
      <c r="B33" s="192">
        <v>24</v>
      </c>
      <c r="C33" s="215">
        <v>0</v>
      </c>
      <c r="D33" s="184">
        <v>1970986</v>
      </c>
      <c r="E33" s="220">
        <v>231471</v>
      </c>
      <c r="F33" s="215">
        <v>2202457</v>
      </c>
      <c r="G33" s="195"/>
      <c r="H33" s="215">
        <v>0</v>
      </c>
      <c r="I33" s="226">
        <v>2010406</v>
      </c>
      <c r="J33" s="226">
        <v>255085</v>
      </c>
      <c r="K33" s="195">
        <v>2265491</v>
      </c>
    </row>
    <row r="34" spans="1:11" ht="12.75">
      <c r="A34" s="191" t="s">
        <v>470</v>
      </c>
      <c r="B34" s="192">
        <v>25</v>
      </c>
      <c r="C34" s="215">
        <v>0</v>
      </c>
      <c r="D34" s="184">
        <v>1965587</v>
      </c>
      <c r="E34" s="220">
        <v>1341</v>
      </c>
      <c r="F34" s="215">
        <v>1966928</v>
      </c>
      <c r="G34" s="195"/>
      <c r="H34" s="215">
        <v>0</v>
      </c>
      <c r="I34" s="226">
        <v>2004899</v>
      </c>
      <c r="J34" s="226">
        <v>1550</v>
      </c>
      <c r="K34" s="195">
        <v>2006449</v>
      </c>
    </row>
    <row r="35" spans="1:11" ht="12.75">
      <c r="A35" s="191" t="s">
        <v>471</v>
      </c>
      <c r="B35" s="192">
        <v>26</v>
      </c>
      <c r="C35" s="215">
        <v>0</v>
      </c>
      <c r="D35" s="184">
        <v>2615549</v>
      </c>
      <c r="E35" s="220">
        <v>0</v>
      </c>
      <c r="F35" s="215">
        <v>2615549</v>
      </c>
      <c r="G35" s="195"/>
      <c r="H35" s="215">
        <v>0</v>
      </c>
      <c r="I35" s="226">
        <v>2667860</v>
      </c>
      <c r="J35" s="226">
        <v>0</v>
      </c>
      <c r="K35" s="195">
        <v>2667860</v>
      </c>
    </row>
    <row r="36" spans="1:11" ht="12.75">
      <c r="A36" s="191" t="s">
        <v>472</v>
      </c>
      <c r="B36" s="192">
        <v>27</v>
      </c>
      <c r="C36" s="215">
        <v>0</v>
      </c>
      <c r="D36" s="184">
        <v>704819</v>
      </c>
      <c r="E36" s="220">
        <v>51669</v>
      </c>
      <c r="F36" s="215">
        <v>756488</v>
      </c>
      <c r="G36" s="195"/>
      <c r="H36" s="215">
        <v>0</v>
      </c>
      <c r="I36" s="226">
        <v>718915</v>
      </c>
      <c r="J36" s="226">
        <v>57575</v>
      </c>
      <c r="K36" s="195">
        <v>776490</v>
      </c>
    </row>
    <row r="37" spans="1:11" ht="12.75">
      <c r="A37" s="191" t="s">
        <v>473</v>
      </c>
      <c r="B37" s="192">
        <v>28</v>
      </c>
      <c r="C37" s="215">
        <v>0</v>
      </c>
      <c r="D37" s="184">
        <v>233545</v>
      </c>
      <c r="E37" s="220">
        <v>0</v>
      </c>
      <c r="F37" s="215">
        <v>233545</v>
      </c>
      <c r="G37" s="195"/>
      <c r="H37" s="215">
        <v>0</v>
      </c>
      <c r="I37" s="226">
        <v>238216</v>
      </c>
      <c r="J37" s="226">
        <v>0</v>
      </c>
      <c r="K37" s="195">
        <v>238216</v>
      </c>
    </row>
    <row r="38" spans="1:11" ht="12.75">
      <c r="A38" s="191" t="s">
        <v>474</v>
      </c>
      <c r="B38" s="192">
        <v>29</v>
      </c>
      <c r="C38" s="215">
        <v>0</v>
      </c>
      <c r="D38" s="184">
        <v>336915</v>
      </c>
      <c r="E38" s="220">
        <v>47484</v>
      </c>
      <c r="F38" s="215">
        <v>384399</v>
      </c>
      <c r="G38" s="195"/>
      <c r="H38" s="215">
        <v>0</v>
      </c>
      <c r="I38" s="226">
        <v>343653</v>
      </c>
      <c r="J38" s="226">
        <v>55130</v>
      </c>
      <c r="K38" s="195">
        <v>398783</v>
      </c>
    </row>
    <row r="39" spans="1:11" ht="12.75">
      <c r="A39" s="191" t="s">
        <v>475</v>
      </c>
      <c r="B39" s="192">
        <v>30</v>
      </c>
      <c r="C39" s="215">
        <v>0</v>
      </c>
      <c r="D39" s="184">
        <v>6764723</v>
      </c>
      <c r="E39" s="220">
        <v>0</v>
      </c>
      <c r="F39" s="215">
        <v>6764723</v>
      </c>
      <c r="G39" s="195"/>
      <c r="H39" s="215">
        <v>0</v>
      </c>
      <c r="I39" s="226">
        <v>6900017</v>
      </c>
      <c r="J39" s="226">
        <v>0</v>
      </c>
      <c r="K39" s="195">
        <v>6900017</v>
      </c>
    </row>
    <row r="40" spans="1:11" ht="12.75">
      <c r="A40" s="191" t="s">
        <v>476</v>
      </c>
      <c r="B40" s="192">
        <v>31</v>
      </c>
      <c r="C40" s="215">
        <v>0</v>
      </c>
      <c r="D40" s="184">
        <v>6745392</v>
      </c>
      <c r="E40" s="220">
        <v>221395</v>
      </c>
      <c r="F40" s="215">
        <v>6966787</v>
      </c>
      <c r="G40" s="195"/>
      <c r="H40" s="215">
        <v>0</v>
      </c>
      <c r="I40" s="226">
        <v>6880300</v>
      </c>
      <c r="J40" s="226">
        <v>249275</v>
      </c>
      <c r="K40" s="195">
        <v>7129575</v>
      </c>
    </row>
    <row r="41" spans="1:11" ht="12.75">
      <c r="A41" s="191" t="s">
        <v>477</v>
      </c>
      <c r="B41" s="192">
        <v>32</v>
      </c>
      <c r="C41" s="215">
        <v>0</v>
      </c>
      <c r="D41" s="184">
        <v>1585548</v>
      </c>
      <c r="E41" s="220">
        <v>39033</v>
      </c>
      <c r="F41" s="215">
        <v>1624581</v>
      </c>
      <c r="G41" s="195"/>
      <c r="H41" s="215">
        <v>0</v>
      </c>
      <c r="I41" s="226">
        <v>1617259</v>
      </c>
      <c r="J41" s="226">
        <v>44490</v>
      </c>
      <c r="K41" s="195">
        <v>1661749</v>
      </c>
    </row>
    <row r="42" spans="1:11" ht="12.75">
      <c r="A42" s="191" t="s">
        <v>478</v>
      </c>
      <c r="B42" s="192">
        <v>33</v>
      </c>
      <c r="C42" s="215">
        <v>0</v>
      </c>
      <c r="D42" s="184">
        <v>147087</v>
      </c>
      <c r="E42" s="220">
        <v>28472</v>
      </c>
      <c r="F42" s="215">
        <v>175559</v>
      </c>
      <c r="G42" s="195"/>
      <c r="H42" s="215">
        <v>0</v>
      </c>
      <c r="I42" s="226">
        <v>150029</v>
      </c>
      <c r="J42" s="226">
        <v>37795</v>
      </c>
      <c r="K42" s="195">
        <v>187824</v>
      </c>
    </row>
    <row r="43" spans="1:11" ht="12.75">
      <c r="A43" s="191" t="s">
        <v>479</v>
      </c>
      <c r="B43" s="192">
        <v>34</v>
      </c>
      <c r="C43" s="215">
        <v>0</v>
      </c>
      <c r="D43" s="184">
        <v>228710</v>
      </c>
      <c r="E43" s="220">
        <v>17892</v>
      </c>
      <c r="F43" s="215">
        <v>246602</v>
      </c>
      <c r="G43" s="195"/>
      <c r="H43" s="215">
        <v>0</v>
      </c>
      <c r="I43" s="226">
        <v>233284</v>
      </c>
      <c r="J43" s="226">
        <v>19550</v>
      </c>
      <c r="K43" s="195">
        <v>252834</v>
      </c>
    </row>
    <row r="44" spans="1:11" ht="12.75">
      <c r="A44" s="191" t="s">
        <v>480</v>
      </c>
      <c r="B44" s="192">
        <v>35</v>
      </c>
      <c r="C44" s="215">
        <v>0</v>
      </c>
      <c r="D44" s="184">
        <v>219466517</v>
      </c>
      <c r="E44" s="220">
        <v>620149</v>
      </c>
      <c r="F44" s="215">
        <v>220086666</v>
      </c>
      <c r="G44" s="195"/>
      <c r="H44" s="215">
        <v>0</v>
      </c>
      <c r="I44" s="226">
        <v>223855847</v>
      </c>
      <c r="J44" s="226">
        <v>685395</v>
      </c>
      <c r="K44" s="195">
        <v>224541242</v>
      </c>
    </row>
    <row r="45" spans="1:11" ht="12.75">
      <c r="A45" s="191" t="s">
        <v>481</v>
      </c>
      <c r="B45" s="192">
        <v>36</v>
      </c>
      <c r="C45" s="215">
        <v>0</v>
      </c>
      <c r="D45" s="184">
        <v>1698107</v>
      </c>
      <c r="E45" s="220">
        <v>864612</v>
      </c>
      <c r="F45" s="215">
        <v>2562719</v>
      </c>
      <c r="G45" s="195"/>
      <c r="H45" s="215">
        <v>0</v>
      </c>
      <c r="I45" s="226">
        <v>1732069</v>
      </c>
      <c r="J45" s="226">
        <v>949120</v>
      </c>
      <c r="K45" s="195">
        <v>2681189</v>
      </c>
    </row>
    <row r="46" spans="1:11" ht="12.75">
      <c r="A46" s="191" t="s">
        <v>482</v>
      </c>
      <c r="B46" s="192">
        <v>37</v>
      </c>
      <c r="C46" s="215">
        <v>0</v>
      </c>
      <c r="D46" s="184">
        <v>292203</v>
      </c>
      <c r="E46" s="220">
        <v>4914</v>
      </c>
      <c r="F46" s="215">
        <v>297117</v>
      </c>
      <c r="G46" s="195"/>
      <c r="H46" s="215">
        <v>0</v>
      </c>
      <c r="I46" s="226">
        <v>298047</v>
      </c>
      <c r="J46" s="226">
        <v>5360</v>
      </c>
      <c r="K46" s="195">
        <v>303407</v>
      </c>
    </row>
    <row r="47" spans="1:11" ht="12.75">
      <c r="A47" s="191" t="s">
        <v>483</v>
      </c>
      <c r="B47" s="192">
        <v>38</v>
      </c>
      <c r="C47" s="215">
        <v>0</v>
      </c>
      <c r="D47" s="184">
        <v>563118</v>
      </c>
      <c r="E47" s="220">
        <v>236070</v>
      </c>
      <c r="F47" s="215">
        <v>799188</v>
      </c>
      <c r="G47" s="195"/>
      <c r="H47" s="215">
        <v>0</v>
      </c>
      <c r="I47" s="226">
        <v>574380</v>
      </c>
      <c r="J47" s="226">
        <v>260720</v>
      </c>
      <c r="K47" s="195">
        <v>835100</v>
      </c>
    </row>
    <row r="48" spans="1:11" ht="12.75">
      <c r="A48" s="191" t="s">
        <v>484</v>
      </c>
      <c r="B48" s="192">
        <v>39</v>
      </c>
      <c r="C48" s="215">
        <v>0</v>
      </c>
      <c r="D48" s="184">
        <v>396785</v>
      </c>
      <c r="E48" s="220">
        <v>0</v>
      </c>
      <c r="F48" s="215">
        <v>396785</v>
      </c>
      <c r="G48" s="195"/>
      <c r="H48" s="215">
        <v>0</v>
      </c>
      <c r="I48" s="226">
        <v>404721</v>
      </c>
      <c r="J48" s="226">
        <v>0</v>
      </c>
      <c r="K48" s="195">
        <v>404721</v>
      </c>
    </row>
    <row r="49" spans="1:11" ht="12.75">
      <c r="A49" s="191" t="s">
        <v>485</v>
      </c>
      <c r="B49" s="192">
        <v>40</v>
      </c>
      <c r="C49" s="215">
        <v>0</v>
      </c>
      <c r="D49" s="184">
        <v>6628653</v>
      </c>
      <c r="E49" s="220">
        <v>47102</v>
      </c>
      <c r="F49" s="215">
        <v>6675755</v>
      </c>
      <c r="G49" s="195"/>
      <c r="H49" s="215">
        <v>0</v>
      </c>
      <c r="I49" s="226">
        <v>6761226</v>
      </c>
      <c r="J49" s="226">
        <v>50950</v>
      </c>
      <c r="K49" s="195">
        <v>6812176</v>
      </c>
    </row>
    <row r="50" spans="1:11" ht="12.75">
      <c r="A50" s="191" t="s">
        <v>486</v>
      </c>
      <c r="B50" s="192">
        <v>41</v>
      </c>
      <c r="C50" s="215">
        <v>0</v>
      </c>
      <c r="D50" s="184">
        <v>457382</v>
      </c>
      <c r="E50" s="220">
        <v>455058</v>
      </c>
      <c r="F50" s="215">
        <v>912440</v>
      </c>
      <c r="G50" s="195"/>
      <c r="H50" s="215">
        <v>0</v>
      </c>
      <c r="I50" s="226">
        <v>466530</v>
      </c>
      <c r="J50" s="226">
        <v>511040</v>
      </c>
      <c r="K50" s="195">
        <v>977570</v>
      </c>
    </row>
    <row r="51" spans="1:11" ht="12.75">
      <c r="A51" s="191" t="s">
        <v>487</v>
      </c>
      <c r="B51" s="192">
        <v>42</v>
      </c>
      <c r="C51" s="215">
        <v>0</v>
      </c>
      <c r="D51" s="184">
        <v>4219084</v>
      </c>
      <c r="E51" s="220">
        <v>554490</v>
      </c>
      <c r="F51" s="215">
        <v>4773574</v>
      </c>
      <c r="G51" s="195"/>
      <c r="H51" s="215">
        <v>0</v>
      </c>
      <c r="I51" s="226">
        <v>4303466</v>
      </c>
      <c r="J51" s="226">
        <v>648030</v>
      </c>
      <c r="K51" s="195">
        <v>4951496</v>
      </c>
    </row>
    <row r="52" spans="1:11" ht="12.75">
      <c r="A52" s="191" t="s">
        <v>488</v>
      </c>
      <c r="B52" s="192">
        <v>43</v>
      </c>
      <c r="C52" s="215">
        <v>0</v>
      </c>
      <c r="D52" s="184">
        <v>451633</v>
      </c>
      <c r="E52" s="220">
        <v>129595</v>
      </c>
      <c r="F52" s="215">
        <v>581228</v>
      </c>
      <c r="G52" s="195"/>
      <c r="H52" s="215">
        <v>0</v>
      </c>
      <c r="I52" s="226">
        <v>460666</v>
      </c>
      <c r="J52" s="226">
        <v>144700</v>
      </c>
      <c r="K52" s="195">
        <v>605366</v>
      </c>
    </row>
    <row r="53" spans="1:11" ht="12.75">
      <c r="A53" s="191" t="s">
        <v>489</v>
      </c>
      <c r="B53" s="192">
        <v>44</v>
      </c>
      <c r="C53" s="215">
        <v>0</v>
      </c>
      <c r="D53" s="184">
        <v>24254582</v>
      </c>
      <c r="E53" s="220">
        <v>360</v>
      </c>
      <c r="F53" s="215">
        <v>24254942</v>
      </c>
      <c r="G53" s="195"/>
      <c r="H53" s="215">
        <v>0</v>
      </c>
      <c r="I53" s="226">
        <v>24739674</v>
      </c>
      <c r="J53" s="226">
        <v>425</v>
      </c>
      <c r="K53" s="195">
        <v>24740099</v>
      </c>
    </row>
    <row r="54" spans="1:11" ht="12.75">
      <c r="A54" s="191" t="s">
        <v>490</v>
      </c>
      <c r="B54" s="192">
        <v>45</v>
      </c>
      <c r="C54" s="215">
        <v>0</v>
      </c>
      <c r="D54" s="184">
        <v>571949</v>
      </c>
      <c r="E54" s="220">
        <v>137367</v>
      </c>
      <c r="F54" s="215">
        <v>709316</v>
      </c>
      <c r="G54" s="195"/>
      <c r="H54" s="215">
        <v>0</v>
      </c>
      <c r="I54" s="226">
        <v>583388</v>
      </c>
      <c r="J54" s="226">
        <v>161930</v>
      </c>
      <c r="K54" s="195">
        <v>745318</v>
      </c>
    </row>
    <row r="55" spans="1:11" ht="12.75">
      <c r="A55" s="191" t="s">
        <v>491</v>
      </c>
      <c r="B55" s="192">
        <v>46</v>
      </c>
      <c r="C55" s="215">
        <v>0</v>
      </c>
      <c r="D55" s="184">
        <v>7354519</v>
      </c>
      <c r="E55" s="220">
        <v>0</v>
      </c>
      <c r="F55" s="215">
        <v>7354519</v>
      </c>
      <c r="G55" s="195"/>
      <c r="H55" s="215">
        <v>0</v>
      </c>
      <c r="I55" s="226">
        <v>7501609</v>
      </c>
      <c r="J55" s="226">
        <v>0</v>
      </c>
      <c r="K55" s="195">
        <v>7501609</v>
      </c>
    </row>
    <row r="56" spans="1:11" ht="12.75">
      <c r="A56" s="191" t="s">
        <v>492</v>
      </c>
      <c r="B56" s="192">
        <v>47</v>
      </c>
      <c r="C56" s="215">
        <v>0</v>
      </c>
      <c r="D56" s="184">
        <v>354695</v>
      </c>
      <c r="E56" s="220">
        <v>3501</v>
      </c>
      <c r="F56" s="215">
        <v>358196</v>
      </c>
      <c r="G56" s="195"/>
      <c r="H56" s="215">
        <v>0</v>
      </c>
      <c r="I56" s="226">
        <v>361789</v>
      </c>
      <c r="J56" s="226">
        <v>3990</v>
      </c>
      <c r="K56" s="195">
        <v>365779</v>
      </c>
    </row>
    <row r="57" spans="1:11" ht="12.75">
      <c r="A57" s="191" t="s">
        <v>493</v>
      </c>
      <c r="B57" s="192">
        <v>48</v>
      </c>
      <c r="C57" s="215">
        <v>0</v>
      </c>
      <c r="D57" s="184">
        <v>3033638</v>
      </c>
      <c r="E57" s="220">
        <v>0</v>
      </c>
      <c r="F57" s="215">
        <v>3033638</v>
      </c>
      <c r="G57" s="195"/>
      <c r="H57" s="215">
        <v>0</v>
      </c>
      <c r="I57" s="226">
        <v>3094311</v>
      </c>
      <c r="J57" s="226">
        <v>0</v>
      </c>
      <c r="K57" s="195">
        <v>3094311</v>
      </c>
    </row>
    <row r="58" spans="1:11" ht="12.75">
      <c r="A58" s="191" t="s">
        <v>494</v>
      </c>
      <c r="B58" s="192">
        <v>49</v>
      </c>
      <c r="C58" s="215">
        <v>0</v>
      </c>
      <c r="D58" s="184">
        <v>24885651</v>
      </c>
      <c r="E58" s="220">
        <v>0</v>
      </c>
      <c r="F58" s="215">
        <v>24885651</v>
      </c>
      <c r="G58" s="195"/>
      <c r="H58" s="215">
        <v>0</v>
      </c>
      <c r="I58" s="226">
        <v>25383364</v>
      </c>
      <c r="J58" s="226">
        <v>0</v>
      </c>
      <c r="K58" s="195">
        <v>25383364</v>
      </c>
    </row>
    <row r="59" spans="1:11" ht="12.75">
      <c r="A59" s="191" t="s">
        <v>495</v>
      </c>
      <c r="B59" s="192">
        <v>50</v>
      </c>
      <c r="C59" s="215">
        <v>0</v>
      </c>
      <c r="D59" s="184">
        <v>2484103</v>
      </c>
      <c r="E59" s="220">
        <v>57582</v>
      </c>
      <c r="F59" s="215">
        <v>2541685</v>
      </c>
      <c r="G59" s="195"/>
      <c r="H59" s="215">
        <v>0</v>
      </c>
      <c r="I59" s="226">
        <v>2533785</v>
      </c>
      <c r="J59" s="226">
        <v>64530</v>
      </c>
      <c r="K59" s="195">
        <v>2598315</v>
      </c>
    </row>
    <row r="60" spans="1:11" ht="12.75">
      <c r="A60" s="191" t="s">
        <v>496</v>
      </c>
      <c r="B60" s="192">
        <v>51</v>
      </c>
      <c r="C60" s="215">
        <v>0</v>
      </c>
      <c r="D60" s="184">
        <v>254114</v>
      </c>
      <c r="E60" s="220">
        <v>235143</v>
      </c>
      <c r="F60" s="215">
        <v>489257</v>
      </c>
      <c r="G60" s="195"/>
      <c r="H60" s="215">
        <v>0</v>
      </c>
      <c r="I60" s="226">
        <v>259196</v>
      </c>
      <c r="J60" s="226">
        <v>260160</v>
      </c>
      <c r="K60" s="195">
        <v>519356</v>
      </c>
    </row>
    <row r="61" spans="1:11" ht="12.75">
      <c r="A61" s="191" t="s">
        <v>497</v>
      </c>
      <c r="B61" s="192">
        <v>52</v>
      </c>
      <c r="C61" s="215">
        <v>0</v>
      </c>
      <c r="D61" s="184">
        <v>1692231</v>
      </c>
      <c r="E61" s="220">
        <v>258826</v>
      </c>
      <c r="F61" s="215">
        <v>1951057</v>
      </c>
      <c r="G61" s="195"/>
      <c r="H61" s="215">
        <v>0</v>
      </c>
      <c r="I61" s="226">
        <v>1726076</v>
      </c>
      <c r="J61" s="226">
        <v>290050</v>
      </c>
      <c r="K61" s="195">
        <v>2016126</v>
      </c>
    </row>
    <row r="62" spans="1:11" ht="12.75">
      <c r="A62" s="191" t="s">
        <v>498</v>
      </c>
      <c r="B62" s="192">
        <v>53</v>
      </c>
      <c r="C62" s="215">
        <v>0</v>
      </c>
      <c r="D62" s="184">
        <v>202485</v>
      </c>
      <c r="E62" s="220">
        <v>26258</v>
      </c>
      <c r="F62" s="215">
        <v>228743</v>
      </c>
      <c r="G62" s="195"/>
      <c r="H62" s="215">
        <v>0</v>
      </c>
      <c r="I62" s="226">
        <v>206535</v>
      </c>
      <c r="J62" s="226">
        <v>27580</v>
      </c>
      <c r="K62" s="195">
        <v>234115</v>
      </c>
    </row>
    <row r="63" spans="1:11" ht="12.75">
      <c r="A63" s="191" t="s">
        <v>499</v>
      </c>
      <c r="B63" s="192">
        <v>54</v>
      </c>
      <c r="C63" s="215">
        <v>0</v>
      </c>
      <c r="D63" s="184">
        <v>1678246</v>
      </c>
      <c r="E63" s="220">
        <v>7767</v>
      </c>
      <c r="F63" s="215">
        <v>1686013</v>
      </c>
      <c r="G63" s="195"/>
      <c r="H63" s="215">
        <v>0</v>
      </c>
      <c r="I63" s="226">
        <v>1711811</v>
      </c>
      <c r="J63" s="226">
        <v>9590</v>
      </c>
      <c r="K63" s="195">
        <v>1721401</v>
      </c>
    </row>
    <row r="64" spans="1:11" ht="12.75">
      <c r="A64" s="191" t="s">
        <v>500</v>
      </c>
      <c r="B64" s="192">
        <v>55</v>
      </c>
      <c r="C64" s="215">
        <v>0</v>
      </c>
      <c r="D64" s="184">
        <v>174335</v>
      </c>
      <c r="E64" s="220">
        <v>0</v>
      </c>
      <c r="F64" s="215">
        <v>174335</v>
      </c>
      <c r="G64" s="195"/>
      <c r="H64" s="215">
        <v>0</v>
      </c>
      <c r="I64" s="226">
        <v>177822</v>
      </c>
      <c r="J64" s="226">
        <v>0</v>
      </c>
      <c r="K64" s="195">
        <v>177822</v>
      </c>
    </row>
    <row r="65" spans="1:11" ht="12.75">
      <c r="A65" s="191" t="s">
        <v>501</v>
      </c>
      <c r="B65" s="192">
        <v>56</v>
      </c>
      <c r="C65" s="215">
        <v>0</v>
      </c>
      <c r="D65" s="184">
        <v>5879470</v>
      </c>
      <c r="E65" s="220">
        <v>8267</v>
      </c>
      <c r="F65" s="215">
        <v>5887737</v>
      </c>
      <c r="G65" s="195"/>
      <c r="H65" s="215">
        <v>0</v>
      </c>
      <c r="I65" s="226">
        <v>5997059</v>
      </c>
      <c r="J65" s="226">
        <v>9035</v>
      </c>
      <c r="K65" s="195">
        <v>6006094</v>
      </c>
    </row>
    <row r="66" spans="1:11" ht="12.75">
      <c r="A66" s="191" t="s">
        <v>502</v>
      </c>
      <c r="B66" s="192">
        <v>57</v>
      </c>
      <c r="C66" s="215">
        <v>0</v>
      </c>
      <c r="D66" s="184">
        <v>9513814</v>
      </c>
      <c r="E66" s="220">
        <v>220279</v>
      </c>
      <c r="F66" s="215">
        <v>9734093</v>
      </c>
      <c r="G66" s="195"/>
      <c r="H66" s="215">
        <v>0</v>
      </c>
      <c r="I66" s="226">
        <v>9704090</v>
      </c>
      <c r="J66" s="226">
        <v>266435</v>
      </c>
      <c r="K66" s="195">
        <v>9970525</v>
      </c>
    </row>
    <row r="67" spans="1:11" ht="12.75">
      <c r="A67" s="191" t="s">
        <v>503</v>
      </c>
      <c r="B67" s="192">
        <v>58</v>
      </c>
      <c r="C67" s="215">
        <v>0</v>
      </c>
      <c r="D67" s="184">
        <v>711610</v>
      </c>
      <c r="E67" s="220">
        <v>157594</v>
      </c>
      <c r="F67" s="215">
        <v>869204</v>
      </c>
      <c r="G67" s="195"/>
      <c r="H67" s="215">
        <v>0</v>
      </c>
      <c r="I67" s="226">
        <v>725842</v>
      </c>
      <c r="J67" s="226">
        <v>182320</v>
      </c>
      <c r="K67" s="195">
        <v>908162</v>
      </c>
    </row>
    <row r="68" spans="1:11" ht="12.75">
      <c r="A68" s="191" t="s">
        <v>504</v>
      </c>
      <c r="B68" s="192">
        <v>59</v>
      </c>
      <c r="C68" s="215">
        <v>0</v>
      </c>
      <c r="D68" s="184">
        <v>208553</v>
      </c>
      <c r="E68" s="220">
        <v>24854</v>
      </c>
      <c r="F68" s="215">
        <v>233407</v>
      </c>
      <c r="G68" s="195"/>
      <c r="H68" s="215">
        <v>0</v>
      </c>
      <c r="I68" s="226">
        <v>212724</v>
      </c>
      <c r="J68" s="226">
        <v>28815</v>
      </c>
      <c r="K68" s="195">
        <v>241539</v>
      </c>
    </row>
    <row r="69" spans="1:11" ht="12.75">
      <c r="A69" s="191" t="s">
        <v>505</v>
      </c>
      <c r="B69" s="192">
        <v>60</v>
      </c>
      <c r="C69" s="215">
        <v>0</v>
      </c>
      <c r="D69" s="184">
        <v>159932</v>
      </c>
      <c r="E69" s="220">
        <v>99990</v>
      </c>
      <c r="F69" s="215">
        <v>259922</v>
      </c>
      <c r="G69" s="195"/>
      <c r="H69" s="215">
        <v>0</v>
      </c>
      <c r="I69" s="226">
        <v>163131</v>
      </c>
      <c r="J69" s="226">
        <v>114940</v>
      </c>
      <c r="K69" s="195">
        <v>278071</v>
      </c>
    </row>
    <row r="70" spans="1:11" ht="12.75">
      <c r="A70" s="191" t="s">
        <v>506</v>
      </c>
      <c r="B70" s="192">
        <v>61</v>
      </c>
      <c r="C70" s="215">
        <v>0</v>
      </c>
      <c r="D70" s="184">
        <v>13339162</v>
      </c>
      <c r="E70" s="220">
        <v>0</v>
      </c>
      <c r="F70" s="215">
        <v>13339162</v>
      </c>
      <c r="G70" s="195"/>
      <c r="H70" s="215">
        <v>0</v>
      </c>
      <c r="I70" s="226">
        <v>13605945</v>
      </c>
      <c r="J70" s="226">
        <v>0</v>
      </c>
      <c r="K70" s="195">
        <v>13605945</v>
      </c>
    </row>
    <row r="71" spans="1:11" ht="12.75">
      <c r="A71" s="191" t="s">
        <v>507</v>
      </c>
      <c r="B71" s="192">
        <v>62</v>
      </c>
      <c r="C71" s="215">
        <v>0</v>
      </c>
      <c r="D71" s="184">
        <v>4345</v>
      </c>
      <c r="E71" s="220">
        <v>0</v>
      </c>
      <c r="F71" s="215">
        <v>4345</v>
      </c>
      <c r="G71" s="195"/>
      <c r="H71" s="215">
        <v>0</v>
      </c>
      <c r="I71" s="226">
        <v>4432</v>
      </c>
      <c r="J71" s="226">
        <v>0</v>
      </c>
      <c r="K71" s="195">
        <v>4432</v>
      </c>
    </row>
    <row r="72" spans="1:11" ht="12.75">
      <c r="A72" s="191" t="s">
        <v>508</v>
      </c>
      <c r="B72" s="192">
        <v>63</v>
      </c>
      <c r="C72" s="215">
        <v>0</v>
      </c>
      <c r="D72" s="184">
        <v>421400</v>
      </c>
      <c r="E72" s="220">
        <v>26285</v>
      </c>
      <c r="F72" s="215">
        <v>447685</v>
      </c>
      <c r="G72" s="195"/>
      <c r="H72" s="215">
        <v>0</v>
      </c>
      <c r="I72" s="226">
        <v>429828</v>
      </c>
      <c r="J72" s="226">
        <v>29320</v>
      </c>
      <c r="K72" s="195">
        <v>459148</v>
      </c>
    </row>
    <row r="73" spans="1:11" ht="12.75">
      <c r="A73" s="191" t="s">
        <v>509</v>
      </c>
      <c r="B73" s="192">
        <v>64</v>
      </c>
      <c r="C73" s="215">
        <v>0</v>
      </c>
      <c r="D73" s="184">
        <v>2726880</v>
      </c>
      <c r="E73" s="220">
        <v>3861</v>
      </c>
      <c r="F73" s="215">
        <v>2730741</v>
      </c>
      <c r="G73" s="195"/>
      <c r="H73" s="215">
        <v>0</v>
      </c>
      <c r="I73" s="226">
        <v>2781418</v>
      </c>
      <c r="J73" s="226">
        <v>4310</v>
      </c>
      <c r="K73" s="195">
        <v>2785728</v>
      </c>
    </row>
    <row r="74" spans="1:11" ht="12.75">
      <c r="A74" s="191" t="s">
        <v>510</v>
      </c>
      <c r="B74" s="192">
        <v>65</v>
      </c>
      <c r="C74" s="215">
        <v>0</v>
      </c>
      <c r="D74" s="184">
        <v>595975</v>
      </c>
      <c r="E74" s="220">
        <v>0</v>
      </c>
      <c r="F74" s="215">
        <v>595975</v>
      </c>
      <c r="G74" s="195"/>
      <c r="H74" s="215">
        <v>0</v>
      </c>
      <c r="I74" s="226">
        <v>607895</v>
      </c>
      <c r="J74" s="226">
        <v>0</v>
      </c>
      <c r="K74" s="195">
        <v>607895</v>
      </c>
    </row>
    <row r="75" spans="1:11" ht="12.75">
      <c r="A75" s="191" t="s">
        <v>511</v>
      </c>
      <c r="B75" s="192">
        <v>66</v>
      </c>
      <c r="C75" s="215">
        <v>0</v>
      </c>
      <c r="D75" s="184">
        <v>334321</v>
      </c>
      <c r="E75" s="220">
        <v>58541</v>
      </c>
      <c r="F75" s="215">
        <v>392862</v>
      </c>
      <c r="G75" s="195"/>
      <c r="H75" s="215">
        <v>0</v>
      </c>
      <c r="I75" s="226">
        <v>341007</v>
      </c>
      <c r="J75" s="226">
        <v>64810</v>
      </c>
      <c r="K75" s="195">
        <v>405817</v>
      </c>
    </row>
    <row r="76" spans="1:11" ht="12.75">
      <c r="A76" s="191" t="s">
        <v>512</v>
      </c>
      <c r="B76" s="192">
        <v>67</v>
      </c>
      <c r="C76" s="215">
        <v>0</v>
      </c>
      <c r="D76" s="184">
        <v>1343854</v>
      </c>
      <c r="E76" s="220">
        <v>828810</v>
      </c>
      <c r="F76" s="215">
        <v>2172664</v>
      </c>
      <c r="G76" s="195"/>
      <c r="H76" s="215">
        <v>0</v>
      </c>
      <c r="I76" s="226">
        <v>1370731</v>
      </c>
      <c r="J76" s="226">
        <v>848600</v>
      </c>
      <c r="K76" s="195">
        <v>2219331</v>
      </c>
    </row>
    <row r="77" spans="1:11" ht="12.75">
      <c r="A77" s="191" t="s">
        <v>513</v>
      </c>
      <c r="B77" s="192">
        <v>68</v>
      </c>
      <c r="C77" s="215">
        <v>0</v>
      </c>
      <c r="D77" s="184">
        <v>207026</v>
      </c>
      <c r="E77" s="220">
        <v>61551</v>
      </c>
      <c r="F77" s="215">
        <v>268577</v>
      </c>
      <c r="G77" s="195"/>
      <c r="H77" s="215">
        <v>0</v>
      </c>
      <c r="I77" s="226">
        <v>211167</v>
      </c>
      <c r="J77" s="226">
        <v>67085</v>
      </c>
      <c r="K77" s="195">
        <v>278252</v>
      </c>
    </row>
    <row r="78" spans="1:11" ht="12.75">
      <c r="A78" s="191" t="s">
        <v>514</v>
      </c>
      <c r="B78" s="192">
        <v>69</v>
      </c>
      <c r="C78" s="215">
        <v>0</v>
      </c>
      <c r="D78" s="184">
        <v>96635</v>
      </c>
      <c r="E78" s="220">
        <v>80528</v>
      </c>
      <c r="F78" s="215">
        <v>177163</v>
      </c>
      <c r="G78" s="195"/>
      <c r="H78" s="215">
        <v>0</v>
      </c>
      <c r="I78" s="226">
        <v>98568</v>
      </c>
      <c r="J78" s="226">
        <v>90020</v>
      </c>
      <c r="K78" s="195">
        <v>188588</v>
      </c>
    </row>
    <row r="79" spans="1:11" ht="12.75">
      <c r="A79" s="191" t="s">
        <v>515</v>
      </c>
      <c r="B79" s="192">
        <v>70</v>
      </c>
      <c r="C79" s="215">
        <v>0</v>
      </c>
      <c r="D79" s="184">
        <v>1317955</v>
      </c>
      <c r="E79" s="220">
        <v>78998</v>
      </c>
      <c r="F79" s="215">
        <v>1396953</v>
      </c>
      <c r="G79" s="195"/>
      <c r="H79" s="215">
        <v>0</v>
      </c>
      <c r="I79" s="226">
        <v>1344314</v>
      </c>
      <c r="J79" s="226">
        <v>87325</v>
      </c>
      <c r="K79" s="195">
        <v>1431639</v>
      </c>
    </row>
    <row r="80" spans="1:11" ht="12.75">
      <c r="A80" s="191" t="s">
        <v>516</v>
      </c>
      <c r="B80" s="192">
        <v>71</v>
      </c>
      <c r="C80" s="215">
        <v>0</v>
      </c>
      <c r="D80" s="184">
        <v>3299269</v>
      </c>
      <c r="E80" s="220">
        <v>415854</v>
      </c>
      <c r="F80" s="215">
        <v>3715123</v>
      </c>
      <c r="G80" s="195"/>
      <c r="H80" s="215">
        <v>0</v>
      </c>
      <c r="I80" s="226">
        <v>3365254</v>
      </c>
      <c r="J80" s="226">
        <v>462170</v>
      </c>
      <c r="K80" s="195">
        <v>3827424</v>
      </c>
    </row>
    <row r="81" spans="1:11" ht="12.75">
      <c r="A81" s="191" t="s">
        <v>517</v>
      </c>
      <c r="B81" s="192">
        <v>72</v>
      </c>
      <c r="C81" s="215">
        <v>0</v>
      </c>
      <c r="D81" s="184">
        <v>2920124</v>
      </c>
      <c r="E81" s="220">
        <v>420705</v>
      </c>
      <c r="F81" s="215">
        <v>3340829</v>
      </c>
      <c r="G81" s="195"/>
      <c r="H81" s="215">
        <v>0</v>
      </c>
      <c r="I81" s="226">
        <v>2978526</v>
      </c>
      <c r="J81" s="226">
        <v>459395</v>
      </c>
      <c r="K81" s="195">
        <v>3437921</v>
      </c>
    </row>
    <row r="82" spans="1:11" ht="12.75">
      <c r="A82" s="191" t="s">
        <v>518</v>
      </c>
      <c r="B82" s="192">
        <v>73</v>
      </c>
      <c r="C82" s="215">
        <v>0</v>
      </c>
      <c r="D82" s="184">
        <v>3788092</v>
      </c>
      <c r="E82" s="220">
        <v>0</v>
      </c>
      <c r="F82" s="215">
        <v>3788092</v>
      </c>
      <c r="G82" s="195"/>
      <c r="H82" s="215">
        <v>0</v>
      </c>
      <c r="I82" s="226">
        <v>3863854</v>
      </c>
      <c r="J82" s="226">
        <v>0</v>
      </c>
      <c r="K82" s="195">
        <v>3863854</v>
      </c>
    </row>
    <row r="83" spans="1:11" ht="12.75">
      <c r="A83" s="191" t="s">
        <v>519</v>
      </c>
      <c r="B83" s="192">
        <v>74</v>
      </c>
      <c r="C83" s="215">
        <v>0</v>
      </c>
      <c r="D83" s="184">
        <v>556376</v>
      </c>
      <c r="E83" s="220">
        <v>131233</v>
      </c>
      <c r="F83" s="215">
        <v>687609</v>
      </c>
      <c r="G83" s="195"/>
      <c r="H83" s="215">
        <v>0</v>
      </c>
      <c r="I83" s="226">
        <v>567504</v>
      </c>
      <c r="J83" s="226">
        <v>141415</v>
      </c>
      <c r="K83" s="195">
        <v>708919</v>
      </c>
    </row>
    <row r="84" spans="1:11" ht="12.75">
      <c r="A84" s="191" t="s">
        <v>520</v>
      </c>
      <c r="B84" s="192">
        <v>75</v>
      </c>
      <c r="C84" s="215">
        <v>0</v>
      </c>
      <c r="D84" s="184">
        <v>630867</v>
      </c>
      <c r="E84" s="220">
        <v>11952</v>
      </c>
      <c r="F84" s="215">
        <v>642819</v>
      </c>
      <c r="G84" s="195"/>
      <c r="H84" s="215">
        <v>0</v>
      </c>
      <c r="I84" s="226">
        <v>643484</v>
      </c>
      <c r="J84" s="226">
        <v>13330</v>
      </c>
      <c r="K84" s="195">
        <v>656814</v>
      </c>
    </row>
    <row r="85" spans="1:11" ht="12.75">
      <c r="A85" s="191" t="s">
        <v>521</v>
      </c>
      <c r="B85" s="192">
        <v>76</v>
      </c>
      <c r="C85" s="215">
        <v>0</v>
      </c>
      <c r="D85" s="184">
        <v>895710</v>
      </c>
      <c r="E85" s="220">
        <v>6867</v>
      </c>
      <c r="F85" s="215">
        <v>902577</v>
      </c>
      <c r="G85" s="195"/>
      <c r="H85" s="215">
        <v>0</v>
      </c>
      <c r="I85" s="226">
        <v>913624</v>
      </c>
      <c r="J85" s="226">
        <v>7730</v>
      </c>
      <c r="K85" s="195">
        <v>921354</v>
      </c>
    </row>
    <row r="86" spans="1:11" ht="12.75">
      <c r="A86" s="191" t="s">
        <v>522</v>
      </c>
      <c r="B86" s="192">
        <v>77</v>
      </c>
      <c r="C86" s="215">
        <v>0</v>
      </c>
      <c r="D86" s="184">
        <v>845354</v>
      </c>
      <c r="E86" s="220">
        <v>316125</v>
      </c>
      <c r="F86" s="215">
        <v>1161479</v>
      </c>
      <c r="G86" s="195"/>
      <c r="H86" s="215">
        <v>0</v>
      </c>
      <c r="I86" s="226">
        <v>862261</v>
      </c>
      <c r="J86" s="226">
        <v>354925</v>
      </c>
      <c r="K86" s="195">
        <v>1217186</v>
      </c>
    </row>
    <row r="87" spans="1:11" ht="12.75">
      <c r="A87" s="191" t="s">
        <v>523</v>
      </c>
      <c r="B87" s="192">
        <v>78</v>
      </c>
      <c r="C87" s="215">
        <v>0</v>
      </c>
      <c r="D87" s="184">
        <v>222831</v>
      </c>
      <c r="E87" s="220">
        <v>93924</v>
      </c>
      <c r="F87" s="215">
        <v>316755</v>
      </c>
      <c r="G87" s="195"/>
      <c r="H87" s="215">
        <v>0</v>
      </c>
      <c r="I87" s="226">
        <v>227288</v>
      </c>
      <c r="J87" s="226">
        <v>94280</v>
      </c>
      <c r="K87" s="195">
        <v>321568</v>
      </c>
    </row>
    <row r="88" spans="1:11" ht="12.75">
      <c r="A88" s="191" t="s">
        <v>524</v>
      </c>
      <c r="B88" s="192">
        <v>79</v>
      </c>
      <c r="C88" s="215">
        <v>0</v>
      </c>
      <c r="D88" s="184">
        <v>4058660</v>
      </c>
      <c r="E88" s="220">
        <v>67109</v>
      </c>
      <c r="F88" s="215">
        <v>4125769</v>
      </c>
      <c r="G88" s="195"/>
      <c r="H88" s="215">
        <v>0</v>
      </c>
      <c r="I88" s="226">
        <v>4139833</v>
      </c>
      <c r="J88" s="226">
        <v>77040</v>
      </c>
      <c r="K88" s="195">
        <v>4216873</v>
      </c>
    </row>
    <row r="89" spans="1:11" ht="12.75">
      <c r="A89" s="191" t="s">
        <v>525</v>
      </c>
      <c r="B89" s="192">
        <v>80</v>
      </c>
      <c r="C89" s="215">
        <v>0</v>
      </c>
      <c r="D89" s="184">
        <v>2069699</v>
      </c>
      <c r="E89" s="220">
        <v>0</v>
      </c>
      <c r="F89" s="215">
        <v>2069699</v>
      </c>
      <c r="G89" s="195"/>
      <c r="H89" s="215">
        <v>0</v>
      </c>
      <c r="I89" s="226">
        <v>2111093</v>
      </c>
      <c r="J89" s="226">
        <v>0</v>
      </c>
      <c r="K89" s="195">
        <v>2111093</v>
      </c>
    </row>
    <row r="90" spans="1:11" ht="12.75">
      <c r="A90" s="191" t="s">
        <v>526</v>
      </c>
      <c r="B90" s="192">
        <v>81</v>
      </c>
      <c r="C90" s="215">
        <v>0</v>
      </c>
      <c r="D90" s="184">
        <v>284914</v>
      </c>
      <c r="E90" s="220">
        <v>62523</v>
      </c>
      <c r="F90" s="215">
        <v>347437</v>
      </c>
      <c r="G90" s="195"/>
      <c r="H90" s="215">
        <v>0</v>
      </c>
      <c r="I90" s="226">
        <v>290612</v>
      </c>
      <c r="J90" s="226">
        <v>72610</v>
      </c>
      <c r="K90" s="195">
        <v>363222</v>
      </c>
    </row>
    <row r="91" spans="1:11" ht="12.75">
      <c r="A91" s="191" t="s">
        <v>527</v>
      </c>
      <c r="B91" s="192">
        <v>82</v>
      </c>
      <c r="C91" s="215">
        <v>0</v>
      </c>
      <c r="D91" s="184">
        <v>1026805</v>
      </c>
      <c r="E91" s="220">
        <v>147163</v>
      </c>
      <c r="F91" s="215">
        <v>1173968</v>
      </c>
      <c r="G91" s="195"/>
      <c r="H91" s="215">
        <v>0</v>
      </c>
      <c r="I91" s="226">
        <v>1047341</v>
      </c>
      <c r="J91" s="226">
        <v>169635</v>
      </c>
      <c r="K91" s="195">
        <v>1216976</v>
      </c>
    </row>
    <row r="92" spans="1:11" ht="12.75">
      <c r="A92" s="191" t="s">
        <v>528</v>
      </c>
      <c r="B92" s="192">
        <v>83</v>
      </c>
      <c r="C92" s="215">
        <v>0</v>
      </c>
      <c r="D92" s="184">
        <v>1733929</v>
      </c>
      <c r="E92" s="220">
        <v>4937</v>
      </c>
      <c r="F92" s="215">
        <v>1738866</v>
      </c>
      <c r="G92" s="195"/>
      <c r="H92" s="215">
        <v>0</v>
      </c>
      <c r="I92" s="226">
        <v>1768608</v>
      </c>
      <c r="J92" s="226">
        <v>5640</v>
      </c>
      <c r="K92" s="195">
        <v>1774248</v>
      </c>
    </row>
    <row r="93" spans="1:11" ht="12.75">
      <c r="A93" s="191" t="s">
        <v>529</v>
      </c>
      <c r="B93" s="192">
        <v>84</v>
      </c>
      <c r="C93" s="215">
        <v>0</v>
      </c>
      <c r="D93" s="184">
        <v>335953</v>
      </c>
      <c r="E93" s="220">
        <v>5054</v>
      </c>
      <c r="F93" s="215">
        <v>341007</v>
      </c>
      <c r="G93" s="195"/>
      <c r="H93" s="215">
        <v>0</v>
      </c>
      <c r="I93" s="226">
        <v>342672</v>
      </c>
      <c r="J93" s="226">
        <v>5765</v>
      </c>
      <c r="K93" s="195">
        <v>348437</v>
      </c>
    </row>
    <row r="94" spans="1:11" ht="12.75">
      <c r="A94" s="191" t="s">
        <v>530</v>
      </c>
      <c r="B94" s="192">
        <v>85</v>
      </c>
      <c r="C94" s="215">
        <v>0</v>
      </c>
      <c r="D94" s="184">
        <v>1676745</v>
      </c>
      <c r="E94" s="220">
        <v>0</v>
      </c>
      <c r="F94" s="215">
        <v>1676745</v>
      </c>
      <c r="G94" s="195"/>
      <c r="H94" s="215">
        <v>0</v>
      </c>
      <c r="I94" s="226">
        <v>1710280</v>
      </c>
      <c r="J94" s="226">
        <v>0</v>
      </c>
      <c r="K94" s="195">
        <v>1710280</v>
      </c>
    </row>
    <row r="95" spans="1:11" ht="12.75">
      <c r="A95" s="191" t="s">
        <v>531</v>
      </c>
      <c r="B95" s="192">
        <v>86</v>
      </c>
      <c r="C95" s="215">
        <v>0</v>
      </c>
      <c r="D95" s="184">
        <v>172581</v>
      </c>
      <c r="E95" s="220">
        <v>2777</v>
      </c>
      <c r="F95" s="215">
        <v>175358</v>
      </c>
      <c r="G95" s="195"/>
      <c r="H95" s="215">
        <v>0</v>
      </c>
      <c r="I95" s="226">
        <v>176033</v>
      </c>
      <c r="J95" s="226">
        <v>3060</v>
      </c>
      <c r="K95" s="195">
        <v>179093</v>
      </c>
    </row>
    <row r="96" spans="1:11" ht="12.75">
      <c r="A96" s="191" t="s">
        <v>532</v>
      </c>
      <c r="B96" s="192">
        <v>87</v>
      </c>
      <c r="C96" s="215">
        <v>0</v>
      </c>
      <c r="D96" s="184">
        <v>3255978</v>
      </c>
      <c r="E96" s="220">
        <v>5198</v>
      </c>
      <c r="F96" s="215">
        <v>3261176</v>
      </c>
      <c r="G96" s="195"/>
      <c r="H96" s="215">
        <v>0</v>
      </c>
      <c r="I96" s="226">
        <v>3321098</v>
      </c>
      <c r="J96" s="226">
        <v>5595</v>
      </c>
      <c r="K96" s="195">
        <v>3326693</v>
      </c>
    </row>
    <row r="97" spans="1:11" ht="12.75">
      <c r="A97" s="191" t="s">
        <v>533</v>
      </c>
      <c r="B97" s="192">
        <v>88</v>
      </c>
      <c r="C97" s="215">
        <v>0</v>
      </c>
      <c r="D97" s="184">
        <v>2536723</v>
      </c>
      <c r="E97" s="220">
        <v>145264</v>
      </c>
      <c r="F97" s="215">
        <v>2681987</v>
      </c>
      <c r="G97" s="195"/>
      <c r="H97" s="215">
        <v>0</v>
      </c>
      <c r="I97" s="226">
        <v>2587457</v>
      </c>
      <c r="J97" s="226">
        <v>155960</v>
      </c>
      <c r="K97" s="195">
        <v>2743417</v>
      </c>
    </row>
    <row r="98" spans="1:11" ht="12.75">
      <c r="A98" s="191" t="s">
        <v>534</v>
      </c>
      <c r="B98" s="192">
        <v>89</v>
      </c>
      <c r="C98" s="215">
        <v>0</v>
      </c>
      <c r="D98" s="184">
        <v>77162</v>
      </c>
      <c r="E98" s="220">
        <v>2299599</v>
      </c>
      <c r="F98" s="215">
        <v>2376761</v>
      </c>
      <c r="G98" s="195"/>
      <c r="H98" s="215">
        <v>0</v>
      </c>
      <c r="I98" s="226">
        <v>78705</v>
      </c>
      <c r="J98" s="226">
        <v>2502845</v>
      </c>
      <c r="K98" s="195">
        <v>2581550</v>
      </c>
    </row>
    <row r="99" spans="1:11" ht="12.75">
      <c r="A99" s="191" t="s">
        <v>535</v>
      </c>
      <c r="B99" s="192">
        <v>90</v>
      </c>
      <c r="C99" s="215">
        <v>0</v>
      </c>
      <c r="D99" s="184">
        <v>73088</v>
      </c>
      <c r="E99" s="220">
        <v>242244</v>
      </c>
      <c r="F99" s="215">
        <v>315332</v>
      </c>
      <c r="G99" s="195"/>
      <c r="H99" s="215">
        <v>0</v>
      </c>
      <c r="I99" s="226">
        <v>74550</v>
      </c>
      <c r="J99" s="226">
        <v>322135</v>
      </c>
      <c r="K99" s="195">
        <v>396685</v>
      </c>
    </row>
    <row r="100" spans="1:11" ht="12.75">
      <c r="A100" s="191" t="s">
        <v>536</v>
      </c>
      <c r="B100" s="192">
        <v>91</v>
      </c>
      <c r="C100" s="215">
        <v>0</v>
      </c>
      <c r="D100" s="184">
        <v>77857</v>
      </c>
      <c r="E100" s="220">
        <v>68220</v>
      </c>
      <c r="F100" s="215">
        <v>146077</v>
      </c>
      <c r="G100" s="195"/>
      <c r="H100" s="215">
        <v>0</v>
      </c>
      <c r="I100" s="226">
        <v>79414</v>
      </c>
      <c r="J100" s="226">
        <v>68870</v>
      </c>
      <c r="K100" s="195">
        <v>148284</v>
      </c>
    </row>
    <row r="101" spans="1:11" ht="12.75">
      <c r="A101" s="191" t="s">
        <v>537</v>
      </c>
      <c r="B101" s="192">
        <v>92</v>
      </c>
      <c r="C101" s="215">
        <v>0</v>
      </c>
      <c r="D101" s="184">
        <v>283617</v>
      </c>
      <c r="E101" s="220">
        <v>2696</v>
      </c>
      <c r="F101" s="215">
        <v>286313</v>
      </c>
      <c r="G101" s="195"/>
      <c r="H101" s="215">
        <v>0</v>
      </c>
      <c r="I101" s="226">
        <v>289289</v>
      </c>
      <c r="J101" s="226">
        <v>3075</v>
      </c>
      <c r="K101" s="195">
        <v>292364</v>
      </c>
    </row>
    <row r="102" spans="1:11" ht="12.75">
      <c r="A102" s="191" t="s">
        <v>538</v>
      </c>
      <c r="B102" s="192">
        <v>93</v>
      </c>
      <c r="C102" s="215">
        <v>0</v>
      </c>
      <c r="D102" s="184">
        <v>8002904</v>
      </c>
      <c r="E102" s="220">
        <v>0</v>
      </c>
      <c r="F102" s="215">
        <v>8002904</v>
      </c>
      <c r="G102" s="195"/>
      <c r="H102" s="215">
        <v>0</v>
      </c>
      <c r="I102" s="226">
        <v>8162962</v>
      </c>
      <c r="J102" s="226">
        <v>0</v>
      </c>
      <c r="K102" s="195">
        <v>8162962</v>
      </c>
    </row>
    <row r="103" spans="1:11" ht="12.75">
      <c r="A103" s="191" t="s">
        <v>539</v>
      </c>
      <c r="B103" s="192">
        <v>94</v>
      </c>
      <c r="C103" s="215">
        <v>0</v>
      </c>
      <c r="D103" s="184">
        <v>2612144</v>
      </c>
      <c r="E103" s="220">
        <v>255285</v>
      </c>
      <c r="F103" s="215">
        <v>2867429</v>
      </c>
      <c r="G103" s="195"/>
      <c r="H103" s="215">
        <v>0</v>
      </c>
      <c r="I103" s="226">
        <v>2664387</v>
      </c>
      <c r="J103" s="226">
        <v>295050</v>
      </c>
      <c r="K103" s="195">
        <v>2959437</v>
      </c>
    </row>
    <row r="104" spans="1:11" ht="12.75">
      <c r="A104" s="191" t="s">
        <v>540</v>
      </c>
      <c r="B104" s="192">
        <v>95</v>
      </c>
      <c r="C104" s="215">
        <v>0</v>
      </c>
      <c r="D104" s="184">
        <v>27604931</v>
      </c>
      <c r="E104" s="220">
        <v>500521</v>
      </c>
      <c r="F104" s="215">
        <v>28105452</v>
      </c>
      <c r="G104" s="195"/>
      <c r="H104" s="215">
        <v>0</v>
      </c>
      <c r="I104" s="226">
        <v>28157030</v>
      </c>
      <c r="J104" s="226">
        <v>624980</v>
      </c>
      <c r="K104" s="195">
        <v>28782010</v>
      </c>
    </row>
    <row r="105" spans="1:11" ht="12.75">
      <c r="A105" s="191" t="s">
        <v>541</v>
      </c>
      <c r="B105" s="192">
        <v>96</v>
      </c>
      <c r="C105" s="215">
        <v>0</v>
      </c>
      <c r="D105" s="184">
        <v>1605966</v>
      </c>
      <c r="E105" s="220">
        <v>659385</v>
      </c>
      <c r="F105" s="215">
        <v>2265351</v>
      </c>
      <c r="G105" s="195"/>
      <c r="H105" s="215">
        <v>0</v>
      </c>
      <c r="I105" s="226">
        <v>1638085</v>
      </c>
      <c r="J105" s="226">
        <v>769065</v>
      </c>
      <c r="K105" s="195">
        <v>2407150</v>
      </c>
    </row>
    <row r="106" spans="1:11" ht="12.75">
      <c r="A106" s="191" t="s">
        <v>542</v>
      </c>
      <c r="B106" s="192">
        <v>97</v>
      </c>
      <c r="C106" s="215">
        <v>0</v>
      </c>
      <c r="D106" s="184">
        <v>9885560</v>
      </c>
      <c r="E106" s="220">
        <v>76109</v>
      </c>
      <c r="F106" s="215">
        <v>9961669</v>
      </c>
      <c r="G106" s="195"/>
      <c r="H106" s="215">
        <v>0</v>
      </c>
      <c r="I106" s="226">
        <v>10083271</v>
      </c>
      <c r="J106" s="226">
        <v>92640</v>
      </c>
      <c r="K106" s="195">
        <v>10175911</v>
      </c>
    </row>
    <row r="107" spans="1:11" ht="12.75">
      <c r="A107" s="191" t="s">
        <v>543</v>
      </c>
      <c r="B107" s="192">
        <v>98</v>
      </c>
      <c r="C107" s="215">
        <v>0</v>
      </c>
      <c r="D107" s="184">
        <v>57657</v>
      </c>
      <c r="E107" s="220">
        <v>70776</v>
      </c>
      <c r="F107" s="215">
        <v>128433</v>
      </c>
      <c r="G107" s="195"/>
      <c r="H107" s="215">
        <v>0</v>
      </c>
      <c r="I107" s="226">
        <v>58810</v>
      </c>
      <c r="J107" s="226">
        <v>71950</v>
      </c>
      <c r="K107" s="195">
        <v>130760</v>
      </c>
    </row>
    <row r="108" spans="1:11" ht="12.75">
      <c r="A108" s="191" t="s">
        <v>544</v>
      </c>
      <c r="B108" s="192">
        <v>99</v>
      </c>
      <c r="C108" s="215">
        <v>0</v>
      </c>
      <c r="D108" s="184">
        <v>1725428</v>
      </c>
      <c r="E108" s="220">
        <v>179797</v>
      </c>
      <c r="F108" s="215">
        <v>1905225</v>
      </c>
      <c r="G108" s="195"/>
      <c r="H108" s="215">
        <v>0</v>
      </c>
      <c r="I108" s="226">
        <v>1759937</v>
      </c>
      <c r="J108" s="226">
        <v>188495</v>
      </c>
      <c r="K108" s="195">
        <v>1948432</v>
      </c>
    </row>
    <row r="109" spans="1:11" ht="12.75">
      <c r="A109" s="191" t="s">
        <v>545</v>
      </c>
      <c r="B109" s="192">
        <v>100</v>
      </c>
      <c r="C109" s="215">
        <v>0</v>
      </c>
      <c r="D109" s="184">
        <v>11524808</v>
      </c>
      <c r="E109" s="220">
        <v>706945</v>
      </c>
      <c r="F109" s="215">
        <v>12231753</v>
      </c>
      <c r="G109" s="195"/>
      <c r="H109" s="215">
        <v>0</v>
      </c>
      <c r="I109" s="226">
        <v>11755304</v>
      </c>
      <c r="J109" s="226">
        <v>801310</v>
      </c>
      <c r="K109" s="195">
        <v>12556614</v>
      </c>
    </row>
    <row r="110" spans="1:11" ht="12.75">
      <c r="A110" s="191" t="s">
        <v>546</v>
      </c>
      <c r="B110" s="192">
        <v>101</v>
      </c>
      <c r="C110" s="215">
        <v>0</v>
      </c>
      <c r="D110" s="184">
        <v>2862319</v>
      </c>
      <c r="E110" s="220">
        <v>204120</v>
      </c>
      <c r="F110" s="215">
        <v>3066439</v>
      </c>
      <c r="G110" s="195"/>
      <c r="H110" s="215">
        <v>0</v>
      </c>
      <c r="I110" s="226">
        <v>2919565</v>
      </c>
      <c r="J110" s="226">
        <v>228000</v>
      </c>
      <c r="K110" s="195">
        <v>3147565</v>
      </c>
    </row>
    <row r="111" spans="1:11" ht="12.75">
      <c r="A111" s="191" t="s">
        <v>547</v>
      </c>
      <c r="B111" s="192">
        <v>102</v>
      </c>
      <c r="C111" s="215">
        <v>0</v>
      </c>
      <c r="D111" s="184">
        <v>1099967</v>
      </c>
      <c r="E111" s="220">
        <v>340204</v>
      </c>
      <c r="F111" s="215">
        <v>1440171</v>
      </c>
      <c r="G111" s="195"/>
      <c r="H111" s="215">
        <v>0</v>
      </c>
      <c r="I111" s="226">
        <v>1121966</v>
      </c>
      <c r="J111" s="226">
        <v>380875</v>
      </c>
      <c r="K111" s="195">
        <v>1502841</v>
      </c>
    </row>
    <row r="112" spans="1:11" ht="12.75">
      <c r="A112" s="191" t="s">
        <v>548</v>
      </c>
      <c r="B112" s="192">
        <v>103</v>
      </c>
      <c r="C112" s="215">
        <v>0</v>
      </c>
      <c r="D112" s="184">
        <v>4908726</v>
      </c>
      <c r="E112" s="220">
        <v>77805</v>
      </c>
      <c r="F112" s="215">
        <v>4986531</v>
      </c>
      <c r="G112" s="195"/>
      <c r="H112" s="215">
        <v>0</v>
      </c>
      <c r="I112" s="226">
        <v>5006901</v>
      </c>
      <c r="J112" s="226">
        <v>90000</v>
      </c>
      <c r="K112" s="195">
        <v>5096901</v>
      </c>
    </row>
    <row r="113" spans="1:11" ht="12.75">
      <c r="A113" s="191" t="s">
        <v>549</v>
      </c>
      <c r="B113" s="192">
        <v>104</v>
      </c>
      <c r="C113" s="215">
        <v>0</v>
      </c>
      <c r="D113" s="184">
        <v>2708</v>
      </c>
      <c r="E113" s="220">
        <v>3047</v>
      </c>
      <c r="F113" s="215">
        <v>5755</v>
      </c>
      <c r="G113" s="195"/>
      <c r="H113" s="215">
        <v>0</v>
      </c>
      <c r="I113" s="226">
        <v>2762</v>
      </c>
      <c r="J113" s="226">
        <v>3215</v>
      </c>
      <c r="K113" s="195">
        <v>5977</v>
      </c>
    </row>
    <row r="114" spans="1:11" ht="12.75">
      <c r="A114" s="191" t="s">
        <v>550</v>
      </c>
      <c r="B114" s="192">
        <v>105</v>
      </c>
      <c r="C114" s="215">
        <v>0</v>
      </c>
      <c r="D114" s="184">
        <v>829831</v>
      </c>
      <c r="E114" s="220">
        <v>209313</v>
      </c>
      <c r="F114" s="215">
        <v>1039144</v>
      </c>
      <c r="G114" s="195"/>
      <c r="H114" s="215">
        <v>0</v>
      </c>
      <c r="I114" s="226">
        <v>846428</v>
      </c>
      <c r="J114" s="226">
        <v>240875</v>
      </c>
      <c r="K114" s="195">
        <v>1087303</v>
      </c>
    </row>
    <row r="115" spans="1:11" ht="12.75">
      <c r="A115" s="191" t="s">
        <v>551</v>
      </c>
      <c r="B115" s="192">
        <v>106</v>
      </c>
      <c r="C115" s="215">
        <v>0</v>
      </c>
      <c r="D115" s="184">
        <v>281763</v>
      </c>
      <c r="E115" s="220">
        <v>26564</v>
      </c>
      <c r="F115" s="215">
        <v>308327</v>
      </c>
      <c r="G115" s="195"/>
      <c r="H115" s="215">
        <v>0</v>
      </c>
      <c r="I115" s="226">
        <v>287398</v>
      </c>
      <c r="J115" s="226">
        <v>27950</v>
      </c>
      <c r="K115" s="195">
        <v>315348</v>
      </c>
    </row>
    <row r="116" spans="1:11" ht="12.75">
      <c r="A116" s="191" t="s">
        <v>552</v>
      </c>
      <c r="B116" s="192">
        <v>107</v>
      </c>
      <c r="C116" s="215">
        <v>0</v>
      </c>
      <c r="D116" s="184">
        <v>4626468</v>
      </c>
      <c r="E116" s="220">
        <v>36036</v>
      </c>
      <c r="F116" s="215">
        <v>4662504</v>
      </c>
      <c r="G116" s="195"/>
      <c r="H116" s="215">
        <v>0</v>
      </c>
      <c r="I116" s="226">
        <v>4718997</v>
      </c>
      <c r="J116" s="226">
        <v>41005</v>
      </c>
      <c r="K116" s="195">
        <v>4760002</v>
      </c>
    </row>
    <row r="117" spans="1:11" ht="12.75">
      <c r="A117" s="191" t="s">
        <v>553</v>
      </c>
      <c r="B117" s="192">
        <v>108</v>
      </c>
      <c r="C117" s="215">
        <v>0</v>
      </c>
      <c r="D117" s="184">
        <v>92671</v>
      </c>
      <c r="E117" s="220">
        <v>54135</v>
      </c>
      <c r="F117" s="215">
        <v>146806</v>
      </c>
      <c r="G117" s="195"/>
      <c r="H117" s="215">
        <v>0</v>
      </c>
      <c r="I117" s="226">
        <v>94524</v>
      </c>
      <c r="J117" s="226">
        <v>54515</v>
      </c>
      <c r="K117" s="195">
        <v>149039</v>
      </c>
    </row>
    <row r="118" spans="1:11" ht="12.75">
      <c r="A118" s="191" t="s">
        <v>554</v>
      </c>
      <c r="B118" s="192">
        <v>109</v>
      </c>
      <c r="C118" s="215">
        <v>0</v>
      </c>
      <c r="D118" s="184">
        <v>2429</v>
      </c>
      <c r="E118" s="220">
        <v>31275</v>
      </c>
      <c r="F118" s="215">
        <v>33704</v>
      </c>
      <c r="G118" s="195"/>
      <c r="H118" s="215">
        <v>0</v>
      </c>
      <c r="I118" s="226">
        <v>2478</v>
      </c>
      <c r="J118" s="226">
        <v>32340</v>
      </c>
      <c r="K118" s="195">
        <v>34818</v>
      </c>
    </row>
    <row r="119" spans="1:11" ht="12.75">
      <c r="A119" s="191" t="s">
        <v>555</v>
      </c>
      <c r="B119" s="192">
        <v>110</v>
      </c>
      <c r="C119" s="215">
        <v>0</v>
      </c>
      <c r="D119" s="184">
        <v>1811225</v>
      </c>
      <c r="E119" s="220">
        <v>7281</v>
      </c>
      <c r="F119" s="215">
        <v>1818506</v>
      </c>
      <c r="G119" s="195"/>
      <c r="H119" s="215">
        <v>0</v>
      </c>
      <c r="I119" s="226">
        <v>1847450</v>
      </c>
      <c r="J119" s="226">
        <v>7985</v>
      </c>
      <c r="K119" s="195">
        <v>1855435</v>
      </c>
    </row>
    <row r="120" spans="1:11" ht="12.75">
      <c r="A120" s="191" t="s">
        <v>556</v>
      </c>
      <c r="B120" s="192">
        <v>111</v>
      </c>
      <c r="C120" s="215">
        <v>0</v>
      </c>
      <c r="D120" s="184">
        <v>1022805</v>
      </c>
      <c r="E120" s="220">
        <v>97510</v>
      </c>
      <c r="F120" s="215">
        <v>1120315</v>
      </c>
      <c r="G120" s="195"/>
      <c r="H120" s="215">
        <v>0</v>
      </c>
      <c r="I120" s="226">
        <v>1043261</v>
      </c>
      <c r="J120" s="226">
        <v>106615</v>
      </c>
      <c r="K120" s="195">
        <v>1149876</v>
      </c>
    </row>
    <row r="121" spans="1:11" ht="12.75">
      <c r="A121" s="191" t="s">
        <v>557</v>
      </c>
      <c r="B121" s="192">
        <v>112</v>
      </c>
      <c r="C121" s="215">
        <v>0</v>
      </c>
      <c r="D121" s="184">
        <v>185723</v>
      </c>
      <c r="E121" s="220">
        <v>74327</v>
      </c>
      <c r="F121" s="215">
        <v>260050</v>
      </c>
      <c r="G121" s="195"/>
      <c r="H121" s="215">
        <v>0</v>
      </c>
      <c r="I121" s="226">
        <v>189437</v>
      </c>
      <c r="J121" s="226">
        <v>82995</v>
      </c>
      <c r="K121" s="195">
        <v>272432</v>
      </c>
    </row>
    <row r="122" spans="1:11" ht="12.75">
      <c r="A122" s="191" t="s">
        <v>558</v>
      </c>
      <c r="B122" s="192">
        <v>113</v>
      </c>
      <c r="C122" s="215">
        <v>0</v>
      </c>
      <c r="D122" s="184">
        <v>879123</v>
      </c>
      <c r="E122" s="220">
        <v>359995</v>
      </c>
      <c r="F122" s="215">
        <v>1239118</v>
      </c>
      <c r="G122" s="195"/>
      <c r="H122" s="215">
        <v>0</v>
      </c>
      <c r="I122" s="226">
        <v>896705</v>
      </c>
      <c r="J122" s="226">
        <v>389875</v>
      </c>
      <c r="K122" s="195">
        <v>1286580</v>
      </c>
    </row>
    <row r="123" spans="1:11" ht="12.75">
      <c r="A123" s="191" t="s">
        <v>559</v>
      </c>
      <c r="B123" s="192">
        <v>114</v>
      </c>
      <c r="C123" s="215">
        <v>0</v>
      </c>
      <c r="D123" s="184">
        <v>3677654</v>
      </c>
      <c r="E123" s="220">
        <v>44105</v>
      </c>
      <c r="F123" s="215">
        <v>3721759</v>
      </c>
      <c r="G123" s="195"/>
      <c r="H123" s="215">
        <v>0</v>
      </c>
      <c r="I123" s="226">
        <v>3751207</v>
      </c>
      <c r="J123" s="226">
        <v>47040</v>
      </c>
      <c r="K123" s="195">
        <v>3798247</v>
      </c>
    </row>
    <row r="124" spans="1:11" ht="12.75">
      <c r="A124" s="191" t="s">
        <v>560</v>
      </c>
      <c r="B124" s="192">
        <v>115</v>
      </c>
      <c r="C124" s="215">
        <v>0</v>
      </c>
      <c r="D124" s="184">
        <v>897320</v>
      </c>
      <c r="E124" s="220">
        <v>119097</v>
      </c>
      <c r="F124" s="215">
        <v>1016417</v>
      </c>
      <c r="G124" s="195"/>
      <c r="H124" s="215">
        <v>0</v>
      </c>
      <c r="I124" s="226">
        <v>915266</v>
      </c>
      <c r="J124" s="226">
        <v>128235</v>
      </c>
      <c r="K124" s="195">
        <v>1043501</v>
      </c>
    </row>
    <row r="125" spans="1:11" ht="12.75">
      <c r="A125" s="191" t="s">
        <v>561</v>
      </c>
      <c r="B125" s="192">
        <v>116</v>
      </c>
      <c r="C125" s="215">
        <v>0</v>
      </c>
      <c r="D125" s="184">
        <v>843215</v>
      </c>
      <c r="E125" s="220">
        <v>182421</v>
      </c>
      <c r="F125" s="215">
        <v>1025636</v>
      </c>
      <c r="G125" s="195"/>
      <c r="H125" s="215">
        <v>0</v>
      </c>
      <c r="I125" s="226">
        <v>860079</v>
      </c>
      <c r="J125" s="226">
        <v>204210</v>
      </c>
      <c r="K125" s="195">
        <v>1064289</v>
      </c>
    </row>
    <row r="126" spans="1:21" ht="12.75">
      <c r="A126" s="191" t="s">
        <v>562</v>
      </c>
      <c r="B126" s="192">
        <v>117</v>
      </c>
      <c r="C126" s="215">
        <v>0</v>
      </c>
      <c r="D126" s="184">
        <v>525739</v>
      </c>
      <c r="E126" s="220">
        <v>317421</v>
      </c>
      <c r="F126" s="215">
        <v>843160</v>
      </c>
      <c r="G126" s="195"/>
      <c r="H126" s="215">
        <v>0</v>
      </c>
      <c r="I126" s="226">
        <v>536254</v>
      </c>
      <c r="J126" s="226">
        <v>331510</v>
      </c>
      <c r="K126" s="195">
        <v>867764</v>
      </c>
      <c r="M126" s="197"/>
      <c r="N126" s="197"/>
      <c r="O126" s="197"/>
      <c r="P126" s="197"/>
      <c r="R126" s="197"/>
      <c r="S126" s="197"/>
      <c r="T126" s="197"/>
      <c r="U126" s="197"/>
    </row>
    <row r="127" spans="1:11" ht="12.75">
      <c r="A127" s="191" t="s">
        <v>563</v>
      </c>
      <c r="B127" s="192">
        <v>118</v>
      </c>
      <c r="C127" s="215">
        <v>0</v>
      </c>
      <c r="D127" s="184">
        <v>1051537</v>
      </c>
      <c r="E127" s="220">
        <v>71816</v>
      </c>
      <c r="F127" s="215">
        <v>1123353</v>
      </c>
      <c r="G127" s="195"/>
      <c r="H127" s="215">
        <v>0</v>
      </c>
      <c r="I127" s="226">
        <v>1072568</v>
      </c>
      <c r="J127" s="226">
        <v>81690</v>
      </c>
      <c r="K127" s="195">
        <v>1154258</v>
      </c>
    </row>
    <row r="128" spans="1:11" ht="12.75">
      <c r="A128" s="191" t="s">
        <v>564</v>
      </c>
      <c r="B128" s="192">
        <v>119</v>
      </c>
      <c r="C128" s="215">
        <v>0</v>
      </c>
      <c r="D128" s="184">
        <v>778276</v>
      </c>
      <c r="E128" s="220">
        <v>209322</v>
      </c>
      <c r="F128" s="215">
        <v>987598</v>
      </c>
      <c r="G128" s="195"/>
      <c r="H128" s="215">
        <v>0</v>
      </c>
      <c r="I128" s="226">
        <v>793842</v>
      </c>
      <c r="J128" s="226">
        <v>226970</v>
      </c>
      <c r="K128" s="195">
        <v>1020812</v>
      </c>
    </row>
    <row r="129" spans="1:11" ht="12.75">
      <c r="A129" s="191" t="s">
        <v>565</v>
      </c>
      <c r="B129" s="192">
        <v>120</v>
      </c>
      <c r="C129" s="215">
        <v>0</v>
      </c>
      <c r="D129" s="184">
        <v>796973</v>
      </c>
      <c r="E129" s="220">
        <v>0</v>
      </c>
      <c r="F129" s="215">
        <v>796973</v>
      </c>
      <c r="G129" s="195"/>
      <c r="H129" s="215">
        <v>0</v>
      </c>
      <c r="I129" s="226">
        <v>812912</v>
      </c>
      <c r="J129" s="226">
        <v>0</v>
      </c>
      <c r="K129" s="195">
        <v>812912</v>
      </c>
    </row>
    <row r="130" spans="1:11" ht="12.75">
      <c r="A130" s="191" t="s">
        <v>566</v>
      </c>
      <c r="B130" s="192">
        <v>121</v>
      </c>
      <c r="C130" s="215">
        <v>0</v>
      </c>
      <c r="D130" s="184">
        <v>65402</v>
      </c>
      <c r="E130" s="220">
        <v>67428</v>
      </c>
      <c r="F130" s="215">
        <v>132830</v>
      </c>
      <c r="G130" s="195"/>
      <c r="H130" s="215">
        <v>0</v>
      </c>
      <c r="I130" s="226">
        <v>66710</v>
      </c>
      <c r="J130" s="226">
        <v>70440</v>
      </c>
      <c r="K130" s="195">
        <v>137150</v>
      </c>
    </row>
    <row r="131" spans="1:11" ht="12.75">
      <c r="A131" s="191" t="s">
        <v>567</v>
      </c>
      <c r="B131" s="192">
        <v>122</v>
      </c>
      <c r="C131" s="215">
        <v>0</v>
      </c>
      <c r="D131" s="184">
        <v>2453885</v>
      </c>
      <c r="E131" s="220">
        <v>12294</v>
      </c>
      <c r="F131" s="215">
        <v>2466179</v>
      </c>
      <c r="G131" s="195"/>
      <c r="H131" s="215">
        <v>0</v>
      </c>
      <c r="I131" s="226">
        <v>2502963</v>
      </c>
      <c r="J131" s="226">
        <v>13275</v>
      </c>
      <c r="K131" s="195">
        <v>2516238</v>
      </c>
    </row>
    <row r="132" spans="1:11" ht="12.75">
      <c r="A132" s="191" t="s">
        <v>568</v>
      </c>
      <c r="B132" s="192">
        <v>123</v>
      </c>
      <c r="C132" s="215">
        <v>0</v>
      </c>
      <c r="D132" s="184">
        <v>1483403</v>
      </c>
      <c r="E132" s="220">
        <v>64544</v>
      </c>
      <c r="F132" s="215">
        <v>1547947</v>
      </c>
      <c r="G132" s="195"/>
      <c r="H132" s="215">
        <v>0</v>
      </c>
      <c r="I132" s="226">
        <v>1513071</v>
      </c>
      <c r="J132" s="226">
        <v>71755</v>
      </c>
      <c r="K132" s="195">
        <v>1584826</v>
      </c>
    </row>
    <row r="133" spans="1:11" ht="12.75">
      <c r="A133" s="191" t="s">
        <v>569</v>
      </c>
      <c r="B133" s="192">
        <v>124</v>
      </c>
      <c r="C133" s="215">
        <v>0</v>
      </c>
      <c r="D133" s="184">
        <v>539282</v>
      </c>
      <c r="E133" s="220">
        <v>89307</v>
      </c>
      <c r="F133" s="215">
        <v>628589</v>
      </c>
      <c r="G133" s="195"/>
      <c r="H133" s="215">
        <v>0</v>
      </c>
      <c r="I133" s="226">
        <v>550068</v>
      </c>
      <c r="J133" s="226">
        <v>95225</v>
      </c>
      <c r="K133" s="195">
        <v>645293</v>
      </c>
    </row>
    <row r="134" spans="1:11" ht="12.75">
      <c r="A134" s="191" t="s">
        <v>570</v>
      </c>
      <c r="B134" s="192">
        <v>125</v>
      </c>
      <c r="C134" s="215">
        <v>0</v>
      </c>
      <c r="D134" s="184">
        <v>1715498</v>
      </c>
      <c r="E134" s="220">
        <v>6597</v>
      </c>
      <c r="F134" s="215">
        <v>1722095</v>
      </c>
      <c r="G134" s="195"/>
      <c r="H134" s="215">
        <v>0</v>
      </c>
      <c r="I134" s="226">
        <v>1749808</v>
      </c>
      <c r="J134" s="226">
        <v>7135</v>
      </c>
      <c r="K134" s="195">
        <v>1756943</v>
      </c>
    </row>
    <row r="135" spans="1:11" ht="12.75">
      <c r="A135" s="191" t="s">
        <v>571</v>
      </c>
      <c r="B135" s="192">
        <v>126</v>
      </c>
      <c r="C135" s="215">
        <v>0</v>
      </c>
      <c r="D135" s="184">
        <v>498971</v>
      </c>
      <c r="E135" s="220">
        <v>123795</v>
      </c>
      <c r="F135" s="215">
        <v>622766</v>
      </c>
      <c r="G135" s="195"/>
      <c r="H135" s="215">
        <v>0</v>
      </c>
      <c r="I135" s="226">
        <v>508950</v>
      </c>
      <c r="J135" s="226">
        <v>137620</v>
      </c>
      <c r="K135" s="195">
        <v>646570</v>
      </c>
    </row>
    <row r="136" spans="1:11" ht="12.75">
      <c r="A136" s="191" t="s">
        <v>572</v>
      </c>
      <c r="B136" s="192">
        <v>127</v>
      </c>
      <c r="C136" s="215">
        <v>0</v>
      </c>
      <c r="D136" s="184">
        <v>361447</v>
      </c>
      <c r="E136" s="220">
        <v>6476</v>
      </c>
      <c r="F136" s="215">
        <v>367923</v>
      </c>
      <c r="G136" s="195"/>
      <c r="H136" s="215">
        <v>0</v>
      </c>
      <c r="I136" s="226">
        <v>368676</v>
      </c>
      <c r="J136" s="226">
        <v>7015</v>
      </c>
      <c r="K136" s="195">
        <v>375691</v>
      </c>
    </row>
    <row r="137" spans="1:11" ht="12.75">
      <c r="A137" s="191" t="s">
        <v>573</v>
      </c>
      <c r="B137" s="192">
        <v>128</v>
      </c>
      <c r="C137" s="215">
        <v>0</v>
      </c>
      <c r="D137" s="184">
        <v>11385053</v>
      </c>
      <c r="E137" s="220">
        <v>1445</v>
      </c>
      <c r="F137" s="215">
        <v>11386498</v>
      </c>
      <c r="G137" s="195"/>
      <c r="H137" s="215">
        <v>0</v>
      </c>
      <c r="I137" s="226">
        <v>11612754</v>
      </c>
      <c r="J137" s="226">
        <v>1665</v>
      </c>
      <c r="K137" s="195">
        <v>11614419</v>
      </c>
    </row>
    <row r="138" spans="1:11" ht="12.75">
      <c r="A138" s="191" t="s">
        <v>574</v>
      </c>
      <c r="B138" s="192">
        <v>129</v>
      </c>
      <c r="C138" s="215">
        <v>0</v>
      </c>
      <c r="D138" s="184">
        <v>50130</v>
      </c>
      <c r="E138" s="220">
        <v>81576</v>
      </c>
      <c r="F138" s="215">
        <v>131706</v>
      </c>
      <c r="G138" s="195"/>
      <c r="H138" s="215">
        <v>0</v>
      </c>
      <c r="I138" s="226">
        <v>51133</v>
      </c>
      <c r="J138" s="226">
        <v>82290</v>
      </c>
      <c r="K138" s="195">
        <v>133423</v>
      </c>
    </row>
    <row r="139" spans="1:11" ht="12.75">
      <c r="A139" s="191" t="s">
        <v>575</v>
      </c>
      <c r="B139" s="192">
        <v>130</v>
      </c>
      <c r="C139" s="215">
        <v>0</v>
      </c>
      <c r="D139" s="184">
        <v>96921</v>
      </c>
      <c r="E139" s="220">
        <v>6102</v>
      </c>
      <c r="F139" s="215">
        <v>103023</v>
      </c>
      <c r="G139" s="195"/>
      <c r="H139" s="215">
        <v>0</v>
      </c>
      <c r="I139" s="226">
        <v>98859</v>
      </c>
      <c r="J139" s="226">
        <v>6630</v>
      </c>
      <c r="K139" s="195">
        <v>105489</v>
      </c>
    </row>
    <row r="140" spans="1:11" ht="12.75">
      <c r="A140" s="191" t="s">
        <v>576</v>
      </c>
      <c r="B140" s="192">
        <v>131</v>
      </c>
      <c r="C140" s="215">
        <v>0</v>
      </c>
      <c r="D140" s="184">
        <v>1828178</v>
      </c>
      <c r="E140" s="220">
        <v>6215</v>
      </c>
      <c r="F140" s="215">
        <v>1834393</v>
      </c>
      <c r="G140" s="195"/>
      <c r="H140" s="215">
        <v>0</v>
      </c>
      <c r="I140" s="226">
        <v>1864742</v>
      </c>
      <c r="J140" s="226">
        <v>6755</v>
      </c>
      <c r="K140" s="195">
        <v>1871497</v>
      </c>
    </row>
    <row r="141" spans="1:11" ht="12.75">
      <c r="A141" s="191" t="s">
        <v>577</v>
      </c>
      <c r="B141" s="192">
        <v>132</v>
      </c>
      <c r="C141" s="215">
        <v>0</v>
      </c>
      <c r="D141" s="184">
        <v>257922</v>
      </c>
      <c r="E141" s="220">
        <v>43448</v>
      </c>
      <c r="F141" s="215">
        <v>301370</v>
      </c>
      <c r="G141" s="195"/>
      <c r="H141" s="215">
        <v>0</v>
      </c>
      <c r="I141" s="226">
        <v>263080</v>
      </c>
      <c r="J141" s="226">
        <v>48940</v>
      </c>
      <c r="K141" s="195">
        <v>312020</v>
      </c>
    </row>
    <row r="142" spans="1:11" ht="12.75">
      <c r="A142" s="191" t="s">
        <v>578</v>
      </c>
      <c r="B142" s="192">
        <v>133</v>
      </c>
      <c r="C142" s="215">
        <v>0</v>
      </c>
      <c r="D142" s="184">
        <v>1709210</v>
      </c>
      <c r="E142" s="220">
        <v>0</v>
      </c>
      <c r="F142" s="215">
        <v>1709210</v>
      </c>
      <c r="G142" s="195"/>
      <c r="H142" s="215">
        <v>0</v>
      </c>
      <c r="I142" s="226">
        <v>1743394</v>
      </c>
      <c r="J142" s="226">
        <v>0</v>
      </c>
      <c r="K142" s="195">
        <v>1743394</v>
      </c>
    </row>
    <row r="143" spans="1:11" ht="12.75">
      <c r="A143" s="191" t="s">
        <v>579</v>
      </c>
      <c r="B143" s="192">
        <v>134</v>
      </c>
      <c r="C143" s="215">
        <v>0</v>
      </c>
      <c r="D143" s="184">
        <v>2214745</v>
      </c>
      <c r="E143" s="220">
        <v>154192</v>
      </c>
      <c r="F143" s="215">
        <v>2368937</v>
      </c>
      <c r="G143" s="195"/>
      <c r="H143" s="215">
        <v>0</v>
      </c>
      <c r="I143" s="226">
        <v>2259040</v>
      </c>
      <c r="J143" s="226">
        <v>170080</v>
      </c>
      <c r="K143" s="195">
        <v>2429120</v>
      </c>
    </row>
    <row r="144" spans="1:11" ht="12.75">
      <c r="A144" s="191" t="s">
        <v>580</v>
      </c>
      <c r="B144" s="192">
        <v>135</v>
      </c>
      <c r="C144" s="215">
        <v>0</v>
      </c>
      <c r="D144" s="184">
        <v>233808</v>
      </c>
      <c r="E144" s="220">
        <v>5778</v>
      </c>
      <c r="F144" s="215">
        <v>239586</v>
      </c>
      <c r="G144" s="195"/>
      <c r="H144" s="215">
        <v>0</v>
      </c>
      <c r="I144" s="226">
        <v>238484</v>
      </c>
      <c r="J144" s="226">
        <v>6445</v>
      </c>
      <c r="K144" s="195">
        <v>244929</v>
      </c>
    </row>
    <row r="145" spans="1:11" ht="12.75">
      <c r="A145" s="191" t="s">
        <v>581</v>
      </c>
      <c r="B145" s="192">
        <v>136</v>
      </c>
      <c r="C145" s="215">
        <v>0</v>
      </c>
      <c r="D145" s="184">
        <v>1793867</v>
      </c>
      <c r="E145" s="220">
        <v>3393</v>
      </c>
      <c r="F145" s="215">
        <v>1797260</v>
      </c>
      <c r="G145" s="195"/>
      <c r="H145" s="215">
        <v>0</v>
      </c>
      <c r="I145" s="226">
        <v>1829744</v>
      </c>
      <c r="J145" s="226">
        <v>3800</v>
      </c>
      <c r="K145" s="195">
        <v>1833544</v>
      </c>
    </row>
    <row r="146" spans="1:11" ht="12.75">
      <c r="A146" s="191" t="s">
        <v>582</v>
      </c>
      <c r="B146" s="192">
        <v>137</v>
      </c>
      <c r="C146" s="215">
        <v>0</v>
      </c>
      <c r="D146" s="184">
        <v>11764645</v>
      </c>
      <c r="E146" s="220">
        <v>115924</v>
      </c>
      <c r="F146" s="215">
        <v>11880569</v>
      </c>
      <c r="G146" s="195"/>
      <c r="H146" s="215">
        <v>0</v>
      </c>
      <c r="I146" s="226">
        <v>11999938</v>
      </c>
      <c r="J146" s="226">
        <v>124765</v>
      </c>
      <c r="K146" s="195">
        <v>12124703</v>
      </c>
    </row>
    <row r="147" spans="1:11" ht="12.75">
      <c r="A147" s="191" t="s">
        <v>583</v>
      </c>
      <c r="B147" s="192">
        <v>138</v>
      </c>
      <c r="C147" s="215">
        <v>0</v>
      </c>
      <c r="D147" s="184">
        <v>755359</v>
      </c>
      <c r="E147" s="220">
        <v>45</v>
      </c>
      <c r="F147" s="215">
        <v>755404</v>
      </c>
      <c r="G147" s="195"/>
      <c r="H147" s="215">
        <v>0</v>
      </c>
      <c r="I147" s="226">
        <v>770466</v>
      </c>
      <c r="J147" s="226">
        <v>50</v>
      </c>
      <c r="K147" s="195">
        <v>770516</v>
      </c>
    </row>
    <row r="148" spans="1:11" ht="12.75">
      <c r="A148" s="191" t="s">
        <v>584</v>
      </c>
      <c r="B148" s="192">
        <v>139</v>
      </c>
      <c r="C148" s="215">
        <v>0</v>
      </c>
      <c r="D148" s="184">
        <v>909976</v>
      </c>
      <c r="E148" s="220">
        <v>533565</v>
      </c>
      <c r="F148" s="215">
        <v>1443541</v>
      </c>
      <c r="G148" s="195"/>
      <c r="H148" s="215">
        <v>0</v>
      </c>
      <c r="I148" s="226">
        <v>928176</v>
      </c>
      <c r="J148" s="226">
        <v>616900</v>
      </c>
      <c r="K148" s="195">
        <v>1545076</v>
      </c>
    </row>
    <row r="149" spans="1:11" ht="12.75">
      <c r="A149" s="191" t="s">
        <v>585</v>
      </c>
      <c r="B149" s="192">
        <v>140</v>
      </c>
      <c r="C149" s="215">
        <v>0</v>
      </c>
      <c r="D149" s="184">
        <v>521806</v>
      </c>
      <c r="E149" s="220">
        <v>101466</v>
      </c>
      <c r="F149" s="215">
        <v>623272</v>
      </c>
      <c r="G149" s="195"/>
      <c r="H149" s="215">
        <v>0</v>
      </c>
      <c r="I149" s="226">
        <v>532242</v>
      </c>
      <c r="J149" s="226">
        <v>112655</v>
      </c>
      <c r="K149" s="195">
        <v>644897</v>
      </c>
    </row>
    <row r="150" spans="1:11" ht="12.75">
      <c r="A150" s="191" t="s">
        <v>586</v>
      </c>
      <c r="B150" s="192">
        <v>141</v>
      </c>
      <c r="C150" s="215">
        <v>0</v>
      </c>
      <c r="D150" s="184">
        <v>2309948</v>
      </c>
      <c r="E150" s="220">
        <v>80982</v>
      </c>
      <c r="F150" s="215">
        <v>2390930</v>
      </c>
      <c r="G150" s="195"/>
      <c r="H150" s="215">
        <v>0</v>
      </c>
      <c r="I150" s="226">
        <v>2356147</v>
      </c>
      <c r="J150" s="226">
        <v>89315</v>
      </c>
      <c r="K150" s="195">
        <v>2445462</v>
      </c>
    </row>
    <row r="151" spans="1:11" ht="12.75">
      <c r="A151" s="191" t="s">
        <v>587</v>
      </c>
      <c r="B151" s="192">
        <v>142</v>
      </c>
      <c r="C151" s="215">
        <v>0</v>
      </c>
      <c r="D151" s="184">
        <v>2454919</v>
      </c>
      <c r="E151" s="220">
        <v>35861</v>
      </c>
      <c r="F151" s="215">
        <v>2490780</v>
      </c>
      <c r="G151" s="195"/>
      <c r="H151" s="215">
        <v>0</v>
      </c>
      <c r="I151" s="226">
        <v>2504017</v>
      </c>
      <c r="J151" s="226">
        <v>39650</v>
      </c>
      <c r="K151" s="195">
        <v>2543667</v>
      </c>
    </row>
    <row r="152" spans="1:11" ht="12.75">
      <c r="A152" s="191" t="s">
        <v>588</v>
      </c>
      <c r="B152" s="192">
        <v>143</v>
      </c>
      <c r="C152" s="215">
        <v>0</v>
      </c>
      <c r="D152" s="184">
        <v>399230</v>
      </c>
      <c r="E152" s="220">
        <v>52416</v>
      </c>
      <c r="F152" s="215">
        <v>451646</v>
      </c>
      <c r="G152" s="195"/>
      <c r="H152" s="215">
        <v>0</v>
      </c>
      <c r="I152" s="226">
        <v>407215</v>
      </c>
      <c r="J152" s="226">
        <v>65560</v>
      </c>
      <c r="K152" s="195">
        <v>472775</v>
      </c>
    </row>
    <row r="153" spans="1:11" ht="12.75">
      <c r="A153" s="191" t="s">
        <v>589</v>
      </c>
      <c r="B153" s="192">
        <v>144</v>
      </c>
      <c r="C153" s="215">
        <v>0</v>
      </c>
      <c r="D153" s="184">
        <v>1859472</v>
      </c>
      <c r="E153" s="220">
        <v>552735</v>
      </c>
      <c r="F153" s="215">
        <v>2412207</v>
      </c>
      <c r="G153" s="195"/>
      <c r="H153" s="215">
        <v>0</v>
      </c>
      <c r="I153" s="226">
        <v>1896661</v>
      </c>
      <c r="J153" s="226">
        <v>618810</v>
      </c>
      <c r="K153" s="195">
        <v>2515471</v>
      </c>
    </row>
    <row r="154" spans="1:11" ht="12.75">
      <c r="A154" s="191" t="s">
        <v>590</v>
      </c>
      <c r="B154" s="192">
        <v>145</v>
      </c>
      <c r="C154" s="215">
        <v>0</v>
      </c>
      <c r="D154" s="184">
        <v>1111869</v>
      </c>
      <c r="E154" s="220">
        <v>46674</v>
      </c>
      <c r="F154" s="215">
        <v>1158543</v>
      </c>
      <c r="G154" s="195"/>
      <c r="H154" s="215">
        <v>0</v>
      </c>
      <c r="I154" s="226">
        <v>1134106</v>
      </c>
      <c r="J154" s="226">
        <v>54195</v>
      </c>
      <c r="K154" s="195">
        <v>1188301</v>
      </c>
    </row>
    <row r="155" spans="1:11" ht="12.75">
      <c r="A155" s="191" t="s">
        <v>591</v>
      </c>
      <c r="B155" s="192">
        <v>146</v>
      </c>
      <c r="C155" s="215">
        <v>0</v>
      </c>
      <c r="D155" s="184">
        <v>947818</v>
      </c>
      <c r="E155" s="220">
        <v>20466</v>
      </c>
      <c r="F155" s="215">
        <v>968284</v>
      </c>
      <c r="G155" s="195"/>
      <c r="H155" s="215">
        <v>0</v>
      </c>
      <c r="I155" s="226">
        <v>966774</v>
      </c>
      <c r="J155" s="226">
        <v>23385</v>
      </c>
      <c r="K155" s="195">
        <v>990159</v>
      </c>
    </row>
    <row r="156" spans="1:11" ht="12.75">
      <c r="A156" s="191" t="s">
        <v>592</v>
      </c>
      <c r="B156" s="192">
        <v>147</v>
      </c>
      <c r="C156" s="215">
        <v>0</v>
      </c>
      <c r="D156" s="184">
        <v>1107286</v>
      </c>
      <c r="E156" s="220">
        <v>190705</v>
      </c>
      <c r="F156" s="215">
        <v>1297991</v>
      </c>
      <c r="G156" s="195"/>
      <c r="H156" s="215">
        <v>0</v>
      </c>
      <c r="I156" s="226">
        <v>1129432</v>
      </c>
      <c r="J156" s="226">
        <v>206215</v>
      </c>
      <c r="K156" s="195">
        <v>1335647</v>
      </c>
    </row>
    <row r="157" spans="1:11" ht="12.75">
      <c r="A157" s="191" t="s">
        <v>593</v>
      </c>
      <c r="B157" s="192">
        <v>148</v>
      </c>
      <c r="C157" s="215">
        <v>0</v>
      </c>
      <c r="D157" s="184">
        <v>399587</v>
      </c>
      <c r="E157" s="220">
        <v>154980</v>
      </c>
      <c r="F157" s="215">
        <v>554567</v>
      </c>
      <c r="G157" s="195"/>
      <c r="H157" s="215">
        <v>0</v>
      </c>
      <c r="I157" s="226">
        <v>407579</v>
      </c>
      <c r="J157" s="226">
        <v>172025</v>
      </c>
      <c r="K157" s="195">
        <v>579604</v>
      </c>
    </row>
    <row r="158" spans="1:11" ht="12.75">
      <c r="A158" s="191" t="s">
        <v>594</v>
      </c>
      <c r="B158" s="192">
        <v>149</v>
      </c>
      <c r="C158" s="215">
        <v>0</v>
      </c>
      <c r="D158" s="184">
        <v>22744625</v>
      </c>
      <c r="E158" s="220">
        <v>11363</v>
      </c>
      <c r="F158" s="215">
        <v>22755988</v>
      </c>
      <c r="G158" s="195"/>
      <c r="H158" s="215">
        <v>0</v>
      </c>
      <c r="I158" s="226">
        <v>23199518</v>
      </c>
      <c r="J158" s="226">
        <v>13835</v>
      </c>
      <c r="K158" s="195">
        <v>23213353</v>
      </c>
    </row>
    <row r="159" spans="1:11" ht="12.75">
      <c r="A159" s="191" t="s">
        <v>595</v>
      </c>
      <c r="B159" s="192">
        <v>150</v>
      </c>
      <c r="C159" s="215">
        <v>0</v>
      </c>
      <c r="D159" s="184">
        <v>721419</v>
      </c>
      <c r="E159" s="220">
        <v>95332</v>
      </c>
      <c r="F159" s="215">
        <v>816751</v>
      </c>
      <c r="G159" s="195"/>
      <c r="H159" s="215">
        <v>0</v>
      </c>
      <c r="I159" s="226">
        <v>735847</v>
      </c>
      <c r="J159" s="226">
        <v>107375</v>
      </c>
      <c r="K159" s="195">
        <v>843222</v>
      </c>
    </row>
    <row r="160" spans="1:11" ht="12.75">
      <c r="A160" s="191" t="s">
        <v>596</v>
      </c>
      <c r="B160" s="192">
        <v>151</v>
      </c>
      <c r="C160" s="215">
        <v>0</v>
      </c>
      <c r="D160" s="184">
        <v>2011313</v>
      </c>
      <c r="E160" s="220">
        <v>15431</v>
      </c>
      <c r="F160" s="215">
        <v>2026744</v>
      </c>
      <c r="G160" s="195"/>
      <c r="H160" s="215">
        <v>0</v>
      </c>
      <c r="I160" s="226">
        <v>2051539</v>
      </c>
      <c r="J160" s="226">
        <v>17560</v>
      </c>
      <c r="K160" s="195">
        <v>2069099</v>
      </c>
    </row>
    <row r="161" spans="1:11" ht="12.75">
      <c r="A161" s="191" t="s">
        <v>597</v>
      </c>
      <c r="B161" s="192">
        <v>152</v>
      </c>
      <c r="C161" s="215">
        <v>0</v>
      </c>
      <c r="D161" s="184">
        <v>617445</v>
      </c>
      <c r="E161" s="220">
        <v>58262</v>
      </c>
      <c r="F161" s="215">
        <v>675707</v>
      </c>
      <c r="G161" s="195"/>
      <c r="H161" s="215">
        <v>0</v>
      </c>
      <c r="I161" s="226">
        <v>629794</v>
      </c>
      <c r="J161" s="226">
        <v>64265</v>
      </c>
      <c r="K161" s="195">
        <v>694059</v>
      </c>
    </row>
    <row r="162" spans="1:11" ht="12.75">
      <c r="A162" s="191" t="s">
        <v>598</v>
      </c>
      <c r="B162" s="192">
        <v>153</v>
      </c>
      <c r="C162" s="215">
        <v>0</v>
      </c>
      <c r="D162" s="184">
        <v>6629749</v>
      </c>
      <c r="E162" s="220">
        <v>223168</v>
      </c>
      <c r="F162" s="215">
        <v>6852917</v>
      </c>
      <c r="G162" s="195"/>
      <c r="H162" s="215">
        <v>0</v>
      </c>
      <c r="I162" s="226">
        <v>6762344</v>
      </c>
      <c r="J162" s="226">
        <v>255485</v>
      </c>
      <c r="K162" s="195">
        <v>7017829</v>
      </c>
    </row>
    <row r="163" spans="1:11" ht="12.75">
      <c r="A163" s="191" t="s">
        <v>599</v>
      </c>
      <c r="B163" s="192">
        <v>154</v>
      </c>
      <c r="C163" s="215">
        <v>0</v>
      </c>
      <c r="D163" s="184">
        <v>206768</v>
      </c>
      <c r="E163" s="220">
        <v>23558</v>
      </c>
      <c r="F163" s="215">
        <v>230326</v>
      </c>
      <c r="G163" s="195"/>
      <c r="H163" s="215">
        <v>0</v>
      </c>
      <c r="I163" s="226">
        <v>210903</v>
      </c>
      <c r="J163" s="226">
        <v>27205</v>
      </c>
      <c r="K163" s="195">
        <v>238108</v>
      </c>
    </row>
    <row r="164" spans="1:11" ht="12.75">
      <c r="A164" s="191" t="s">
        <v>600</v>
      </c>
      <c r="B164" s="192">
        <v>155</v>
      </c>
      <c r="C164" s="215">
        <v>0</v>
      </c>
      <c r="D164" s="184">
        <v>1775314</v>
      </c>
      <c r="E164" s="220">
        <v>0</v>
      </c>
      <c r="F164" s="215">
        <v>1775314</v>
      </c>
      <c r="G164" s="195"/>
      <c r="H164" s="215">
        <v>0</v>
      </c>
      <c r="I164" s="226">
        <v>1810820</v>
      </c>
      <c r="J164" s="226">
        <v>0</v>
      </c>
      <c r="K164" s="195">
        <v>1810820</v>
      </c>
    </row>
    <row r="165" spans="1:11" ht="12.75">
      <c r="A165" s="191" t="s">
        <v>601</v>
      </c>
      <c r="B165" s="192">
        <v>156</v>
      </c>
      <c r="C165" s="215">
        <v>0</v>
      </c>
      <c r="D165" s="184">
        <v>95376</v>
      </c>
      <c r="E165" s="220">
        <v>40811</v>
      </c>
      <c r="F165" s="215">
        <v>136187</v>
      </c>
      <c r="G165" s="195"/>
      <c r="H165" s="215">
        <v>0</v>
      </c>
      <c r="I165" s="226">
        <v>97284</v>
      </c>
      <c r="J165" s="226">
        <v>44655</v>
      </c>
      <c r="K165" s="195">
        <v>141939</v>
      </c>
    </row>
    <row r="166" spans="1:11" ht="12.75">
      <c r="A166" s="191" t="s">
        <v>602</v>
      </c>
      <c r="B166" s="192">
        <v>157</v>
      </c>
      <c r="C166" s="215">
        <v>0</v>
      </c>
      <c r="D166" s="184">
        <v>788611</v>
      </c>
      <c r="E166" s="220">
        <v>559683</v>
      </c>
      <c r="F166" s="215">
        <v>1348294</v>
      </c>
      <c r="G166" s="195"/>
      <c r="H166" s="215">
        <v>0</v>
      </c>
      <c r="I166" s="226">
        <v>804383</v>
      </c>
      <c r="J166" s="226">
        <v>593495</v>
      </c>
      <c r="K166" s="195">
        <v>1397878</v>
      </c>
    </row>
    <row r="167" spans="1:11" ht="12.75">
      <c r="A167" s="191" t="s">
        <v>603</v>
      </c>
      <c r="B167" s="192">
        <v>158</v>
      </c>
      <c r="C167" s="215">
        <v>0</v>
      </c>
      <c r="D167" s="184">
        <v>823423</v>
      </c>
      <c r="E167" s="220">
        <v>8627</v>
      </c>
      <c r="F167" s="215">
        <v>832050</v>
      </c>
      <c r="G167" s="195"/>
      <c r="H167" s="215">
        <v>0</v>
      </c>
      <c r="I167" s="226">
        <v>839891</v>
      </c>
      <c r="J167" s="226">
        <v>9440</v>
      </c>
      <c r="K167" s="195">
        <v>849331</v>
      </c>
    </row>
    <row r="168" spans="1:11" ht="12.75">
      <c r="A168" s="191" t="s">
        <v>604</v>
      </c>
      <c r="B168" s="192">
        <v>159</v>
      </c>
      <c r="C168" s="215">
        <v>0</v>
      </c>
      <c r="D168" s="184">
        <v>1618412</v>
      </c>
      <c r="E168" s="220">
        <v>0</v>
      </c>
      <c r="F168" s="215">
        <v>1618412</v>
      </c>
      <c r="G168" s="195"/>
      <c r="H168" s="215">
        <v>0</v>
      </c>
      <c r="I168" s="226">
        <v>1650780</v>
      </c>
      <c r="J168" s="226">
        <v>0</v>
      </c>
      <c r="K168" s="195">
        <v>1650780</v>
      </c>
    </row>
    <row r="169" spans="1:11" ht="12.75">
      <c r="A169" s="191" t="s">
        <v>605</v>
      </c>
      <c r="B169" s="192">
        <v>160</v>
      </c>
      <c r="C169" s="215">
        <v>0</v>
      </c>
      <c r="D169" s="184">
        <v>29177514</v>
      </c>
      <c r="E169" s="220">
        <v>336514</v>
      </c>
      <c r="F169" s="215">
        <v>29514028</v>
      </c>
      <c r="G169" s="195"/>
      <c r="H169" s="215">
        <v>0</v>
      </c>
      <c r="I169" s="226">
        <v>29761064</v>
      </c>
      <c r="J169" s="226">
        <v>386930</v>
      </c>
      <c r="K169" s="195">
        <v>30147994</v>
      </c>
    </row>
    <row r="170" spans="1:11" ht="12.75">
      <c r="A170" s="191" t="s">
        <v>606</v>
      </c>
      <c r="B170" s="192">
        <v>161</v>
      </c>
      <c r="C170" s="215">
        <v>0</v>
      </c>
      <c r="D170" s="184">
        <v>3538732</v>
      </c>
      <c r="E170" s="220">
        <v>48069</v>
      </c>
      <c r="F170" s="215">
        <v>3586801</v>
      </c>
      <c r="G170" s="195"/>
      <c r="H170" s="215">
        <v>0</v>
      </c>
      <c r="I170" s="226">
        <v>3609507</v>
      </c>
      <c r="J170" s="226">
        <v>51000</v>
      </c>
      <c r="K170" s="195">
        <v>3660507</v>
      </c>
    </row>
    <row r="171" spans="1:11" ht="12.75">
      <c r="A171" s="191" t="s">
        <v>607</v>
      </c>
      <c r="B171" s="192">
        <v>162</v>
      </c>
      <c r="C171" s="215">
        <v>0</v>
      </c>
      <c r="D171" s="184">
        <v>1224990</v>
      </c>
      <c r="E171" s="220">
        <v>41747</v>
      </c>
      <c r="F171" s="215">
        <v>1266737</v>
      </c>
      <c r="G171" s="195"/>
      <c r="H171" s="215">
        <v>0</v>
      </c>
      <c r="I171" s="226">
        <v>1249490</v>
      </c>
      <c r="J171" s="226">
        <v>46115</v>
      </c>
      <c r="K171" s="195">
        <v>1295605</v>
      </c>
    </row>
    <row r="172" spans="1:11" ht="12.75">
      <c r="A172" s="191" t="s">
        <v>608</v>
      </c>
      <c r="B172" s="192">
        <v>163</v>
      </c>
      <c r="C172" s="215">
        <v>0</v>
      </c>
      <c r="D172" s="184">
        <v>25935759</v>
      </c>
      <c r="E172" s="220">
        <v>3056</v>
      </c>
      <c r="F172" s="215">
        <v>25938815</v>
      </c>
      <c r="G172" s="195"/>
      <c r="H172" s="215">
        <v>0</v>
      </c>
      <c r="I172" s="226">
        <v>26454474</v>
      </c>
      <c r="J172" s="226">
        <v>3605</v>
      </c>
      <c r="K172" s="195">
        <v>26458079</v>
      </c>
    </row>
    <row r="173" spans="1:11" ht="12.75">
      <c r="A173" s="191" t="s">
        <v>609</v>
      </c>
      <c r="B173" s="192">
        <v>164</v>
      </c>
      <c r="C173" s="215">
        <v>0</v>
      </c>
      <c r="D173" s="184">
        <v>1204754</v>
      </c>
      <c r="E173" s="220">
        <v>60390</v>
      </c>
      <c r="F173" s="215">
        <v>1265144</v>
      </c>
      <c r="G173" s="195"/>
      <c r="H173" s="215">
        <v>0</v>
      </c>
      <c r="I173" s="226">
        <v>1228849</v>
      </c>
      <c r="J173" s="226">
        <v>70850</v>
      </c>
      <c r="K173" s="195">
        <v>1299699</v>
      </c>
    </row>
    <row r="174" spans="1:11" ht="12.75">
      <c r="A174" s="191" t="s">
        <v>610</v>
      </c>
      <c r="B174" s="192">
        <v>165</v>
      </c>
      <c r="C174" s="215">
        <v>0</v>
      </c>
      <c r="D174" s="184">
        <v>14533160</v>
      </c>
      <c r="E174" s="220">
        <v>0</v>
      </c>
      <c r="F174" s="215">
        <v>14533160</v>
      </c>
      <c r="G174" s="195"/>
      <c r="H174" s="215">
        <v>0</v>
      </c>
      <c r="I174" s="226">
        <v>14823823</v>
      </c>
      <c r="J174" s="226">
        <v>0</v>
      </c>
      <c r="K174" s="195">
        <v>14823823</v>
      </c>
    </row>
    <row r="175" spans="1:11" ht="12.75">
      <c r="A175" s="191" t="s">
        <v>611</v>
      </c>
      <c r="B175" s="192">
        <v>166</v>
      </c>
      <c r="C175" s="215">
        <v>0</v>
      </c>
      <c r="D175" s="184">
        <v>257610</v>
      </c>
      <c r="E175" s="220">
        <v>0</v>
      </c>
      <c r="F175" s="215">
        <v>257610</v>
      </c>
      <c r="G175" s="195"/>
      <c r="H175" s="215">
        <v>0</v>
      </c>
      <c r="I175" s="226">
        <v>262762</v>
      </c>
      <c r="J175" s="226">
        <v>0</v>
      </c>
      <c r="K175" s="195">
        <v>262762</v>
      </c>
    </row>
    <row r="176" spans="1:11" ht="12.75">
      <c r="A176" s="191" t="s">
        <v>612</v>
      </c>
      <c r="B176" s="192">
        <v>167</v>
      </c>
      <c r="C176" s="215">
        <v>0</v>
      </c>
      <c r="D176" s="184">
        <v>2583903</v>
      </c>
      <c r="E176" s="220">
        <v>0</v>
      </c>
      <c r="F176" s="215">
        <v>2583903</v>
      </c>
      <c r="G176" s="195"/>
      <c r="H176" s="215">
        <v>0</v>
      </c>
      <c r="I176" s="226">
        <v>2635581</v>
      </c>
      <c r="J176" s="226">
        <v>0</v>
      </c>
      <c r="K176" s="195">
        <v>2635581</v>
      </c>
    </row>
    <row r="177" spans="1:11" ht="12.75">
      <c r="A177" s="191" t="s">
        <v>613</v>
      </c>
      <c r="B177" s="192">
        <v>168</v>
      </c>
      <c r="C177" s="215">
        <v>0</v>
      </c>
      <c r="D177" s="184">
        <v>1319109</v>
      </c>
      <c r="E177" s="220">
        <v>0</v>
      </c>
      <c r="F177" s="215">
        <v>1319109</v>
      </c>
      <c r="G177" s="195"/>
      <c r="H177" s="215">
        <v>0</v>
      </c>
      <c r="I177" s="226">
        <v>1345491</v>
      </c>
      <c r="J177" s="226">
        <v>0</v>
      </c>
      <c r="K177" s="195">
        <v>1345491</v>
      </c>
    </row>
    <row r="178" spans="1:11" ht="12.75">
      <c r="A178" s="191" t="s">
        <v>614</v>
      </c>
      <c r="B178" s="192">
        <v>169</v>
      </c>
      <c r="C178" s="215">
        <v>0</v>
      </c>
      <c r="D178" s="184">
        <v>261376</v>
      </c>
      <c r="E178" s="220">
        <v>36212</v>
      </c>
      <c r="F178" s="215">
        <v>297588</v>
      </c>
      <c r="G178" s="195"/>
      <c r="H178" s="215">
        <v>0</v>
      </c>
      <c r="I178" s="226">
        <v>266604</v>
      </c>
      <c r="J178" s="226">
        <v>38475</v>
      </c>
      <c r="K178" s="195">
        <v>305079</v>
      </c>
    </row>
    <row r="179" spans="1:11" ht="12.75">
      <c r="A179" s="191" t="s">
        <v>615</v>
      </c>
      <c r="B179" s="192">
        <v>170</v>
      </c>
      <c r="C179" s="215">
        <v>0</v>
      </c>
      <c r="D179" s="184">
        <v>6305831</v>
      </c>
      <c r="E179" s="220">
        <v>125662</v>
      </c>
      <c r="F179" s="215">
        <v>6431493</v>
      </c>
      <c r="G179" s="195"/>
      <c r="H179" s="215">
        <v>0</v>
      </c>
      <c r="I179" s="226">
        <v>6431948</v>
      </c>
      <c r="J179" s="226">
        <v>136570</v>
      </c>
      <c r="K179" s="195">
        <v>6568518</v>
      </c>
    </row>
    <row r="180" spans="1:11" ht="12.75">
      <c r="A180" s="191" t="s">
        <v>616</v>
      </c>
      <c r="B180" s="192">
        <v>171</v>
      </c>
      <c r="C180" s="215">
        <v>0</v>
      </c>
      <c r="D180" s="184">
        <v>2509453</v>
      </c>
      <c r="E180" s="220">
        <v>4847</v>
      </c>
      <c r="F180" s="215">
        <v>2514300</v>
      </c>
      <c r="G180" s="195"/>
      <c r="H180" s="215">
        <v>0</v>
      </c>
      <c r="I180" s="226">
        <v>2559642</v>
      </c>
      <c r="J180" s="226">
        <v>5480</v>
      </c>
      <c r="K180" s="195">
        <v>2565122</v>
      </c>
    </row>
    <row r="181" spans="1:11" ht="12.75">
      <c r="A181" s="191" t="s">
        <v>617</v>
      </c>
      <c r="B181" s="192">
        <v>172</v>
      </c>
      <c r="C181" s="215">
        <v>0</v>
      </c>
      <c r="D181" s="184">
        <v>426192</v>
      </c>
      <c r="E181" s="220">
        <v>801792</v>
      </c>
      <c r="F181" s="215">
        <v>1227984</v>
      </c>
      <c r="G181" s="195"/>
      <c r="H181" s="215">
        <v>0</v>
      </c>
      <c r="I181" s="226">
        <v>434716</v>
      </c>
      <c r="J181" s="226">
        <v>910010</v>
      </c>
      <c r="K181" s="195">
        <v>1344726</v>
      </c>
    </row>
    <row r="182" spans="1:11" ht="12.75">
      <c r="A182" s="191" t="s">
        <v>618</v>
      </c>
      <c r="B182" s="192">
        <v>173</v>
      </c>
      <c r="C182" s="215">
        <v>0</v>
      </c>
      <c r="D182" s="184">
        <v>469494</v>
      </c>
      <c r="E182" s="220">
        <v>250758</v>
      </c>
      <c r="F182" s="215">
        <v>720252</v>
      </c>
      <c r="G182" s="195"/>
      <c r="H182" s="215">
        <v>0</v>
      </c>
      <c r="I182" s="226">
        <v>478884</v>
      </c>
      <c r="J182" s="226">
        <v>290895</v>
      </c>
      <c r="K182" s="195">
        <v>769779</v>
      </c>
    </row>
    <row r="183" spans="1:11" ht="12.75">
      <c r="A183" s="191" t="s">
        <v>619</v>
      </c>
      <c r="B183" s="192">
        <v>174</v>
      </c>
      <c r="C183" s="215">
        <v>0</v>
      </c>
      <c r="D183" s="184">
        <v>1819879</v>
      </c>
      <c r="E183" s="220">
        <v>0</v>
      </c>
      <c r="F183" s="215">
        <v>1819879</v>
      </c>
      <c r="G183" s="195"/>
      <c r="H183" s="215">
        <v>0</v>
      </c>
      <c r="I183" s="226">
        <v>1856277</v>
      </c>
      <c r="J183" s="226">
        <v>0</v>
      </c>
      <c r="K183" s="195">
        <v>1856277</v>
      </c>
    </row>
    <row r="184" spans="1:11" ht="12.75">
      <c r="A184" s="191" t="s">
        <v>620</v>
      </c>
      <c r="B184" s="192">
        <v>175</v>
      </c>
      <c r="C184" s="215">
        <v>0</v>
      </c>
      <c r="D184" s="184">
        <v>1679185</v>
      </c>
      <c r="E184" s="220">
        <v>68162</v>
      </c>
      <c r="F184" s="215">
        <v>1747347</v>
      </c>
      <c r="G184" s="195"/>
      <c r="H184" s="215">
        <v>0</v>
      </c>
      <c r="I184" s="226">
        <v>1712769</v>
      </c>
      <c r="J184" s="226">
        <v>73730</v>
      </c>
      <c r="K184" s="195">
        <v>1786499</v>
      </c>
    </row>
    <row r="185" spans="1:11" ht="12.75">
      <c r="A185" s="191" t="s">
        <v>621</v>
      </c>
      <c r="B185" s="192">
        <v>176</v>
      </c>
      <c r="C185" s="215">
        <v>0</v>
      </c>
      <c r="D185" s="184">
        <v>14051147</v>
      </c>
      <c r="E185" s="220">
        <v>84141</v>
      </c>
      <c r="F185" s="215">
        <v>14135288</v>
      </c>
      <c r="G185" s="195"/>
      <c r="H185" s="215">
        <v>0</v>
      </c>
      <c r="I185" s="226">
        <v>14332170</v>
      </c>
      <c r="J185" s="226">
        <v>93050</v>
      </c>
      <c r="K185" s="195">
        <v>14425220</v>
      </c>
    </row>
    <row r="186" spans="1:11" ht="12.75">
      <c r="A186" s="191" t="s">
        <v>622</v>
      </c>
      <c r="B186" s="192">
        <v>177</v>
      </c>
      <c r="C186" s="215">
        <v>0</v>
      </c>
      <c r="D186" s="184">
        <v>1413257</v>
      </c>
      <c r="E186" s="220">
        <v>0</v>
      </c>
      <c r="F186" s="215">
        <v>1413257</v>
      </c>
      <c r="G186" s="195"/>
      <c r="H186" s="215">
        <v>0</v>
      </c>
      <c r="I186" s="226">
        <v>1441522</v>
      </c>
      <c r="J186" s="226">
        <v>0</v>
      </c>
      <c r="K186" s="195">
        <v>1441522</v>
      </c>
    </row>
    <row r="187" spans="1:11" ht="12.75">
      <c r="A187" s="191" t="s">
        <v>623</v>
      </c>
      <c r="B187" s="192">
        <v>178</v>
      </c>
      <c r="C187" s="215">
        <v>0</v>
      </c>
      <c r="D187" s="184">
        <v>5940773</v>
      </c>
      <c r="E187" s="220">
        <v>1881</v>
      </c>
      <c r="F187" s="215">
        <v>5942654</v>
      </c>
      <c r="G187" s="195"/>
      <c r="H187" s="215">
        <v>0</v>
      </c>
      <c r="I187" s="226">
        <v>6059588</v>
      </c>
      <c r="J187" s="226">
        <v>2060</v>
      </c>
      <c r="K187" s="195">
        <v>6061648</v>
      </c>
    </row>
    <row r="188" spans="1:11" ht="12.75">
      <c r="A188" s="191" t="s">
        <v>624</v>
      </c>
      <c r="B188" s="192">
        <v>179</v>
      </c>
      <c r="C188" s="215">
        <v>0</v>
      </c>
      <c r="D188" s="184">
        <v>473385</v>
      </c>
      <c r="E188" s="220">
        <v>6678</v>
      </c>
      <c r="F188" s="215">
        <v>480063</v>
      </c>
      <c r="G188" s="195"/>
      <c r="H188" s="215">
        <v>0</v>
      </c>
      <c r="I188" s="226">
        <v>482853</v>
      </c>
      <c r="J188" s="226">
        <v>7565</v>
      </c>
      <c r="K188" s="195">
        <v>490418</v>
      </c>
    </row>
    <row r="189" spans="1:11" ht="12.75">
      <c r="A189" s="191" t="s">
        <v>625</v>
      </c>
      <c r="B189" s="192">
        <v>180</v>
      </c>
      <c r="C189" s="215">
        <v>0</v>
      </c>
      <c r="D189" s="184">
        <v>974654</v>
      </c>
      <c r="E189" s="220">
        <v>4707</v>
      </c>
      <c r="F189" s="215">
        <v>979361</v>
      </c>
      <c r="G189" s="195"/>
      <c r="H189" s="215">
        <v>0</v>
      </c>
      <c r="I189" s="226">
        <v>994147</v>
      </c>
      <c r="J189" s="226">
        <v>5155</v>
      </c>
      <c r="K189" s="195">
        <v>999302</v>
      </c>
    </row>
    <row r="190" spans="1:11" ht="12.75">
      <c r="A190" s="191" t="s">
        <v>626</v>
      </c>
      <c r="B190" s="192">
        <v>181</v>
      </c>
      <c r="C190" s="215">
        <v>0</v>
      </c>
      <c r="D190" s="184">
        <v>6298368</v>
      </c>
      <c r="E190" s="220">
        <v>0</v>
      </c>
      <c r="F190" s="215">
        <v>6298368</v>
      </c>
      <c r="G190" s="195"/>
      <c r="H190" s="215">
        <v>0</v>
      </c>
      <c r="I190" s="226">
        <v>6424335</v>
      </c>
      <c r="J190" s="226">
        <v>0</v>
      </c>
      <c r="K190" s="195">
        <v>6424335</v>
      </c>
    </row>
    <row r="191" spans="1:11" ht="12.75">
      <c r="A191" s="191" t="s">
        <v>627</v>
      </c>
      <c r="B191" s="192">
        <v>182</v>
      </c>
      <c r="C191" s="215">
        <v>0</v>
      </c>
      <c r="D191" s="184">
        <v>2856001</v>
      </c>
      <c r="E191" s="220">
        <v>281866</v>
      </c>
      <c r="F191" s="215">
        <v>3137867</v>
      </c>
      <c r="G191" s="195"/>
      <c r="H191" s="215">
        <v>0</v>
      </c>
      <c r="I191" s="226">
        <v>2913121</v>
      </c>
      <c r="J191" s="226">
        <v>320530</v>
      </c>
      <c r="K191" s="195">
        <v>3233651</v>
      </c>
    </row>
    <row r="192" spans="1:11" ht="12.75">
      <c r="A192" s="191" t="s">
        <v>628</v>
      </c>
      <c r="B192" s="192">
        <v>183</v>
      </c>
      <c r="C192" s="215">
        <v>0</v>
      </c>
      <c r="D192" s="184">
        <v>61581</v>
      </c>
      <c r="E192" s="220">
        <v>75753</v>
      </c>
      <c r="F192" s="215">
        <v>137334</v>
      </c>
      <c r="G192" s="195"/>
      <c r="H192" s="215">
        <v>0</v>
      </c>
      <c r="I192" s="226">
        <v>62813</v>
      </c>
      <c r="J192" s="226">
        <v>76665</v>
      </c>
      <c r="K192" s="195">
        <v>139478</v>
      </c>
    </row>
    <row r="193" spans="1:11" ht="12.75">
      <c r="A193" s="191" t="s">
        <v>629</v>
      </c>
      <c r="B193" s="192">
        <v>184</v>
      </c>
      <c r="C193" s="215">
        <v>0</v>
      </c>
      <c r="D193" s="184">
        <v>633818</v>
      </c>
      <c r="E193" s="220">
        <v>32895</v>
      </c>
      <c r="F193" s="215">
        <v>666713</v>
      </c>
      <c r="G193" s="195"/>
      <c r="H193" s="215">
        <v>0</v>
      </c>
      <c r="I193" s="226">
        <v>646494</v>
      </c>
      <c r="J193" s="226">
        <v>35985</v>
      </c>
      <c r="K193" s="195">
        <v>682479</v>
      </c>
    </row>
    <row r="194" spans="1:11" ht="12.75">
      <c r="A194" s="191" t="s">
        <v>630</v>
      </c>
      <c r="B194" s="192">
        <v>185</v>
      </c>
      <c r="C194" s="215">
        <v>0</v>
      </c>
      <c r="D194" s="184">
        <v>3538191</v>
      </c>
      <c r="E194" s="220">
        <v>0</v>
      </c>
      <c r="F194" s="215">
        <v>3538191</v>
      </c>
      <c r="G194" s="195"/>
      <c r="H194" s="215">
        <v>0</v>
      </c>
      <c r="I194" s="226">
        <v>3608955</v>
      </c>
      <c r="J194" s="226">
        <v>0</v>
      </c>
      <c r="K194" s="195">
        <v>3608955</v>
      </c>
    </row>
    <row r="195" spans="1:11" ht="12.75">
      <c r="A195" s="191" t="s">
        <v>631</v>
      </c>
      <c r="B195" s="192">
        <v>186</v>
      </c>
      <c r="C195" s="215">
        <v>0</v>
      </c>
      <c r="D195" s="184">
        <v>2051273</v>
      </c>
      <c r="E195" s="220">
        <v>21096</v>
      </c>
      <c r="F195" s="215">
        <v>2072369</v>
      </c>
      <c r="G195" s="195"/>
      <c r="H195" s="215">
        <v>0</v>
      </c>
      <c r="I195" s="226">
        <v>2092298</v>
      </c>
      <c r="J195" s="226">
        <v>23155</v>
      </c>
      <c r="K195" s="195">
        <v>2115453</v>
      </c>
    </row>
    <row r="196" spans="1:11" ht="12.75">
      <c r="A196" s="191" t="s">
        <v>632</v>
      </c>
      <c r="B196" s="192">
        <v>187</v>
      </c>
      <c r="C196" s="215">
        <v>0</v>
      </c>
      <c r="D196" s="184">
        <v>1212805</v>
      </c>
      <c r="E196" s="220">
        <v>0</v>
      </c>
      <c r="F196" s="215">
        <v>1212805</v>
      </c>
      <c r="G196" s="195"/>
      <c r="H196" s="215">
        <v>0</v>
      </c>
      <c r="I196" s="226">
        <v>1237061</v>
      </c>
      <c r="J196" s="226">
        <v>0</v>
      </c>
      <c r="K196" s="195">
        <v>1237061</v>
      </c>
    </row>
    <row r="197" spans="1:11" ht="12.75">
      <c r="A197" s="191" t="s">
        <v>633</v>
      </c>
      <c r="B197" s="192">
        <v>188</v>
      </c>
      <c r="C197" s="215">
        <v>0</v>
      </c>
      <c r="D197" s="184">
        <v>471847</v>
      </c>
      <c r="E197" s="220">
        <v>3780</v>
      </c>
      <c r="F197" s="215">
        <v>475627</v>
      </c>
      <c r="G197" s="195"/>
      <c r="H197" s="215">
        <v>0</v>
      </c>
      <c r="I197" s="226">
        <v>481284</v>
      </c>
      <c r="J197" s="226">
        <v>4320</v>
      </c>
      <c r="K197" s="195">
        <v>485604</v>
      </c>
    </row>
    <row r="198" spans="1:11" ht="12.75">
      <c r="A198" s="191" t="s">
        <v>634</v>
      </c>
      <c r="B198" s="192">
        <v>189</v>
      </c>
      <c r="C198" s="215">
        <v>0</v>
      </c>
      <c r="D198" s="184">
        <v>3722109</v>
      </c>
      <c r="E198" s="220">
        <v>1348866</v>
      </c>
      <c r="F198" s="215">
        <v>5070975</v>
      </c>
      <c r="G198" s="195"/>
      <c r="H198" s="215">
        <v>0</v>
      </c>
      <c r="I198" s="226">
        <v>3796551</v>
      </c>
      <c r="J198" s="226">
        <v>1497625</v>
      </c>
      <c r="K198" s="195">
        <v>5294176</v>
      </c>
    </row>
    <row r="199" spans="1:11" ht="12.75">
      <c r="A199" s="191" t="s">
        <v>635</v>
      </c>
      <c r="B199" s="192">
        <v>190</v>
      </c>
      <c r="C199" s="215">
        <v>0</v>
      </c>
      <c r="D199" s="184">
        <v>21299</v>
      </c>
      <c r="E199" s="220">
        <v>11552</v>
      </c>
      <c r="F199" s="215">
        <v>32851</v>
      </c>
      <c r="G199" s="195"/>
      <c r="H199" s="215">
        <v>0</v>
      </c>
      <c r="I199" s="226">
        <v>21725</v>
      </c>
      <c r="J199" s="226">
        <v>12850</v>
      </c>
      <c r="K199" s="195">
        <v>34575</v>
      </c>
    </row>
    <row r="200" spans="1:11" ht="12.75">
      <c r="A200" s="191" t="s">
        <v>636</v>
      </c>
      <c r="B200" s="192">
        <v>191</v>
      </c>
      <c r="C200" s="215">
        <v>0</v>
      </c>
      <c r="D200" s="184">
        <v>1512139</v>
      </c>
      <c r="E200" s="220">
        <v>123804</v>
      </c>
      <c r="F200" s="215">
        <v>1635943</v>
      </c>
      <c r="G200" s="195"/>
      <c r="H200" s="215">
        <v>0</v>
      </c>
      <c r="I200" s="226">
        <v>1542382</v>
      </c>
      <c r="J200" s="226">
        <v>133625</v>
      </c>
      <c r="K200" s="195">
        <v>1676007</v>
      </c>
    </row>
    <row r="201" spans="1:11" ht="12.75">
      <c r="A201" s="191" t="s">
        <v>637</v>
      </c>
      <c r="B201" s="192">
        <v>192</v>
      </c>
      <c r="C201" s="215">
        <v>0</v>
      </c>
      <c r="D201" s="184">
        <v>1660151</v>
      </c>
      <c r="E201" s="220">
        <v>330057</v>
      </c>
      <c r="F201" s="215">
        <v>1990208</v>
      </c>
      <c r="G201" s="195"/>
      <c r="H201" s="215">
        <v>0</v>
      </c>
      <c r="I201" s="226">
        <v>1693354</v>
      </c>
      <c r="J201" s="226">
        <v>356240</v>
      </c>
      <c r="K201" s="195">
        <v>2049594</v>
      </c>
    </row>
    <row r="202" spans="1:11" ht="12.75">
      <c r="A202" s="191" t="s">
        <v>638</v>
      </c>
      <c r="B202" s="192">
        <v>193</v>
      </c>
      <c r="C202" s="215">
        <v>0</v>
      </c>
      <c r="D202" s="184">
        <v>53559</v>
      </c>
      <c r="E202" s="220">
        <v>324832</v>
      </c>
      <c r="F202" s="215">
        <v>378391</v>
      </c>
      <c r="G202" s="195"/>
      <c r="H202" s="215">
        <v>0</v>
      </c>
      <c r="I202" s="226">
        <v>54630</v>
      </c>
      <c r="J202" s="226">
        <v>331680</v>
      </c>
      <c r="K202" s="195">
        <v>386310</v>
      </c>
    </row>
    <row r="203" spans="1:11" ht="12.75">
      <c r="A203" s="191" t="s">
        <v>639</v>
      </c>
      <c r="B203" s="192">
        <v>194</v>
      </c>
      <c r="C203" s="215">
        <v>0</v>
      </c>
      <c r="D203" s="184">
        <v>100529</v>
      </c>
      <c r="E203" s="220">
        <v>7808</v>
      </c>
      <c r="F203" s="215">
        <v>108337</v>
      </c>
      <c r="G203" s="195"/>
      <c r="H203" s="215">
        <v>0</v>
      </c>
      <c r="I203" s="226">
        <v>102540</v>
      </c>
      <c r="J203" s="226">
        <v>8880</v>
      </c>
      <c r="K203" s="195">
        <v>111420</v>
      </c>
    </row>
    <row r="204" spans="1:11" ht="12.75">
      <c r="A204" s="191" t="s">
        <v>640</v>
      </c>
      <c r="B204" s="192">
        <v>195</v>
      </c>
      <c r="C204" s="215">
        <v>0</v>
      </c>
      <c r="D204" s="184">
        <v>34724</v>
      </c>
      <c r="E204" s="220">
        <v>347247</v>
      </c>
      <c r="F204" s="215">
        <v>381971</v>
      </c>
      <c r="G204" s="195"/>
      <c r="H204" s="215">
        <v>0</v>
      </c>
      <c r="I204" s="226">
        <v>35419</v>
      </c>
      <c r="J204" s="226">
        <v>340500</v>
      </c>
      <c r="K204" s="195">
        <v>375919</v>
      </c>
    </row>
    <row r="205" spans="1:11" ht="12.75">
      <c r="A205" s="191" t="s">
        <v>641</v>
      </c>
      <c r="B205" s="192">
        <v>196</v>
      </c>
      <c r="C205" s="215">
        <v>0</v>
      </c>
      <c r="D205" s="184">
        <v>437688</v>
      </c>
      <c r="E205" s="220">
        <v>1850</v>
      </c>
      <c r="F205" s="215">
        <v>439538</v>
      </c>
      <c r="G205" s="195"/>
      <c r="H205" s="215">
        <v>0</v>
      </c>
      <c r="I205" s="226">
        <v>446442</v>
      </c>
      <c r="J205" s="226">
        <v>2105</v>
      </c>
      <c r="K205" s="195">
        <v>448547</v>
      </c>
    </row>
    <row r="206" spans="1:11" ht="12.75">
      <c r="A206" s="191" t="s">
        <v>642</v>
      </c>
      <c r="B206" s="192">
        <v>197</v>
      </c>
      <c r="C206" s="215">
        <v>0</v>
      </c>
      <c r="D206" s="184">
        <v>91782</v>
      </c>
      <c r="E206" s="220">
        <v>271516</v>
      </c>
      <c r="F206" s="215">
        <v>363298</v>
      </c>
      <c r="G206" s="195"/>
      <c r="H206" s="215">
        <v>0</v>
      </c>
      <c r="I206" s="226">
        <v>93618</v>
      </c>
      <c r="J206" s="226">
        <v>277050</v>
      </c>
      <c r="K206" s="195">
        <v>370668</v>
      </c>
    </row>
    <row r="207" spans="1:11" ht="12.75">
      <c r="A207" s="191" t="s">
        <v>643</v>
      </c>
      <c r="B207" s="192">
        <v>198</v>
      </c>
      <c r="C207" s="215">
        <v>0</v>
      </c>
      <c r="D207" s="184">
        <v>4414208</v>
      </c>
      <c r="E207" s="220">
        <v>171733</v>
      </c>
      <c r="F207" s="215">
        <v>4585941</v>
      </c>
      <c r="G207" s="195"/>
      <c r="H207" s="215">
        <v>0</v>
      </c>
      <c r="I207" s="226">
        <v>4502492</v>
      </c>
      <c r="J207" s="226">
        <v>189255</v>
      </c>
      <c r="K207" s="195">
        <v>4691747</v>
      </c>
    </row>
    <row r="208" spans="1:11" ht="12.75">
      <c r="A208" s="191" t="s">
        <v>644</v>
      </c>
      <c r="B208" s="192">
        <v>199</v>
      </c>
      <c r="C208" s="215">
        <v>0</v>
      </c>
      <c r="D208" s="184">
        <v>2022207</v>
      </c>
      <c r="E208" s="220">
        <v>0</v>
      </c>
      <c r="F208" s="215">
        <v>2022207</v>
      </c>
      <c r="G208" s="195"/>
      <c r="H208" s="215">
        <v>0</v>
      </c>
      <c r="I208" s="226">
        <v>2062651</v>
      </c>
      <c r="J208" s="226">
        <v>0</v>
      </c>
      <c r="K208" s="195">
        <v>2062651</v>
      </c>
    </row>
    <row r="209" spans="1:11" ht="12.75">
      <c r="A209" s="191" t="s">
        <v>645</v>
      </c>
      <c r="B209" s="192">
        <v>200</v>
      </c>
      <c r="C209" s="215">
        <v>0</v>
      </c>
      <c r="D209" s="184">
        <v>23529</v>
      </c>
      <c r="E209" s="220">
        <v>41796</v>
      </c>
      <c r="F209" s="215">
        <v>65325</v>
      </c>
      <c r="G209" s="195"/>
      <c r="H209" s="215">
        <v>0</v>
      </c>
      <c r="I209" s="226">
        <v>24000</v>
      </c>
      <c r="J209" s="226">
        <v>44200</v>
      </c>
      <c r="K209" s="195">
        <v>68200</v>
      </c>
    </row>
    <row r="210" spans="1:11" ht="12.75">
      <c r="A210" s="191" t="s">
        <v>646</v>
      </c>
      <c r="B210" s="192">
        <v>201</v>
      </c>
      <c r="C210" s="215">
        <v>0</v>
      </c>
      <c r="D210" s="184">
        <v>26647658</v>
      </c>
      <c r="E210" s="220">
        <v>31667</v>
      </c>
      <c r="F210" s="215">
        <v>26679325</v>
      </c>
      <c r="G210" s="195"/>
      <c r="H210" s="215">
        <v>0</v>
      </c>
      <c r="I210" s="226">
        <v>27180611</v>
      </c>
      <c r="J210" s="226">
        <v>36635</v>
      </c>
      <c r="K210" s="195">
        <v>27217246</v>
      </c>
    </row>
    <row r="211" spans="1:11" ht="12.75">
      <c r="A211" s="191" t="s">
        <v>647</v>
      </c>
      <c r="B211" s="192">
        <v>202</v>
      </c>
      <c r="C211" s="215">
        <v>0</v>
      </c>
      <c r="D211" s="184">
        <v>152920</v>
      </c>
      <c r="E211" s="220">
        <v>77873</v>
      </c>
      <c r="F211" s="215">
        <v>230793</v>
      </c>
      <c r="G211" s="195"/>
      <c r="H211" s="215">
        <v>0</v>
      </c>
      <c r="I211" s="226">
        <v>155978</v>
      </c>
      <c r="J211" s="226">
        <v>83015</v>
      </c>
      <c r="K211" s="195">
        <v>238993</v>
      </c>
    </row>
    <row r="212" spans="1:11" ht="12.75">
      <c r="A212" s="191" t="s">
        <v>648</v>
      </c>
      <c r="B212" s="192">
        <v>203</v>
      </c>
      <c r="C212" s="215">
        <v>0</v>
      </c>
      <c r="D212" s="184">
        <v>67841</v>
      </c>
      <c r="E212" s="220">
        <v>68112</v>
      </c>
      <c r="F212" s="215">
        <v>135953</v>
      </c>
      <c r="G212" s="195"/>
      <c r="H212" s="215">
        <v>0</v>
      </c>
      <c r="I212" s="226">
        <v>69198</v>
      </c>
      <c r="J212" s="226">
        <v>72355</v>
      </c>
      <c r="K212" s="195">
        <v>141553</v>
      </c>
    </row>
    <row r="213" spans="1:11" ht="12.75">
      <c r="A213" s="191" t="s">
        <v>649</v>
      </c>
      <c r="B213" s="192">
        <v>204</v>
      </c>
      <c r="C213" s="215">
        <v>0</v>
      </c>
      <c r="D213" s="184">
        <v>120190</v>
      </c>
      <c r="E213" s="220">
        <v>15962</v>
      </c>
      <c r="F213" s="215">
        <v>136152</v>
      </c>
      <c r="G213" s="195"/>
      <c r="H213" s="215">
        <v>0</v>
      </c>
      <c r="I213" s="226">
        <v>122594</v>
      </c>
      <c r="J213" s="226">
        <v>17325</v>
      </c>
      <c r="K213" s="195">
        <v>139919</v>
      </c>
    </row>
    <row r="214" spans="1:11" ht="12.75">
      <c r="A214" s="191" t="s">
        <v>650</v>
      </c>
      <c r="B214" s="192">
        <v>205</v>
      </c>
      <c r="C214" s="215">
        <v>0</v>
      </c>
      <c r="D214" s="184">
        <v>599921</v>
      </c>
      <c r="E214" s="220">
        <v>464944</v>
      </c>
      <c r="F214" s="215">
        <v>1064865</v>
      </c>
      <c r="G214" s="195"/>
      <c r="H214" s="215">
        <v>0</v>
      </c>
      <c r="I214" s="226">
        <v>611919</v>
      </c>
      <c r="J214" s="226">
        <v>536865</v>
      </c>
      <c r="K214" s="195">
        <v>1148784</v>
      </c>
    </row>
    <row r="215" spans="1:11" ht="12.75">
      <c r="A215" s="191" t="s">
        <v>651</v>
      </c>
      <c r="B215" s="192">
        <v>206</v>
      </c>
      <c r="C215" s="215">
        <v>0</v>
      </c>
      <c r="D215" s="184">
        <v>2954397</v>
      </c>
      <c r="E215" s="220">
        <v>205038</v>
      </c>
      <c r="F215" s="215">
        <v>3159435</v>
      </c>
      <c r="G215" s="195"/>
      <c r="H215" s="215">
        <v>0</v>
      </c>
      <c r="I215" s="226">
        <v>3013485</v>
      </c>
      <c r="J215" s="226">
        <v>232590</v>
      </c>
      <c r="K215" s="195">
        <v>3246075</v>
      </c>
    </row>
    <row r="216" spans="1:11" ht="12.75">
      <c r="A216" s="191" t="s">
        <v>652</v>
      </c>
      <c r="B216" s="192">
        <v>207</v>
      </c>
      <c r="C216" s="215">
        <v>0</v>
      </c>
      <c r="D216" s="184">
        <v>6807518</v>
      </c>
      <c r="E216" s="220">
        <v>0</v>
      </c>
      <c r="F216" s="215">
        <v>6807518</v>
      </c>
      <c r="G216" s="195"/>
      <c r="H216" s="215">
        <v>0</v>
      </c>
      <c r="I216" s="226">
        <v>6943668</v>
      </c>
      <c r="J216" s="226">
        <v>0</v>
      </c>
      <c r="K216" s="195">
        <v>6943668</v>
      </c>
    </row>
    <row r="217" spans="1:11" ht="12.75">
      <c r="A217" s="191" t="s">
        <v>653</v>
      </c>
      <c r="B217" s="192">
        <v>208</v>
      </c>
      <c r="C217" s="215">
        <v>0</v>
      </c>
      <c r="D217" s="184">
        <v>1110885</v>
      </c>
      <c r="E217" s="220">
        <v>333508</v>
      </c>
      <c r="F217" s="215">
        <v>1444393</v>
      </c>
      <c r="G217" s="195"/>
      <c r="H217" s="215">
        <v>0</v>
      </c>
      <c r="I217" s="226">
        <v>1133103</v>
      </c>
      <c r="J217" s="226">
        <v>366105</v>
      </c>
      <c r="K217" s="195">
        <v>1499208</v>
      </c>
    </row>
    <row r="218" spans="1:11" ht="12.75">
      <c r="A218" s="191" t="s">
        <v>654</v>
      </c>
      <c r="B218" s="192">
        <v>209</v>
      </c>
      <c r="C218" s="215">
        <v>0</v>
      </c>
      <c r="D218" s="184">
        <v>5139225</v>
      </c>
      <c r="E218" s="220">
        <v>120019</v>
      </c>
      <c r="F218" s="215">
        <v>5259244</v>
      </c>
      <c r="G218" s="195"/>
      <c r="H218" s="215">
        <v>0</v>
      </c>
      <c r="I218" s="226">
        <v>5242010</v>
      </c>
      <c r="J218" s="226">
        <v>131825</v>
      </c>
      <c r="K218" s="195">
        <v>5373835</v>
      </c>
    </row>
    <row r="219" spans="1:11" ht="12.75">
      <c r="A219" s="191" t="s">
        <v>655</v>
      </c>
      <c r="B219" s="192">
        <v>210</v>
      </c>
      <c r="C219" s="215">
        <v>0</v>
      </c>
      <c r="D219" s="184">
        <v>2373980</v>
      </c>
      <c r="E219" s="220">
        <v>401440</v>
      </c>
      <c r="F219" s="215">
        <v>2775420</v>
      </c>
      <c r="G219" s="195"/>
      <c r="H219" s="215">
        <v>0</v>
      </c>
      <c r="I219" s="226">
        <v>2421460</v>
      </c>
      <c r="J219" s="226">
        <v>443075</v>
      </c>
      <c r="K219" s="195">
        <v>2864535</v>
      </c>
    </row>
    <row r="220" spans="1:11" ht="12.75">
      <c r="A220" s="191" t="s">
        <v>656</v>
      </c>
      <c r="B220" s="192">
        <v>211</v>
      </c>
      <c r="C220" s="215">
        <v>0</v>
      </c>
      <c r="D220" s="184">
        <v>3332701</v>
      </c>
      <c r="E220" s="220">
        <v>0</v>
      </c>
      <c r="F220" s="215">
        <v>3332701</v>
      </c>
      <c r="G220" s="195"/>
      <c r="H220" s="215">
        <v>0</v>
      </c>
      <c r="I220" s="226">
        <v>3399355</v>
      </c>
      <c r="J220" s="226">
        <v>0</v>
      </c>
      <c r="K220" s="195">
        <v>3399355</v>
      </c>
    </row>
    <row r="221" spans="1:11" ht="12.75">
      <c r="A221" s="191" t="s">
        <v>657</v>
      </c>
      <c r="B221" s="192">
        <v>212</v>
      </c>
      <c r="C221" s="215">
        <v>0</v>
      </c>
      <c r="D221" s="184">
        <v>923040</v>
      </c>
      <c r="E221" s="220">
        <v>39650</v>
      </c>
      <c r="F221" s="215">
        <v>962690</v>
      </c>
      <c r="G221" s="195"/>
      <c r="H221" s="215">
        <v>0</v>
      </c>
      <c r="I221" s="226">
        <v>941501</v>
      </c>
      <c r="J221" s="226">
        <v>45785</v>
      </c>
      <c r="K221" s="195">
        <v>987286</v>
      </c>
    </row>
    <row r="222" spans="1:11" ht="12.75">
      <c r="A222" s="191" t="s">
        <v>658</v>
      </c>
      <c r="B222" s="192">
        <v>213</v>
      </c>
      <c r="C222" s="215">
        <v>0</v>
      </c>
      <c r="D222" s="184">
        <v>2056816</v>
      </c>
      <c r="E222" s="220">
        <v>73184</v>
      </c>
      <c r="F222" s="215">
        <v>2130000</v>
      </c>
      <c r="G222" s="195"/>
      <c r="H222" s="215">
        <v>0</v>
      </c>
      <c r="I222" s="226">
        <v>2097952</v>
      </c>
      <c r="J222" s="226">
        <v>81745</v>
      </c>
      <c r="K222" s="195">
        <v>2179697</v>
      </c>
    </row>
    <row r="223" spans="1:11" ht="12.75">
      <c r="A223" s="191" t="s">
        <v>659</v>
      </c>
      <c r="B223" s="192">
        <v>214</v>
      </c>
      <c r="C223" s="215">
        <v>0</v>
      </c>
      <c r="D223" s="184">
        <v>5091468</v>
      </c>
      <c r="E223" s="220">
        <v>145984</v>
      </c>
      <c r="F223" s="215">
        <v>5237452</v>
      </c>
      <c r="G223" s="195"/>
      <c r="H223" s="215">
        <v>0</v>
      </c>
      <c r="I223" s="226">
        <v>5193297</v>
      </c>
      <c r="J223" s="226">
        <v>157125</v>
      </c>
      <c r="K223" s="195">
        <v>5350422</v>
      </c>
    </row>
    <row r="224" spans="1:11" ht="12.75">
      <c r="A224" s="191" t="s">
        <v>660</v>
      </c>
      <c r="B224" s="192">
        <v>215</v>
      </c>
      <c r="C224" s="215">
        <v>0</v>
      </c>
      <c r="D224" s="184">
        <v>1292130</v>
      </c>
      <c r="E224" s="220">
        <v>202369</v>
      </c>
      <c r="F224" s="215">
        <v>1494499</v>
      </c>
      <c r="G224" s="195"/>
      <c r="H224" s="215">
        <v>0</v>
      </c>
      <c r="I224" s="226">
        <v>1317973</v>
      </c>
      <c r="J224" s="226">
        <v>222130</v>
      </c>
      <c r="K224" s="195">
        <v>1540103</v>
      </c>
    </row>
    <row r="225" spans="1:11" ht="12.75">
      <c r="A225" s="191" t="s">
        <v>661</v>
      </c>
      <c r="B225" s="192">
        <v>216</v>
      </c>
      <c r="C225" s="215">
        <v>0</v>
      </c>
      <c r="D225" s="184">
        <v>2445202</v>
      </c>
      <c r="E225" s="220">
        <v>126949</v>
      </c>
      <c r="F225" s="215">
        <v>2572151</v>
      </c>
      <c r="G225" s="195"/>
      <c r="H225" s="215">
        <v>0</v>
      </c>
      <c r="I225" s="226">
        <v>2494106</v>
      </c>
      <c r="J225" s="226">
        <v>143300</v>
      </c>
      <c r="K225" s="195">
        <v>2637406</v>
      </c>
    </row>
    <row r="226" spans="1:11" ht="12.75">
      <c r="A226" s="191" t="s">
        <v>662</v>
      </c>
      <c r="B226" s="192">
        <v>217</v>
      </c>
      <c r="C226" s="215">
        <v>0</v>
      </c>
      <c r="D226" s="184">
        <v>418527</v>
      </c>
      <c r="E226" s="220">
        <v>99081</v>
      </c>
      <c r="F226" s="215">
        <v>517608</v>
      </c>
      <c r="G226" s="195"/>
      <c r="H226" s="215">
        <v>0</v>
      </c>
      <c r="I226" s="226">
        <v>426898</v>
      </c>
      <c r="J226" s="226">
        <v>116785</v>
      </c>
      <c r="K226" s="195">
        <v>543683</v>
      </c>
    </row>
    <row r="227" spans="1:11" ht="12.75">
      <c r="A227" s="191" t="s">
        <v>663</v>
      </c>
      <c r="B227" s="192">
        <v>218</v>
      </c>
      <c r="C227" s="215">
        <v>0</v>
      </c>
      <c r="D227" s="184">
        <v>2407614</v>
      </c>
      <c r="E227" s="220">
        <v>33300</v>
      </c>
      <c r="F227" s="215">
        <v>2440914</v>
      </c>
      <c r="G227" s="195"/>
      <c r="H227" s="215">
        <v>0</v>
      </c>
      <c r="I227" s="226">
        <v>2455766</v>
      </c>
      <c r="J227" s="226">
        <v>36170</v>
      </c>
      <c r="K227" s="195">
        <v>2491936</v>
      </c>
    </row>
    <row r="228" spans="1:11" ht="12.75">
      <c r="A228" s="191" t="s">
        <v>664</v>
      </c>
      <c r="B228" s="192">
        <v>219</v>
      </c>
      <c r="C228" s="215">
        <v>0</v>
      </c>
      <c r="D228" s="184">
        <v>1241793</v>
      </c>
      <c r="E228" s="220">
        <v>3303</v>
      </c>
      <c r="F228" s="215">
        <v>1245096</v>
      </c>
      <c r="G228" s="195"/>
      <c r="H228" s="215">
        <v>0</v>
      </c>
      <c r="I228" s="226">
        <v>1266629</v>
      </c>
      <c r="J228" s="226">
        <v>3545</v>
      </c>
      <c r="K228" s="195">
        <v>1270174</v>
      </c>
    </row>
    <row r="229" spans="1:11" ht="12.75">
      <c r="A229" s="191" t="s">
        <v>665</v>
      </c>
      <c r="B229" s="192">
        <v>220</v>
      </c>
      <c r="C229" s="215">
        <v>0</v>
      </c>
      <c r="D229" s="184">
        <v>5388181</v>
      </c>
      <c r="E229" s="220">
        <v>0</v>
      </c>
      <c r="F229" s="215">
        <v>5388181</v>
      </c>
      <c r="G229" s="195"/>
      <c r="H229" s="215">
        <v>0</v>
      </c>
      <c r="I229" s="226">
        <v>5495945</v>
      </c>
      <c r="J229" s="226">
        <v>0</v>
      </c>
      <c r="K229" s="195">
        <v>5495945</v>
      </c>
    </row>
    <row r="230" spans="1:11" ht="12.75">
      <c r="A230" s="191" t="s">
        <v>666</v>
      </c>
      <c r="B230" s="192">
        <v>221</v>
      </c>
      <c r="C230" s="215">
        <v>0</v>
      </c>
      <c r="D230" s="184">
        <v>84246</v>
      </c>
      <c r="E230" s="220">
        <v>166576</v>
      </c>
      <c r="F230" s="215">
        <v>250822</v>
      </c>
      <c r="G230" s="195"/>
      <c r="H230" s="215">
        <v>0</v>
      </c>
      <c r="I230" s="226">
        <v>85931</v>
      </c>
      <c r="J230" s="226">
        <v>198395</v>
      </c>
      <c r="K230" s="195">
        <v>284326</v>
      </c>
    </row>
    <row r="231" spans="1:11" ht="12.75">
      <c r="A231" s="191" t="s">
        <v>667</v>
      </c>
      <c r="B231" s="192">
        <v>222</v>
      </c>
      <c r="C231" s="215">
        <v>0</v>
      </c>
      <c r="D231" s="184">
        <v>222246</v>
      </c>
      <c r="E231" s="220">
        <v>135841</v>
      </c>
      <c r="F231" s="215">
        <v>358087</v>
      </c>
      <c r="G231" s="195"/>
      <c r="H231" s="215">
        <v>0</v>
      </c>
      <c r="I231" s="226">
        <v>226691</v>
      </c>
      <c r="J231" s="226">
        <v>152365</v>
      </c>
      <c r="K231" s="195">
        <v>379056</v>
      </c>
    </row>
    <row r="232" spans="1:11" ht="12.75">
      <c r="A232" s="191" t="s">
        <v>668</v>
      </c>
      <c r="B232" s="192">
        <v>223</v>
      </c>
      <c r="C232" s="215">
        <v>0</v>
      </c>
      <c r="D232" s="184">
        <v>1872081</v>
      </c>
      <c r="E232" s="220">
        <v>99022</v>
      </c>
      <c r="F232" s="215">
        <v>1971103</v>
      </c>
      <c r="G232" s="195"/>
      <c r="H232" s="215">
        <v>0</v>
      </c>
      <c r="I232" s="226">
        <v>1909523</v>
      </c>
      <c r="J232" s="226">
        <v>111795</v>
      </c>
      <c r="K232" s="195">
        <v>2021318</v>
      </c>
    </row>
    <row r="233" spans="1:11" ht="12.75">
      <c r="A233" s="191" t="s">
        <v>669</v>
      </c>
      <c r="B233" s="192">
        <v>224</v>
      </c>
      <c r="C233" s="215">
        <v>0</v>
      </c>
      <c r="D233" s="184">
        <v>198977</v>
      </c>
      <c r="E233" s="220">
        <v>29498</v>
      </c>
      <c r="F233" s="215">
        <v>228475</v>
      </c>
      <c r="G233" s="195"/>
      <c r="H233" s="215">
        <v>0</v>
      </c>
      <c r="I233" s="226">
        <v>202957</v>
      </c>
      <c r="J233" s="226">
        <v>31640</v>
      </c>
      <c r="K233" s="195">
        <v>234597</v>
      </c>
    </row>
    <row r="234" spans="1:11" ht="12.75">
      <c r="A234" s="191" t="s">
        <v>670</v>
      </c>
      <c r="B234" s="192">
        <v>225</v>
      </c>
      <c r="C234" s="215">
        <v>0</v>
      </c>
      <c r="D234" s="184">
        <v>42134</v>
      </c>
      <c r="E234" s="220">
        <v>178690</v>
      </c>
      <c r="F234" s="215">
        <v>220824</v>
      </c>
      <c r="G234" s="195"/>
      <c r="H234" s="215">
        <v>0</v>
      </c>
      <c r="I234" s="226">
        <v>42977</v>
      </c>
      <c r="J234" s="226">
        <v>203930</v>
      </c>
      <c r="K234" s="195">
        <v>246907</v>
      </c>
    </row>
    <row r="235" spans="1:11" ht="12.75">
      <c r="A235" s="191" t="s">
        <v>671</v>
      </c>
      <c r="B235" s="192">
        <v>226</v>
      </c>
      <c r="C235" s="215">
        <v>0</v>
      </c>
      <c r="D235" s="184">
        <v>2381963</v>
      </c>
      <c r="E235" s="220">
        <v>14459</v>
      </c>
      <c r="F235" s="215">
        <v>2396422</v>
      </c>
      <c r="G235" s="195"/>
      <c r="H235" s="215">
        <v>0</v>
      </c>
      <c r="I235" s="226">
        <v>2429602</v>
      </c>
      <c r="J235" s="226">
        <v>15865</v>
      </c>
      <c r="K235" s="195">
        <v>2445467</v>
      </c>
    </row>
    <row r="236" spans="1:11" ht="12.75">
      <c r="A236" s="191" t="s">
        <v>672</v>
      </c>
      <c r="B236" s="192">
        <v>227</v>
      </c>
      <c r="C236" s="215">
        <v>0</v>
      </c>
      <c r="D236" s="184">
        <v>2323145</v>
      </c>
      <c r="E236" s="220">
        <v>115834</v>
      </c>
      <c r="F236" s="215">
        <v>2438979</v>
      </c>
      <c r="G236" s="195"/>
      <c r="H236" s="215">
        <v>0</v>
      </c>
      <c r="I236" s="226">
        <v>2369608</v>
      </c>
      <c r="J236" s="226">
        <v>128230</v>
      </c>
      <c r="K236" s="195">
        <v>2497838</v>
      </c>
    </row>
    <row r="237" spans="1:11" ht="12.75">
      <c r="A237" s="191" t="s">
        <v>673</v>
      </c>
      <c r="B237" s="192">
        <v>228</v>
      </c>
      <c r="C237" s="215">
        <v>0</v>
      </c>
      <c r="D237" s="184">
        <v>626844</v>
      </c>
      <c r="E237" s="220">
        <v>126108</v>
      </c>
      <c r="F237" s="215">
        <v>752952</v>
      </c>
      <c r="G237" s="195"/>
      <c r="H237" s="215">
        <v>0</v>
      </c>
      <c r="I237" s="226">
        <v>639381</v>
      </c>
      <c r="J237" s="226">
        <v>136035</v>
      </c>
      <c r="K237" s="195">
        <v>775416</v>
      </c>
    </row>
    <row r="238" spans="1:11" ht="12.75">
      <c r="A238" s="191" t="s">
        <v>674</v>
      </c>
      <c r="B238" s="192">
        <v>229</v>
      </c>
      <c r="C238" s="215">
        <v>0</v>
      </c>
      <c r="D238" s="184">
        <v>8361933</v>
      </c>
      <c r="E238" s="220">
        <v>16511</v>
      </c>
      <c r="F238" s="215">
        <v>8378444</v>
      </c>
      <c r="G238" s="195"/>
      <c r="H238" s="215">
        <v>0</v>
      </c>
      <c r="I238" s="226">
        <v>8529172</v>
      </c>
      <c r="J238" s="226">
        <v>17930</v>
      </c>
      <c r="K238" s="195">
        <v>8547102</v>
      </c>
    </row>
    <row r="239" spans="1:11" ht="12.75">
      <c r="A239" s="191" t="s">
        <v>675</v>
      </c>
      <c r="B239" s="192">
        <v>230</v>
      </c>
      <c r="C239" s="215">
        <v>0</v>
      </c>
      <c r="D239" s="184">
        <v>184393</v>
      </c>
      <c r="E239" s="220">
        <v>53343</v>
      </c>
      <c r="F239" s="215">
        <v>237736</v>
      </c>
      <c r="G239" s="195"/>
      <c r="H239" s="215">
        <v>0</v>
      </c>
      <c r="I239" s="226">
        <v>188081</v>
      </c>
      <c r="J239" s="226">
        <v>56745</v>
      </c>
      <c r="K239" s="195">
        <v>244826</v>
      </c>
    </row>
    <row r="240" spans="1:11" ht="12.75">
      <c r="A240" s="191" t="s">
        <v>676</v>
      </c>
      <c r="B240" s="192">
        <v>231</v>
      </c>
      <c r="C240" s="215">
        <v>0</v>
      </c>
      <c r="D240" s="184">
        <v>1947245</v>
      </c>
      <c r="E240" s="220">
        <v>0</v>
      </c>
      <c r="F240" s="215">
        <v>1947245</v>
      </c>
      <c r="G240" s="195"/>
      <c r="H240" s="215">
        <v>0</v>
      </c>
      <c r="I240" s="226">
        <v>1986190</v>
      </c>
      <c r="J240" s="226">
        <v>0</v>
      </c>
      <c r="K240" s="195">
        <v>1986190</v>
      </c>
    </row>
    <row r="241" spans="1:11" ht="12.75">
      <c r="A241" s="191" t="s">
        <v>677</v>
      </c>
      <c r="B241" s="192">
        <v>232</v>
      </c>
      <c r="C241" s="215">
        <v>0</v>
      </c>
      <c r="D241" s="184">
        <v>1728926</v>
      </c>
      <c r="E241" s="220">
        <v>63657</v>
      </c>
      <c r="F241" s="215">
        <v>1792583</v>
      </c>
      <c r="G241" s="195"/>
      <c r="H241" s="215">
        <v>0</v>
      </c>
      <c r="I241" s="226">
        <v>1763505</v>
      </c>
      <c r="J241" s="226">
        <v>73240</v>
      </c>
      <c r="K241" s="195">
        <v>1836745</v>
      </c>
    </row>
    <row r="242" spans="1:11" ht="12.75">
      <c r="A242" s="191" t="s">
        <v>678</v>
      </c>
      <c r="B242" s="192">
        <v>233</v>
      </c>
      <c r="C242" s="215">
        <v>0</v>
      </c>
      <c r="D242" s="184">
        <v>132295</v>
      </c>
      <c r="E242" s="220">
        <v>71082</v>
      </c>
      <c r="F242" s="215">
        <v>203377</v>
      </c>
      <c r="G242" s="195"/>
      <c r="H242" s="215">
        <v>0</v>
      </c>
      <c r="I242" s="226">
        <v>134941</v>
      </c>
      <c r="J242" s="226">
        <v>80380</v>
      </c>
      <c r="K242" s="195">
        <v>215321</v>
      </c>
    </row>
    <row r="243" spans="1:11" ht="12.75">
      <c r="A243" s="191" t="s">
        <v>679</v>
      </c>
      <c r="B243" s="192">
        <v>234</v>
      </c>
      <c r="C243" s="215">
        <v>0</v>
      </c>
      <c r="D243" s="184">
        <v>132801</v>
      </c>
      <c r="E243" s="220">
        <v>87039</v>
      </c>
      <c r="F243" s="215">
        <v>219840</v>
      </c>
      <c r="G243" s="195"/>
      <c r="H243" s="215">
        <v>0</v>
      </c>
      <c r="I243" s="226">
        <v>135457</v>
      </c>
      <c r="J243" s="226">
        <v>98180</v>
      </c>
      <c r="K243" s="195">
        <v>233637</v>
      </c>
    </row>
    <row r="244" spans="1:11" ht="12.75">
      <c r="A244" s="191" t="s">
        <v>680</v>
      </c>
      <c r="B244" s="192">
        <v>235</v>
      </c>
      <c r="C244" s="215">
        <v>0</v>
      </c>
      <c r="D244" s="184">
        <v>213680</v>
      </c>
      <c r="E244" s="220">
        <v>62388</v>
      </c>
      <c r="F244" s="215">
        <v>276068</v>
      </c>
      <c r="G244" s="195"/>
      <c r="H244" s="215">
        <v>0</v>
      </c>
      <c r="I244" s="226">
        <v>217954</v>
      </c>
      <c r="J244" s="226">
        <v>73305</v>
      </c>
      <c r="K244" s="195">
        <v>291259</v>
      </c>
    </row>
    <row r="245" spans="1:11" ht="12.75">
      <c r="A245" s="191" t="s">
        <v>681</v>
      </c>
      <c r="B245" s="192">
        <v>236</v>
      </c>
      <c r="C245" s="215">
        <v>0</v>
      </c>
      <c r="D245" s="184">
        <v>10001555</v>
      </c>
      <c r="E245" s="220">
        <v>134887</v>
      </c>
      <c r="F245" s="215">
        <v>10136442</v>
      </c>
      <c r="G245" s="195"/>
      <c r="H245" s="215">
        <v>0</v>
      </c>
      <c r="I245" s="226">
        <v>10201586</v>
      </c>
      <c r="J245" s="226">
        <v>148720</v>
      </c>
      <c r="K245" s="195">
        <v>10350306</v>
      </c>
    </row>
    <row r="246" spans="1:11" ht="12.75">
      <c r="A246" s="191" t="s">
        <v>682</v>
      </c>
      <c r="B246" s="192">
        <v>237</v>
      </c>
      <c r="C246" s="215">
        <v>0</v>
      </c>
      <c r="D246" s="184">
        <v>58116</v>
      </c>
      <c r="E246" s="220">
        <v>63608</v>
      </c>
      <c r="F246" s="215">
        <v>121724</v>
      </c>
      <c r="G246" s="195"/>
      <c r="H246" s="215">
        <v>0</v>
      </c>
      <c r="I246" s="226">
        <v>59278</v>
      </c>
      <c r="J246" s="226">
        <v>77495</v>
      </c>
      <c r="K246" s="195">
        <v>136773</v>
      </c>
    </row>
    <row r="247" spans="1:11" ht="12.75">
      <c r="A247" s="191" t="s">
        <v>683</v>
      </c>
      <c r="B247" s="192">
        <v>238</v>
      </c>
      <c r="C247" s="215">
        <v>0</v>
      </c>
      <c r="D247" s="184">
        <v>878821</v>
      </c>
      <c r="E247" s="220">
        <v>43394</v>
      </c>
      <c r="F247" s="215">
        <v>922215</v>
      </c>
      <c r="G247" s="195"/>
      <c r="H247" s="215">
        <v>0</v>
      </c>
      <c r="I247" s="226">
        <v>896397</v>
      </c>
      <c r="J247" s="226">
        <v>47615</v>
      </c>
      <c r="K247" s="195">
        <v>944012</v>
      </c>
    </row>
    <row r="248" spans="1:11" ht="12.75">
      <c r="A248" s="191" t="s">
        <v>684</v>
      </c>
      <c r="B248" s="192">
        <v>239</v>
      </c>
      <c r="C248" s="215">
        <v>0</v>
      </c>
      <c r="D248" s="184">
        <v>4539090</v>
      </c>
      <c r="E248" s="220">
        <v>1054066</v>
      </c>
      <c r="F248" s="215">
        <v>5593156</v>
      </c>
      <c r="G248" s="195"/>
      <c r="H248" s="215">
        <v>0</v>
      </c>
      <c r="I248" s="226">
        <v>4629872</v>
      </c>
      <c r="J248" s="226">
        <v>1177345</v>
      </c>
      <c r="K248" s="195">
        <v>5807217</v>
      </c>
    </row>
    <row r="249" spans="1:11" ht="12.75">
      <c r="A249" s="191" t="s">
        <v>685</v>
      </c>
      <c r="B249" s="192">
        <v>240</v>
      </c>
      <c r="C249" s="215">
        <v>0</v>
      </c>
      <c r="D249" s="184">
        <v>274818</v>
      </c>
      <c r="E249" s="220">
        <v>0</v>
      </c>
      <c r="F249" s="215">
        <v>274818</v>
      </c>
      <c r="G249" s="195"/>
      <c r="H249" s="215">
        <v>0</v>
      </c>
      <c r="I249" s="226">
        <v>280314</v>
      </c>
      <c r="J249" s="226">
        <v>0</v>
      </c>
      <c r="K249" s="195">
        <v>280314</v>
      </c>
    </row>
    <row r="250" spans="1:11" ht="12.75">
      <c r="A250" s="191" t="s">
        <v>686</v>
      </c>
      <c r="B250" s="192">
        <v>241</v>
      </c>
      <c r="C250" s="215">
        <v>0</v>
      </c>
      <c r="D250" s="184">
        <v>342979</v>
      </c>
      <c r="E250" s="220">
        <v>297634</v>
      </c>
      <c r="F250" s="215">
        <v>640613</v>
      </c>
      <c r="G250" s="195"/>
      <c r="H250" s="215">
        <v>0</v>
      </c>
      <c r="I250" s="226">
        <v>349839</v>
      </c>
      <c r="J250" s="226">
        <v>320680</v>
      </c>
      <c r="K250" s="195">
        <v>670519</v>
      </c>
    </row>
    <row r="251" spans="1:11" ht="12.75">
      <c r="A251" s="191" t="s">
        <v>687</v>
      </c>
      <c r="B251" s="192">
        <v>242</v>
      </c>
      <c r="C251" s="215">
        <v>0</v>
      </c>
      <c r="D251" s="184">
        <v>160231</v>
      </c>
      <c r="E251" s="220">
        <v>120649</v>
      </c>
      <c r="F251" s="215">
        <v>280880</v>
      </c>
      <c r="G251" s="195"/>
      <c r="H251" s="215">
        <v>0</v>
      </c>
      <c r="I251" s="226">
        <v>163436</v>
      </c>
      <c r="J251" s="226">
        <v>134085</v>
      </c>
      <c r="K251" s="195">
        <v>297521</v>
      </c>
    </row>
    <row r="252" spans="1:11" ht="12.75">
      <c r="A252" s="191" t="s">
        <v>688</v>
      </c>
      <c r="B252" s="192">
        <v>243</v>
      </c>
      <c r="C252" s="215">
        <v>0</v>
      </c>
      <c r="D252" s="184">
        <v>22119307</v>
      </c>
      <c r="E252" s="220">
        <v>598045</v>
      </c>
      <c r="F252" s="215">
        <v>22717352</v>
      </c>
      <c r="G252" s="195"/>
      <c r="H252" s="215">
        <v>0</v>
      </c>
      <c r="I252" s="226">
        <v>22561693</v>
      </c>
      <c r="J252" s="226">
        <v>664950</v>
      </c>
      <c r="K252" s="195">
        <v>23226643</v>
      </c>
    </row>
    <row r="253" spans="1:11" ht="12.75">
      <c r="A253" s="191" t="s">
        <v>689</v>
      </c>
      <c r="B253" s="192">
        <v>244</v>
      </c>
      <c r="C253" s="215">
        <v>0</v>
      </c>
      <c r="D253" s="184">
        <v>6021182</v>
      </c>
      <c r="E253" s="220">
        <v>131670</v>
      </c>
      <c r="F253" s="215">
        <v>6152852</v>
      </c>
      <c r="G253" s="195"/>
      <c r="H253" s="215">
        <v>0</v>
      </c>
      <c r="I253" s="226">
        <v>6141606</v>
      </c>
      <c r="J253" s="226">
        <v>150740</v>
      </c>
      <c r="K253" s="195">
        <v>6292346</v>
      </c>
    </row>
    <row r="254" spans="1:11" ht="12.75">
      <c r="A254" s="191" t="s">
        <v>690</v>
      </c>
      <c r="B254" s="192">
        <v>245</v>
      </c>
      <c r="C254" s="215">
        <v>0</v>
      </c>
      <c r="D254" s="184">
        <v>1317242</v>
      </c>
      <c r="E254" s="220">
        <v>25353</v>
      </c>
      <c r="F254" s="215">
        <v>1342595</v>
      </c>
      <c r="G254" s="195"/>
      <c r="H254" s="215">
        <v>0</v>
      </c>
      <c r="I254" s="226">
        <v>1343587</v>
      </c>
      <c r="J254" s="226">
        <v>27295</v>
      </c>
      <c r="K254" s="195">
        <v>1370882</v>
      </c>
    </row>
    <row r="255" spans="1:11" ht="12.75">
      <c r="A255" s="191" t="s">
        <v>691</v>
      </c>
      <c r="B255" s="192">
        <v>246</v>
      </c>
      <c r="C255" s="215">
        <v>0</v>
      </c>
      <c r="D255" s="184">
        <v>3755416</v>
      </c>
      <c r="E255" s="220">
        <v>55053</v>
      </c>
      <c r="F255" s="215">
        <v>3810469</v>
      </c>
      <c r="G255" s="195"/>
      <c r="H255" s="215">
        <v>0</v>
      </c>
      <c r="I255" s="226">
        <v>3830524</v>
      </c>
      <c r="J255" s="226">
        <v>61650</v>
      </c>
      <c r="K255" s="195">
        <v>3892174</v>
      </c>
    </row>
    <row r="256" spans="1:11" ht="12.75">
      <c r="A256" s="191" t="s">
        <v>692</v>
      </c>
      <c r="B256" s="192">
        <v>247</v>
      </c>
      <c r="C256" s="215">
        <v>0</v>
      </c>
      <c r="D256" s="184">
        <v>1207524</v>
      </c>
      <c r="E256" s="220">
        <v>42093</v>
      </c>
      <c r="F256" s="215">
        <v>1249617</v>
      </c>
      <c r="G256" s="195"/>
      <c r="H256" s="215">
        <v>0</v>
      </c>
      <c r="I256" s="226">
        <v>1231674</v>
      </c>
      <c r="J256" s="226">
        <v>46855</v>
      </c>
      <c r="K256" s="195">
        <v>1278529</v>
      </c>
    </row>
    <row r="257" spans="1:11" ht="12.75">
      <c r="A257" s="191" t="s">
        <v>693</v>
      </c>
      <c r="B257" s="192">
        <v>248</v>
      </c>
      <c r="C257" s="215">
        <v>0</v>
      </c>
      <c r="D257" s="184">
        <v>11916173</v>
      </c>
      <c r="E257" s="220">
        <v>765</v>
      </c>
      <c r="F257" s="215">
        <v>11916938</v>
      </c>
      <c r="G257" s="195"/>
      <c r="H257" s="215">
        <v>0</v>
      </c>
      <c r="I257" s="226">
        <v>12154496</v>
      </c>
      <c r="J257" s="226">
        <v>920</v>
      </c>
      <c r="K257" s="195">
        <v>12155416</v>
      </c>
    </row>
    <row r="258" spans="1:11" ht="12.75">
      <c r="A258" s="191" t="s">
        <v>694</v>
      </c>
      <c r="B258" s="192">
        <v>249</v>
      </c>
      <c r="C258" s="215">
        <v>0</v>
      </c>
      <c r="D258" s="184">
        <v>125327</v>
      </c>
      <c r="E258" s="220">
        <v>20588</v>
      </c>
      <c r="F258" s="215">
        <v>145915</v>
      </c>
      <c r="G258" s="195"/>
      <c r="H258" s="215">
        <v>0</v>
      </c>
      <c r="I258" s="226">
        <v>127834</v>
      </c>
      <c r="J258" s="226">
        <v>23565</v>
      </c>
      <c r="K258" s="195">
        <v>151399</v>
      </c>
    </row>
    <row r="259" spans="1:11" ht="12.75">
      <c r="A259" s="191" t="s">
        <v>695</v>
      </c>
      <c r="B259" s="192">
        <v>250</v>
      </c>
      <c r="C259" s="215">
        <v>0</v>
      </c>
      <c r="D259" s="184">
        <v>492000</v>
      </c>
      <c r="E259" s="220">
        <v>115677</v>
      </c>
      <c r="F259" s="215">
        <v>607677</v>
      </c>
      <c r="G259" s="195"/>
      <c r="H259" s="215">
        <v>0</v>
      </c>
      <c r="I259" s="226">
        <v>501840</v>
      </c>
      <c r="J259" s="226">
        <v>130850</v>
      </c>
      <c r="K259" s="195">
        <v>632690</v>
      </c>
    </row>
    <row r="260" spans="1:11" ht="12.75">
      <c r="A260" s="191" t="s">
        <v>696</v>
      </c>
      <c r="B260" s="192">
        <v>251</v>
      </c>
      <c r="C260" s="215">
        <v>0</v>
      </c>
      <c r="D260" s="184">
        <v>3062325</v>
      </c>
      <c r="E260" s="220">
        <v>0</v>
      </c>
      <c r="F260" s="215">
        <v>3062325</v>
      </c>
      <c r="G260" s="195"/>
      <c r="H260" s="215">
        <v>0</v>
      </c>
      <c r="I260" s="226">
        <v>3123572</v>
      </c>
      <c r="J260" s="226">
        <v>0</v>
      </c>
      <c r="K260" s="195">
        <v>3123572</v>
      </c>
    </row>
    <row r="261" spans="1:11" ht="12.75">
      <c r="A261" s="191" t="s">
        <v>697</v>
      </c>
      <c r="B261" s="192">
        <v>252</v>
      </c>
      <c r="C261" s="215">
        <v>0</v>
      </c>
      <c r="D261" s="184">
        <v>506882</v>
      </c>
      <c r="E261" s="220">
        <v>31082</v>
      </c>
      <c r="F261" s="215">
        <v>537964</v>
      </c>
      <c r="G261" s="195"/>
      <c r="H261" s="215">
        <v>0</v>
      </c>
      <c r="I261" s="226">
        <v>517020</v>
      </c>
      <c r="J261" s="226">
        <v>33890</v>
      </c>
      <c r="K261" s="195">
        <v>550910</v>
      </c>
    </row>
    <row r="262" spans="1:11" ht="12.75">
      <c r="A262" s="191" t="s">
        <v>698</v>
      </c>
      <c r="B262" s="192">
        <v>253</v>
      </c>
      <c r="C262" s="215">
        <v>0</v>
      </c>
      <c r="D262" s="184">
        <v>4564</v>
      </c>
      <c r="E262" s="220">
        <v>24426</v>
      </c>
      <c r="F262" s="215">
        <v>28990</v>
      </c>
      <c r="G262" s="195"/>
      <c r="H262" s="215">
        <v>0</v>
      </c>
      <c r="I262" s="226">
        <v>4655</v>
      </c>
      <c r="J262" s="226">
        <v>25230</v>
      </c>
      <c r="K262" s="195">
        <v>29885</v>
      </c>
    </row>
    <row r="263" spans="1:11" ht="12.75">
      <c r="A263" s="191" t="s">
        <v>699</v>
      </c>
      <c r="B263" s="192">
        <v>254</v>
      </c>
      <c r="C263" s="215">
        <v>0</v>
      </c>
      <c r="D263" s="184">
        <v>625573</v>
      </c>
      <c r="E263" s="220">
        <v>131935</v>
      </c>
      <c r="F263" s="215">
        <v>757508</v>
      </c>
      <c r="G263" s="195"/>
      <c r="H263" s="215">
        <v>0</v>
      </c>
      <c r="I263" s="226">
        <v>638084</v>
      </c>
      <c r="J263" s="226">
        <v>149000</v>
      </c>
      <c r="K263" s="195">
        <v>787084</v>
      </c>
    </row>
    <row r="264" spans="1:11" ht="12.75">
      <c r="A264" s="191" t="s">
        <v>700</v>
      </c>
      <c r="B264" s="192">
        <v>255</v>
      </c>
      <c r="C264" s="215">
        <v>0</v>
      </c>
      <c r="D264" s="184">
        <v>208259</v>
      </c>
      <c r="E264" s="220">
        <v>115218</v>
      </c>
      <c r="F264" s="215">
        <v>323477</v>
      </c>
      <c r="G264" s="195"/>
      <c r="H264" s="215">
        <v>0</v>
      </c>
      <c r="I264" s="226">
        <v>212424</v>
      </c>
      <c r="J264" s="226">
        <v>134890</v>
      </c>
      <c r="K264" s="195">
        <v>347314</v>
      </c>
    </row>
    <row r="265" spans="1:11" ht="12.75">
      <c r="A265" s="191" t="s">
        <v>701</v>
      </c>
      <c r="B265" s="192">
        <v>256</v>
      </c>
      <c r="C265" s="215">
        <v>0</v>
      </c>
      <c r="D265" s="184">
        <v>286099</v>
      </c>
      <c r="E265" s="220">
        <v>5324</v>
      </c>
      <c r="F265" s="215">
        <v>291423</v>
      </c>
      <c r="G265" s="195"/>
      <c r="H265" s="215">
        <v>0</v>
      </c>
      <c r="I265" s="226">
        <v>291821</v>
      </c>
      <c r="J265" s="226">
        <v>6290</v>
      </c>
      <c r="K265" s="195">
        <v>298111</v>
      </c>
    </row>
    <row r="266" spans="1:11" ht="12.75">
      <c r="A266" s="191" t="s">
        <v>702</v>
      </c>
      <c r="B266" s="192">
        <v>257</v>
      </c>
      <c r="C266" s="215">
        <v>0</v>
      </c>
      <c r="D266" s="184">
        <v>1071591</v>
      </c>
      <c r="E266" s="220">
        <v>89933</v>
      </c>
      <c r="F266" s="215">
        <v>1161524</v>
      </c>
      <c r="G266" s="195"/>
      <c r="H266" s="215">
        <v>0</v>
      </c>
      <c r="I266" s="226">
        <v>1093023</v>
      </c>
      <c r="J266" s="226">
        <v>107755</v>
      </c>
      <c r="K266" s="195">
        <v>1200778</v>
      </c>
    </row>
    <row r="267" spans="1:11" ht="12.75">
      <c r="A267" s="191" t="s">
        <v>703</v>
      </c>
      <c r="B267" s="192">
        <v>258</v>
      </c>
      <c r="C267" s="215">
        <v>0</v>
      </c>
      <c r="D267" s="184">
        <v>7990987</v>
      </c>
      <c r="E267" s="220">
        <v>101272</v>
      </c>
      <c r="F267" s="215">
        <v>8092259</v>
      </c>
      <c r="G267" s="195"/>
      <c r="H267" s="215">
        <v>0</v>
      </c>
      <c r="I267" s="226">
        <v>8150807</v>
      </c>
      <c r="J267" s="226">
        <v>118155</v>
      </c>
      <c r="K267" s="195">
        <v>8268962</v>
      </c>
    </row>
    <row r="268" spans="1:11" ht="12.75">
      <c r="A268" s="191" t="s">
        <v>704</v>
      </c>
      <c r="B268" s="192">
        <v>259</v>
      </c>
      <c r="C268" s="215">
        <v>0</v>
      </c>
      <c r="D268" s="184">
        <v>731929</v>
      </c>
      <c r="E268" s="220">
        <v>559359</v>
      </c>
      <c r="F268" s="215">
        <v>1291288</v>
      </c>
      <c r="G268" s="195"/>
      <c r="H268" s="215">
        <v>0</v>
      </c>
      <c r="I268" s="226">
        <v>746568</v>
      </c>
      <c r="J268" s="226">
        <v>627620</v>
      </c>
      <c r="K268" s="195">
        <v>1374188</v>
      </c>
    </row>
    <row r="269" spans="1:11" ht="12.75">
      <c r="A269" s="191" t="s">
        <v>705</v>
      </c>
      <c r="B269" s="192">
        <v>260</v>
      </c>
      <c r="C269" s="215">
        <v>0</v>
      </c>
      <c r="D269" s="184">
        <v>40142</v>
      </c>
      <c r="E269" s="220">
        <v>115519</v>
      </c>
      <c r="F269" s="215">
        <v>155661</v>
      </c>
      <c r="G269" s="195"/>
      <c r="H269" s="215">
        <v>0</v>
      </c>
      <c r="I269" s="226">
        <v>40945</v>
      </c>
      <c r="J269" s="226">
        <v>125625</v>
      </c>
      <c r="K269" s="195">
        <v>166570</v>
      </c>
    </row>
    <row r="270" spans="1:11" ht="12.75">
      <c r="A270" s="191" t="s">
        <v>706</v>
      </c>
      <c r="B270" s="192">
        <v>261</v>
      </c>
      <c r="C270" s="215">
        <v>0</v>
      </c>
      <c r="D270" s="184">
        <v>1305647</v>
      </c>
      <c r="E270" s="220">
        <v>898708</v>
      </c>
      <c r="F270" s="215">
        <v>2204355</v>
      </c>
      <c r="G270" s="195"/>
      <c r="H270" s="215">
        <v>0</v>
      </c>
      <c r="I270" s="226">
        <v>1331760</v>
      </c>
      <c r="J270" s="226">
        <v>976795</v>
      </c>
      <c r="K270" s="195">
        <v>2308555</v>
      </c>
    </row>
    <row r="271" spans="1:11" ht="12.75">
      <c r="A271" s="191" t="s">
        <v>707</v>
      </c>
      <c r="B271" s="192">
        <v>262</v>
      </c>
      <c r="C271" s="215">
        <v>0</v>
      </c>
      <c r="D271" s="184">
        <v>4249868</v>
      </c>
      <c r="E271" s="220">
        <v>12159</v>
      </c>
      <c r="F271" s="215">
        <v>4262027</v>
      </c>
      <c r="G271" s="195"/>
      <c r="H271" s="215">
        <v>0</v>
      </c>
      <c r="I271" s="226">
        <v>4334865</v>
      </c>
      <c r="J271" s="226">
        <v>13425</v>
      </c>
      <c r="K271" s="195">
        <v>4348290</v>
      </c>
    </row>
    <row r="272" spans="1:11" ht="12.75">
      <c r="A272" s="191" t="s">
        <v>708</v>
      </c>
      <c r="B272" s="192">
        <v>263</v>
      </c>
      <c r="C272" s="215">
        <v>0</v>
      </c>
      <c r="D272" s="184">
        <v>134221</v>
      </c>
      <c r="E272" s="220">
        <v>118660</v>
      </c>
      <c r="F272" s="215">
        <v>252881</v>
      </c>
      <c r="G272" s="195"/>
      <c r="H272" s="215">
        <v>0</v>
      </c>
      <c r="I272" s="226">
        <v>136905</v>
      </c>
      <c r="J272" s="226">
        <v>128415</v>
      </c>
      <c r="K272" s="195">
        <v>265320</v>
      </c>
    </row>
    <row r="273" spans="1:11" ht="12.75">
      <c r="A273" s="191" t="s">
        <v>709</v>
      </c>
      <c r="B273" s="192">
        <v>264</v>
      </c>
      <c r="C273" s="215">
        <v>0</v>
      </c>
      <c r="D273" s="184">
        <v>2330342</v>
      </c>
      <c r="E273" s="220">
        <v>104</v>
      </c>
      <c r="F273" s="215">
        <v>2330446</v>
      </c>
      <c r="G273" s="195"/>
      <c r="H273" s="215">
        <v>0</v>
      </c>
      <c r="I273" s="226">
        <v>2376949</v>
      </c>
      <c r="J273" s="226">
        <v>120</v>
      </c>
      <c r="K273" s="195">
        <v>2377069</v>
      </c>
    </row>
    <row r="274" spans="1:11" ht="12.75">
      <c r="A274" s="191" t="s">
        <v>710</v>
      </c>
      <c r="B274" s="192">
        <v>265</v>
      </c>
      <c r="C274" s="215">
        <v>0</v>
      </c>
      <c r="D274" s="184">
        <v>1425473</v>
      </c>
      <c r="E274" s="220">
        <v>0</v>
      </c>
      <c r="F274" s="215">
        <v>1425473</v>
      </c>
      <c r="G274" s="195"/>
      <c r="H274" s="215">
        <v>0</v>
      </c>
      <c r="I274" s="226">
        <v>1453982</v>
      </c>
      <c r="J274" s="226">
        <v>0</v>
      </c>
      <c r="K274" s="195">
        <v>1453982</v>
      </c>
    </row>
    <row r="275" spans="1:11" ht="12.75">
      <c r="A275" s="191" t="s">
        <v>711</v>
      </c>
      <c r="B275" s="192">
        <v>266</v>
      </c>
      <c r="C275" s="215">
        <v>0</v>
      </c>
      <c r="D275" s="184">
        <v>1621600</v>
      </c>
      <c r="E275" s="220">
        <v>235939</v>
      </c>
      <c r="F275" s="215">
        <v>1857539</v>
      </c>
      <c r="G275" s="195"/>
      <c r="H275" s="215">
        <v>0</v>
      </c>
      <c r="I275" s="226">
        <v>1654032</v>
      </c>
      <c r="J275" s="226">
        <v>254465</v>
      </c>
      <c r="K275" s="195">
        <v>1908497</v>
      </c>
    </row>
    <row r="276" spans="1:11" ht="12.75">
      <c r="A276" s="191" t="s">
        <v>712</v>
      </c>
      <c r="B276" s="192">
        <v>267</v>
      </c>
      <c r="C276" s="215">
        <v>0</v>
      </c>
      <c r="D276" s="184">
        <v>282212</v>
      </c>
      <c r="E276" s="220">
        <v>162000</v>
      </c>
      <c r="F276" s="215">
        <v>444212</v>
      </c>
      <c r="G276" s="195"/>
      <c r="H276" s="215">
        <v>0</v>
      </c>
      <c r="I276" s="226">
        <v>287856</v>
      </c>
      <c r="J276" s="226">
        <v>177140</v>
      </c>
      <c r="K276" s="195">
        <v>464996</v>
      </c>
    </row>
    <row r="277" spans="1:11" ht="12.75">
      <c r="A277" s="191" t="s">
        <v>713</v>
      </c>
      <c r="B277" s="192">
        <v>268</v>
      </c>
      <c r="C277" s="215">
        <v>0</v>
      </c>
      <c r="D277" s="184">
        <v>302938</v>
      </c>
      <c r="E277" s="220">
        <v>3843</v>
      </c>
      <c r="F277" s="215">
        <v>306781</v>
      </c>
      <c r="G277" s="195"/>
      <c r="H277" s="215">
        <v>0</v>
      </c>
      <c r="I277" s="226">
        <v>308997</v>
      </c>
      <c r="J277" s="226">
        <v>3920</v>
      </c>
      <c r="K277" s="195">
        <v>312917</v>
      </c>
    </row>
    <row r="278" spans="1:11" ht="12.75">
      <c r="A278" s="191" t="s">
        <v>714</v>
      </c>
      <c r="B278" s="192">
        <v>269</v>
      </c>
      <c r="C278" s="215">
        <v>0</v>
      </c>
      <c r="D278" s="184">
        <v>250918</v>
      </c>
      <c r="E278" s="220">
        <v>20142</v>
      </c>
      <c r="F278" s="215">
        <v>271060</v>
      </c>
      <c r="G278" s="195"/>
      <c r="H278" s="215">
        <v>0</v>
      </c>
      <c r="I278" s="226">
        <v>255936</v>
      </c>
      <c r="J278" s="226">
        <v>21340</v>
      </c>
      <c r="K278" s="195">
        <v>277276</v>
      </c>
    </row>
    <row r="279" spans="1:11" ht="12.75">
      <c r="A279" s="191" t="s">
        <v>715</v>
      </c>
      <c r="B279" s="192">
        <v>270</v>
      </c>
      <c r="C279" s="215">
        <v>0</v>
      </c>
      <c r="D279" s="184">
        <v>1519836</v>
      </c>
      <c r="E279" s="220">
        <v>136417</v>
      </c>
      <c r="F279" s="215">
        <v>1656253</v>
      </c>
      <c r="G279" s="195"/>
      <c r="H279" s="215">
        <v>0</v>
      </c>
      <c r="I279" s="226">
        <v>1550233</v>
      </c>
      <c r="J279" s="226">
        <v>152875</v>
      </c>
      <c r="K279" s="195">
        <v>1703108</v>
      </c>
    </row>
    <row r="280" spans="1:11" ht="12.75">
      <c r="A280" s="191" t="s">
        <v>716</v>
      </c>
      <c r="B280" s="192">
        <v>271</v>
      </c>
      <c r="C280" s="215">
        <v>0</v>
      </c>
      <c r="D280" s="184">
        <v>3226898</v>
      </c>
      <c r="E280" s="220">
        <v>44190</v>
      </c>
      <c r="F280" s="215">
        <v>3271088</v>
      </c>
      <c r="G280" s="195"/>
      <c r="H280" s="215">
        <v>0</v>
      </c>
      <c r="I280" s="226">
        <v>3291436</v>
      </c>
      <c r="J280" s="226">
        <v>46550</v>
      </c>
      <c r="K280" s="195">
        <v>3337986</v>
      </c>
    </row>
    <row r="281" spans="1:11" ht="12.75">
      <c r="A281" s="191" t="s">
        <v>717</v>
      </c>
      <c r="B281" s="192">
        <v>272</v>
      </c>
      <c r="C281" s="215">
        <v>0</v>
      </c>
      <c r="D281" s="184">
        <v>196442</v>
      </c>
      <c r="E281" s="220">
        <v>28112</v>
      </c>
      <c r="F281" s="215">
        <v>224554</v>
      </c>
      <c r="G281" s="195"/>
      <c r="H281" s="215">
        <v>0</v>
      </c>
      <c r="I281" s="226">
        <v>200371</v>
      </c>
      <c r="J281" s="226">
        <v>29605</v>
      </c>
      <c r="K281" s="195">
        <v>229976</v>
      </c>
    </row>
    <row r="282" spans="1:11" ht="12.75">
      <c r="A282" s="191" t="s">
        <v>718</v>
      </c>
      <c r="B282" s="192">
        <v>273</v>
      </c>
      <c r="C282" s="215">
        <v>0</v>
      </c>
      <c r="D282" s="184">
        <v>1776718</v>
      </c>
      <c r="E282" s="220">
        <v>131</v>
      </c>
      <c r="F282" s="215">
        <v>1776849</v>
      </c>
      <c r="G282" s="195"/>
      <c r="H282" s="215">
        <v>0</v>
      </c>
      <c r="I282" s="226">
        <v>1812252</v>
      </c>
      <c r="J282" s="226">
        <v>160</v>
      </c>
      <c r="K282" s="195">
        <v>1812412</v>
      </c>
    </row>
    <row r="283" spans="1:11" ht="12.75">
      <c r="A283" s="191" t="s">
        <v>719</v>
      </c>
      <c r="B283" s="192">
        <v>274</v>
      </c>
      <c r="C283" s="215">
        <v>0</v>
      </c>
      <c r="D283" s="184">
        <v>29187187</v>
      </c>
      <c r="E283" s="220">
        <v>0</v>
      </c>
      <c r="F283" s="215">
        <v>29187187</v>
      </c>
      <c r="G283" s="195"/>
      <c r="H283" s="215">
        <v>0</v>
      </c>
      <c r="I283" s="226">
        <v>29770931</v>
      </c>
      <c r="J283" s="226">
        <v>0</v>
      </c>
      <c r="K283" s="195">
        <v>29770931</v>
      </c>
    </row>
    <row r="284" spans="1:11" ht="12.75">
      <c r="A284" s="191" t="s">
        <v>720</v>
      </c>
      <c r="B284" s="192">
        <v>275</v>
      </c>
      <c r="C284" s="215">
        <v>0</v>
      </c>
      <c r="D284" s="184">
        <v>3025420</v>
      </c>
      <c r="E284" s="220">
        <v>42597</v>
      </c>
      <c r="F284" s="215">
        <v>3068017</v>
      </c>
      <c r="G284" s="195"/>
      <c r="H284" s="215">
        <v>0</v>
      </c>
      <c r="I284" s="226">
        <v>3085928</v>
      </c>
      <c r="J284" s="226">
        <v>46585</v>
      </c>
      <c r="K284" s="195">
        <v>3132513</v>
      </c>
    </row>
    <row r="285" spans="1:11" ht="12.75">
      <c r="A285" s="191" t="s">
        <v>721</v>
      </c>
      <c r="B285" s="192">
        <v>276</v>
      </c>
      <c r="C285" s="215">
        <v>0</v>
      </c>
      <c r="D285" s="184">
        <v>738118</v>
      </c>
      <c r="E285" s="220">
        <v>14945</v>
      </c>
      <c r="F285" s="215">
        <v>753063</v>
      </c>
      <c r="G285" s="195"/>
      <c r="H285" s="215">
        <v>0</v>
      </c>
      <c r="I285" s="226">
        <v>752880</v>
      </c>
      <c r="J285" s="226">
        <v>16640</v>
      </c>
      <c r="K285" s="195">
        <v>769520</v>
      </c>
    </row>
    <row r="286" spans="1:11" ht="12.75">
      <c r="A286" s="191" t="s">
        <v>722</v>
      </c>
      <c r="B286" s="192">
        <v>277</v>
      </c>
      <c r="C286" s="215">
        <v>0</v>
      </c>
      <c r="D286" s="184">
        <v>506662</v>
      </c>
      <c r="E286" s="220">
        <v>5216</v>
      </c>
      <c r="F286" s="215">
        <v>511878</v>
      </c>
      <c r="G286" s="195"/>
      <c r="H286" s="215">
        <v>0</v>
      </c>
      <c r="I286" s="226">
        <v>516795</v>
      </c>
      <c r="J286" s="226">
        <v>5665</v>
      </c>
      <c r="K286" s="195">
        <v>522460</v>
      </c>
    </row>
    <row r="287" spans="1:11" ht="12.75">
      <c r="A287" s="191" t="s">
        <v>723</v>
      </c>
      <c r="B287" s="192">
        <v>278</v>
      </c>
      <c r="C287" s="215">
        <v>0</v>
      </c>
      <c r="D287" s="184">
        <v>4075328</v>
      </c>
      <c r="E287" s="220">
        <v>5733</v>
      </c>
      <c r="F287" s="215">
        <v>4081061</v>
      </c>
      <c r="G287" s="195"/>
      <c r="H287" s="215">
        <v>0</v>
      </c>
      <c r="I287" s="226">
        <v>4156835</v>
      </c>
      <c r="J287" s="226">
        <v>6760</v>
      </c>
      <c r="K287" s="195">
        <v>4163595</v>
      </c>
    </row>
    <row r="288" spans="1:11" ht="12.75">
      <c r="A288" s="191" t="s">
        <v>724</v>
      </c>
      <c r="B288" s="192">
        <v>279</v>
      </c>
      <c r="C288" s="215">
        <v>0</v>
      </c>
      <c r="D288" s="184">
        <v>1461220</v>
      </c>
      <c r="E288" s="220">
        <v>48186</v>
      </c>
      <c r="F288" s="215">
        <v>1509406</v>
      </c>
      <c r="G288" s="195"/>
      <c r="H288" s="215">
        <v>0</v>
      </c>
      <c r="I288" s="226">
        <v>1490444</v>
      </c>
      <c r="J288" s="226">
        <v>51600</v>
      </c>
      <c r="K288" s="195">
        <v>1542044</v>
      </c>
    </row>
    <row r="289" spans="1:11" ht="12.75">
      <c r="A289" s="191" t="s">
        <v>725</v>
      </c>
      <c r="B289" s="192">
        <v>280</v>
      </c>
      <c r="C289" s="215">
        <v>0</v>
      </c>
      <c r="D289" s="184">
        <v>2620097</v>
      </c>
      <c r="E289" s="220">
        <v>107806</v>
      </c>
      <c r="F289" s="215">
        <v>2727903</v>
      </c>
      <c r="G289" s="195"/>
      <c r="H289" s="215">
        <v>0</v>
      </c>
      <c r="I289" s="226">
        <v>2672499</v>
      </c>
      <c r="J289" s="226">
        <v>122635</v>
      </c>
      <c r="K289" s="195">
        <v>2795134</v>
      </c>
    </row>
    <row r="290" spans="1:11" ht="12.75">
      <c r="A290" s="191" t="s">
        <v>726</v>
      </c>
      <c r="B290" s="192">
        <v>281</v>
      </c>
      <c r="C290" s="215">
        <v>0</v>
      </c>
      <c r="D290" s="184">
        <v>43853503</v>
      </c>
      <c r="E290" s="220">
        <v>33962</v>
      </c>
      <c r="F290" s="215">
        <v>43887465</v>
      </c>
      <c r="G290" s="195"/>
      <c r="H290" s="215">
        <v>0</v>
      </c>
      <c r="I290" s="226">
        <v>44730573</v>
      </c>
      <c r="J290" s="226">
        <v>40865</v>
      </c>
      <c r="K290" s="195">
        <v>44771438</v>
      </c>
    </row>
    <row r="291" spans="1:11" ht="12.75">
      <c r="A291" s="191" t="s">
        <v>727</v>
      </c>
      <c r="B291" s="192">
        <v>282</v>
      </c>
      <c r="C291" s="215">
        <v>0</v>
      </c>
      <c r="D291" s="184">
        <v>803101</v>
      </c>
      <c r="E291" s="220">
        <v>42336</v>
      </c>
      <c r="F291" s="215">
        <v>845437</v>
      </c>
      <c r="G291" s="195"/>
      <c r="H291" s="215">
        <v>0</v>
      </c>
      <c r="I291" s="226">
        <v>819163</v>
      </c>
      <c r="J291" s="226">
        <v>41130</v>
      </c>
      <c r="K291" s="195">
        <v>860293</v>
      </c>
    </row>
    <row r="292" spans="1:11" ht="12.75">
      <c r="A292" s="191" t="s">
        <v>728</v>
      </c>
      <c r="B292" s="192">
        <v>283</v>
      </c>
      <c r="C292" s="215">
        <v>0</v>
      </c>
      <c r="D292" s="184">
        <v>115470</v>
      </c>
      <c r="E292" s="220">
        <v>59198</v>
      </c>
      <c r="F292" s="215">
        <v>174668</v>
      </c>
      <c r="G292" s="195"/>
      <c r="H292" s="215">
        <v>0</v>
      </c>
      <c r="I292" s="226">
        <v>117779</v>
      </c>
      <c r="J292" s="226">
        <v>64245</v>
      </c>
      <c r="K292" s="195">
        <v>182024</v>
      </c>
    </row>
    <row r="293" spans="1:11" ht="12.75">
      <c r="A293" s="191" t="s">
        <v>729</v>
      </c>
      <c r="B293" s="192">
        <v>284</v>
      </c>
      <c r="C293" s="215">
        <v>0</v>
      </c>
      <c r="D293" s="184">
        <v>4305208</v>
      </c>
      <c r="E293" s="220">
        <v>3969</v>
      </c>
      <c r="F293" s="215">
        <v>4309177</v>
      </c>
      <c r="G293" s="195"/>
      <c r="H293" s="215">
        <v>0</v>
      </c>
      <c r="I293" s="226">
        <v>4391312</v>
      </c>
      <c r="J293" s="226">
        <v>4375</v>
      </c>
      <c r="K293" s="195">
        <v>4395687</v>
      </c>
    </row>
    <row r="294" spans="1:11" ht="12.75">
      <c r="A294" s="191" t="s">
        <v>730</v>
      </c>
      <c r="B294" s="192">
        <v>285</v>
      </c>
      <c r="C294" s="215">
        <v>0</v>
      </c>
      <c r="D294" s="184">
        <v>3709525</v>
      </c>
      <c r="E294" s="220">
        <v>0</v>
      </c>
      <c r="F294" s="215">
        <v>3709525</v>
      </c>
      <c r="G294" s="195"/>
      <c r="H294" s="215">
        <v>0</v>
      </c>
      <c r="I294" s="226">
        <v>3783716</v>
      </c>
      <c r="J294" s="226">
        <v>0</v>
      </c>
      <c r="K294" s="195">
        <v>3783716</v>
      </c>
    </row>
    <row r="295" spans="1:11" ht="12.75">
      <c r="A295" s="191" t="s">
        <v>731</v>
      </c>
      <c r="B295" s="192">
        <v>286</v>
      </c>
      <c r="C295" s="215">
        <v>0</v>
      </c>
      <c r="D295" s="184">
        <v>487654</v>
      </c>
      <c r="E295" s="220">
        <v>0</v>
      </c>
      <c r="F295" s="215">
        <v>487654</v>
      </c>
      <c r="G295" s="195"/>
      <c r="H295" s="215">
        <v>0</v>
      </c>
      <c r="I295" s="226">
        <v>497407</v>
      </c>
      <c r="J295" s="226">
        <v>0</v>
      </c>
      <c r="K295" s="195">
        <v>497407</v>
      </c>
    </row>
    <row r="296" spans="1:11" ht="12.75">
      <c r="A296" s="191" t="s">
        <v>732</v>
      </c>
      <c r="B296" s="192">
        <v>287</v>
      </c>
      <c r="C296" s="215">
        <v>0</v>
      </c>
      <c r="D296" s="184">
        <v>897470</v>
      </c>
      <c r="E296" s="220">
        <v>214461</v>
      </c>
      <c r="F296" s="215">
        <v>1111931</v>
      </c>
      <c r="G296" s="195"/>
      <c r="H296" s="215">
        <v>0</v>
      </c>
      <c r="I296" s="226">
        <v>915419</v>
      </c>
      <c r="J296" s="226">
        <v>225560</v>
      </c>
      <c r="K296" s="195">
        <v>1140979</v>
      </c>
    </row>
    <row r="297" spans="1:11" ht="12.75">
      <c r="A297" s="191" t="s">
        <v>733</v>
      </c>
      <c r="B297" s="192">
        <v>288</v>
      </c>
      <c r="C297" s="215">
        <v>0</v>
      </c>
      <c r="D297" s="184">
        <v>1621566</v>
      </c>
      <c r="E297" s="220">
        <v>54077</v>
      </c>
      <c r="F297" s="215">
        <v>1675643</v>
      </c>
      <c r="G297" s="195"/>
      <c r="H297" s="215">
        <v>0</v>
      </c>
      <c r="I297" s="226">
        <v>1653997</v>
      </c>
      <c r="J297" s="226">
        <v>57835</v>
      </c>
      <c r="K297" s="195">
        <v>1711832</v>
      </c>
    </row>
    <row r="298" spans="1:11" ht="12.75">
      <c r="A298" s="191" t="s">
        <v>734</v>
      </c>
      <c r="B298" s="192">
        <v>289</v>
      </c>
      <c r="C298" s="215">
        <v>0</v>
      </c>
      <c r="D298" s="184">
        <v>585504</v>
      </c>
      <c r="E298" s="220">
        <v>191133</v>
      </c>
      <c r="F298" s="215">
        <v>776637</v>
      </c>
      <c r="G298" s="195"/>
      <c r="H298" s="215">
        <v>0</v>
      </c>
      <c r="I298" s="226">
        <v>597214</v>
      </c>
      <c r="J298" s="226">
        <v>224655</v>
      </c>
      <c r="K298" s="195">
        <v>821869</v>
      </c>
    </row>
    <row r="299" spans="1:11" ht="12.75">
      <c r="A299" s="191" t="s">
        <v>735</v>
      </c>
      <c r="B299" s="192">
        <v>290</v>
      </c>
      <c r="C299" s="215">
        <v>0</v>
      </c>
      <c r="D299" s="184">
        <v>904269</v>
      </c>
      <c r="E299" s="220">
        <v>218020</v>
      </c>
      <c r="F299" s="215">
        <v>1122289</v>
      </c>
      <c r="G299" s="195"/>
      <c r="H299" s="215">
        <v>0</v>
      </c>
      <c r="I299" s="226">
        <v>922354</v>
      </c>
      <c r="J299" s="226">
        <v>239460</v>
      </c>
      <c r="K299" s="195">
        <v>1161814</v>
      </c>
    </row>
    <row r="300" spans="1:11" ht="12.75">
      <c r="A300" s="191" t="s">
        <v>736</v>
      </c>
      <c r="B300" s="192">
        <v>291</v>
      </c>
      <c r="C300" s="215">
        <v>0</v>
      </c>
      <c r="D300" s="184">
        <v>1499440</v>
      </c>
      <c r="E300" s="220">
        <v>2390</v>
      </c>
      <c r="F300" s="215">
        <v>1501830</v>
      </c>
      <c r="G300" s="195"/>
      <c r="H300" s="215">
        <v>0</v>
      </c>
      <c r="I300" s="226">
        <v>1529429</v>
      </c>
      <c r="J300" s="226">
        <v>2780</v>
      </c>
      <c r="K300" s="195">
        <v>1532209</v>
      </c>
    </row>
    <row r="301" spans="1:11" ht="12.75">
      <c r="A301" s="191" t="s">
        <v>737</v>
      </c>
      <c r="B301" s="192">
        <v>292</v>
      </c>
      <c r="C301" s="215">
        <v>0</v>
      </c>
      <c r="D301" s="184">
        <v>2175709</v>
      </c>
      <c r="E301" s="220">
        <v>0</v>
      </c>
      <c r="F301" s="215">
        <v>2175709</v>
      </c>
      <c r="G301" s="195"/>
      <c r="H301" s="215">
        <v>0</v>
      </c>
      <c r="I301" s="226">
        <v>2219223</v>
      </c>
      <c r="J301" s="226">
        <v>0</v>
      </c>
      <c r="K301" s="195">
        <v>2219223</v>
      </c>
    </row>
    <row r="302" spans="1:11" ht="12.75">
      <c r="A302" s="191" t="s">
        <v>738</v>
      </c>
      <c r="B302" s="192">
        <v>293</v>
      </c>
      <c r="C302" s="215">
        <v>0</v>
      </c>
      <c r="D302" s="184">
        <v>9743137</v>
      </c>
      <c r="E302" s="220">
        <v>233253</v>
      </c>
      <c r="F302" s="215">
        <v>9976390</v>
      </c>
      <c r="G302" s="195"/>
      <c r="H302" s="215">
        <v>0</v>
      </c>
      <c r="I302" s="226">
        <v>9938000</v>
      </c>
      <c r="J302" s="226">
        <v>279710</v>
      </c>
      <c r="K302" s="195">
        <v>10217710</v>
      </c>
    </row>
    <row r="303" spans="1:11" ht="12.75">
      <c r="A303" s="191" t="s">
        <v>739</v>
      </c>
      <c r="B303" s="192">
        <v>294</v>
      </c>
      <c r="C303" s="215">
        <v>0</v>
      </c>
      <c r="D303" s="184">
        <v>1615357</v>
      </c>
      <c r="E303" s="220">
        <v>123520</v>
      </c>
      <c r="F303" s="215">
        <v>1738877</v>
      </c>
      <c r="G303" s="195"/>
      <c r="H303" s="215">
        <v>0</v>
      </c>
      <c r="I303" s="226">
        <v>1647664</v>
      </c>
      <c r="J303" s="226">
        <v>150145</v>
      </c>
      <c r="K303" s="195">
        <v>1797809</v>
      </c>
    </row>
    <row r="304" spans="1:11" ht="12.75">
      <c r="A304" s="191" t="s">
        <v>740</v>
      </c>
      <c r="B304" s="192">
        <v>295</v>
      </c>
      <c r="C304" s="215">
        <v>0</v>
      </c>
      <c r="D304" s="184">
        <v>3224123</v>
      </c>
      <c r="E304" s="220">
        <v>336973</v>
      </c>
      <c r="F304" s="215">
        <v>3561096</v>
      </c>
      <c r="G304" s="195"/>
      <c r="H304" s="215">
        <v>0</v>
      </c>
      <c r="I304" s="226">
        <v>3288605</v>
      </c>
      <c r="J304" s="226">
        <v>371855</v>
      </c>
      <c r="K304" s="195">
        <v>3660460</v>
      </c>
    </row>
    <row r="305" spans="1:11" ht="12.75">
      <c r="A305" s="191" t="s">
        <v>741</v>
      </c>
      <c r="B305" s="192">
        <v>296</v>
      </c>
      <c r="C305" s="215">
        <v>0</v>
      </c>
      <c r="D305" s="184">
        <v>113589</v>
      </c>
      <c r="E305" s="220">
        <v>18626</v>
      </c>
      <c r="F305" s="215">
        <v>132215</v>
      </c>
      <c r="G305" s="195"/>
      <c r="H305" s="215">
        <v>0</v>
      </c>
      <c r="I305" s="226">
        <v>115861</v>
      </c>
      <c r="J305" s="226">
        <v>21090</v>
      </c>
      <c r="K305" s="195">
        <v>136951</v>
      </c>
    </row>
    <row r="306" spans="1:11" ht="12.75">
      <c r="A306" s="191" t="s">
        <v>742</v>
      </c>
      <c r="B306" s="192">
        <v>297</v>
      </c>
      <c r="C306" s="215">
        <v>0</v>
      </c>
      <c r="D306" s="184">
        <v>21411</v>
      </c>
      <c r="E306" s="220">
        <v>91084</v>
      </c>
      <c r="F306" s="215">
        <v>112495</v>
      </c>
      <c r="G306" s="195"/>
      <c r="H306" s="215">
        <v>0</v>
      </c>
      <c r="I306" s="226">
        <v>21839</v>
      </c>
      <c r="J306" s="226">
        <v>103865</v>
      </c>
      <c r="K306" s="195">
        <v>125704</v>
      </c>
    </row>
    <row r="307" spans="1:11" ht="12.75">
      <c r="A307" s="191" t="s">
        <v>743</v>
      </c>
      <c r="B307" s="192">
        <v>298</v>
      </c>
      <c r="C307" s="215">
        <v>0</v>
      </c>
      <c r="D307" s="184">
        <v>710527</v>
      </c>
      <c r="E307" s="220">
        <v>198949</v>
      </c>
      <c r="F307" s="215">
        <v>909476</v>
      </c>
      <c r="G307" s="195"/>
      <c r="H307" s="215">
        <v>0</v>
      </c>
      <c r="I307" s="226">
        <v>724738</v>
      </c>
      <c r="J307" s="226">
        <v>220830</v>
      </c>
      <c r="K307" s="195">
        <v>945568</v>
      </c>
    </row>
    <row r="308" spans="1:11" ht="12.75">
      <c r="A308" s="191" t="s">
        <v>744</v>
      </c>
      <c r="B308" s="192">
        <v>299</v>
      </c>
      <c r="C308" s="215">
        <v>0</v>
      </c>
      <c r="D308" s="184">
        <v>1522422</v>
      </c>
      <c r="E308" s="220">
        <v>311746</v>
      </c>
      <c r="F308" s="215">
        <v>1834168</v>
      </c>
      <c r="G308" s="195"/>
      <c r="H308" s="215">
        <v>0</v>
      </c>
      <c r="I308" s="226">
        <v>1552870</v>
      </c>
      <c r="J308" s="226">
        <v>355065</v>
      </c>
      <c r="K308" s="195">
        <v>1907935</v>
      </c>
    </row>
    <row r="309" spans="1:11" ht="12.75">
      <c r="A309" s="191" t="s">
        <v>745</v>
      </c>
      <c r="B309" s="192">
        <v>300</v>
      </c>
      <c r="C309" s="215">
        <v>0</v>
      </c>
      <c r="D309" s="184">
        <v>34851</v>
      </c>
      <c r="E309" s="220">
        <v>378</v>
      </c>
      <c r="F309" s="215">
        <v>35229</v>
      </c>
      <c r="G309" s="195"/>
      <c r="H309" s="215">
        <v>0</v>
      </c>
      <c r="I309" s="226">
        <v>35548</v>
      </c>
      <c r="J309" s="226">
        <v>400</v>
      </c>
      <c r="K309" s="195">
        <v>35948</v>
      </c>
    </row>
    <row r="310" spans="1:11" ht="12.75">
      <c r="A310" s="191" t="s">
        <v>746</v>
      </c>
      <c r="B310" s="192">
        <v>301</v>
      </c>
      <c r="C310" s="215">
        <v>0</v>
      </c>
      <c r="D310" s="184">
        <v>1119491</v>
      </c>
      <c r="E310" s="220">
        <v>40766</v>
      </c>
      <c r="F310" s="215">
        <v>1160257</v>
      </c>
      <c r="G310" s="195"/>
      <c r="H310" s="215">
        <v>0</v>
      </c>
      <c r="I310" s="226">
        <v>1141881</v>
      </c>
      <c r="J310" s="226">
        <v>47015</v>
      </c>
      <c r="K310" s="195">
        <v>1188896</v>
      </c>
    </row>
    <row r="311" spans="1:11" ht="12.75">
      <c r="A311" s="191" t="s">
        <v>747</v>
      </c>
      <c r="B311" s="192">
        <v>302</v>
      </c>
      <c r="C311" s="215">
        <v>0</v>
      </c>
      <c r="D311" s="184">
        <v>14708</v>
      </c>
      <c r="E311" s="220">
        <v>17541</v>
      </c>
      <c r="F311" s="215">
        <v>32249</v>
      </c>
      <c r="G311" s="195"/>
      <c r="H311" s="215">
        <v>0</v>
      </c>
      <c r="I311" s="226">
        <v>15002</v>
      </c>
      <c r="J311" s="226">
        <v>18550</v>
      </c>
      <c r="K311" s="195">
        <v>33552</v>
      </c>
    </row>
    <row r="312" spans="1:11" ht="12.75">
      <c r="A312" s="191" t="s">
        <v>748</v>
      </c>
      <c r="B312" s="192">
        <v>303</v>
      </c>
      <c r="C312" s="215">
        <v>0</v>
      </c>
      <c r="D312" s="184">
        <v>616744</v>
      </c>
      <c r="E312" s="220">
        <v>296037</v>
      </c>
      <c r="F312" s="215">
        <v>912781</v>
      </c>
      <c r="G312" s="195"/>
      <c r="H312" s="215">
        <v>0</v>
      </c>
      <c r="I312" s="226">
        <v>629079</v>
      </c>
      <c r="J312" s="226">
        <v>335520</v>
      </c>
      <c r="K312" s="195">
        <v>964599</v>
      </c>
    </row>
    <row r="313" spans="1:11" ht="12.75">
      <c r="A313" s="191" t="s">
        <v>749</v>
      </c>
      <c r="B313" s="192">
        <v>304</v>
      </c>
      <c r="C313" s="215">
        <v>0</v>
      </c>
      <c r="D313" s="184">
        <v>1593926</v>
      </c>
      <c r="E313" s="220">
        <v>41238</v>
      </c>
      <c r="F313" s="215">
        <v>1635164</v>
      </c>
      <c r="G313" s="195"/>
      <c r="H313" s="215">
        <v>0</v>
      </c>
      <c r="I313" s="226">
        <v>1625805</v>
      </c>
      <c r="J313" s="226">
        <v>46770</v>
      </c>
      <c r="K313" s="195">
        <v>1672575</v>
      </c>
    </row>
    <row r="314" spans="1:11" ht="12.75">
      <c r="A314" s="191" t="s">
        <v>750</v>
      </c>
      <c r="B314" s="192">
        <v>305</v>
      </c>
      <c r="C314" s="215">
        <v>0</v>
      </c>
      <c r="D314" s="184">
        <v>3902531</v>
      </c>
      <c r="E314" s="220">
        <v>48906</v>
      </c>
      <c r="F314" s="215">
        <v>3951437</v>
      </c>
      <c r="G314" s="195"/>
      <c r="H314" s="215">
        <v>0</v>
      </c>
      <c r="I314" s="226">
        <v>3980582</v>
      </c>
      <c r="J314" s="226">
        <v>55175</v>
      </c>
      <c r="K314" s="195">
        <v>4035757</v>
      </c>
    </row>
    <row r="315" spans="1:11" ht="12.75">
      <c r="A315" s="191" t="s">
        <v>751</v>
      </c>
      <c r="B315" s="192">
        <v>306</v>
      </c>
      <c r="C315" s="215">
        <v>0</v>
      </c>
      <c r="D315" s="184">
        <v>273612</v>
      </c>
      <c r="E315" s="220">
        <v>61992</v>
      </c>
      <c r="F315" s="215">
        <v>335604</v>
      </c>
      <c r="G315" s="195"/>
      <c r="H315" s="215">
        <v>0</v>
      </c>
      <c r="I315" s="226">
        <v>279084</v>
      </c>
      <c r="J315" s="226">
        <v>69280</v>
      </c>
      <c r="K315" s="195">
        <v>348364</v>
      </c>
    </row>
    <row r="316" spans="1:11" ht="12.75">
      <c r="A316" s="191" t="s">
        <v>752</v>
      </c>
      <c r="B316" s="192">
        <v>307</v>
      </c>
      <c r="C316" s="215">
        <v>0</v>
      </c>
      <c r="D316" s="184">
        <v>2952323</v>
      </c>
      <c r="E316" s="220">
        <v>109440</v>
      </c>
      <c r="F316" s="215">
        <v>3061763</v>
      </c>
      <c r="G316" s="195"/>
      <c r="H316" s="215">
        <v>0</v>
      </c>
      <c r="I316" s="226">
        <v>3011369</v>
      </c>
      <c r="J316" s="226">
        <v>122915</v>
      </c>
      <c r="K316" s="195">
        <v>3134284</v>
      </c>
    </row>
    <row r="317" spans="1:11" ht="12.75">
      <c r="A317" s="191" t="s">
        <v>753</v>
      </c>
      <c r="B317" s="192">
        <v>308</v>
      </c>
      <c r="C317" s="215">
        <v>0</v>
      </c>
      <c r="D317" s="184">
        <v>11123974</v>
      </c>
      <c r="E317" s="220">
        <v>12758</v>
      </c>
      <c r="F317" s="215">
        <v>11136732</v>
      </c>
      <c r="G317" s="195"/>
      <c r="H317" s="215">
        <v>0</v>
      </c>
      <c r="I317" s="226">
        <v>11346453</v>
      </c>
      <c r="J317" s="226">
        <v>14305</v>
      </c>
      <c r="K317" s="195">
        <v>11360758</v>
      </c>
    </row>
    <row r="318" spans="1:11" ht="12.75">
      <c r="A318" s="191" t="s">
        <v>754</v>
      </c>
      <c r="B318" s="192">
        <v>309</v>
      </c>
      <c r="C318" s="215">
        <v>0</v>
      </c>
      <c r="D318" s="184">
        <v>1999926</v>
      </c>
      <c r="E318" s="220">
        <v>39708</v>
      </c>
      <c r="F318" s="215">
        <v>2039634</v>
      </c>
      <c r="G318" s="195"/>
      <c r="H318" s="215">
        <v>0</v>
      </c>
      <c r="I318" s="226">
        <v>2039925</v>
      </c>
      <c r="J318" s="226">
        <v>44925</v>
      </c>
      <c r="K318" s="195">
        <v>2084850</v>
      </c>
    </row>
    <row r="319" spans="1:11" ht="12.75">
      <c r="A319" s="191" t="s">
        <v>755</v>
      </c>
      <c r="B319" s="192">
        <v>310</v>
      </c>
      <c r="C319" s="215">
        <v>0</v>
      </c>
      <c r="D319" s="184">
        <v>2291934</v>
      </c>
      <c r="E319" s="220">
        <v>158850</v>
      </c>
      <c r="F319" s="215">
        <v>2450784</v>
      </c>
      <c r="G319" s="195"/>
      <c r="H319" s="215">
        <v>0</v>
      </c>
      <c r="I319" s="226">
        <v>2337773</v>
      </c>
      <c r="J319" s="226">
        <v>179955</v>
      </c>
      <c r="K319" s="195">
        <v>2517728</v>
      </c>
    </row>
    <row r="320" spans="1:11" ht="12.75">
      <c r="A320" s="191" t="s">
        <v>756</v>
      </c>
      <c r="B320" s="192">
        <v>311</v>
      </c>
      <c r="C320" s="215">
        <v>0</v>
      </c>
      <c r="D320" s="184">
        <v>1048059</v>
      </c>
      <c r="E320" s="220">
        <v>7574</v>
      </c>
      <c r="F320" s="215">
        <v>1055633</v>
      </c>
      <c r="G320" s="195"/>
      <c r="H320" s="215">
        <v>0</v>
      </c>
      <c r="I320" s="226">
        <v>1069020</v>
      </c>
      <c r="J320" s="226">
        <v>8540</v>
      </c>
      <c r="K320" s="195">
        <v>1077560</v>
      </c>
    </row>
    <row r="321" spans="1:11" ht="12.75">
      <c r="A321" s="191" t="s">
        <v>757</v>
      </c>
      <c r="B321" s="192">
        <v>312</v>
      </c>
      <c r="C321" s="215">
        <v>0</v>
      </c>
      <c r="D321" s="184">
        <v>147326</v>
      </c>
      <c r="E321" s="220">
        <v>139540</v>
      </c>
      <c r="F321" s="215">
        <v>286866</v>
      </c>
      <c r="G321" s="195"/>
      <c r="H321" s="215">
        <v>0</v>
      </c>
      <c r="I321" s="226">
        <v>150273</v>
      </c>
      <c r="J321" s="226">
        <v>154945</v>
      </c>
      <c r="K321" s="195">
        <v>305218</v>
      </c>
    </row>
    <row r="322" spans="1:11" ht="12.75">
      <c r="A322" s="191" t="s">
        <v>758</v>
      </c>
      <c r="B322" s="192">
        <v>313</v>
      </c>
      <c r="C322" s="215">
        <v>0</v>
      </c>
      <c r="D322" s="184">
        <v>109414</v>
      </c>
      <c r="E322" s="220">
        <v>98914</v>
      </c>
      <c r="F322" s="215">
        <v>208328</v>
      </c>
      <c r="G322" s="195"/>
      <c r="H322" s="215">
        <v>0</v>
      </c>
      <c r="I322" s="226">
        <v>111602</v>
      </c>
      <c r="J322" s="226">
        <v>111165</v>
      </c>
      <c r="K322" s="195">
        <v>222767</v>
      </c>
    </row>
    <row r="323" spans="1:11" ht="12.75">
      <c r="A323" s="191" t="s">
        <v>759</v>
      </c>
      <c r="B323" s="192">
        <v>314</v>
      </c>
      <c r="C323" s="215">
        <v>0</v>
      </c>
      <c r="D323" s="184">
        <v>7726836</v>
      </c>
      <c r="E323" s="220">
        <v>0</v>
      </c>
      <c r="F323" s="215">
        <v>7726836</v>
      </c>
      <c r="G323" s="195"/>
      <c r="H323" s="215">
        <v>0</v>
      </c>
      <c r="I323" s="226">
        <v>7881373</v>
      </c>
      <c r="J323" s="226">
        <v>0</v>
      </c>
      <c r="K323" s="195">
        <v>7881373</v>
      </c>
    </row>
    <row r="324" spans="1:11" ht="12.75">
      <c r="A324" s="191" t="s">
        <v>760</v>
      </c>
      <c r="B324" s="192">
        <v>315</v>
      </c>
      <c r="C324" s="215">
        <v>0</v>
      </c>
      <c r="D324" s="184">
        <v>1047118</v>
      </c>
      <c r="E324" s="220">
        <v>146515</v>
      </c>
      <c r="F324" s="215">
        <v>1193633</v>
      </c>
      <c r="G324" s="195"/>
      <c r="H324" s="215">
        <v>0</v>
      </c>
      <c r="I324" s="226">
        <v>1068060</v>
      </c>
      <c r="J324" s="226">
        <v>151445</v>
      </c>
      <c r="K324" s="195">
        <v>1219505</v>
      </c>
    </row>
    <row r="325" spans="1:11" ht="12.75">
      <c r="A325" s="191" t="s">
        <v>761</v>
      </c>
      <c r="B325" s="192">
        <v>316</v>
      </c>
      <c r="C325" s="215">
        <v>0</v>
      </c>
      <c r="D325" s="184">
        <v>2868156</v>
      </c>
      <c r="E325" s="220">
        <v>43583</v>
      </c>
      <c r="F325" s="215">
        <v>2911739</v>
      </c>
      <c r="G325" s="195"/>
      <c r="H325" s="215">
        <v>0</v>
      </c>
      <c r="I325" s="226">
        <v>2925519</v>
      </c>
      <c r="J325" s="226">
        <v>48270</v>
      </c>
      <c r="K325" s="195">
        <v>2973789</v>
      </c>
    </row>
    <row r="326" spans="1:11" ht="12.75">
      <c r="A326" s="191" t="s">
        <v>762</v>
      </c>
      <c r="B326" s="192">
        <v>317</v>
      </c>
      <c r="C326" s="215">
        <v>0</v>
      </c>
      <c r="D326" s="184">
        <v>1500637</v>
      </c>
      <c r="E326" s="220">
        <v>0</v>
      </c>
      <c r="F326" s="215">
        <v>1500637</v>
      </c>
      <c r="G326" s="195"/>
      <c r="H326" s="215">
        <v>0</v>
      </c>
      <c r="I326" s="226">
        <v>1530650</v>
      </c>
      <c r="J326" s="226">
        <v>0</v>
      </c>
      <c r="K326" s="195">
        <v>1530650</v>
      </c>
    </row>
    <row r="327" spans="1:11" ht="12.75">
      <c r="A327" s="191" t="s">
        <v>763</v>
      </c>
      <c r="B327" s="192">
        <v>318</v>
      </c>
      <c r="C327" s="215">
        <v>0</v>
      </c>
      <c r="D327" s="184">
        <v>67709</v>
      </c>
      <c r="E327" s="220">
        <v>16074</v>
      </c>
      <c r="F327" s="215">
        <v>83783</v>
      </c>
      <c r="G327" s="195"/>
      <c r="H327" s="215">
        <v>0</v>
      </c>
      <c r="I327" s="226">
        <v>69063</v>
      </c>
      <c r="J327" s="226">
        <v>17810</v>
      </c>
      <c r="K327" s="195">
        <v>86873</v>
      </c>
    </row>
    <row r="328" spans="1:11" ht="12.75">
      <c r="A328" s="191" t="s">
        <v>764</v>
      </c>
      <c r="B328" s="192">
        <v>319</v>
      </c>
      <c r="C328" s="215">
        <v>0</v>
      </c>
      <c r="D328" s="184">
        <v>201883</v>
      </c>
      <c r="E328" s="220">
        <v>156276</v>
      </c>
      <c r="F328" s="215">
        <v>358159</v>
      </c>
      <c r="G328" s="195"/>
      <c r="H328" s="215">
        <v>0</v>
      </c>
      <c r="I328" s="226">
        <v>205921</v>
      </c>
      <c r="J328" s="226">
        <v>182410</v>
      </c>
      <c r="K328" s="195">
        <v>388331</v>
      </c>
    </row>
    <row r="329" spans="1:11" ht="12.75">
      <c r="A329" s="191" t="s">
        <v>765</v>
      </c>
      <c r="B329" s="192">
        <v>320</v>
      </c>
      <c r="C329" s="215">
        <v>0</v>
      </c>
      <c r="D329" s="184">
        <v>496199</v>
      </c>
      <c r="E329" s="220">
        <v>4707</v>
      </c>
      <c r="F329" s="215">
        <v>500906</v>
      </c>
      <c r="G329" s="195"/>
      <c r="H329" s="215">
        <v>0</v>
      </c>
      <c r="I329" s="226">
        <v>506123</v>
      </c>
      <c r="J329" s="226">
        <v>5005</v>
      </c>
      <c r="K329" s="195">
        <v>511128</v>
      </c>
    </row>
    <row r="330" spans="1:11" ht="12.75">
      <c r="A330" s="191" t="s">
        <v>766</v>
      </c>
      <c r="B330" s="192">
        <v>321</v>
      </c>
      <c r="C330" s="215">
        <v>0</v>
      </c>
      <c r="D330" s="184">
        <v>922967</v>
      </c>
      <c r="E330" s="220">
        <v>0</v>
      </c>
      <c r="F330" s="215">
        <v>922967</v>
      </c>
      <c r="G330" s="195"/>
      <c r="H330" s="215">
        <v>0</v>
      </c>
      <c r="I330" s="226">
        <v>941426</v>
      </c>
      <c r="J330" s="226">
        <v>0</v>
      </c>
      <c r="K330" s="195">
        <v>941426</v>
      </c>
    </row>
    <row r="331" spans="1:11" ht="12.75">
      <c r="A331" s="191" t="s">
        <v>767</v>
      </c>
      <c r="B331" s="192">
        <v>322</v>
      </c>
      <c r="C331" s="215">
        <v>0</v>
      </c>
      <c r="D331" s="184">
        <v>757511</v>
      </c>
      <c r="E331" s="220">
        <v>59103</v>
      </c>
      <c r="F331" s="215">
        <v>816614</v>
      </c>
      <c r="G331" s="195"/>
      <c r="H331" s="215">
        <v>0</v>
      </c>
      <c r="I331" s="226">
        <v>772661</v>
      </c>
      <c r="J331" s="226">
        <v>61920</v>
      </c>
      <c r="K331" s="195">
        <v>834581</v>
      </c>
    </row>
    <row r="332" spans="1:11" ht="12.75">
      <c r="A332" s="191" t="s">
        <v>768</v>
      </c>
      <c r="B332" s="192">
        <v>323</v>
      </c>
      <c r="C332" s="215">
        <v>0</v>
      </c>
      <c r="D332" s="184">
        <v>564219</v>
      </c>
      <c r="E332" s="220">
        <v>80910</v>
      </c>
      <c r="F332" s="215">
        <v>645129</v>
      </c>
      <c r="G332" s="195"/>
      <c r="H332" s="215">
        <v>0</v>
      </c>
      <c r="I332" s="226">
        <v>575503</v>
      </c>
      <c r="J332" s="226">
        <v>93825</v>
      </c>
      <c r="K332" s="195">
        <v>669328</v>
      </c>
    </row>
    <row r="333" spans="1:11" ht="12.75">
      <c r="A333" s="191" t="s">
        <v>769</v>
      </c>
      <c r="B333" s="192">
        <v>324</v>
      </c>
      <c r="C333" s="215">
        <v>0</v>
      </c>
      <c r="D333" s="184">
        <v>343239</v>
      </c>
      <c r="E333" s="220">
        <v>63747</v>
      </c>
      <c r="F333" s="215">
        <v>406986</v>
      </c>
      <c r="G333" s="195"/>
      <c r="H333" s="215">
        <v>0</v>
      </c>
      <c r="I333" s="226">
        <v>350104</v>
      </c>
      <c r="J333" s="226">
        <v>73490</v>
      </c>
      <c r="K333" s="195">
        <v>423594</v>
      </c>
    </row>
    <row r="334" spans="1:11" ht="12.75">
      <c r="A334" s="191" t="s">
        <v>770</v>
      </c>
      <c r="B334" s="192">
        <v>325</v>
      </c>
      <c r="C334" s="215">
        <v>0</v>
      </c>
      <c r="D334" s="184">
        <v>4151684</v>
      </c>
      <c r="E334" s="220">
        <v>689</v>
      </c>
      <c r="F334" s="215">
        <v>4152373</v>
      </c>
      <c r="G334" s="195"/>
      <c r="H334" s="215">
        <v>0</v>
      </c>
      <c r="I334" s="226">
        <v>4234718</v>
      </c>
      <c r="J334" s="226">
        <v>765</v>
      </c>
      <c r="K334" s="195">
        <v>4235483</v>
      </c>
    </row>
    <row r="335" spans="1:11" ht="12.75">
      <c r="A335" s="191" t="s">
        <v>771</v>
      </c>
      <c r="B335" s="192">
        <v>326</v>
      </c>
      <c r="C335" s="215">
        <v>0</v>
      </c>
      <c r="D335" s="184">
        <v>112633</v>
      </c>
      <c r="E335" s="220">
        <v>118975</v>
      </c>
      <c r="F335" s="215">
        <v>231608</v>
      </c>
      <c r="G335" s="195"/>
      <c r="H335" s="215">
        <v>0</v>
      </c>
      <c r="I335" s="226">
        <v>114886</v>
      </c>
      <c r="J335" s="226">
        <v>130900</v>
      </c>
      <c r="K335" s="195">
        <v>245786</v>
      </c>
    </row>
    <row r="336" spans="1:11" ht="12.75">
      <c r="A336" s="191" t="s">
        <v>772</v>
      </c>
      <c r="B336" s="192">
        <v>327</v>
      </c>
      <c r="C336" s="215">
        <v>0</v>
      </c>
      <c r="D336" s="184">
        <v>215167</v>
      </c>
      <c r="E336" s="220">
        <v>1259653</v>
      </c>
      <c r="F336" s="215">
        <v>1474820</v>
      </c>
      <c r="G336" s="195"/>
      <c r="H336" s="215">
        <v>0</v>
      </c>
      <c r="I336" s="226">
        <v>219470</v>
      </c>
      <c r="J336" s="226">
        <v>1374495</v>
      </c>
      <c r="K336" s="195">
        <v>1593965</v>
      </c>
    </row>
    <row r="337" spans="1:11" ht="12.75">
      <c r="A337" s="191" t="s">
        <v>773</v>
      </c>
      <c r="B337" s="192">
        <v>328</v>
      </c>
      <c r="C337" s="215">
        <v>0</v>
      </c>
      <c r="D337" s="184">
        <v>1342383</v>
      </c>
      <c r="E337" s="220">
        <v>159862</v>
      </c>
      <c r="F337" s="215">
        <v>1502245</v>
      </c>
      <c r="G337" s="195"/>
      <c r="H337" s="215">
        <v>0</v>
      </c>
      <c r="I337" s="226">
        <v>1369231</v>
      </c>
      <c r="J337" s="226">
        <v>175405</v>
      </c>
      <c r="K337" s="195">
        <v>1544636</v>
      </c>
    </row>
    <row r="338" spans="1:11" ht="12.75">
      <c r="A338" s="191" t="s">
        <v>774</v>
      </c>
      <c r="B338" s="192">
        <v>329</v>
      </c>
      <c r="C338" s="215">
        <v>0</v>
      </c>
      <c r="D338" s="184">
        <v>7292486</v>
      </c>
      <c r="E338" s="220">
        <v>171711</v>
      </c>
      <c r="F338" s="215">
        <v>7464197</v>
      </c>
      <c r="G338" s="195"/>
      <c r="H338" s="215">
        <v>0</v>
      </c>
      <c r="I338" s="226">
        <v>7438336</v>
      </c>
      <c r="J338" s="226">
        <v>188575</v>
      </c>
      <c r="K338" s="195">
        <v>7626911</v>
      </c>
    </row>
    <row r="339" spans="1:11" ht="12.75">
      <c r="A339" s="191" t="s">
        <v>775</v>
      </c>
      <c r="B339" s="192">
        <v>330</v>
      </c>
      <c r="C339" s="215">
        <v>0</v>
      </c>
      <c r="D339" s="184">
        <v>2461824</v>
      </c>
      <c r="E339" s="220">
        <v>347</v>
      </c>
      <c r="F339" s="215">
        <v>2462171</v>
      </c>
      <c r="G339" s="195"/>
      <c r="H339" s="215">
        <v>0</v>
      </c>
      <c r="I339" s="226">
        <v>2511060</v>
      </c>
      <c r="J339" s="226">
        <v>380</v>
      </c>
      <c r="K339" s="195">
        <v>2511440</v>
      </c>
    </row>
    <row r="340" spans="1:11" ht="12.75">
      <c r="A340" s="191" t="s">
        <v>776</v>
      </c>
      <c r="B340" s="192">
        <v>331</v>
      </c>
      <c r="C340" s="215">
        <v>0</v>
      </c>
      <c r="D340" s="184">
        <v>167861</v>
      </c>
      <c r="E340" s="220">
        <v>3726</v>
      </c>
      <c r="F340" s="215">
        <v>171587</v>
      </c>
      <c r="G340" s="195"/>
      <c r="H340" s="215">
        <v>0</v>
      </c>
      <c r="I340" s="226">
        <v>171218</v>
      </c>
      <c r="J340" s="226">
        <v>3960</v>
      </c>
      <c r="K340" s="195">
        <v>175178</v>
      </c>
    </row>
    <row r="341" spans="1:11" ht="12.75">
      <c r="A341" s="191" t="s">
        <v>777</v>
      </c>
      <c r="B341" s="192">
        <v>332</v>
      </c>
      <c r="C341" s="215">
        <v>0</v>
      </c>
      <c r="D341" s="184">
        <v>758322</v>
      </c>
      <c r="E341" s="220">
        <v>219829</v>
      </c>
      <c r="F341" s="215">
        <v>978151</v>
      </c>
      <c r="G341" s="195"/>
      <c r="H341" s="215">
        <v>0</v>
      </c>
      <c r="I341" s="226">
        <v>773488</v>
      </c>
      <c r="J341" s="226">
        <v>260465</v>
      </c>
      <c r="K341" s="195">
        <v>1033953</v>
      </c>
    </row>
    <row r="342" spans="1:11" ht="12.75">
      <c r="A342" s="191" t="s">
        <v>778</v>
      </c>
      <c r="B342" s="192">
        <v>333</v>
      </c>
      <c r="C342" s="215">
        <v>0</v>
      </c>
      <c r="D342" s="184">
        <v>433314</v>
      </c>
      <c r="E342" s="220">
        <v>0</v>
      </c>
      <c r="F342" s="215">
        <v>433314</v>
      </c>
      <c r="G342" s="195"/>
      <c r="H342" s="215">
        <v>0</v>
      </c>
      <c r="I342" s="226">
        <v>441980</v>
      </c>
      <c r="J342" s="226">
        <v>0</v>
      </c>
      <c r="K342" s="195">
        <v>441980</v>
      </c>
    </row>
    <row r="343" spans="1:11" ht="12.75">
      <c r="A343" s="191" t="s">
        <v>779</v>
      </c>
      <c r="B343" s="192">
        <v>334</v>
      </c>
      <c r="C343" s="215">
        <v>0</v>
      </c>
      <c r="D343" s="184">
        <v>1409341</v>
      </c>
      <c r="E343" s="220">
        <v>990441</v>
      </c>
      <c r="F343" s="215">
        <v>2399782</v>
      </c>
      <c r="G343" s="195"/>
      <c r="H343" s="215">
        <v>0</v>
      </c>
      <c r="I343" s="226">
        <v>1437528</v>
      </c>
      <c r="J343" s="226">
        <v>1139600</v>
      </c>
      <c r="K343" s="195">
        <v>2577128</v>
      </c>
    </row>
    <row r="344" spans="1:11" ht="12.75">
      <c r="A344" s="191" t="s">
        <v>780</v>
      </c>
      <c r="B344" s="192">
        <v>335</v>
      </c>
      <c r="C344" s="215">
        <v>0</v>
      </c>
      <c r="D344" s="184">
        <v>845121</v>
      </c>
      <c r="E344" s="220">
        <v>0</v>
      </c>
      <c r="F344" s="215">
        <v>845121</v>
      </c>
      <c r="G344" s="195"/>
      <c r="H344" s="215">
        <v>0</v>
      </c>
      <c r="I344" s="226">
        <v>862023</v>
      </c>
      <c r="J344" s="226">
        <v>0</v>
      </c>
      <c r="K344" s="195">
        <v>862023</v>
      </c>
    </row>
    <row r="345" spans="1:11" ht="12.75">
      <c r="A345" s="191" t="s">
        <v>781</v>
      </c>
      <c r="B345" s="192">
        <v>336</v>
      </c>
      <c r="C345" s="215">
        <v>0</v>
      </c>
      <c r="D345" s="184">
        <v>10100839</v>
      </c>
      <c r="E345" s="220">
        <v>31064</v>
      </c>
      <c r="F345" s="215">
        <v>10131903</v>
      </c>
      <c r="G345" s="195"/>
      <c r="H345" s="215">
        <v>0</v>
      </c>
      <c r="I345" s="226">
        <v>10302856</v>
      </c>
      <c r="J345" s="226">
        <v>35035</v>
      </c>
      <c r="K345" s="195">
        <v>10337891</v>
      </c>
    </row>
    <row r="346" spans="1:11" ht="12.75">
      <c r="A346" s="191" t="s">
        <v>782</v>
      </c>
      <c r="B346" s="192">
        <v>337</v>
      </c>
      <c r="C346" s="215">
        <v>0</v>
      </c>
      <c r="D346" s="184">
        <v>155460</v>
      </c>
      <c r="E346" s="220">
        <v>45135</v>
      </c>
      <c r="F346" s="215">
        <v>200595</v>
      </c>
      <c r="G346" s="195"/>
      <c r="H346" s="215">
        <v>0</v>
      </c>
      <c r="I346" s="226">
        <v>158569</v>
      </c>
      <c r="J346" s="226">
        <v>51930</v>
      </c>
      <c r="K346" s="195">
        <v>210499</v>
      </c>
    </row>
    <row r="347" spans="1:11" ht="12.75">
      <c r="A347" s="191" t="s">
        <v>783</v>
      </c>
      <c r="B347" s="192">
        <v>338</v>
      </c>
      <c r="C347" s="215">
        <v>0</v>
      </c>
      <c r="D347" s="184">
        <v>2805053</v>
      </c>
      <c r="E347" s="220">
        <v>0</v>
      </c>
      <c r="F347" s="215">
        <v>2805053</v>
      </c>
      <c r="G347" s="195"/>
      <c r="H347" s="215">
        <v>0</v>
      </c>
      <c r="I347" s="226">
        <v>2861154</v>
      </c>
      <c r="J347" s="226">
        <v>0</v>
      </c>
      <c r="K347" s="195">
        <v>2861154</v>
      </c>
    </row>
    <row r="348" spans="1:11" ht="12.75">
      <c r="A348" s="191" t="s">
        <v>784</v>
      </c>
      <c r="B348" s="192">
        <v>339</v>
      </c>
      <c r="C348" s="215">
        <v>0</v>
      </c>
      <c r="D348" s="184">
        <v>1695375</v>
      </c>
      <c r="E348" s="220">
        <v>3699</v>
      </c>
      <c r="F348" s="215">
        <v>1699074</v>
      </c>
      <c r="G348" s="195"/>
      <c r="H348" s="215">
        <v>0</v>
      </c>
      <c r="I348" s="226">
        <v>1729283</v>
      </c>
      <c r="J348" s="226">
        <v>4140</v>
      </c>
      <c r="K348" s="195">
        <v>1733423</v>
      </c>
    </row>
    <row r="349" spans="1:11" ht="12.75">
      <c r="A349" s="191" t="s">
        <v>785</v>
      </c>
      <c r="B349" s="192">
        <v>340</v>
      </c>
      <c r="C349" s="215">
        <v>0</v>
      </c>
      <c r="D349" s="184">
        <v>350710</v>
      </c>
      <c r="E349" s="220">
        <v>10404</v>
      </c>
      <c r="F349" s="215">
        <v>361114</v>
      </c>
      <c r="G349" s="195"/>
      <c r="H349" s="215">
        <v>0</v>
      </c>
      <c r="I349" s="226">
        <v>357724</v>
      </c>
      <c r="J349" s="226">
        <v>11620</v>
      </c>
      <c r="K349" s="195">
        <v>369344</v>
      </c>
    </row>
    <row r="350" spans="1:11" ht="12.75">
      <c r="A350" s="191" t="s">
        <v>786</v>
      </c>
      <c r="B350" s="192">
        <v>341</v>
      </c>
      <c r="C350" s="215">
        <v>0</v>
      </c>
      <c r="D350" s="184">
        <v>1105981</v>
      </c>
      <c r="E350" s="220">
        <v>228528</v>
      </c>
      <c r="F350" s="215">
        <v>1334509</v>
      </c>
      <c r="G350" s="195"/>
      <c r="H350" s="215">
        <v>0</v>
      </c>
      <c r="I350" s="226">
        <v>1128101</v>
      </c>
      <c r="J350" s="226">
        <v>246980</v>
      </c>
      <c r="K350" s="195">
        <v>1375081</v>
      </c>
    </row>
    <row r="351" spans="1:11" ht="12.75">
      <c r="A351" s="191" t="s">
        <v>787</v>
      </c>
      <c r="B351" s="192">
        <v>342</v>
      </c>
      <c r="C351" s="215">
        <v>0</v>
      </c>
      <c r="D351" s="184">
        <v>2880483</v>
      </c>
      <c r="E351" s="220">
        <v>0</v>
      </c>
      <c r="F351" s="215">
        <v>2880483</v>
      </c>
      <c r="G351" s="195"/>
      <c r="H351" s="215">
        <v>0</v>
      </c>
      <c r="I351" s="226">
        <v>2938093</v>
      </c>
      <c r="J351" s="226">
        <v>0</v>
      </c>
      <c r="K351" s="195">
        <v>2938093</v>
      </c>
    </row>
    <row r="352" spans="1:11" ht="12.75">
      <c r="A352" s="191" t="s">
        <v>788</v>
      </c>
      <c r="B352" s="192">
        <v>343</v>
      </c>
      <c r="C352" s="215">
        <v>0</v>
      </c>
      <c r="D352" s="184">
        <v>1948847</v>
      </c>
      <c r="E352" s="220">
        <v>141291</v>
      </c>
      <c r="F352" s="215">
        <v>2090138</v>
      </c>
      <c r="G352" s="195"/>
      <c r="H352" s="215">
        <v>0</v>
      </c>
      <c r="I352" s="226">
        <v>1987824</v>
      </c>
      <c r="J352" s="226">
        <v>167720</v>
      </c>
      <c r="K352" s="195">
        <v>2155544</v>
      </c>
    </row>
    <row r="353" spans="1:11" ht="12.75">
      <c r="A353" s="191" t="s">
        <v>789</v>
      </c>
      <c r="B353" s="192">
        <v>344</v>
      </c>
      <c r="C353" s="215">
        <v>0</v>
      </c>
      <c r="D353" s="184">
        <v>1713949</v>
      </c>
      <c r="E353" s="220">
        <v>30560</v>
      </c>
      <c r="F353" s="215">
        <v>1744509</v>
      </c>
      <c r="G353" s="195"/>
      <c r="H353" s="215">
        <v>0</v>
      </c>
      <c r="I353" s="226">
        <v>1748228</v>
      </c>
      <c r="J353" s="226">
        <v>33450</v>
      </c>
      <c r="K353" s="195">
        <v>1781678</v>
      </c>
    </row>
    <row r="354" spans="1:11" ht="12.75">
      <c r="A354" s="191" t="s">
        <v>790</v>
      </c>
      <c r="B354" s="192">
        <v>345</v>
      </c>
      <c r="C354" s="215">
        <v>0</v>
      </c>
      <c r="D354" s="184">
        <v>120297</v>
      </c>
      <c r="E354" s="220">
        <v>132561</v>
      </c>
      <c r="F354" s="215">
        <v>252858</v>
      </c>
      <c r="G354" s="195"/>
      <c r="H354" s="215">
        <v>0</v>
      </c>
      <c r="I354" s="226">
        <v>122703</v>
      </c>
      <c r="J354" s="226">
        <v>149835</v>
      </c>
      <c r="K354" s="195">
        <v>272538</v>
      </c>
    </row>
    <row r="355" spans="1:11" ht="12.75">
      <c r="A355" s="191" t="s">
        <v>791</v>
      </c>
      <c r="B355" s="192">
        <v>346</v>
      </c>
      <c r="C355" s="215">
        <v>0</v>
      </c>
      <c r="D355" s="184">
        <v>4883515</v>
      </c>
      <c r="E355" s="220">
        <v>0</v>
      </c>
      <c r="F355" s="215">
        <v>4883515</v>
      </c>
      <c r="G355" s="195"/>
      <c r="H355" s="215">
        <v>0</v>
      </c>
      <c r="I355" s="226">
        <v>4981185</v>
      </c>
      <c r="J355" s="226">
        <v>0</v>
      </c>
      <c r="K355" s="195">
        <v>4981185</v>
      </c>
    </row>
    <row r="356" spans="1:11" ht="12.75">
      <c r="A356" s="191" t="s">
        <v>792</v>
      </c>
      <c r="B356" s="192">
        <v>347</v>
      </c>
      <c r="C356" s="215">
        <v>0</v>
      </c>
      <c r="D356" s="184">
        <v>6935100</v>
      </c>
      <c r="E356" s="220">
        <v>3303</v>
      </c>
      <c r="F356" s="215">
        <v>6938403</v>
      </c>
      <c r="G356" s="195"/>
      <c r="H356" s="215">
        <v>0</v>
      </c>
      <c r="I356" s="226">
        <v>7073802</v>
      </c>
      <c r="J356" s="226">
        <v>3620</v>
      </c>
      <c r="K356" s="195">
        <v>7077422</v>
      </c>
    </row>
    <row r="357" spans="1:11" ht="12.75">
      <c r="A357" s="191" t="s">
        <v>793</v>
      </c>
      <c r="B357" s="192">
        <v>348</v>
      </c>
      <c r="C357" s="215">
        <v>0</v>
      </c>
      <c r="D357" s="184">
        <v>48139680</v>
      </c>
      <c r="E357" s="220">
        <v>248071</v>
      </c>
      <c r="F357" s="215">
        <v>48387751</v>
      </c>
      <c r="G357" s="195"/>
      <c r="H357" s="215">
        <v>0</v>
      </c>
      <c r="I357" s="226">
        <v>49102474</v>
      </c>
      <c r="J357" s="226">
        <v>299980</v>
      </c>
      <c r="K357" s="195">
        <v>49402454</v>
      </c>
    </row>
    <row r="358" spans="1:11" ht="12.75">
      <c r="A358" s="191" t="s">
        <v>794</v>
      </c>
      <c r="B358" s="192">
        <v>349</v>
      </c>
      <c r="C358" s="215">
        <v>0</v>
      </c>
      <c r="D358" s="184">
        <v>145507</v>
      </c>
      <c r="E358" s="220">
        <v>125617</v>
      </c>
      <c r="F358" s="215">
        <v>271124</v>
      </c>
      <c r="G358" s="195"/>
      <c r="H358" s="215">
        <v>0</v>
      </c>
      <c r="I358" s="226">
        <v>148417</v>
      </c>
      <c r="J358" s="226">
        <v>136105</v>
      </c>
      <c r="K358" s="195">
        <v>284522</v>
      </c>
    </row>
    <row r="359" spans="1:11" ht="12.75">
      <c r="A359" s="191" t="s">
        <v>795</v>
      </c>
      <c r="B359" s="192">
        <v>350</v>
      </c>
      <c r="C359" s="215">
        <v>0</v>
      </c>
      <c r="D359" s="184">
        <v>1080008</v>
      </c>
      <c r="E359" s="220">
        <v>79065</v>
      </c>
      <c r="F359" s="215">
        <v>1159073</v>
      </c>
      <c r="G359" s="195"/>
      <c r="H359" s="215">
        <v>0</v>
      </c>
      <c r="I359" s="226">
        <v>1101608</v>
      </c>
      <c r="J359" s="226">
        <v>89280</v>
      </c>
      <c r="K359" s="195">
        <v>1190888</v>
      </c>
    </row>
    <row r="360" spans="1:11" ht="12.75">
      <c r="A360" s="191" t="s">
        <v>796</v>
      </c>
      <c r="B360" s="192">
        <v>351</v>
      </c>
      <c r="C360" s="215">
        <v>0</v>
      </c>
      <c r="D360" s="184">
        <v>1462586</v>
      </c>
      <c r="E360" s="220">
        <v>1715</v>
      </c>
      <c r="F360" s="215">
        <v>1464301</v>
      </c>
      <c r="G360" s="195"/>
      <c r="H360" s="215">
        <v>0</v>
      </c>
      <c r="I360" s="226">
        <v>1491838</v>
      </c>
      <c r="J360" s="226">
        <v>1940</v>
      </c>
      <c r="K360" s="195">
        <v>1493778</v>
      </c>
    </row>
    <row r="361" spans="1:12" ht="12.75">
      <c r="A361" s="176"/>
      <c r="B361" s="176"/>
      <c r="L361" s="198"/>
    </row>
    <row r="362" spans="3:11" ht="12.75">
      <c r="C362" s="197">
        <f>SUM(C10:C360)</f>
        <v>0</v>
      </c>
      <c r="D362" s="197">
        <f aca="true" t="shared" si="0" ref="D362:K362">SUM(D10:D360)</f>
        <v>1231197474</v>
      </c>
      <c r="E362" s="197">
        <f t="shared" si="0"/>
        <v>45000000</v>
      </c>
      <c r="F362" s="197">
        <f t="shared" si="0"/>
        <v>1276197474</v>
      </c>
      <c r="G362" s="197"/>
      <c r="H362" s="197">
        <f t="shared" si="0"/>
        <v>0</v>
      </c>
      <c r="I362" s="197">
        <f t="shared" si="0"/>
        <v>1255821423</v>
      </c>
      <c r="J362" s="197">
        <f t="shared" si="0"/>
        <v>49999975</v>
      </c>
      <c r="K362" s="197">
        <f t="shared" si="0"/>
        <v>1305821398</v>
      </c>
    </row>
  </sheetData>
  <sheetProtection/>
  <printOptions/>
  <pageMargins left="0.5" right="0.5" top="0.5" bottom="0.5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</dc:creator>
  <cp:keywords/>
  <dc:description/>
  <cp:lastModifiedBy>Callahan, Tracy (DOR)</cp:lastModifiedBy>
  <cp:lastPrinted>2014-03-20T17:57:39Z</cp:lastPrinted>
  <dcterms:created xsi:type="dcterms:W3CDTF">2000-01-18T19:36:05Z</dcterms:created>
  <dcterms:modified xsi:type="dcterms:W3CDTF">2023-04-10T15:37:25Z</dcterms:modified>
  <cp:category/>
  <cp:version/>
  <cp:contentType/>
  <cp:contentStatus/>
</cp:coreProperties>
</file>