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sexec\localaid\Community Preservation Fund\#Distributions-November\FY26\"/>
    </mc:Choice>
  </mc:AlternateContent>
  <xr:revisionPtr revIDLastSave="0" documentId="13_ncr:1_{08BE4F88-7B8E-41D1-95BF-69B56B04E3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stribution Calculation" sheetId="1" r:id="rId1"/>
    <sheet name="Sheet1" sheetId="14" state="hidden" r:id="rId2"/>
    <sheet name="Ranking" sheetId="3" r:id="rId3"/>
    <sheet name="CPA Adoptions" sheetId="13" state="hidden" r:id="rId4"/>
  </sheets>
  <externalReferences>
    <externalReference r:id="rId5"/>
  </externalReferences>
  <definedNames>
    <definedName name="_Dist_Values" hidden="1">#REF!</definedName>
    <definedName name="_xlnm._FilterDatabase" localSheetId="3" hidden="1">'CPA Adoptions'!$A$1:$R$201</definedName>
    <definedName name="_xlnm._FilterDatabase" localSheetId="0" hidden="1">'Distribution Calculation'!$A$3:$AE$367</definedName>
    <definedName name="_xlnm._FilterDatabase" localSheetId="2" hidden="1">Ranking!$A$3:$R$354</definedName>
    <definedName name="_xlnm._FilterDatabase" localSheetId="1" hidden="1">Sheet1!$E$1:$E$202</definedName>
    <definedName name="_Order1" hidden="1">255</definedName>
    <definedName name="databank" localSheetId="2">#REF!</definedName>
    <definedName name="databank">#REF!</definedName>
    <definedName name="Graph" localSheetId="2">Ranking!Graph</definedName>
    <definedName name="Graph">Graph</definedName>
    <definedName name="GRS" localSheetId="2">#REF!</definedName>
    <definedName name="GRS">#REF!</definedName>
    <definedName name="levybase" localSheetId="2">#REF!</definedName>
    <definedName name="levybase">#REF!</definedName>
    <definedName name="levygrowth" localSheetId="2">#REF!</definedName>
    <definedName name="levygrowth">#REF!</definedName>
    <definedName name="LOCR">#REF!</definedName>
    <definedName name="MRGF">#REF!</definedName>
    <definedName name="PR_Clause_22_a_f">#REF!</definedName>
    <definedName name="PR_Clause_52">#REF!</definedName>
    <definedName name="PR_mdm_1">#REF!</definedName>
    <definedName name="PR_Start">#REF!</definedName>
    <definedName name="_xlnm.Print_Titles" localSheetId="0">'Distribution Calculation'!$3:$3</definedName>
    <definedName name="_xlnm.Print_Titles" localSheetId="2">Ranking!$1:$3</definedName>
    <definedName name="wizard_number_1" localSheetId="2">#REF!</definedName>
    <definedName name="wizard_number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2" i="1" l="1"/>
  <c r="F361" i="1"/>
  <c r="E361" i="1"/>
  <c r="H38" i="3"/>
  <c r="G78" i="13"/>
  <c r="H4" i="1" l="1"/>
  <c r="H5" i="1"/>
  <c r="H13" i="1"/>
  <c r="H9" i="1"/>
  <c r="F356" i="1"/>
  <c r="F362" i="1" s="1"/>
  <c r="H21" i="1"/>
  <c r="H17" i="1"/>
  <c r="H7" i="1"/>
  <c r="H11" i="1"/>
  <c r="H19" i="1"/>
  <c r="H18" i="1"/>
  <c r="H6" i="1"/>
  <c r="H14" i="1"/>
  <c r="H10" i="1"/>
  <c r="H20" i="1"/>
  <c r="H16" i="1"/>
  <c r="H12" i="1"/>
  <c r="H8" i="1"/>
  <c r="H15" i="1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" i="14"/>
  <c r="E3" i="14" l="1"/>
  <c r="E86" i="14"/>
  <c r="E125" i="14"/>
  <c r="E194" i="14"/>
  <c r="E182" i="14"/>
  <c r="E170" i="14"/>
  <c r="E25" i="14"/>
  <c r="E192" i="14"/>
  <c r="E180" i="14"/>
  <c r="E168" i="14"/>
  <c r="E156" i="14"/>
  <c r="E144" i="14"/>
  <c r="E132" i="14"/>
  <c r="E120" i="14"/>
  <c r="E108" i="14"/>
  <c r="E96" i="14"/>
  <c r="E84" i="14"/>
  <c r="E72" i="14"/>
  <c r="E60" i="14"/>
  <c r="E48" i="14"/>
  <c r="E36" i="14"/>
  <c r="E24" i="14"/>
  <c r="E12" i="14"/>
  <c r="E146" i="14"/>
  <c r="E110" i="14"/>
  <c r="E193" i="14"/>
  <c r="E181" i="14"/>
  <c r="E169" i="14"/>
  <c r="E157" i="14"/>
  <c r="E145" i="14"/>
  <c r="E133" i="14"/>
  <c r="E121" i="14"/>
  <c r="E109" i="14"/>
  <c r="E97" i="14"/>
  <c r="E85" i="14"/>
  <c r="E73" i="14"/>
  <c r="E61" i="14"/>
  <c r="E49" i="14"/>
  <c r="E37" i="14"/>
  <c r="E13" i="14"/>
  <c r="E2" i="14"/>
  <c r="E191" i="14"/>
  <c r="E179" i="14"/>
  <c r="E167" i="14"/>
  <c r="E155" i="14"/>
  <c r="E143" i="14"/>
  <c r="E131" i="14"/>
  <c r="E119" i="14"/>
  <c r="E107" i="14"/>
  <c r="E95" i="14"/>
  <c r="E83" i="14"/>
  <c r="E71" i="14"/>
  <c r="E59" i="14"/>
  <c r="E47" i="14"/>
  <c r="E35" i="14"/>
  <c r="E23" i="14"/>
  <c r="E11" i="14"/>
  <c r="E158" i="14"/>
  <c r="E62" i="14"/>
  <c r="E202" i="14"/>
  <c r="E190" i="14"/>
  <c r="E178" i="14"/>
  <c r="E166" i="14"/>
  <c r="E154" i="14"/>
  <c r="E142" i="14"/>
  <c r="E130" i="14"/>
  <c r="E118" i="14"/>
  <c r="E106" i="14"/>
  <c r="E94" i="14"/>
  <c r="E82" i="14"/>
  <c r="E70" i="14"/>
  <c r="E58" i="14"/>
  <c r="E46" i="14"/>
  <c r="E34" i="14"/>
  <c r="E22" i="14"/>
  <c r="E10" i="14"/>
  <c r="E26" i="14"/>
  <c r="E201" i="14"/>
  <c r="E177" i="14"/>
  <c r="E165" i="14"/>
  <c r="E141" i="14"/>
  <c r="E129" i="14"/>
  <c r="E117" i="14"/>
  <c r="E105" i="14"/>
  <c r="E93" i="14"/>
  <c r="E81" i="14"/>
  <c r="E69" i="14"/>
  <c r="E57" i="14"/>
  <c r="E45" i="14"/>
  <c r="E33" i="14"/>
  <c r="E21" i="14"/>
  <c r="E9" i="14"/>
  <c r="E98" i="14"/>
  <c r="E189" i="14"/>
  <c r="E153" i="14"/>
  <c r="E200" i="14"/>
  <c r="E188" i="14"/>
  <c r="E176" i="14"/>
  <c r="E164" i="14"/>
  <c r="E152" i="14"/>
  <c r="E140" i="14"/>
  <c r="E128" i="14"/>
  <c r="E116" i="14"/>
  <c r="E104" i="14"/>
  <c r="E92" i="14"/>
  <c r="E80" i="14"/>
  <c r="E68" i="14"/>
  <c r="E56" i="14"/>
  <c r="E44" i="14"/>
  <c r="E32" i="14"/>
  <c r="E20" i="14"/>
  <c r="E8" i="14"/>
  <c r="E134" i="14"/>
  <c r="E74" i="14"/>
  <c r="E199" i="14"/>
  <c r="E187" i="14"/>
  <c r="E175" i="14"/>
  <c r="E163" i="14"/>
  <c r="E151" i="14"/>
  <c r="E139" i="14"/>
  <c r="E127" i="14"/>
  <c r="E115" i="14"/>
  <c r="E103" i="14"/>
  <c r="E91" i="14"/>
  <c r="E79" i="14"/>
  <c r="E67" i="14"/>
  <c r="E55" i="14"/>
  <c r="E43" i="14"/>
  <c r="E31" i="14"/>
  <c r="E19" i="14"/>
  <c r="E7" i="14"/>
  <c r="E122" i="14"/>
  <c r="E50" i="14"/>
  <c r="E198" i="14"/>
  <c r="E186" i="14"/>
  <c r="E174" i="14"/>
  <c r="E162" i="14"/>
  <c r="E150" i="14"/>
  <c r="E138" i="14"/>
  <c r="E126" i="14"/>
  <c r="E114" i="14"/>
  <c r="E102" i="14"/>
  <c r="E90" i="14"/>
  <c r="E78" i="14"/>
  <c r="E66" i="14"/>
  <c r="E54" i="14"/>
  <c r="E42" i="14"/>
  <c r="E30" i="14"/>
  <c r="E18" i="14"/>
  <c r="E6" i="14"/>
  <c r="E38" i="14"/>
  <c r="E197" i="14"/>
  <c r="E185" i="14"/>
  <c r="E161" i="14"/>
  <c r="E149" i="14"/>
  <c r="E137" i="14"/>
  <c r="E113" i="14"/>
  <c r="E101" i="14"/>
  <c r="E89" i="14"/>
  <c r="E77" i="14"/>
  <c r="E65" i="14"/>
  <c r="E53" i="14"/>
  <c r="E41" i="14"/>
  <c r="E29" i="14"/>
  <c r="E17" i="14"/>
  <c r="E5" i="14"/>
  <c r="E14" i="14"/>
  <c r="E173" i="14"/>
  <c r="E196" i="14"/>
  <c r="E184" i="14"/>
  <c r="E172" i="14"/>
  <c r="E160" i="14"/>
  <c r="E148" i="14"/>
  <c r="E136" i="14"/>
  <c r="E124" i="14"/>
  <c r="E112" i="14"/>
  <c r="E100" i="14"/>
  <c r="E88" i="14"/>
  <c r="E76" i="14"/>
  <c r="E64" i="14"/>
  <c r="E52" i="14"/>
  <c r="E40" i="14"/>
  <c r="E28" i="14"/>
  <c r="E16" i="14"/>
  <c r="E4" i="14"/>
  <c r="E195" i="14"/>
  <c r="E183" i="14"/>
  <c r="E171" i="14"/>
  <c r="E159" i="14"/>
  <c r="E147" i="14"/>
  <c r="E135" i="14"/>
  <c r="E123" i="14"/>
  <c r="E111" i="14"/>
  <c r="E99" i="14"/>
  <c r="E87" i="14"/>
  <c r="E75" i="14"/>
  <c r="E63" i="14"/>
  <c r="E51" i="14"/>
  <c r="E39" i="14"/>
  <c r="E27" i="14"/>
  <c r="E15" i="14"/>
  <c r="S4" i="1" l="1"/>
  <c r="N201" i="13" l="1"/>
  <c r="L201" i="13"/>
  <c r="J201" i="13"/>
  <c r="G201" i="13"/>
  <c r="F201" i="13"/>
  <c r="N200" i="13"/>
  <c r="L200" i="13"/>
  <c r="J200" i="13"/>
  <c r="G200" i="13"/>
  <c r="F200" i="13"/>
  <c r="N199" i="13"/>
  <c r="L199" i="13"/>
  <c r="J199" i="13"/>
  <c r="G199" i="13"/>
  <c r="F199" i="13"/>
  <c r="N198" i="13"/>
  <c r="L198" i="13"/>
  <c r="J198" i="13"/>
  <c r="G198" i="13"/>
  <c r="F198" i="13"/>
  <c r="N197" i="13"/>
  <c r="L197" i="13"/>
  <c r="J197" i="13"/>
  <c r="G197" i="13"/>
  <c r="F197" i="13"/>
  <c r="N196" i="13"/>
  <c r="L196" i="13"/>
  <c r="J196" i="13"/>
  <c r="G196" i="13"/>
  <c r="F196" i="13"/>
  <c r="N195" i="13"/>
  <c r="L195" i="13"/>
  <c r="J195" i="13"/>
  <c r="G195" i="13"/>
  <c r="F195" i="13"/>
  <c r="N194" i="13"/>
  <c r="L194" i="13"/>
  <c r="J194" i="13"/>
  <c r="G194" i="13"/>
  <c r="F194" i="13"/>
  <c r="N193" i="13"/>
  <c r="L193" i="13"/>
  <c r="J193" i="13"/>
  <c r="G193" i="13"/>
  <c r="F193" i="13"/>
  <c r="N192" i="13"/>
  <c r="L192" i="13"/>
  <c r="J192" i="13"/>
  <c r="G192" i="13"/>
  <c r="F192" i="13"/>
  <c r="N191" i="13"/>
  <c r="L191" i="13"/>
  <c r="J191" i="13"/>
  <c r="G191" i="13"/>
  <c r="F191" i="13"/>
  <c r="N190" i="13"/>
  <c r="L190" i="13"/>
  <c r="J190" i="13"/>
  <c r="G190" i="13"/>
  <c r="F190" i="13"/>
  <c r="N189" i="13"/>
  <c r="L189" i="13"/>
  <c r="J189" i="13"/>
  <c r="G189" i="13"/>
  <c r="F189" i="13"/>
  <c r="N188" i="13"/>
  <c r="L188" i="13"/>
  <c r="J188" i="13"/>
  <c r="G188" i="13"/>
  <c r="F188" i="13"/>
  <c r="N187" i="13"/>
  <c r="L187" i="13"/>
  <c r="J187" i="13"/>
  <c r="G187" i="13"/>
  <c r="F187" i="13"/>
  <c r="N186" i="13"/>
  <c r="L186" i="13"/>
  <c r="J186" i="13"/>
  <c r="G186" i="13"/>
  <c r="F186" i="13"/>
  <c r="N185" i="13"/>
  <c r="L185" i="13"/>
  <c r="J185" i="13"/>
  <c r="G185" i="13"/>
  <c r="F185" i="13"/>
  <c r="N184" i="13"/>
  <c r="L184" i="13"/>
  <c r="J184" i="13"/>
  <c r="G184" i="13"/>
  <c r="F184" i="13"/>
  <c r="N183" i="13"/>
  <c r="L183" i="13"/>
  <c r="J183" i="13"/>
  <c r="G183" i="13"/>
  <c r="F183" i="13"/>
  <c r="N182" i="13"/>
  <c r="L182" i="13"/>
  <c r="J182" i="13"/>
  <c r="G182" i="13"/>
  <c r="F182" i="13"/>
  <c r="N181" i="13"/>
  <c r="L181" i="13"/>
  <c r="J181" i="13"/>
  <c r="G181" i="13"/>
  <c r="F181" i="13"/>
  <c r="N180" i="13"/>
  <c r="L180" i="13"/>
  <c r="J180" i="13"/>
  <c r="G180" i="13"/>
  <c r="F180" i="13"/>
  <c r="N179" i="13"/>
  <c r="L179" i="13"/>
  <c r="J179" i="13"/>
  <c r="G179" i="13"/>
  <c r="F179" i="13"/>
  <c r="N178" i="13"/>
  <c r="L178" i="13"/>
  <c r="J178" i="13"/>
  <c r="G178" i="13"/>
  <c r="F178" i="13"/>
  <c r="N177" i="13"/>
  <c r="L177" i="13"/>
  <c r="J177" i="13"/>
  <c r="G177" i="13"/>
  <c r="F177" i="13"/>
  <c r="N176" i="13"/>
  <c r="L176" i="13"/>
  <c r="J176" i="13"/>
  <c r="G176" i="13"/>
  <c r="F176" i="13"/>
  <c r="N175" i="13"/>
  <c r="L175" i="13"/>
  <c r="J175" i="13"/>
  <c r="G175" i="13"/>
  <c r="F175" i="13"/>
  <c r="N174" i="13"/>
  <c r="L174" i="13"/>
  <c r="J174" i="13"/>
  <c r="G174" i="13"/>
  <c r="F174" i="13"/>
  <c r="N173" i="13"/>
  <c r="L173" i="13"/>
  <c r="J173" i="13"/>
  <c r="G173" i="13"/>
  <c r="F173" i="13"/>
  <c r="N172" i="13"/>
  <c r="L172" i="13"/>
  <c r="J172" i="13"/>
  <c r="G172" i="13"/>
  <c r="F172" i="13"/>
  <c r="N171" i="13"/>
  <c r="L171" i="13"/>
  <c r="J171" i="13"/>
  <c r="G171" i="13"/>
  <c r="F171" i="13"/>
  <c r="N170" i="13"/>
  <c r="L170" i="13"/>
  <c r="J170" i="13"/>
  <c r="G170" i="13"/>
  <c r="F170" i="13"/>
  <c r="N169" i="13"/>
  <c r="L169" i="13"/>
  <c r="J169" i="13"/>
  <c r="G169" i="13"/>
  <c r="F169" i="13"/>
  <c r="N168" i="13"/>
  <c r="L168" i="13"/>
  <c r="J168" i="13"/>
  <c r="G168" i="13"/>
  <c r="F168" i="13"/>
  <c r="N167" i="13"/>
  <c r="L167" i="13"/>
  <c r="J167" i="13"/>
  <c r="G167" i="13"/>
  <c r="F167" i="13"/>
  <c r="N166" i="13"/>
  <c r="L166" i="13"/>
  <c r="J166" i="13"/>
  <c r="G166" i="13"/>
  <c r="F166" i="13"/>
  <c r="N165" i="13"/>
  <c r="L165" i="13"/>
  <c r="J165" i="13"/>
  <c r="G165" i="13"/>
  <c r="F165" i="13"/>
  <c r="N164" i="13"/>
  <c r="L164" i="13"/>
  <c r="J164" i="13"/>
  <c r="G164" i="13"/>
  <c r="F164" i="13"/>
  <c r="N163" i="13"/>
  <c r="L163" i="13"/>
  <c r="J163" i="13"/>
  <c r="G163" i="13"/>
  <c r="F163" i="13"/>
  <c r="N162" i="13"/>
  <c r="L162" i="13"/>
  <c r="J162" i="13"/>
  <c r="G162" i="13"/>
  <c r="F162" i="13"/>
  <c r="N161" i="13"/>
  <c r="L161" i="13"/>
  <c r="J161" i="13"/>
  <c r="G161" i="13"/>
  <c r="F161" i="13"/>
  <c r="N160" i="13"/>
  <c r="L160" i="13"/>
  <c r="J160" i="13"/>
  <c r="G160" i="13"/>
  <c r="F160" i="13"/>
  <c r="N159" i="13"/>
  <c r="L159" i="13"/>
  <c r="J159" i="13"/>
  <c r="G159" i="13"/>
  <c r="F159" i="13"/>
  <c r="N158" i="13"/>
  <c r="L158" i="13"/>
  <c r="J158" i="13"/>
  <c r="G158" i="13"/>
  <c r="F158" i="13"/>
  <c r="N157" i="13"/>
  <c r="L157" i="13"/>
  <c r="J157" i="13"/>
  <c r="G157" i="13"/>
  <c r="F157" i="13"/>
  <c r="N156" i="13"/>
  <c r="L156" i="13"/>
  <c r="J156" i="13"/>
  <c r="G156" i="13"/>
  <c r="F156" i="13"/>
  <c r="N155" i="13"/>
  <c r="L155" i="13"/>
  <c r="J155" i="13"/>
  <c r="G155" i="13"/>
  <c r="F155" i="13"/>
  <c r="N154" i="13"/>
  <c r="L154" i="13"/>
  <c r="J154" i="13"/>
  <c r="G154" i="13"/>
  <c r="F154" i="13"/>
  <c r="N153" i="13"/>
  <c r="L153" i="13"/>
  <c r="J153" i="13"/>
  <c r="G153" i="13"/>
  <c r="F153" i="13"/>
  <c r="N152" i="13"/>
  <c r="L152" i="13"/>
  <c r="J152" i="13"/>
  <c r="G152" i="13"/>
  <c r="F152" i="13"/>
  <c r="N151" i="13"/>
  <c r="L151" i="13"/>
  <c r="J151" i="13"/>
  <c r="G151" i="13"/>
  <c r="F151" i="13"/>
  <c r="N150" i="13"/>
  <c r="L150" i="13"/>
  <c r="J150" i="13"/>
  <c r="G150" i="13"/>
  <c r="F150" i="13"/>
  <c r="N149" i="13"/>
  <c r="L149" i="13"/>
  <c r="J149" i="13"/>
  <c r="G149" i="13"/>
  <c r="F149" i="13"/>
  <c r="N148" i="13"/>
  <c r="L148" i="13"/>
  <c r="J148" i="13"/>
  <c r="G148" i="13"/>
  <c r="F148" i="13"/>
  <c r="N147" i="13"/>
  <c r="L147" i="13"/>
  <c r="J147" i="13"/>
  <c r="G147" i="13"/>
  <c r="F147" i="13"/>
  <c r="N146" i="13"/>
  <c r="L146" i="13"/>
  <c r="J146" i="13"/>
  <c r="G146" i="13"/>
  <c r="F146" i="13"/>
  <c r="N145" i="13"/>
  <c r="L145" i="13"/>
  <c r="J145" i="13"/>
  <c r="G145" i="13"/>
  <c r="F145" i="13"/>
  <c r="N144" i="13"/>
  <c r="L144" i="13"/>
  <c r="J144" i="13"/>
  <c r="G144" i="13"/>
  <c r="F144" i="13"/>
  <c r="N143" i="13"/>
  <c r="L143" i="13"/>
  <c r="J143" i="13"/>
  <c r="G143" i="13"/>
  <c r="F143" i="13"/>
  <c r="N142" i="13"/>
  <c r="L142" i="13"/>
  <c r="J142" i="13"/>
  <c r="G142" i="13"/>
  <c r="F142" i="13"/>
  <c r="N141" i="13"/>
  <c r="L141" i="13"/>
  <c r="J141" i="13"/>
  <c r="G141" i="13"/>
  <c r="F141" i="13"/>
  <c r="N140" i="13"/>
  <c r="L140" i="13"/>
  <c r="J140" i="13"/>
  <c r="G140" i="13"/>
  <c r="F140" i="13"/>
  <c r="N139" i="13"/>
  <c r="L139" i="13"/>
  <c r="J139" i="13"/>
  <c r="G139" i="13"/>
  <c r="F139" i="13"/>
  <c r="N138" i="13"/>
  <c r="L138" i="13"/>
  <c r="J138" i="13"/>
  <c r="G138" i="13"/>
  <c r="F138" i="13"/>
  <c r="N137" i="13"/>
  <c r="L137" i="13"/>
  <c r="J137" i="13"/>
  <c r="G137" i="13"/>
  <c r="F137" i="13"/>
  <c r="N136" i="13"/>
  <c r="L136" i="13"/>
  <c r="J136" i="13"/>
  <c r="G136" i="13"/>
  <c r="F136" i="13"/>
  <c r="N135" i="13"/>
  <c r="L135" i="13"/>
  <c r="J135" i="13"/>
  <c r="G135" i="13"/>
  <c r="F135" i="13"/>
  <c r="N134" i="13"/>
  <c r="L134" i="13"/>
  <c r="J134" i="13"/>
  <c r="G134" i="13"/>
  <c r="F134" i="13"/>
  <c r="N133" i="13"/>
  <c r="L133" i="13"/>
  <c r="J133" i="13"/>
  <c r="G133" i="13"/>
  <c r="F133" i="13"/>
  <c r="N132" i="13"/>
  <c r="L132" i="13"/>
  <c r="J132" i="13"/>
  <c r="G132" i="13"/>
  <c r="F132" i="13"/>
  <c r="N131" i="13"/>
  <c r="L131" i="13"/>
  <c r="J131" i="13"/>
  <c r="G131" i="13"/>
  <c r="F131" i="13"/>
  <c r="N130" i="13"/>
  <c r="L130" i="13"/>
  <c r="J130" i="13"/>
  <c r="G130" i="13"/>
  <c r="F130" i="13"/>
  <c r="N129" i="13"/>
  <c r="L129" i="13"/>
  <c r="J129" i="13"/>
  <c r="G129" i="13"/>
  <c r="F129" i="13"/>
  <c r="N128" i="13"/>
  <c r="L128" i="13"/>
  <c r="J128" i="13"/>
  <c r="G128" i="13"/>
  <c r="F128" i="13"/>
  <c r="N127" i="13"/>
  <c r="L127" i="13"/>
  <c r="J127" i="13"/>
  <c r="G127" i="13"/>
  <c r="F127" i="13"/>
  <c r="N126" i="13"/>
  <c r="L126" i="13"/>
  <c r="J126" i="13"/>
  <c r="G126" i="13"/>
  <c r="F126" i="13"/>
  <c r="N125" i="13"/>
  <c r="L125" i="13"/>
  <c r="J125" i="13"/>
  <c r="G125" i="13"/>
  <c r="F125" i="13"/>
  <c r="N124" i="13"/>
  <c r="L124" i="13"/>
  <c r="J124" i="13"/>
  <c r="G124" i="13"/>
  <c r="F124" i="13"/>
  <c r="N123" i="13"/>
  <c r="L123" i="13"/>
  <c r="J123" i="13"/>
  <c r="G123" i="13"/>
  <c r="F123" i="13"/>
  <c r="N122" i="13"/>
  <c r="L122" i="13"/>
  <c r="J122" i="13"/>
  <c r="G122" i="13"/>
  <c r="F122" i="13"/>
  <c r="N121" i="13"/>
  <c r="L121" i="13"/>
  <c r="J121" i="13"/>
  <c r="G121" i="13"/>
  <c r="F121" i="13"/>
  <c r="N120" i="13"/>
  <c r="L120" i="13"/>
  <c r="J120" i="13"/>
  <c r="G120" i="13"/>
  <c r="F120" i="13"/>
  <c r="N119" i="13"/>
  <c r="L119" i="13"/>
  <c r="J119" i="13"/>
  <c r="G119" i="13"/>
  <c r="F119" i="13"/>
  <c r="N118" i="13"/>
  <c r="L118" i="13"/>
  <c r="J118" i="13"/>
  <c r="G118" i="13"/>
  <c r="F118" i="13"/>
  <c r="N117" i="13"/>
  <c r="L117" i="13"/>
  <c r="J117" i="13"/>
  <c r="G117" i="13"/>
  <c r="F117" i="13"/>
  <c r="N116" i="13"/>
  <c r="L116" i="13"/>
  <c r="J116" i="13"/>
  <c r="G116" i="13"/>
  <c r="F116" i="13"/>
  <c r="N115" i="13"/>
  <c r="L115" i="13"/>
  <c r="J115" i="13"/>
  <c r="G115" i="13"/>
  <c r="F115" i="13"/>
  <c r="N114" i="13"/>
  <c r="L114" i="13"/>
  <c r="J114" i="13"/>
  <c r="G114" i="13"/>
  <c r="F114" i="13"/>
  <c r="N113" i="13"/>
  <c r="L113" i="13"/>
  <c r="J113" i="13"/>
  <c r="G113" i="13"/>
  <c r="F113" i="13"/>
  <c r="N112" i="13"/>
  <c r="L112" i="13"/>
  <c r="J112" i="13"/>
  <c r="G112" i="13"/>
  <c r="F112" i="13"/>
  <c r="N111" i="13"/>
  <c r="L111" i="13"/>
  <c r="J111" i="13"/>
  <c r="G111" i="13"/>
  <c r="F111" i="13"/>
  <c r="N110" i="13"/>
  <c r="L110" i="13"/>
  <c r="J110" i="13"/>
  <c r="G110" i="13"/>
  <c r="F110" i="13"/>
  <c r="N109" i="13"/>
  <c r="L109" i="13"/>
  <c r="J109" i="13"/>
  <c r="G109" i="13"/>
  <c r="F109" i="13"/>
  <c r="N108" i="13"/>
  <c r="L108" i="13"/>
  <c r="J108" i="13"/>
  <c r="G108" i="13"/>
  <c r="F108" i="13"/>
  <c r="N107" i="13"/>
  <c r="L107" i="13"/>
  <c r="J107" i="13"/>
  <c r="G107" i="13"/>
  <c r="F107" i="13"/>
  <c r="N106" i="13"/>
  <c r="L106" i="13"/>
  <c r="J106" i="13"/>
  <c r="G106" i="13"/>
  <c r="F106" i="13"/>
  <c r="N105" i="13"/>
  <c r="L105" i="13"/>
  <c r="J105" i="13"/>
  <c r="G105" i="13"/>
  <c r="F105" i="13"/>
  <c r="N104" i="13"/>
  <c r="L104" i="13"/>
  <c r="J104" i="13"/>
  <c r="G104" i="13"/>
  <c r="F104" i="13"/>
  <c r="N103" i="13"/>
  <c r="L103" i="13"/>
  <c r="J103" i="13"/>
  <c r="G103" i="13"/>
  <c r="F103" i="13"/>
  <c r="N102" i="13"/>
  <c r="L102" i="13"/>
  <c r="J102" i="13"/>
  <c r="G102" i="13"/>
  <c r="F102" i="13"/>
  <c r="N101" i="13"/>
  <c r="L101" i="13"/>
  <c r="J101" i="13"/>
  <c r="G101" i="13"/>
  <c r="F101" i="13"/>
  <c r="N100" i="13"/>
  <c r="L100" i="13"/>
  <c r="J100" i="13"/>
  <c r="G100" i="13"/>
  <c r="F100" i="13"/>
  <c r="N99" i="13"/>
  <c r="L99" i="13"/>
  <c r="J99" i="13"/>
  <c r="G99" i="13"/>
  <c r="F99" i="13"/>
  <c r="N98" i="13"/>
  <c r="L98" i="13"/>
  <c r="J98" i="13"/>
  <c r="G98" i="13"/>
  <c r="F98" i="13"/>
  <c r="N97" i="13"/>
  <c r="L97" i="13"/>
  <c r="J97" i="13"/>
  <c r="G97" i="13"/>
  <c r="F97" i="13"/>
  <c r="N96" i="13"/>
  <c r="L96" i="13"/>
  <c r="J96" i="13"/>
  <c r="G96" i="13"/>
  <c r="F96" i="13"/>
  <c r="N95" i="13"/>
  <c r="L95" i="13"/>
  <c r="J95" i="13"/>
  <c r="G95" i="13"/>
  <c r="F95" i="13"/>
  <c r="N94" i="13"/>
  <c r="L94" i="13"/>
  <c r="J94" i="13"/>
  <c r="G94" i="13"/>
  <c r="F94" i="13"/>
  <c r="N93" i="13"/>
  <c r="L93" i="13"/>
  <c r="J93" i="13"/>
  <c r="G93" i="13"/>
  <c r="F93" i="13"/>
  <c r="N92" i="13"/>
  <c r="L92" i="13"/>
  <c r="J92" i="13"/>
  <c r="G92" i="13"/>
  <c r="F92" i="13"/>
  <c r="N91" i="13"/>
  <c r="L91" i="13"/>
  <c r="J91" i="13"/>
  <c r="G91" i="13"/>
  <c r="F91" i="13"/>
  <c r="N90" i="13"/>
  <c r="L90" i="13"/>
  <c r="J90" i="13"/>
  <c r="G90" i="13"/>
  <c r="F90" i="13"/>
  <c r="N89" i="13"/>
  <c r="L89" i="13"/>
  <c r="J89" i="13"/>
  <c r="G89" i="13"/>
  <c r="F89" i="13"/>
  <c r="N88" i="13"/>
  <c r="L88" i="13"/>
  <c r="J88" i="13"/>
  <c r="G88" i="13"/>
  <c r="F88" i="13"/>
  <c r="N87" i="13"/>
  <c r="L87" i="13"/>
  <c r="J87" i="13"/>
  <c r="G87" i="13"/>
  <c r="F87" i="13"/>
  <c r="N86" i="13"/>
  <c r="L86" i="13"/>
  <c r="J86" i="13"/>
  <c r="G86" i="13"/>
  <c r="F86" i="13"/>
  <c r="N85" i="13"/>
  <c r="L85" i="13"/>
  <c r="J85" i="13"/>
  <c r="G85" i="13"/>
  <c r="F85" i="13"/>
  <c r="N84" i="13"/>
  <c r="L84" i="13"/>
  <c r="J84" i="13"/>
  <c r="G84" i="13"/>
  <c r="F84" i="13"/>
  <c r="N83" i="13"/>
  <c r="L83" i="13"/>
  <c r="J83" i="13"/>
  <c r="G83" i="13"/>
  <c r="F83" i="13"/>
  <c r="N82" i="13"/>
  <c r="L82" i="13"/>
  <c r="J82" i="13"/>
  <c r="G82" i="13"/>
  <c r="F82" i="13"/>
  <c r="N81" i="13"/>
  <c r="L81" i="13"/>
  <c r="J81" i="13"/>
  <c r="G81" i="13"/>
  <c r="F81" i="13"/>
  <c r="N80" i="13"/>
  <c r="L80" i="13"/>
  <c r="J80" i="13"/>
  <c r="G80" i="13"/>
  <c r="F80" i="13"/>
  <c r="N79" i="13"/>
  <c r="L79" i="13"/>
  <c r="J79" i="13"/>
  <c r="G79" i="13"/>
  <c r="F79" i="13"/>
  <c r="N78" i="13"/>
  <c r="L78" i="13"/>
  <c r="J78" i="13"/>
  <c r="F78" i="13"/>
  <c r="N77" i="13"/>
  <c r="L77" i="13"/>
  <c r="J77" i="13"/>
  <c r="G77" i="13"/>
  <c r="F77" i="13"/>
  <c r="N76" i="13"/>
  <c r="L76" i="13"/>
  <c r="J76" i="13"/>
  <c r="G76" i="13"/>
  <c r="F76" i="13"/>
  <c r="N75" i="13"/>
  <c r="L75" i="13"/>
  <c r="J75" i="13"/>
  <c r="G75" i="13"/>
  <c r="F75" i="13"/>
  <c r="N74" i="13"/>
  <c r="L74" i="13"/>
  <c r="J74" i="13"/>
  <c r="G74" i="13"/>
  <c r="F74" i="13"/>
  <c r="N73" i="13"/>
  <c r="L73" i="13"/>
  <c r="J73" i="13"/>
  <c r="G73" i="13"/>
  <c r="F73" i="13"/>
  <c r="N72" i="13"/>
  <c r="L72" i="13"/>
  <c r="J72" i="13"/>
  <c r="G72" i="13"/>
  <c r="F72" i="13"/>
  <c r="N71" i="13"/>
  <c r="L71" i="13"/>
  <c r="J71" i="13"/>
  <c r="G71" i="13"/>
  <c r="F71" i="13"/>
  <c r="N70" i="13"/>
  <c r="L70" i="13"/>
  <c r="J70" i="13"/>
  <c r="G70" i="13"/>
  <c r="F70" i="13"/>
  <c r="N69" i="13"/>
  <c r="L69" i="13"/>
  <c r="J69" i="13"/>
  <c r="G69" i="13"/>
  <c r="F69" i="13"/>
  <c r="N68" i="13"/>
  <c r="L68" i="13"/>
  <c r="J68" i="13"/>
  <c r="G68" i="13"/>
  <c r="F68" i="13"/>
  <c r="N67" i="13"/>
  <c r="L67" i="13"/>
  <c r="J67" i="13"/>
  <c r="G67" i="13"/>
  <c r="F67" i="13"/>
  <c r="N66" i="13"/>
  <c r="L66" i="13"/>
  <c r="J66" i="13"/>
  <c r="G66" i="13"/>
  <c r="F66" i="13"/>
  <c r="N65" i="13"/>
  <c r="L65" i="13"/>
  <c r="J65" i="13"/>
  <c r="G65" i="13"/>
  <c r="F65" i="13"/>
  <c r="N64" i="13"/>
  <c r="L64" i="13"/>
  <c r="J64" i="13"/>
  <c r="G64" i="13"/>
  <c r="F64" i="13"/>
  <c r="N63" i="13"/>
  <c r="L63" i="13"/>
  <c r="J63" i="13"/>
  <c r="G63" i="13"/>
  <c r="F63" i="13"/>
  <c r="N62" i="13"/>
  <c r="L62" i="13"/>
  <c r="J62" i="13"/>
  <c r="G62" i="13"/>
  <c r="F62" i="13"/>
  <c r="N61" i="13"/>
  <c r="L61" i="13"/>
  <c r="J61" i="13"/>
  <c r="G61" i="13"/>
  <c r="F61" i="13"/>
  <c r="N60" i="13"/>
  <c r="L60" i="13"/>
  <c r="J60" i="13"/>
  <c r="G60" i="13"/>
  <c r="F60" i="13"/>
  <c r="N59" i="13"/>
  <c r="L59" i="13"/>
  <c r="J59" i="13"/>
  <c r="G59" i="13"/>
  <c r="F59" i="13"/>
  <c r="N58" i="13"/>
  <c r="L58" i="13"/>
  <c r="J58" i="13"/>
  <c r="G58" i="13"/>
  <c r="F58" i="13"/>
  <c r="N57" i="13"/>
  <c r="L57" i="13"/>
  <c r="J57" i="13"/>
  <c r="G57" i="13"/>
  <c r="F57" i="13"/>
  <c r="N56" i="13"/>
  <c r="L56" i="13"/>
  <c r="J56" i="13"/>
  <c r="G56" i="13"/>
  <c r="F56" i="13"/>
  <c r="N55" i="13"/>
  <c r="L55" i="13"/>
  <c r="J55" i="13"/>
  <c r="G55" i="13"/>
  <c r="F55" i="13"/>
  <c r="N54" i="13"/>
  <c r="L54" i="13"/>
  <c r="J54" i="13"/>
  <c r="G54" i="13"/>
  <c r="F54" i="13"/>
  <c r="N53" i="13"/>
  <c r="L53" i="13"/>
  <c r="J53" i="13"/>
  <c r="G53" i="13"/>
  <c r="F53" i="13"/>
  <c r="N52" i="13"/>
  <c r="L52" i="13"/>
  <c r="J52" i="13"/>
  <c r="G52" i="13"/>
  <c r="F52" i="13"/>
  <c r="N51" i="13"/>
  <c r="L51" i="13"/>
  <c r="J51" i="13"/>
  <c r="G51" i="13"/>
  <c r="F51" i="13"/>
  <c r="N50" i="13"/>
  <c r="L50" i="13"/>
  <c r="J50" i="13"/>
  <c r="G50" i="13"/>
  <c r="F50" i="13"/>
  <c r="N49" i="13"/>
  <c r="L49" i="13"/>
  <c r="J49" i="13"/>
  <c r="G49" i="13"/>
  <c r="F49" i="13"/>
  <c r="N48" i="13"/>
  <c r="L48" i="13"/>
  <c r="J48" i="13"/>
  <c r="G48" i="13"/>
  <c r="F48" i="13"/>
  <c r="N47" i="13"/>
  <c r="L47" i="13"/>
  <c r="J47" i="13"/>
  <c r="G47" i="13"/>
  <c r="F47" i="13"/>
  <c r="N46" i="13"/>
  <c r="L46" i="13"/>
  <c r="J46" i="13"/>
  <c r="G46" i="13"/>
  <c r="F46" i="13"/>
  <c r="N45" i="13"/>
  <c r="L45" i="13"/>
  <c r="J45" i="13"/>
  <c r="G45" i="13"/>
  <c r="F45" i="13"/>
  <c r="N44" i="13"/>
  <c r="L44" i="13"/>
  <c r="J44" i="13"/>
  <c r="G44" i="13"/>
  <c r="F44" i="13"/>
  <c r="N43" i="13"/>
  <c r="L43" i="13"/>
  <c r="J43" i="13"/>
  <c r="G43" i="13"/>
  <c r="F43" i="13"/>
  <c r="N42" i="13"/>
  <c r="L42" i="13"/>
  <c r="J42" i="13"/>
  <c r="G42" i="13"/>
  <c r="F42" i="13"/>
  <c r="N41" i="13"/>
  <c r="L41" i="13"/>
  <c r="J41" i="13"/>
  <c r="G41" i="13"/>
  <c r="F41" i="13"/>
  <c r="N40" i="13"/>
  <c r="L40" i="13"/>
  <c r="J40" i="13"/>
  <c r="G40" i="13"/>
  <c r="F40" i="13"/>
  <c r="N39" i="13"/>
  <c r="L39" i="13"/>
  <c r="J39" i="13"/>
  <c r="G39" i="13"/>
  <c r="F39" i="13"/>
  <c r="N38" i="13"/>
  <c r="L38" i="13"/>
  <c r="J38" i="13"/>
  <c r="G38" i="13"/>
  <c r="F38" i="13"/>
  <c r="N37" i="13"/>
  <c r="L37" i="13"/>
  <c r="J37" i="13"/>
  <c r="G37" i="13"/>
  <c r="F37" i="13"/>
  <c r="N36" i="13"/>
  <c r="L36" i="13"/>
  <c r="J36" i="13"/>
  <c r="G36" i="13"/>
  <c r="F36" i="13"/>
  <c r="N35" i="13"/>
  <c r="L35" i="13"/>
  <c r="J35" i="13"/>
  <c r="G35" i="13"/>
  <c r="F35" i="13"/>
  <c r="N34" i="13"/>
  <c r="L34" i="13"/>
  <c r="J34" i="13"/>
  <c r="G34" i="13"/>
  <c r="F34" i="13"/>
  <c r="N33" i="13"/>
  <c r="L33" i="13"/>
  <c r="J33" i="13"/>
  <c r="G33" i="13"/>
  <c r="F33" i="13"/>
  <c r="N32" i="13"/>
  <c r="L32" i="13"/>
  <c r="J32" i="13"/>
  <c r="G32" i="13"/>
  <c r="F32" i="13"/>
  <c r="N31" i="13"/>
  <c r="L31" i="13"/>
  <c r="J31" i="13"/>
  <c r="G31" i="13"/>
  <c r="F31" i="13"/>
  <c r="N30" i="13"/>
  <c r="L30" i="13"/>
  <c r="J30" i="13"/>
  <c r="G30" i="13"/>
  <c r="F30" i="13"/>
  <c r="N29" i="13"/>
  <c r="L29" i="13"/>
  <c r="J29" i="13"/>
  <c r="G29" i="13"/>
  <c r="F29" i="13"/>
  <c r="N28" i="13"/>
  <c r="L28" i="13"/>
  <c r="J28" i="13"/>
  <c r="G28" i="13"/>
  <c r="F28" i="13"/>
  <c r="N27" i="13"/>
  <c r="L27" i="13"/>
  <c r="J27" i="13"/>
  <c r="G27" i="13"/>
  <c r="F27" i="13"/>
  <c r="N26" i="13"/>
  <c r="L26" i="13"/>
  <c r="J26" i="13"/>
  <c r="G26" i="13"/>
  <c r="F26" i="13"/>
  <c r="N25" i="13"/>
  <c r="L25" i="13"/>
  <c r="J25" i="13"/>
  <c r="G25" i="13"/>
  <c r="F25" i="13"/>
  <c r="N24" i="13"/>
  <c r="L24" i="13"/>
  <c r="J24" i="13"/>
  <c r="G24" i="13"/>
  <c r="F24" i="13"/>
  <c r="N23" i="13"/>
  <c r="L23" i="13"/>
  <c r="J23" i="13"/>
  <c r="G23" i="13"/>
  <c r="F23" i="13"/>
  <c r="N22" i="13"/>
  <c r="L22" i="13"/>
  <c r="J22" i="13"/>
  <c r="G22" i="13"/>
  <c r="F22" i="13"/>
  <c r="N21" i="13"/>
  <c r="L21" i="13"/>
  <c r="J21" i="13"/>
  <c r="G21" i="13"/>
  <c r="F21" i="13"/>
  <c r="N20" i="13"/>
  <c r="L20" i="13"/>
  <c r="J20" i="13"/>
  <c r="G20" i="13"/>
  <c r="F20" i="13"/>
  <c r="N19" i="13"/>
  <c r="L19" i="13"/>
  <c r="J19" i="13"/>
  <c r="G19" i="13"/>
  <c r="F19" i="13"/>
  <c r="N18" i="13"/>
  <c r="L18" i="13"/>
  <c r="J18" i="13"/>
  <c r="G18" i="13"/>
  <c r="F18" i="13"/>
  <c r="N17" i="13"/>
  <c r="L17" i="13"/>
  <c r="J17" i="13"/>
  <c r="G17" i="13"/>
  <c r="F17" i="13"/>
  <c r="N16" i="13"/>
  <c r="L16" i="13"/>
  <c r="J16" i="13"/>
  <c r="G16" i="13"/>
  <c r="F16" i="13"/>
  <c r="N15" i="13"/>
  <c r="L15" i="13"/>
  <c r="J15" i="13"/>
  <c r="G15" i="13"/>
  <c r="F15" i="13"/>
  <c r="N14" i="13"/>
  <c r="L14" i="13"/>
  <c r="J14" i="13"/>
  <c r="G14" i="13"/>
  <c r="F14" i="13"/>
  <c r="N13" i="13"/>
  <c r="L13" i="13"/>
  <c r="J13" i="13"/>
  <c r="G13" i="13"/>
  <c r="F13" i="13"/>
  <c r="N12" i="13"/>
  <c r="L12" i="13"/>
  <c r="J12" i="13"/>
  <c r="G12" i="13"/>
  <c r="F12" i="13"/>
  <c r="N11" i="13"/>
  <c r="L11" i="13"/>
  <c r="J11" i="13"/>
  <c r="G11" i="13"/>
  <c r="F11" i="13"/>
  <c r="N10" i="13"/>
  <c r="L10" i="13"/>
  <c r="J10" i="13"/>
  <c r="G10" i="13"/>
  <c r="F10" i="13"/>
  <c r="N9" i="13"/>
  <c r="L9" i="13"/>
  <c r="J9" i="13"/>
  <c r="G9" i="13"/>
  <c r="F9" i="13"/>
  <c r="N8" i="13"/>
  <c r="L8" i="13"/>
  <c r="J8" i="13"/>
  <c r="G8" i="13"/>
  <c r="F8" i="13"/>
  <c r="N7" i="13"/>
  <c r="L7" i="13"/>
  <c r="J7" i="13"/>
  <c r="G7" i="13"/>
  <c r="F7" i="13"/>
  <c r="N6" i="13"/>
  <c r="L6" i="13"/>
  <c r="J6" i="13"/>
  <c r="G6" i="13"/>
  <c r="F6" i="13"/>
  <c r="N5" i="13"/>
  <c r="L5" i="13"/>
  <c r="J5" i="13"/>
  <c r="G5" i="13"/>
  <c r="F5" i="13"/>
  <c r="N4" i="13"/>
  <c r="L4" i="13"/>
  <c r="J4" i="13"/>
  <c r="G4" i="13"/>
  <c r="F4" i="13"/>
  <c r="N3" i="13"/>
  <c r="L3" i="13"/>
  <c r="J3" i="13"/>
  <c r="G3" i="13"/>
  <c r="F3" i="13"/>
  <c r="N2" i="13"/>
  <c r="L2" i="13"/>
  <c r="J2" i="13"/>
  <c r="G2" i="13"/>
  <c r="F2" i="13"/>
  <c r="N166" i="3" l="1"/>
  <c r="O166" i="3"/>
  <c r="N293" i="3"/>
  <c r="O293" i="3"/>
  <c r="N329" i="3"/>
  <c r="O329" i="3"/>
  <c r="N57" i="3"/>
  <c r="O57" i="3"/>
  <c r="N154" i="3"/>
  <c r="O154" i="3"/>
  <c r="N346" i="3"/>
  <c r="O346" i="3"/>
  <c r="N110" i="3"/>
  <c r="O110" i="3"/>
  <c r="N61" i="3"/>
  <c r="O61" i="3"/>
  <c r="N298" i="3"/>
  <c r="O298" i="3"/>
  <c r="N159" i="3"/>
  <c r="O159" i="3"/>
  <c r="N316" i="3"/>
  <c r="O316" i="3"/>
  <c r="N188" i="3"/>
  <c r="O188" i="3"/>
  <c r="N63" i="3"/>
  <c r="O63" i="3"/>
  <c r="N254" i="3"/>
  <c r="O254" i="3"/>
  <c r="N251" i="3"/>
  <c r="O251" i="3"/>
  <c r="N96" i="3"/>
  <c r="O96" i="3"/>
  <c r="N208" i="3"/>
  <c r="O208" i="3"/>
  <c r="N90" i="3"/>
  <c r="O90" i="3"/>
  <c r="N40" i="3"/>
  <c r="O40" i="3"/>
  <c r="N184" i="3"/>
  <c r="O184" i="3"/>
  <c r="N294" i="3"/>
  <c r="O294" i="3"/>
  <c r="N285" i="3"/>
  <c r="O285" i="3"/>
  <c r="N56" i="3"/>
  <c r="O56" i="3"/>
  <c r="N306" i="3"/>
  <c r="O306" i="3"/>
  <c r="N189" i="3"/>
  <c r="O189" i="3"/>
  <c r="N226" i="3"/>
  <c r="O226" i="3"/>
  <c r="N22" i="3"/>
  <c r="O22" i="3"/>
  <c r="N127" i="3"/>
  <c r="O127" i="3"/>
  <c r="N66" i="3"/>
  <c r="O66" i="3"/>
  <c r="N290" i="3"/>
  <c r="O290" i="3"/>
  <c r="N228" i="3"/>
  <c r="O228" i="3"/>
  <c r="N297" i="3"/>
  <c r="O297" i="3"/>
  <c r="N23" i="3"/>
  <c r="O23" i="3"/>
  <c r="N60" i="3"/>
  <c r="O60" i="3"/>
  <c r="N161" i="3"/>
  <c r="O161" i="3"/>
  <c r="N45" i="3"/>
  <c r="O45" i="3"/>
  <c r="N339" i="3"/>
  <c r="O339" i="3"/>
  <c r="N322" i="3"/>
  <c r="O322" i="3"/>
  <c r="N273" i="3"/>
  <c r="O273" i="3"/>
  <c r="N210" i="3"/>
  <c r="O210" i="3"/>
  <c r="N117" i="3"/>
  <c r="O117" i="3"/>
  <c r="N13" i="3"/>
  <c r="O13" i="3"/>
  <c r="N143" i="3"/>
  <c r="O143" i="3"/>
  <c r="N176" i="3"/>
  <c r="O176" i="3"/>
  <c r="N258" i="3"/>
  <c r="O258" i="3"/>
  <c r="N323" i="3"/>
  <c r="O323" i="3"/>
  <c r="N287" i="3"/>
  <c r="O287" i="3"/>
  <c r="N302" i="3"/>
  <c r="O302" i="3"/>
  <c r="N331" i="3"/>
  <c r="O331" i="3"/>
  <c r="N284" i="3"/>
  <c r="O284" i="3"/>
  <c r="N187" i="3"/>
  <c r="O187" i="3"/>
  <c r="N130" i="3"/>
  <c r="O130" i="3"/>
  <c r="N325" i="3"/>
  <c r="O325" i="3"/>
  <c r="N145" i="3"/>
  <c r="O145" i="3"/>
  <c r="N272" i="3"/>
  <c r="O272" i="3"/>
  <c r="N105" i="3"/>
  <c r="O105" i="3"/>
  <c r="N348" i="3"/>
  <c r="O348" i="3"/>
  <c r="N84" i="3"/>
  <c r="O84" i="3"/>
  <c r="N88" i="3"/>
  <c r="O88" i="3"/>
  <c r="N342" i="3"/>
  <c r="O342" i="3"/>
  <c r="N352" i="3"/>
  <c r="O352" i="3"/>
  <c r="N76" i="3"/>
  <c r="O76" i="3"/>
  <c r="N311" i="3"/>
  <c r="O311" i="3"/>
  <c r="N72" i="3"/>
  <c r="O72" i="3"/>
  <c r="N36" i="3"/>
  <c r="O36" i="3"/>
  <c r="N48" i="3"/>
  <c r="O48" i="3"/>
  <c r="N234" i="3"/>
  <c r="O234" i="3"/>
  <c r="N324" i="3"/>
  <c r="O324" i="3"/>
  <c r="N65" i="3"/>
  <c r="O65" i="3"/>
  <c r="N204" i="3"/>
  <c r="O204" i="3"/>
  <c r="N14" i="3"/>
  <c r="O14" i="3"/>
  <c r="N221" i="3"/>
  <c r="O221" i="3"/>
  <c r="N41" i="3"/>
  <c r="O41" i="3"/>
  <c r="N93" i="3"/>
  <c r="O93" i="3"/>
  <c r="N347" i="3"/>
  <c r="O347" i="3"/>
  <c r="N203" i="3"/>
  <c r="O203" i="3"/>
  <c r="N223" i="3"/>
  <c r="O223" i="3"/>
  <c r="N170" i="3"/>
  <c r="O170" i="3"/>
  <c r="N140" i="3"/>
  <c r="O140" i="3"/>
  <c r="N173" i="3"/>
  <c r="O173" i="3"/>
  <c r="N80" i="3"/>
  <c r="O80" i="3"/>
  <c r="N55" i="3"/>
  <c r="O55" i="3"/>
  <c r="N21" i="3"/>
  <c r="O21" i="3"/>
  <c r="N86" i="3"/>
  <c r="O86" i="3"/>
  <c r="N160" i="3"/>
  <c r="O160" i="3"/>
  <c r="N233" i="3"/>
  <c r="O233" i="3"/>
  <c r="N34" i="3"/>
  <c r="O34" i="3"/>
  <c r="N103" i="3"/>
  <c r="O103" i="3"/>
  <c r="N320" i="3"/>
  <c r="O320" i="3"/>
  <c r="N116" i="3"/>
  <c r="O116" i="3"/>
  <c r="N271" i="3"/>
  <c r="O271" i="3"/>
  <c r="N191" i="3"/>
  <c r="O191" i="3"/>
  <c r="N19" i="3"/>
  <c r="O19" i="3"/>
  <c r="N9" i="3"/>
  <c r="O9" i="3"/>
  <c r="N46" i="3"/>
  <c r="O46" i="3"/>
  <c r="N174" i="3"/>
  <c r="O174" i="3"/>
  <c r="N7" i="3"/>
  <c r="O7" i="3"/>
  <c r="N118" i="3"/>
  <c r="O118" i="3"/>
  <c r="N158" i="3"/>
  <c r="O158" i="3"/>
  <c r="N212" i="3"/>
  <c r="O212" i="3"/>
  <c r="N195" i="3"/>
  <c r="O195" i="3"/>
  <c r="N181" i="3"/>
  <c r="O181" i="3"/>
  <c r="N163" i="3"/>
  <c r="O163" i="3"/>
  <c r="N245" i="3"/>
  <c r="O245" i="3"/>
  <c r="N238" i="3"/>
  <c r="O238" i="3"/>
  <c r="N71" i="3"/>
  <c r="O71" i="3"/>
  <c r="N313" i="3"/>
  <c r="O313" i="3"/>
  <c r="N149" i="3"/>
  <c r="O149" i="3"/>
  <c r="N261" i="3"/>
  <c r="O261" i="3"/>
  <c r="N8" i="3"/>
  <c r="O8" i="3"/>
  <c r="N17" i="3"/>
  <c r="O17" i="3"/>
  <c r="N64" i="3"/>
  <c r="O64" i="3"/>
  <c r="N49" i="3"/>
  <c r="O49" i="3"/>
  <c r="N162" i="3"/>
  <c r="O162" i="3"/>
  <c r="N150" i="3"/>
  <c r="O150" i="3"/>
  <c r="N169" i="3"/>
  <c r="O169" i="3"/>
  <c r="N264" i="3"/>
  <c r="O264" i="3"/>
  <c r="N354" i="3"/>
  <c r="O354" i="3"/>
  <c r="N137" i="3"/>
  <c r="O137" i="3"/>
  <c r="N168" i="3"/>
  <c r="O168" i="3"/>
  <c r="N101" i="3"/>
  <c r="O101" i="3"/>
  <c r="N147" i="3"/>
  <c r="O147" i="3"/>
  <c r="N230" i="3"/>
  <c r="O230" i="3"/>
  <c r="N47" i="3"/>
  <c r="O47" i="3"/>
  <c r="N157" i="3"/>
  <c r="O157" i="3"/>
  <c r="N83" i="3"/>
  <c r="O83" i="3"/>
  <c r="N200" i="3"/>
  <c r="O200" i="3"/>
  <c r="N97" i="3"/>
  <c r="O97" i="3"/>
  <c r="N330" i="3"/>
  <c r="O330" i="3"/>
  <c r="N69" i="3"/>
  <c r="O69" i="3"/>
  <c r="N243" i="3"/>
  <c r="O243" i="3"/>
  <c r="N133" i="3"/>
  <c r="O133" i="3"/>
  <c r="N328" i="3"/>
  <c r="O328" i="3"/>
  <c r="N165" i="3"/>
  <c r="O165" i="3"/>
  <c r="N134" i="3"/>
  <c r="O134" i="3"/>
  <c r="N260" i="3"/>
  <c r="O260" i="3"/>
  <c r="N201" i="3"/>
  <c r="O201" i="3"/>
  <c r="N338" i="3"/>
  <c r="O338" i="3"/>
  <c r="N38" i="3"/>
  <c r="O38" i="3"/>
  <c r="N109" i="3"/>
  <c r="O109" i="3"/>
  <c r="N32" i="3"/>
  <c r="O32" i="3"/>
  <c r="N301" i="3"/>
  <c r="O301" i="3"/>
  <c r="N87" i="3"/>
  <c r="O87" i="3"/>
  <c r="N155" i="3"/>
  <c r="O155" i="3"/>
  <c r="N289" i="3"/>
  <c r="O289" i="3"/>
  <c r="N344" i="3"/>
  <c r="O344" i="3"/>
  <c r="N6" i="3"/>
  <c r="O6" i="3"/>
  <c r="N29" i="3"/>
  <c r="O29" i="3"/>
  <c r="N126" i="3"/>
  <c r="O126" i="3"/>
  <c r="N5" i="3"/>
  <c r="O5" i="3"/>
  <c r="N215" i="3"/>
  <c r="O215" i="3"/>
  <c r="N305" i="3"/>
  <c r="O305" i="3"/>
  <c r="N299" i="3"/>
  <c r="O299" i="3"/>
  <c r="N82" i="3"/>
  <c r="O82" i="3"/>
  <c r="N219" i="3"/>
  <c r="O219" i="3"/>
  <c r="N30" i="3"/>
  <c r="O30" i="3"/>
  <c r="N128" i="3"/>
  <c r="O128" i="3"/>
  <c r="N197" i="3"/>
  <c r="O197" i="3"/>
  <c r="N50" i="3"/>
  <c r="O50" i="3"/>
  <c r="N292" i="3"/>
  <c r="O292" i="3"/>
  <c r="N336" i="3"/>
  <c r="O336" i="3"/>
  <c r="N225" i="3"/>
  <c r="O225" i="3"/>
  <c r="N10" i="3"/>
  <c r="O10" i="3"/>
  <c r="N340" i="3"/>
  <c r="O340" i="3"/>
  <c r="N237" i="3"/>
  <c r="O237" i="3"/>
  <c r="N291" i="3"/>
  <c r="O291" i="3"/>
  <c r="N37" i="3"/>
  <c r="O37" i="3"/>
  <c r="N156" i="3"/>
  <c r="O156" i="3"/>
  <c r="N350" i="3"/>
  <c r="O350" i="3"/>
  <c r="N274" i="3"/>
  <c r="O274" i="3"/>
  <c r="N277" i="3"/>
  <c r="O277" i="3"/>
  <c r="N207" i="3"/>
  <c r="O207" i="3"/>
  <c r="N106" i="3"/>
  <c r="O106" i="3"/>
  <c r="N54" i="3"/>
  <c r="O54" i="3"/>
  <c r="N242" i="3"/>
  <c r="O242" i="3"/>
  <c r="N136" i="3"/>
  <c r="O136" i="3"/>
  <c r="N326" i="3"/>
  <c r="O326" i="3"/>
  <c r="N248" i="3"/>
  <c r="O248" i="3"/>
  <c r="N114" i="3"/>
  <c r="O114" i="3"/>
  <c r="N199" i="3"/>
  <c r="O199" i="3"/>
  <c r="N132" i="3"/>
  <c r="O132" i="3"/>
  <c r="N74" i="3"/>
  <c r="O74" i="3"/>
  <c r="N70" i="3"/>
  <c r="O70" i="3"/>
  <c r="N123" i="3"/>
  <c r="O123" i="3"/>
  <c r="N265" i="3"/>
  <c r="O265" i="3"/>
  <c r="N216" i="3"/>
  <c r="O216" i="3"/>
  <c r="N286" i="3"/>
  <c r="O286" i="3"/>
  <c r="N16" i="3"/>
  <c r="O16" i="3"/>
  <c r="N269" i="3"/>
  <c r="O269" i="3"/>
  <c r="N11" i="3"/>
  <c r="O11" i="3"/>
  <c r="N99" i="3"/>
  <c r="O99" i="3"/>
  <c r="N92" i="3"/>
  <c r="O92" i="3"/>
  <c r="N141" i="3"/>
  <c r="O141" i="3"/>
  <c r="N15" i="3"/>
  <c r="O15" i="3"/>
  <c r="N253" i="3"/>
  <c r="O253" i="3"/>
  <c r="N125" i="3"/>
  <c r="O125" i="3"/>
  <c r="N107" i="3"/>
  <c r="O107" i="3"/>
  <c r="N247" i="3"/>
  <c r="O247" i="3"/>
  <c r="N341" i="3"/>
  <c r="O341" i="3"/>
  <c r="N58" i="3"/>
  <c r="O58" i="3"/>
  <c r="N214" i="3"/>
  <c r="O214" i="3"/>
  <c r="N183" i="3"/>
  <c r="O183" i="3"/>
  <c r="N26" i="3"/>
  <c r="O26" i="3"/>
  <c r="N318" i="3"/>
  <c r="O318" i="3"/>
  <c r="N309" i="3"/>
  <c r="O309" i="3"/>
  <c r="N220" i="3"/>
  <c r="O220" i="3"/>
  <c r="N335" i="3"/>
  <c r="O335" i="3"/>
  <c r="N246" i="3"/>
  <c r="O246" i="3"/>
  <c r="N235" i="3"/>
  <c r="O235" i="3"/>
  <c r="N351" i="3"/>
  <c r="O351" i="3"/>
  <c r="N280" i="3"/>
  <c r="O280" i="3"/>
  <c r="N77" i="3"/>
  <c r="O77" i="3"/>
  <c r="N262" i="3"/>
  <c r="O262" i="3"/>
  <c r="N279" i="3"/>
  <c r="O279" i="3"/>
  <c r="N186" i="3"/>
  <c r="O186" i="3"/>
  <c r="N213" i="3"/>
  <c r="O213" i="3"/>
  <c r="N345" i="3"/>
  <c r="O345" i="3"/>
  <c r="N263" i="3"/>
  <c r="O263" i="3"/>
  <c r="N94" i="3"/>
  <c r="O94" i="3"/>
  <c r="N20" i="3"/>
  <c r="O20" i="3"/>
  <c r="N44" i="3"/>
  <c r="O44" i="3"/>
  <c r="N142" i="3"/>
  <c r="O142" i="3"/>
  <c r="N206" i="3"/>
  <c r="O206" i="3"/>
  <c r="N205" i="3"/>
  <c r="O205" i="3"/>
  <c r="N276" i="3"/>
  <c r="O276" i="3"/>
  <c r="N185" i="3"/>
  <c r="O185" i="3"/>
  <c r="N18" i="3"/>
  <c r="O18" i="3"/>
  <c r="N138" i="3"/>
  <c r="O138" i="3"/>
  <c r="N42" i="3"/>
  <c r="O42" i="3"/>
  <c r="N120" i="3"/>
  <c r="O120" i="3"/>
  <c r="N227" i="3"/>
  <c r="O227" i="3"/>
  <c r="N175" i="3"/>
  <c r="O175" i="3"/>
  <c r="N241" i="3"/>
  <c r="O241" i="3"/>
  <c r="N85" i="3"/>
  <c r="O85" i="3"/>
  <c r="N193" i="3"/>
  <c r="O193" i="3"/>
  <c r="N239" i="3"/>
  <c r="O239" i="3"/>
  <c r="N256" i="3"/>
  <c r="O256" i="3"/>
  <c r="N240" i="3"/>
  <c r="O240" i="3"/>
  <c r="N75" i="3"/>
  <c r="O75" i="3"/>
  <c r="N111" i="3"/>
  <c r="O111" i="3"/>
  <c r="N232" i="3"/>
  <c r="O232" i="3"/>
  <c r="N122" i="3"/>
  <c r="O122" i="3"/>
  <c r="N81" i="3"/>
  <c r="O81" i="3"/>
  <c r="N303" i="3"/>
  <c r="O303" i="3"/>
  <c r="N91" i="3"/>
  <c r="O91" i="3"/>
  <c r="N31" i="3"/>
  <c r="O31" i="3"/>
  <c r="N217" i="3"/>
  <c r="O217" i="3"/>
  <c r="N27" i="3"/>
  <c r="O27" i="3"/>
  <c r="N12" i="3"/>
  <c r="O12" i="3"/>
  <c r="N198" i="3"/>
  <c r="O198" i="3"/>
  <c r="N67" i="3"/>
  <c r="O67" i="3"/>
  <c r="N43" i="3"/>
  <c r="O43" i="3"/>
  <c r="N259" i="3"/>
  <c r="O259" i="3"/>
  <c r="N104" i="3"/>
  <c r="O104" i="3"/>
  <c r="N218" i="3"/>
  <c r="O218" i="3"/>
  <c r="N119" i="3"/>
  <c r="O119" i="3"/>
  <c r="N164" i="3"/>
  <c r="O164" i="3"/>
  <c r="N62" i="3"/>
  <c r="O62" i="3"/>
  <c r="N312" i="3"/>
  <c r="O312" i="3"/>
  <c r="N252" i="3"/>
  <c r="O252" i="3"/>
  <c r="N182" i="3"/>
  <c r="O182" i="3"/>
  <c r="N115" i="3"/>
  <c r="O115" i="3"/>
  <c r="N148" i="3"/>
  <c r="O148" i="3"/>
  <c r="N295" i="3"/>
  <c r="O295" i="3"/>
  <c r="N229" i="3"/>
  <c r="O229" i="3"/>
  <c r="N108" i="3"/>
  <c r="O108" i="3"/>
  <c r="N334" i="3"/>
  <c r="O334" i="3"/>
  <c r="N282" i="3"/>
  <c r="O282" i="3"/>
  <c r="N51" i="3"/>
  <c r="O51" i="3"/>
  <c r="N4" i="3"/>
  <c r="O4" i="3"/>
  <c r="N124" i="3"/>
  <c r="O124" i="3"/>
  <c r="N337" i="3"/>
  <c r="O337" i="3"/>
  <c r="N270" i="3"/>
  <c r="O270" i="3"/>
  <c r="N224" i="3"/>
  <c r="O224" i="3"/>
  <c r="N308" i="3"/>
  <c r="O308" i="3"/>
  <c r="N79" i="3"/>
  <c r="O79" i="3"/>
  <c r="N315" i="3"/>
  <c r="O315" i="3"/>
  <c r="N244" i="3"/>
  <c r="O244" i="3"/>
  <c r="N180" i="3"/>
  <c r="O180" i="3"/>
  <c r="N89" i="3"/>
  <c r="O89" i="3"/>
  <c r="N25" i="3"/>
  <c r="O25" i="3"/>
  <c r="N343" i="3"/>
  <c r="O343" i="3"/>
  <c r="N211" i="3"/>
  <c r="O211" i="3"/>
  <c r="N310" i="3"/>
  <c r="O310" i="3"/>
  <c r="N121" i="3"/>
  <c r="O121" i="3"/>
  <c r="N39" i="3"/>
  <c r="O39" i="3"/>
  <c r="N129" i="3"/>
  <c r="O129" i="3"/>
  <c r="N349" i="3"/>
  <c r="O349" i="3"/>
  <c r="N151" i="3"/>
  <c r="O151" i="3"/>
  <c r="N222" i="3"/>
  <c r="O222" i="3"/>
  <c r="N152" i="3"/>
  <c r="O152" i="3"/>
  <c r="N131" i="3"/>
  <c r="O131" i="3"/>
  <c r="N268" i="3"/>
  <c r="O268" i="3"/>
  <c r="N100" i="3"/>
  <c r="O100" i="3"/>
  <c r="N73" i="3"/>
  <c r="O73" i="3"/>
  <c r="N78" i="3"/>
  <c r="O78" i="3"/>
  <c r="N317" i="3"/>
  <c r="O317" i="3"/>
  <c r="N190" i="3"/>
  <c r="O190" i="3"/>
  <c r="N179" i="3"/>
  <c r="O179" i="3"/>
  <c r="N177" i="3"/>
  <c r="O177" i="3"/>
  <c r="N283" i="3"/>
  <c r="O283" i="3"/>
  <c r="N288" i="3"/>
  <c r="O288" i="3"/>
  <c r="N255" i="3"/>
  <c r="O255" i="3"/>
  <c r="N112" i="3"/>
  <c r="O112" i="3"/>
  <c r="N98" i="3"/>
  <c r="O98" i="3"/>
  <c r="N202" i="3"/>
  <c r="O202" i="3"/>
  <c r="N321" i="3"/>
  <c r="O321" i="3"/>
  <c r="N332" i="3"/>
  <c r="O332" i="3"/>
  <c r="N236" i="3"/>
  <c r="O236" i="3"/>
  <c r="N296" i="3"/>
  <c r="O296" i="3"/>
  <c r="N153" i="3"/>
  <c r="O153" i="3"/>
  <c r="N146" i="3"/>
  <c r="O146" i="3"/>
  <c r="N167" i="3"/>
  <c r="O167" i="3"/>
  <c r="N281" i="3"/>
  <c r="O281" i="3"/>
  <c r="N192" i="3"/>
  <c r="O192" i="3"/>
  <c r="N314" i="3"/>
  <c r="O314" i="3"/>
  <c r="N231" i="3"/>
  <c r="O231" i="3"/>
  <c r="N250" i="3"/>
  <c r="O250" i="3"/>
  <c r="N52" i="3"/>
  <c r="O52" i="3"/>
  <c r="N144" i="3"/>
  <c r="O144" i="3"/>
  <c r="N257" i="3"/>
  <c r="O257" i="3"/>
  <c r="N194" i="3"/>
  <c r="O194" i="3"/>
  <c r="N319" i="3"/>
  <c r="O319" i="3"/>
  <c r="N327" i="3"/>
  <c r="O327" i="3"/>
  <c r="N304" i="3"/>
  <c r="O304" i="3"/>
  <c r="N353" i="3"/>
  <c r="O353" i="3"/>
  <c r="N209" i="3"/>
  <c r="O209" i="3"/>
  <c r="N196" i="3"/>
  <c r="O196" i="3"/>
  <c r="N68" i="3"/>
  <c r="O68" i="3"/>
  <c r="N139" i="3"/>
  <c r="O139" i="3"/>
  <c r="N333" i="3"/>
  <c r="O333" i="3"/>
  <c r="N28" i="3"/>
  <c r="O28" i="3"/>
  <c r="N33" i="3"/>
  <c r="O33" i="3"/>
  <c r="N171" i="3"/>
  <c r="O171" i="3"/>
  <c r="N178" i="3"/>
  <c r="O178" i="3"/>
  <c r="N300" i="3"/>
  <c r="O300" i="3"/>
  <c r="N275" i="3"/>
  <c r="O275" i="3"/>
  <c r="N59" i="3"/>
  <c r="O59" i="3"/>
  <c r="N135" i="3"/>
  <c r="O135" i="3"/>
  <c r="N278" i="3"/>
  <c r="O278" i="3"/>
  <c r="N24" i="3"/>
  <c r="O24" i="3"/>
  <c r="N102" i="3"/>
  <c r="O102" i="3"/>
  <c r="N266" i="3"/>
  <c r="O266" i="3"/>
  <c r="N249" i="3"/>
  <c r="O249" i="3"/>
  <c r="N307" i="3"/>
  <c r="O307" i="3"/>
  <c r="N172" i="3"/>
  <c r="O172" i="3"/>
  <c r="N113" i="3"/>
  <c r="O113" i="3"/>
  <c r="N53" i="3"/>
  <c r="O53" i="3"/>
  <c r="N35" i="3"/>
  <c r="O35" i="3"/>
  <c r="N95" i="3"/>
  <c r="O95" i="3"/>
  <c r="O267" i="3"/>
  <c r="N267" i="3"/>
  <c r="P267" i="3" l="1"/>
  <c r="D357" i="3" l="1"/>
  <c r="C357" i="3"/>
  <c r="E356" i="1" l="1"/>
  <c r="E362" i="1" s="1"/>
  <c r="E353" i="3" l="1"/>
  <c r="I4" i="1"/>
  <c r="J357" i="1" l="1"/>
  <c r="X331" i="1"/>
  <c r="S349" i="1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 l="1"/>
  <c r="J358" i="1"/>
  <c r="S12" i="1" l="1"/>
  <c r="S13" i="1"/>
  <c r="S14" i="1"/>
  <c r="S15" i="1"/>
  <c r="S16" i="1"/>
  <c r="S18" i="1"/>
  <c r="S19" i="1"/>
  <c r="S20" i="1"/>
  <c r="S21" i="1"/>
  <c r="S24" i="1"/>
  <c r="S25" i="1"/>
  <c r="S27" i="1"/>
  <c r="S28" i="1"/>
  <c r="S29" i="1"/>
  <c r="S30" i="1"/>
  <c r="S32" i="1"/>
  <c r="S33" i="1"/>
  <c r="S34" i="1"/>
  <c r="S35" i="1"/>
  <c r="S36" i="1"/>
  <c r="S37" i="1"/>
  <c r="S38" i="1"/>
  <c r="S40" i="1"/>
  <c r="S42" i="1"/>
  <c r="S43" i="1"/>
  <c r="S45" i="1"/>
  <c r="S46" i="1"/>
  <c r="S47" i="1"/>
  <c r="S48" i="1"/>
  <c r="S49" i="1"/>
  <c r="S50" i="1"/>
  <c r="S51" i="1"/>
  <c r="S53" i="1"/>
  <c r="S54" i="1"/>
  <c r="S56" i="1"/>
  <c r="S57" i="1"/>
  <c r="S59" i="1"/>
  <c r="S60" i="1"/>
  <c r="S61" i="1"/>
  <c r="S62" i="1"/>
  <c r="S63" i="1"/>
  <c r="S64" i="1"/>
  <c r="S66" i="1"/>
  <c r="S67" i="1"/>
  <c r="S68" i="1"/>
  <c r="S69" i="1"/>
  <c r="S70" i="1"/>
  <c r="S72" i="1"/>
  <c r="S73" i="1"/>
  <c r="S74" i="1"/>
  <c r="S75" i="1"/>
  <c r="S76" i="1"/>
  <c r="S79" i="1"/>
  <c r="S80" i="1"/>
  <c r="S81" i="1"/>
  <c r="S82" i="1"/>
  <c r="S83" i="1"/>
  <c r="S86" i="1"/>
  <c r="S87" i="1"/>
  <c r="S88" i="1"/>
  <c r="S93" i="1"/>
  <c r="S94" i="1"/>
  <c r="S95" i="1"/>
  <c r="S96" i="1"/>
  <c r="S97" i="1"/>
  <c r="S98" i="1"/>
  <c r="S100" i="1"/>
  <c r="S101" i="1"/>
  <c r="S102" i="1"/>
  <c r="S103" i="1"/>
  <c r="S104" i="1"/>
  <c r="S105" i="1"/>
  <c r="S106" i="1"/>
  <c r="S109" i="1"/>
  <c r="S110" i="1"/>
  <c r="S112" i="1"/>
  <c r="S113" i="1"/>
  <c r="S114" i="1"/>
  <c r="S115" i="1"/>
  <c r="S117" i="1"/>
  <c r="S121" i="1"/>
  <c r="S122" i="1"/>
  <c r="S123" i="1"/>
  <c r="S124" i="1"/>
  <c r="S126" i="1"/>
  <c r="S127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6" i="1"/>
  <c r="S159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5" i="1"/>
  <c r="S176" i="1"/>
  <c r="S177" i="1"/>
  <c r="S178" i="1"/>
  <c r="S179" i="1"/>
  <c r="S181" i="1"/>
  <c r="S183" i="1"/>
  <c r="S184" i="1"/>
  <c r="S185" i="1"/>
  <c r="S186" i="1"/>
  <c r="S187" i="1"/>
  <c r="S188" i="1"/>
  <c r="S189" i="1"/>
  <c r="S190" i="1"/>
  <c r="S191" i="1"/>
  <c r="S192" i="1"/>
  <c r="S193" i="1"/>
  <c r="S195" i="1"/>
  <c r="S196" i="1"/>
  <c r="S197" i="1"/>
  <c r="S198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4" i="1"/>
  <c r="S215" i="1"/>
  <c r="S216" i="1"/>
  <c r="S218" i="1"/>
  <c r="S219" i="1"/>
  <c r="S220" i="1"/>
  <c r="S221" i="1"/>
  <c r="S223" i="1"/>
  <c r="S225" i="1"/>
  <c r="S226" i="1"/>
  <c r="S228" i="1"/>
  <c r="S229" i="1"/>
  <c r="S230" i="1"/>
  <c r="S231" i="1"/>
  <c r="S232" i="1"/>
  <c r="S234" i="1"/>
  <c r="S235" i="1"/>
  <c r="S236" i="1"/>
  <c r="S237" i="1"/>
  <c r="S239" i="1"/>
  <c r="S240" i="1"/>
  <c r="S241" i="1"/>
  <c r="S242" i="1"/>
  <c r="S243" i="1"/>
  <c r="S244" i="1"/>
  <c r="S246" i="1"/>
  <c r="S247" i="1"/>
  <c r="S248" i="1"/>
  <c r="S249" i="1"/>
  <c r="S250" i="1"/>
  <c r="S251" i="1"/>
  <c r="S252" i="1"/>
  <c r="S253" i="1"/>
  <c r="S254" i="1"/>
  <c r="S256" i="1"/>
  <c r="S259" i="1"/>
  <c r="S260" i="1"/>
  <c r="S261" i="1"/>
  <c r="S262" i="1"/>
  <c r="S263" i="1"/>
  <c r="S264" i="1"/>
  <c r="S265" i="1"/>
  <c r="S266" i="1"/>
  <c r="S268" i="1"/>
  <c r="S269" i="1"/>
  <c r="S270" i="1"/>
  <c r="S272" i="1"/>
  <c r="S273" i="1"/>
  <c r="S274" i="1"/>
  <c r="S275" i="1"/>
  <c r="S276" i="1"/>
  <c r="S277" i="1"/>
  <c r="S278" i="1"/>
  <c r="S280" i="1"/>
  <c r="S281" i="1"/>
  <c r="S283" i="1"/>
  <c r="S284" i="1"/>
  <c r="S285" i="1"/>
  <c r="S287" i="1"/>
  <c r="S288" i="1"/>
  <c r="S293" i="1"/>
  <c r="S294" i="1"/>
  <c r="S295" i="1"/>
  <c r="S296" i="1"/>
  <c r="S298" i="1"/>
  <c r="S300" i="1"/>
  <c r="S301" i="1"/>
  <c r="S302" i="1"/>
  <c r="S305" i="1"/>
  <c r="S307" i="1"/>
  <c r="S308" i="1"/>
  <c r="S309" i="1"/>
  <c r="S310" i="1"/>
  <c r="S311" i="1"/>
  <c r="S312" i="1"/>
  <c r="S314" i="1"/>
  <c r="S315" i="1"/>
  <c r="S316" i="1"/>
  <c r="S317" i="1"/>
  <c r="S318" i="1"/>
  <c r="S319" i="1"/>
  <c r="S320" i="1"/>
  <c r="S322" i="1"/>
  <c r="S324" i="1"/>
  <c r="S325" i="1"/>
  <c r="S326" i="1"/>
  <c r="S328" i="1"/>
  <c r="S329" i="1"/>
  <c r="S331" i="1"/>
  <c r="S332" i="1"/>
  <c r="S334" i="1"/>
  <c r="S335" i="1"/>
  <c r="S337" i="1"/>
  <c r="S338" i="1"/>
  <c r="S339" i="1"/>
  <c r="S341" i="1"/>
  <c r="S342" i="1"/>
  <c r="S343" i="1"/>
  <c r="S344" i="1"/>
  <c r="S345" i="1"/>
  <c r="S346" i="1"/>
  <c r="S347" i="1"/>
  <c r="S348" i="1"/>
  <c r="S350" i="1"/>
  <c r="S351" i="1"/>
  <c r="S352" i="1"/>
  <c r="S353" i="1"/>
  <c r="P127" i="3" l="1"/>
  <c r="P273" i="3"/>
  <c r="P325" i="3"/>
  <c r="P287" i="3"/>
  <c r="P45" i="3"/>
  <c r="P228" i="3"/>
  <c r="P66" i="3"/>
  <c r="P65" i="3"/>
  <c r="P203" i="3"/>
  <c r="P176" i="3"/>
  <c r="P160" i="3"/>
  <c r="P72" i="3"/>
  <c r="P143" i="3"/>
  <c r="P347" i="3"/>
  <c r="P140" i="3"/>
  <c r="P322" i="3"/>
  <c r="P145" i="3"/>
  <c r="P187" i="3"/>
  <c r="P134" i="3"/>
  <c r="P323" i="3"/>
  <c r="P163" i="3"/>
  <c r="P93" i="3"/>
  <c r="P48" i="3"/>
  <c r="P210" i="3"/>
  <c r="P260" i="3"/>
  <c r="P57" i="3"/>
  <c r="P126" i="3"/>
  <c r="P150" i="3"/>
  <c r="P233" i="3"/>
  <c r="P90" i="3"/>
  <c r="P36" i="3"/>
  <c r="P41" i="3"/>
  <c r="P161" i="3"/>
  <c r="P116" i="3"/>
  <c r="P97" i="3"/>
  <c r="P118" i="3"/>
  <c r="P80" i="3"/>
  <c r="P105" i="3"/>
  <c r="P165" i="3"/>
  <c r="P56" i="3"/>
  <c r="P174" i="3"/>
  <c r="P234" i="3"/>
  <c r="P320" i="3"/>
  <c r="P17" i="3"/>
  <c r="P208" i="3"/>
  <c r="P149" i="3"/>
  <c r="P47" i="3"/>
  <c r="P158" i="3"/>
  <c r="P238" i="3"/>
  <c r="P88" i="3"/>
  <c r="P169" i="3"/>
  <c r="P86" i="3"/>
  <c r="P344" i="3"/>
  <c r="P299" i="3"/>
  <c r="P305" i="3"/>
  <c r="P8" i="3"/>
  <c r="P289" i="3"/>
  <c r="P342" i="3"/>
  <c r="P168" i="3"/>
  <c r="P286" i="3"/>
  <c r="P64" i="3"/>
  <c r="P199" i="3"/>
  <c r="P133" i="3"/>
  <c r="P76" i="3"/>
  <c r="P83" i="3"/>
  <c r="P114" i="3"/>
  <c r="P29" i="3"/>
  <c r="P290" i="3"/>
  <c r="P269" i="3"/>
  <c r="P137" i="3"/>
  <c r="P49" i="3"/>
  <c r="P191" i="3"/>
  <c r="P74" i="3"/>
  <c r="P311" i="3"/>
  <c r="P46" i="3"/>
  <c r="P154" i="3"/>
  <c r="P107" i="3"/>
  <c r="P32" i="3"/>
  <c r="P339" i="3"/>
  <c r="P5" i="3"/>
  <c r="P19" i="3"/>
  <c r="P271" i="3"/>
  <c r="P188" i="3"/>
  <c r="P223" i="3"/>
  <c r="P340" i="3"/>
  <c r="P162" i="3"/>
  <c r="P6" i="3"/>
  <c r="P181" i="3"/>
  <c r="P221" i="3"/>
  <c r="P75" i="3"/>
  <c r="P293" i="3"/>
  <c r="P16" i="3"/>
  <c r="P96" i="3"/>
  <c r="P316" i="3"/>
  <c r="P230" i="3"/>
  <c r="P170" i="3"/>
  <c r="P226" i="3"/>
  <c r="P13" i="3"/>
  <c r="P253" i="3"/>
  <c r="P331" i="3"/>
  <c r="P294" i="3"/>
  <c r="P63" i="3"/>
  <c r="P103" i="3"/>
  <c r="P225" i="3"/>
  <c r="P330" i="3"/>
  <c r="P110" i="3"/>
  <c r="P159" i="3"/>
  <c r="P298" i="3"/>
  <c r="P136" i="3"/>
  <c r="P241" i="3"/>
  <c r="P173" i="3"/>
  <c r="P147" i="3"/>
  <c r="P71" i="3"/>
  <c r="P348" i="3"/>
  <c r="P258" i="3"/>
  <c r="P11" i="3"/>
  <c r="P186" i="3"/>
  <c r="P338" i="3"/>
  <c r="P61" i="3"/>
  <c r="P156" i="3"/>
  <c r="P277" i="3"/>
  <c r="P245" i="3"/>
  <c r="P324" i="3"/>
  <c r="P130" i="3"/>
  <c r="P4" i="3"/>
  <c r="P246" i="3"/>
  <c r="P58" i="3"/>
  <c r="P212" i="3"/>
  <c r="P129" i="3"/>
  <c r="P62" i="3"/>
  <c r="P276" i="3"/>
  <c r="P92" i="3"/>
  <c r="P84" i="3"/>
  <c r="P31" i="3"/>
  <c r="P306" i="3"/>
  <c r="P259" i="3"/>
  <c r="P184" i="3"/>
  <c r="P247" i="3"/>
  <c r="P152" i="3"/>
  <c r="P166" i="3"/>
  <c r="P204" i="3"/>
  <c r="P265" i="3"/>
  <c r="P313" i="3"/>
  <c r="P7" i="3"/>
  <c r="P132" i="3"/>
  <c r="P108" i="3"/>
  <c r="P10" i="3"/>
  <c r="P219" i="3"/>
  <c r="P284" i="3"/>
  <c r="P231" i="3"/>
  <c r="P317" i="3"/>
  <c r="P128" i="3"/>
  <c r="P209" i="3"/>
  <c r="P274" i="3"/>
  <c r="P353" i="3"/>
  <c r="P297" i="3"/>
  <c r="P198" i="3"/>
  <c r="P351" i="3"/>
  <c r="P14" i="3"/>
  <c r="P178" i="3"/>
  <c r="P138" i="3"/>
  <c r="P101" i="3"/>
  <c r="P142" i="3"/>
  <c r="P195" i="3"/>
  <c r="P197" i="3"/>
  <c r="P224" i="3"/>
  <c r="P189" i="3"/>
  <c r="P329" i="3"/>
  <c r="P312" i="3"/>
  <c r="P332" i="3"/>
  <c r="P25" i="3"/>
  <c r="P206" i="3"/>
  <c r="P117" i="3"/>
  <c r="P346" i="3"/>
  <c r="P113" i="3"/>
  <c r="P81" i="3"/>
  <c r="P38" i="3"/>
  <c r="P352" i="3"/>
  <c r="P249" i="3"/>
  <c r="P207" i="3"/>
  <c r="P354" i="3"/>
  <c r="P30" i="3"/>
  <c r="P268" i="3"/>
  <c r="P24" i="3"/>
  <c r="P254" i="3"/>
  <c r="P120" i="3"/>
  <c r="P9" i="3"/>
  <c r="P60" i="3"/>
  <c r="P333" i="3"/>
  <c r="P307" i="3"/>
  <c r="P278" i="3"/>
  <c r="P15" i="3"/>
  <c r="P23" i="3"/>
  <c r="P251" i="3"/>
  <c r="P69" i="3"/>
  <c r="P302" i="3"/>
  <c r="P200" i="3"/>
  <c r="P285" i="3"/>
  <c r="P68" i="3"/>
  <c r="P94" i="3"/>
  <c r="P350" i="3"/>
  <c r="P272" i="3"/>
  <c r="P50" i="3"/>
  <c r="P229" i="3"/>
  <c r="P243" i="3"/>
  <c r="P22" i="3"/>
  <c r="P216" i="3"/>
  <c r="P106" i="3"/>
  <c r="P135" i="3"/>
  <c r="P232" i="3"/>
  <c r="P192" i="3"/>
  <c r="P125" i="3"/>
  <c r="P248" i="3"/>
  <c r="P261" i="3"/>
  <c r="P53" i="3"/>
  <c r="P240" i="3"/>
  <c r="P141" i="3"/>
  <c r="P42" i="3"/>
  <c r="P155" i="3"/>
  <c r="P95" i="3"/>
  <c r="P314" i="3"/>
  <c r="P301" i="3"/>
  <c r="P335" i="3"/>
  <c r="P262" i="3"/>
  <c r="P264" i="3"/>
  <c r="P227" i="3"/>
  <c r="P292" i="3"/>
  <c r="P109" i="3"/>
  <c r="P218" i="3"/>
  <c r="P99" i="3"/>
  <c r="P242" i="3"/>
  <c r="P157" i="3"/>
  <c r="P51" i="3"/>
  <c r="P310" i="3"/>
  <c r="P34" i="3"/>
  <c r="P21" i="3"/>
  <c r="P27" i="3"/>
  <c r="P215" i="3"/>
  <c r="P201" i="3"/>
  <c r="P146" i="3"/>
  <c r="P279" i="3"/>
  <c r="P112" i="3"/>
  <c r="P252" i="3"/>
  <c r="P179" i="3"/>
  <c r="P328" i="3"/>
  <c r="P43" i="3"/>
  <c r="P255" i="3"/>
  <c r="P349" i="3"/>
  <c r="P102" i="3"/>
  <c r="P327" i="3"/>
  <c r="P263" i="3"/>
  <c r="P55" i="3"/>
  <c r="P205" i="3"/>
  <c r="P196" i="3"/>
  <c r="P111" i="3"/>
  <c r="P20" i="3"/>
  <c r="P334" i="3"/>
  <c r="P318" i="3"/>
  <c r="P70" i="3"/>
  <c r="P12" i="3"/>
  <c r="P175" i="3"/>
  <c r="P18" i="3"/>
  <c r="P85" i="3"/>
  <c r="P148" i="3"/>
  <c r="P282" i="3"/>
  <c r="P266" i="3"/>
  <c r="P87" i="3"/>
  <c r="P291" i="3"/>
  <c r="P122" i="3"/>
  <c r="P89" i="3"/>
  <c r="P326" i="3"/>
  <c r="P321" i="3"/>
  <c r="P220" i="3"/>
  <c r="P79" i="3"/>
  <c r="P121" i="3"/>
  <c r="P98" i="3"/>
  <c r="P237" i="3"/>
  <c r="P144" i="3"/>
  <c r="P123" i="3"/>
  <c r="P341" i="3"/>
  <c r="P288" i="3"/>
  <c r="P171" i="3"/>
  <c r="P26" i="3"/>
  <c r="P180" i="3"/>
  <c r="P256" i="3"/>
  <c r="P275" i="3"/>
  <c r="P235" i="3"/>
  <c r="P35" i="3"/>
  <c r="P336" i="3"/>
  <c r="P185" i="3"/>
  <c r="P250" i="3"/>
  <c r="P213" i="3"/>
  <c r="P54" i="3"/>
  <c r="P28" i="3"/>
  <c r="P59" i="3"/>
  <c r="P309" i="3"/>
  <c r="P78" i="3"/>
  <c r="P91" i="3"/>
  <c r="P131" i="3"/>
  <c r="P345" i="3"/>
  <c r="P82" i="3"/>
  <c r="P39" i="3"/>
  <c r="P295" i="3"/>
  <c r="P257" i="3"/>
  <c r="P303" i="3"/>
  <c r="P153" i="3"/>
  <c r="P37" i="3"/>
  <c r="P308" i="3"/>
  <c r="P214" i="3"/>
  <c r="P183" i="3"/>
  <c r="P239" i="3"/>
  <c r="P33" i="3"/>
  <c r="P77" i="3"/>
  <c r="P315" i="3"/>
  <c r="P164" i="3"/>
  <c r="P217" i="3"/>
  <c r="P172" i="3"/>
  <c r="P193" i="3"/>
  <c r="P280" i="3"/>
  <c r="P119" i="3"/>
  <c r="P67" i="3"/>
  <c r="P343" i="3"/>
  <c r="P44" i="3"/>
  <c r="P304" i="3"/>
  <c r="P124" i="3"/>
  <c r="P100" i="3"/>
  <c r="P167" i="3"/>
  <c r="P283" i="3"/>
  <c r="P104" i="3"/>
  <c r="P139" i="3"/>
  <c r="P182" i="3"/>
  <c r="P270" i="3"/>
  <c r="P202" i="3"/>
  <c r="P337" i="3"/>
  <c r="P211" i="3"/>
  <c r="P244" i="3"/>
  <c r="P319" i="3"/>
  <c r="P194" i="3"/>
  <c r="P73" i="3"/>
  <c r="P236" i="3"/>
  <c r="P115" i="3"/>
  <c r="P190" i="3"/>
  <c r="P52" i="3"/>
  <c r="P177" i="3"/>
  <c r="P222" i="3"/>
  <c r="P281" i="3"/>
  <c r="P151" i="3"/>
  <c r="P296" i="3"/>
  <c r="P300" i="3"/>
  <c r="P40" i="3"/>
  <c r="X353" i="1" l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39" i="1"/>
  <c r="X338" i="1"/>
  <c r="X337" i="1"/>
  <c r="X335" i="1"/>
  <c r="X334" i="1"/>
  <c r="X332" i="1"/>
  <c r="X329" i="1"/>
  <c r="X328" i="1"/>
  <c r="X326" i="1"/>
  <c r="X325" i="1"/>
  <c r="X324" i="1"/>
  <c r="X322" i="1"/>
  <c r="X320" i="1"/>
  <c r="X319" i="1"/>
  <c r="X318" i="1"/>
  <c r="X317" i="1"/>
  <c r="X316" i="1"/>
  <c r="X315" i="1"/>
  <c r="X314" i="1"/>
  <c r="X312" i="1"/>
  <c r="X311" i="1"/>
  <c r="X310" i="1"/>
  <c r="X309" i="1"/>
  <c r="X308" i="1"/>
  <c r="X307" i="1"/>
  <c r="X305" i="1"/>
  <c r="X302" i="1"/>
  <c r="X301" i="1"/>
  <c r="X300" i="1"/>
  <c r="X298" i="1"/>
  <c r="X296" i="1"/>
  <c r="X295" i="1"/>
  <c r="X294" i="1"/>
  <c r="X293" i="1"/>
  <c r="X288" i="1"/>
  <c r="X287" i="1"/>
  <c r="X285" i="1"/>
  <c r="X284" i="1"/>
  <c r="X283" i="1"/>
  <c r="X281" i="1"/>
  <c r="X280" i="1"/>
  <c r="X278" i="1"/>
  <c r="X277" i="1"/>
  <c r="X276" i="1"/>
  <c r="X275" i="1"/>
  <c r="X274" i="1"/>
  <c r="X273" i="1"/>
  <c r="X272" i="1"/>
  <c r="X270" i="1"/>
  <c r="X269" i="1"/>
  <c r="X268" i="1"/>
  <c r="X266" i="1"/>
  <c r="X265" i="1"/>
  <c r="X264" i="1"/>
  <c r="X263" i="1"/>
  <c r="X262" i="1"/>
  <c r="X261" i="1"/>
  <c r="X260" i="1"/>
  <c r="X259" i="1"/>
  <c r="X256" i="1"/>
  <c r="X254" i="1"/>
  <c r="X253" i="1"/>
  <c r="X252" i="1"/>
  <c r="X251" i="1"/>
  <c r="X250" i="1"/>
  <c r="X249" i="1"/>
  <c r="X248" i="1"/>
  <c r="X247" i="1"/>
  <c r="X246" i="1"/>
  <c r="X244" i="1"/>
  <c r="X243" i="1"/>
  <c r="X242" i="1"/>
  <c r="X241" i="1"/>
  <c r="X240" i="1"/>
  <c r="X239" i="1"/>
  <c r="X237" i="1"/>
  <c r="X236" i="1"/>
  <c r="X235" i="1"/>
  <c r="X234" i="1"/>
  <c r="X232" i="1"/>
  <c r="X231" i="1"/>
  <c r="X230" i="1"/>
  <c r="X229" i="1"/>
  <c r="X228" i="1"/>
  <c r="X226" i="1"/>
  <c r="X225" i="1"/>
  <c r="X223" i="1"/>
  <c r="X221" i="1"/>
  <c r="X220" i="1"/>
  <c r="X219" i="1"/>
  <c r="X218" i="1"/>
  <c r="X216" i="1"/>
  <c r="X215" i="1"/>
  <c r="X214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198" i="1"/>
  <c r="X197" i="1"/>
  <c r="X196" i="1"/>
  <c r="X195" i="1"/>
  <c r="X193" i="1"/>
  <c r="X192" i="1"/>
  <c r="X191" i="1"/>
  <c r="X190" i="1"/>
  <c r="X189" i="1"/>
  <c r="X188" i="1"/>
  <c r="X187" i="1"/>
  <c r="X186" i="1"/>
  <c r="X185" i="1"/>
  <c r="X184" i="1"/>
  <c r="X183" i="1"/>
  <c r="X181" i="1"/>
  <c r="X179" i="1"/>
  <c r="X178" i="1"/>
  <c r="X177" i="1"/>
  <c r="X176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59" i="1"/>
  <c r="X156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27" i="1"/>
  <c r="X126" i="1"/>
  <c r="X124" i="1"/>
  <c r="X123" i="1"/>
  <c r="X122" i="1"/>
  <c r="X121" i="1"/>
  <c r="X117" i="1"/>
  <c r="X115" i="1"/>
  <c r="X114" i="1"/>
  <c r="X113" i="1"/>
  <c r="X112" i="1"/>
  <c r="X110" i="1"/>
  <c r="X109" i="1"/>
  <c r="X106" i="1"/>
  <c r="X105" i="1"/>
  <c r="X104" i="1"/>
  <c r="X103" i="1"/>
  <c r="X102" i="1"/>
  <c r="X101" i="1"/>
  <c r="X100" i="1"/>
  <c r="X98" i="1"/>
  <c r="X97" i="1"/>
  <c r="X96" i="1"/>
  <c r="X95" i="1"/>
  <c r="X94" i="1"/>
  <c r="X93" i="1"/>
  <c r="X88" i="1"/>
  <c r="X87" i="1"/>
  <c r="X86" i="1"/>
  <c r="X83" i="1"/>
  <c r="X82" i="1"/>
  <c r="X81" i="1"/>
  <c r="X80" i="1"/>
  <c r="X79" i="1"/>
  <c r="X76" i="1"/>
  <c r="X75" i="1"/>
  <c r="X74" i="1"/>
  <c r="X73" i="1"/>
  <c r="X72" i="1"/>
  <c r="X70" i="1"/>
  <c r="X69" i="1"/>
  <c r="X68" i="1"/>
  <c r="X67" i="1"/>
  <c r="X66" i="1"/>
  <c r="X64" i="1"/>
  <c r="X63" i="1"/>
  <c r="X62" i="1"/>
  <c r="X61" i="1"/>
  <c r="X60" i="1"/>
  <c r="X59" i="1"/>
  <c r="X57" i="1"/>
  <c r="X56" i="1"/>
  <c r="X54" i="1"/>
  <c r="X53" i="1"/>
  <c r="X51" i="1"/>
  <c r="X50" i="1"/>
  <c r="X49" i="1"/>
  <c r="X48" i="1"/>
  <c r="X47" i="1"/>
  <c r="X46" i="1"/>
  <c r="X45" i="1"/>
  <c r="X43" i="1"/>
  <c r="X42" i="1"/>
  <c r="X40" i="1"/>
  <c r="X38" i="1"/>
  <c r="X37" i="1"/>
  <c r="X36" i="1"/>
  <c r="X35" i="1"/>
  <c r="X34" i="1"/>
  <c r="X33" i="1"/>
  <c r="X32" i="1"/>
  <c r="X30" i="1"/>
  <c r="X29" i="1"/>
  <c r="X28" i="1"/>
  <c r="X27" i="1"/>
  <c r="X25" i="1"/>
  <c r="X24" i="1"/>
  <c r="X21" i="1"/>
  <c r="X20" i="1"/>
  <c r="X19" i="1"/>
  <c r="X18" i="1"/>
  <c r="X16" i="1"/>
  <c r="X15" i="1"/>
  <c r="X14" i="1"/>
  <c r="X13" i="1"/>
  <c r="X12" i="1"/>
  <c r="X10" i="1"/>
  <c r="X9" i="1"/>
  <c r="X8" i="1"/>
  <c r="X7" i="1"/>
  <c r="X6" i="1"/>
  <c r="X5" i="1"/>
  <c r="X4" i="1"/>
  <c r="S10" i="1"/>
  <c r="S9" i="1"/>
  <c r="S8" i="1"/>
  <c r="S7" i="1"/>
  <c r="S6" i="1"/>
  <c r="S5" i="1"/>
  <c r="D356" i="3" l="1"/>
  <c r="C356" i="3"/>
  <c r="C358" i="3" s="1"/>
  <c r="E354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H140" i="3" l="1"/>
  <c r="H33" i="3"/>
  <c r="H189" i="3"/>
  <c r="H273" i="3"/>
  <c r="H202" i="3"/>
  <c r="H346" i="3"/>
  <c r="H95" i="3"/>
  <c r="H131" i="3"/>
  <c r="H251" i="3"/>
  <c r="H12" i="3"/>
  <c r="H132" i="3"/>
  <c r="H264" i="3"/>
  <c r="H145" i="3"/>
  <c r="H217" i="3"/>
  <c r="H265" i="3"/>
  <c r="H301" i="3"/>
  <c r="H325" i="3"/>
  <c r="H26" i="3"/>
  <c r="H74" i="3"/>
  <c r="H98" i="3"/>
  <c r="H134" i="3"/>
  <c r="H170" i="3"/>
  <c r="H218" i="3"/>
  <c r="H290" i="3"/>
  <c r="H302" i="3"/>
  <c r="H314" i="3"/>
  <c r="H326" i="3"/>
  <c r="H81" i="3"/>
  <c r="H48" i="3"/>
  <c r="H336" i="3"/>
  <c r="H111" i="3"/>
  <c r="H183" i="3"/>
  <c r="H255" i="3"/>
  <c r="H279" i="3"/>
  <c r="H339" i="3"/>
  <c r="H69" i="3"/>
  <c r="H297" i="3"/>
  <c r="H22" i="3"/>
  <c r="H263" i="3"/>
  <c r="H324" i="3"/>
  <c r="H4" i="3"/>
  <c r="H100" i="3"/>
  <c r="H196" i="3"/>
  <c r="H220" i="3"/>
  <c r="H292" i="3"/>
  <c r="H316" i="3"/>
  <c r="H340" i="3"/>
  <c r="H352" i="3"/>
  <c r="H261" i="3"/>
  <c r="H286" i="3"/>
  <c r="H215" i="3"/>
  <c r="H41" i="3"/>
  <c r="H89" i="3"/>
  <c r="H137" i="3"/>
  <c r="H161" i="3"/>
  <c r="H341" i="3"/>
  <c r="H153" i="3"/>
  <c r="H130" i="3"/>
  <c r="H28" i="3"/>
  <c r="H6" i="3"/>
  <c r="H126" i="3"/>
  <c r="H150" i="3"/>
  <c r="H174" i="3"/>
  <c r="H198" i="3"/>
  <c r="H318" i="3"/>
  <c r="H260" i="3"/>
  <c r="H344" i="3"/>
  <c r="H93" i="3"/>
  <c r="H177" i="3"/>
  <c r="H249" i="3"/>
  <c r="H154" i="3"/>
  <c r="H214" i="3"/>
  <c r="H274" i="3"/>
  <c r="H11" i="3"/>
  <c r="H155" i="3"/>
  <c r="H239" i="3"/>
  <c r="H108" i="3"/>
  <c r="H288" i="3"/>
  <c r="H25" i="3"/>
  <c r="H64" i="3"/>
  <c r="H29" i="3"/>
  <c r="H53" i="3"/>
  <c r="H77" i="3"/>
  <c r="H54" i="3"/>
  <c r="H90" i="3"/>
  <c r="H102" i="3"/>
  <c r="H31" i="3"/>
  <c r="H43" i="3"/>
  <c r="H67" i="3"/>
  <c r="H79" i="3"/>
  <c r="H91" i="3"/>
  <c r="H127" i="3"/>
  <c r="H175" i="3"/>
  <c r="H187" i="3"/>
  <c r="H211" i="3"/>
  <c r="H223" i="3"/>
  <c r="H235" i="3"/>
  <c r="H259" i="3"/>
  <c r="H271" i="3"/>
  <c r="H295" i="3"/>
  <c r="H319" i="3"/>
  <c r="H18" i="3"/>
  <c r="H7" i="3"/>
  <c r="H212" i="3"/>
  <c r="H289" i="3"/>
  <c r="H350" i="3"/>
  <c r="H181" i="3"/>
  <c r="H49" i="3"/>
  <c r="H85" i="3"/>
  <c r="H121" i="3"/>
  <c r="H182" i="3"/>
  <c r="H163" i="3"/>
  <c r="H133" i="3"/>
  <c r="H205" i="3"/>
  <c r="H277" i="3"/>
  <c r="H247" i="3"/>
  <c r="H61" i="3"/>
  <c r="H97" i="3"/>
  <c r="H115" i="3"/>
  <c r="H13" i="3"/>
  <c r="H24" i="3"/>
  <c r="H176" i="3"/>
  <c r="H164" i="3"/>
  <c r="H206" i="3"/>
  <c r="H146" i="3"/>
  <c r="H157" i="3"/>
  <c r="H229" i="3"/>
  <c r="H253" i="3"/>
  <c r="H30" i="3"/>
  <c r="H194" i="3"/>
  <c r="H188" i="3"/>
  <c r="H73" i="3"/>
  <c r="H109" i="3"/>
  <c r="H158" i="3"/>
  <c r="H169" i="3"/>
  <c r="H230" i="3"/>
  <c r="H241" i="3"/>
  <c r="H313" i="3"/>
  <c r="H151" i="3"/>
  <c r="H19" i="3"/>
  <c r="H103" i="3"/>
  <c r="H193" i="3"/>
  <c r="H152" i="3"/>
  <c r="H307" i="3"/>
  <c r="H338" i="3"/>
  <c r="H36" i="3"/>
  <c r="H199" i="3"/>
  <c r="H332" i="3"/>
  <c r="H37" i="3"/>
  <c r="H55" i="3"/>
  <c r="H128" i="3"/>
  <c r="H139" i="3"/>
  <c r="H200" i="3"/>
  <c r="H283" i="3"/>
  <c r="H254" i="3"/>
  <c r="H296" i="3"/>
  <c r="H86" i="3"/>
  <c r="H14" i="3"/>
  <c r="H171" i="3"/>
  <c r="H225" i="3"/>
  <c r="H327" i="3"/>
  <c r="H57" i="3"/>
  <c r="H15" i="3"/>
  <c r="H124" i="3"/>
  <c r="H142" i="3"/>
  <c r="H160" i="3"/>
  <c r="H184" i="3"/>
  <c r="H226" i="3"/>
  <c r="H232" i="3"/>
  <c r="H238" i="3"/>
  <c r="H244" i="3"/>
  <c r="H250" i="3"/>
  <c r="H256" i="3"/>
  <c r="H268" i="3"/>
  <c r="H280" i="3"/>
  <c r="H298" i="3"/>
  <c r="H304" i="3"/>
  <c r="H310" i="3"/>
  <c r="H322" i="3"/>
  <c r="H224" i="3"/>
  <c r="H248" i="3"/>
  <c r="H278" i="3"/>
  <c r="H308" i="3"/>
  <c r="H56" i="3"/>
  <c r="H80" i="3"/>
  <c r="H92" i="3"/>
  <c r="H116" i="3"/>
  <c r="H351" i="3"/>
  <c r="H8" i="3"/>
  <c r="H129" i="3"/>
  <c r="H141" i="3"/>
  <c r="H159" i="3"/>
  <c r="H207" i="3"/>
  <c r="H219" i="3"/>
  <c r="H231" i="3"/>
  <c r="H267" i="3"/>
  <c r="H303" i="3"/>
  <c r="H309" i="3"/>
  <c r="H315" i="3"/>
  <c r="H353" i="3"/>
  <c r="H45" i="3"/>
  <c r="H87" i="3"/>
  <c r="H328" i="3"/>
  <c r="H334" i="3"/>
  <c r="H9" i="3"/>
  <c r="H21" i="3"/>
  <c r="H27" i="3"/>
  <c r="H136" i="3"/>
  <c r="H148" i="3"/>
  <c r="H166" i="3"/>
  <c r="H172" i="3"/>
  <c r="H178" i="3"/>
  <c r="H190" i="3"/>
  <c r="H208" i="3"/>
  <c r="H262" i="3"/>
  <c r="H40" i="3"/>
  <c r="H46" i="3"/>
  <c r="H52" i="3"/>
  <c r="H58" i="3"/>
  <c r="H70" i="3"/>
  <c r="H76" i="3"/>
  <c r="H82" i="3"/>
  <c r="H88" i="3"/>
  <c r="H94" i="3"/>
  <c r="H106" i="3"/>
  <c r="H112" i="3"/>
  <c r="H118" i="3"/>
  <c r="H329" i="3"/>
  <c r="H335" i="3"/>
  <c r="H347" i="3"/>
  <c r="H236" i="3"/>
  <c r="H284" i="3"/>
  <c r="H50" i="3"/>
  <c r="H104" i="3"/>
  <c r="H135" i="3"/>
  <c r="H243" i="3"/>
  <c r="H75" i="3"/>
  <c r="H105" i="3"/>
  <c r="H16" i="3"/>
  <c r="H125" i="3"/>
  <c r="H143" i="3"/>
  <c r="H149" i="3"/>
  <c r="H167" i="3"/>
  <c r="H173" i="3"/>
  <c r="H179" i="3"/>
  <c r="H185" i="3"/>
  <c r="H191" i="3"/>
  <c r="H197" i="3"/>
  <c r="H203" i="3"/>
  <c r="H209" i="3"/>
  <c r="H221" i="3"/>
  <c r="H227" i="3"/>
  <c r="H233" i="3"/>
  <c r="H245" i="3"/>
  <c r="H257" i="3"/>
  <c r="H269" i="3"/>
  <c r="H275" i="3"/>
  <c r="H281" i="3"/>
  <c r="H287" i="3"/>
  <c r="H293" i="3"/>
  <c r="H299" i="3"/>
  <c r="H305" i="3"/>
  <c r="H311" i="3"/>
  <c r="H317" i="3"/>
  <c r="H323" i="3"/>
  <c r="H354" i="3"/>
  <c r="H272" i="3"/>
  <c r="H320" i="3"/>
  <c r="H44" i="3"/>
  <c r="H345" i="3"/>
  <c r="H201" i="3"/>
  <c r="H285" i="3"/>
  <c r="H51" i="3"/>
  <c r="H123" i="3"/>
  <c r="H10" i="3"/>
  <c r="H34" i="3"/>
  <c r="H47" i="3"/>
  <c r="H59" i="3"/>
  <c r="H65" i="3"/>
  <c r="H71" i="3"/>
  <c r="H83" i="3"/>
  <c r="H101" i="3"/>
  <c r="H107" i="3"/>
  <c r="H113" i="3"/>
  <c r="H119" i="3"/>
  <c r="H330" i="3"/>
  <c r="H342" i="3"/>
  <c r="H348" i="3"/>
  <c r="H266" i="3"/>
  <c r="H68" i="3"/>
  <c r="H110" i="3"/>
  <c r="H20" i="3"/>
  <c r="H165" i="3"/>
  <c r="H213" i="3"/>
  <c r="H321" i="3"/>
  <c r="H39" i="3"/>
  <c r="H117" i="3"/>
  <c r="H5" i="3"/>
  <c r="H17" i="3"/>
  <c r="H144" i="3"/>
  <c r="H156" i="3"/>
  <c r="H162" i="3"/>
  <c r="H168" i="3"/>
  <c r="H180" i="3"/>
  <c r="H186" i="3"/>
  <c r="H192" i="3"/>
  <c r="H204" i="3"/>
  <c r="H210" i="3"/>
  <c r="H216" i="3"/>
  <c r="H222" i="3"/>
  <c r="H228" i="3"/>
  <c r="H234" i="3"/>
  <c r="H240" i="3"/>
  <c r="H246" i="3"/>
  <c r="H252" i="3"/>
  <c r="H258" i="3"/>
  <c r="H270" i="3"/>
  <c r="H276" i="3"/>
  <c r="H282" i="3"/>
  <c r="H294" i="3"/>
  <c r="H300" i="3"/>
  <c r="H306" i="3"/>
  <c r="H312" i="3"/>
  <c r="H242" i="3"/>
  <c r="H62" i="3"/>
  <c r="H122" i="3"/>
  <c r="H333" i="3"/>
  <c r="H32" i="3"/>
  <c r="H147" i="3"/>
  <c r="H195" i="3"/>
  <c r="H237" i="3"/>
  <c r="H291" i="3"/>
  <c r="H63" i="3"/>
  <c r="H99" i="3"/>
  <c r="H23" i="3"/>
  <c r="H35" i="3"/>
  <c r="H138" i="3"/>
  <c r="H42" i="3"/>
  <c r="H60" i="3"/>
  <c r="H66" i="3"/>
  <c r="H72" i="3"/>
  <c r="H78" i="3"/>
  <c r="H84" i="3"/>
  <c r="H96" i="3"/>
  <c r="H114" i="3"/>
  <c r="H120" i="3"/>
  <c r="H331" i="3"/>
  <c r="H337" i="3"/>
  <c r="H343" i="3"/>
  <c r="H349" i="3"/>
  <c r="E356" i="3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 l="1"/>
  <c r="I360" i="1" s="1"/>
  <c r="AD366" i="1"/>
  <c r="AD367" i="1"/>
  <c r="R355" i="1" l="1"/>
  <c r="X175" i="1" l="1"/>
  <c r="N325" i="1"/>
  <c r="N142" i="1"/>
  <c r="M307" i="1"/>
  <c r="P307" i="1" s="1"/>
  <c r="N10" i="1"/>
  <c r="N264" i="1"/>
  <c r="M72" i="1"/>
  <c r="P72" i="1" s="1"/>
  <c r="N107" i="1"/>
  <c r="N116" i="1"/>
  <c r="N23" i="1"/>
  <c r="N351" i="1"/>
  <c r="N94" i="1"/>
  <c r="N81" i="1"/>
  <c r="N123" i="1"/>
  <c r="N344" i="1"/>
  <c r="N185" i="1"/>
  <c r="N251" i="1"/>
  <c r="N249" i="1"/>
  <c r="N7" i="1"/>
  <c r="N340" i="1"/>
  <c r="N79" i="1"/>
  <c r="N305" i="1"/>
  <c r="N108" i="1"/>
  <c r="M313" i="1"/>
  <c r="P313" i="1" s="1"/>
  <c r="R313" i="1" s="1"/>
  <c r="K313" i="1" s="1"/>
  <c r="M181" i="1"/>
  <c r="P181" i="1" s="1"/>
  <c r="N197" i="1"/>
  <c r="N338" i="1"/>
  <c r="N149" i="1"/>
  <c r="N273" i="1"/>
  <c r="N211" i="1"/>
  <c r="N48" i="1"/>
  <c r="N309" i="1"/>
  <c r="N328" i="1"/>
  <c r="M50" i="1"/>
  <c r="P50" i="1" s="1"/>
  <c r="R50" i="1" s="1"/>
  <c r="K50" i="1" s="1"/>
  <c r="N60" i="1"/>
  <c r="M55" i="1"/>
  <c r="P55" i="1" s="1"/>
  <c r="Q55" i="1" s="1"/>
  <c r="N62" i="1"/>
  <c r="N224" i="1"/>
  <c r="N101" i="1"/>
  <c r="M116" i="1"/>
  <c r="P116" i="1" s="1"/>
  <c r="R116" i="1" s="1"/>
  <c r="K116" i="1" s="1"/>
  <c r="N225" i="1"/>
  <c r="N329" i="1"/>
  <c r="N218" i="1"/>
  <c r="N199" i="1"/>
  <c r="N253" i="1"/>
  <c r="M242" i="1"/>
  <c r="P242" i="1" s="1"/>
  <c r="Q242" i="1" s="1"/>
  <c r="M244" i="1"/>
  <c r="P244" i="1" s="1"/>
  <c r="Q244" i="1" s="1"/>
  <c r="M335" i="1"/>
  <c r="P335" i="1" s="1"/>
  <c r="N174" i="1"/>
  <c r="N38" i="1"/>
  <c r="M17" i="1"/>
  <c r="P17" i="1" s="1"/>
  <c r="N166" i="1"/>
  <c r="N310" i="1"/>
  <c r="N83" i="1"/>
  <c r="N17" i="1"/>
  <c r="M30" i="1"/>
  <c r="P30" i="1" s="1"/>
  <c r="N269" i="1"/>
  <c r="N157" i="1"/>
  <c r="M199" i="1"/>
  <c r="P199" i="1" s="1"/>
  <c r="R199" i="1" s="1"/>
  <c r="K199" i="1" s="1"/>
  <c r="M299" i="1"/>
  <c r="P299" i="1" s="1"/>
  <c r="R299" i="1" s="1"/>
  <c r="K299" i="1" s="1"/>
  <c r="N122" i="1"/>
  <c r="N150" i="1"/>
  <c r="M336" i="1"/>
  <c r="P336" i="1" s="1"/>
  <c r="M194" i="1"/>
  <c r="P194" i="1" s="1"/>
  <c r="N117" i="1"/>
  <c r="N42" i="1"/>
  <c r="N125" i="1"/>
  <c r="M342" i="1"/>
  <c r="P342" i="1" s="1"/>
  <c r="T342" i="1" s="1"/>
  <c r="U342" i="1" s="1"/>
  <c r="N13" i="1"/>
  <c r="M330" i="1"/>
  <c r="P330" i="1" s="1"/>
  <c r="R330" i="1" s="1"/>
  <c r="K330" i="1" s="1"/>
  <c r="N233" i="1"/>
  <c r="N270" i="1"/>
  <c r="N148" i="1"/>
  <c r="N139" i="1"/>
  <c r="N280" i="1"/>
  <c r="M73" i="1"/>
  <c r="P73" i="1" s="1"/>
  <c r="N244" i="1"/>
  <c r="N49" i="1"/>
  <c r="N234" i="1"/>
  <c r="N201" i="1"/>
  <c r="N41" i="1"/>
  <c r="N19" i="1"/>
  <c r="N33" i="1"/>
  <c r="N266" i="1"/>
  <c r="M41" i="1"/>
  <c r="P41" i="1" s="1"/>
  <c r="Q41" i="1" s="1"/>
  <c r="N337" i="1"/>
  <c r="N322" i="1"/>
  <c r="N221" i="1"/>
  <c r="N162" i="1"/>
  <c r="M158" i="1"/>
  <c r="P158" i="1" s="1"/>
  <c r="N181" i="1"/>
  <c r="M81" i="1"/>
  <c r="P81" i="1" s="1"/>
  <c r="T81" i="1" s="1"/>
  <c r="U81" i="1" s="1"/>
  <c r="M309" i="1"/>
  <c r="P309" i="1" s="1"/>
  <c r="N240" i="1"/>
  <c r="N145" i="1"/>
  <c r="M293" i="1"/>
  <c r="P293" i="1" s="1"/>
  <c r="T293" i="1" s="1"/>
  <c r="U293" i="1" s="1"/>
  <c r="N15" i="1"/>
  <c r="M191" i="1"/>
  <c r="P191" i="1" s="1"/>
  <c r="Q191" i="1" s="1"/>
  <c r="M213" i="1"/>
  <c r="P213" i="1" s="1"/>
  <c r="Q213" i="1" s="1"/>
  <c r="M71" i="1"/>
  <c r="P71" i="1" s="1"/>
  <c r="N230" i="1"/>
  <c r="M14" i="1"/>
  <c r="P14" i="1" s="1"/>
  <c r="N330" i="1"/>
  <c r="N276" i="1"/>
  <c r="N8" i="1"/>
  <c r="M257" i="1"/>
  <c r="P257" i="1" s="1"/>
  <c r="R257" i="1" s="1"/>
  <c r="K257" i="1" s="1"/>
  <c r="N263" i="1"/>
  <c r="N188" i="1"/>
  <c r="N91" i="1"/>
  <c r="N316" i="1"/>
  <c r="N187" i="1"/>
  <c r="N336" i="1"/>
  <c r="N95" i="1"/>
  <c r="M209" i="1"/>
  <c r="P209" i="1" s="1"/>
  <c r="N277" i="1"/>
  <c r="M115" i="1"/>
  <c r="P115" i="1" s="1"/>
  <c r="M212" i="1"/>
  <c r="P212" i="1" s="1"/>
  <c r="M273" i="1"/>
  <c r="P273" i="1" s="1"/>
  <c r="Q273" i="1" s="1"/>
  <c r="M111" i="1"/>
  <c r="P111" i="1" s="1"/>
  <c r="Q111" i="1" s="1"/>
  <c r="N331" i="1"/>
  <c r="N32" i="1"/>
  <c r="M226" i="1"/>
  <c r="P226" i="1" s="1"/>
  <c r="M102" i="1"/>
  <c r="P102" i="1" s="1"/>
  <c r="N103" i="1"/>
  <c r="M240" i="1"/>
  <c r="P240" i="1" s="1"/>
  <c r="T240" i="1" s="1"/>
  <c r="U240" i="1" s="1"/>
  <c r="V240" i="1" s="1"/>
  <c r="W240" i="1" s="1"/>
  <c r="N177" i="1"/>
  <c r="N301" i="1"/>
  <c r="M230" i="1"/>
  <c r="P230" i="1" s="1"/>
  <c r="M48" i="1"/>
  <c r="P48" i="1" s="1"/>
  <c r="Q48" i="1" s="1"/>
  <c r="M54" i="1"/>
  <c r="P54" i="1" s="1"/>
  <c r="Q54" i="1" s="1"/>
  <c r="M297" i="1"/>
  <c r="P297" i="1" s="1"/>
  <c r="M282" i="1"/>
  <c r="P282" i="1" s="1"/>
  <c r="M304" i="1"/>
  <c r="P304" i="1" s="1"/>
  <c r="Q304" i="1" s="1"/>
  <c r="M159" i="1"/>
  <c r="P159" i="1" s="1"/>
  <c r="M21" i="1"/>
  <c r="P21" i="1" s="1"/>
  <c r="T21" i="1" s="1"/>
  <c r="U21" i="1" s="1"/>
  <c r="M70" i="1"/>
  <c r="P70" i="1" s="1"/>
  <c r="M186" i="1"/>
  <c r="P186" i="1" s="1"/>
  <c r="M243" i="1"/>
  <c r="P243" i="1" s="1"/>
  <c r="N209" i="1"/>
  <c r="M272" i="1"/>
  <c r="P272" i="1" s="1"/>
  <c r="N155" i="1"/>
  <c r="N245" i="1"/>
  <c r="M286" i="1"/>
  <c r="P286" i="1" s="1"/>
  <c r="R286" i="1" s="1"/>
  <c r="K286" i="1" s="1"/>
  <c r="N192" i="1"/>
  <c r="N133" i="1"/>
  <c r="N271" i="1"/>
  <c r="N36" i="1"/>
  <c r="M130" i="1"/>
  <c r="P130" i="1" s="1"/>
  <c r="R130" i="1" s="1"/>
  <c r="K130" i="1" s="1"/>
  <c r="N335" i="1"/>
  <c r="N59" i="1"/>
  <c r="N111" i="1"/>
  <c r="N131" i="1"/>
  <c r="N84" i="1"/>
  <c r="N281" i="1"/>
  <c r="N24" i="1"/>
  <c r="N274" i="1"/>
  <c r="N9" i="1"/>
  <c r="N114" i="1"/>
  <c r="N288" i="1"/>
  <c r="N238" i="1"/>
  <c r="M284" i="1"/>
  <c r="P284" i="1" s="1"/>
  <c r="N53" i="1"/>
  <c r="N216" i="1"/>
  <c r="M236" i="1"/>
  <c r="P236" i="1" s="1"/>
  <c r="M193" i="1"/>
  <c r="P193" i="1" s="1"/>
  <c r="N204" i="1"/>
  <c r="M100" i="1"/>
  <c r="P100" i="1" s="1"/>
  <c r="N115" i="1"/>
  <c r="N243" i="1"/>
  <c r="M219" i="1"/>
  <c r="P219" i="1" s="1"/>
  <c r="T219" i="1" s="1"/>
  <c r="U219" i="1" s="1"/>
  <c r="N143" i="1"/>
  <c r="M142" i="1"/>
  <c r="P142" i="1" s="1"/>
  <c r="Q142" i="1" s="1"/>
  <c r="N16" i="1"/>
  <c r="M292" i="1"/>
  <c r="P292" i="1" s="1"/>
  <c r="M161" i="1"/>
  <c r="P161" i="1" s="1"/>
  <c r="M264" i="1"/>
  <c r="P264" i="1" s="1"/>
  <c r="Q264" i="1" s="1"/>
  <c r="N99" i="1"/>
  <c r="N80" i="1"/>
  <c r="M177" i="1"/>
  <c r="P177" i="1" s="1"/>
  <c r="Q177" i="1" s="1"/>
  <c r="N257" i="1"/>
  <c r="N130" i="1"/>
  <c r="N87" i="1"/>
  <c r="N69" i="1"/>
  <c r="M281" i="1"/>
  <c r="P281" i="1" s="1"/>
  <c r="Q281" i="1" s="1"/>
  <c r="M143" i="1"/>
  <c r="P143" i="1" s="1"/>
  <c r="Q143" i="1" s="1"/>
  <c r="M51" i="1"/>
  <c r="P51" i="1" s="1"/>
  <c r="R51" i="1" s="1"/>
  <c r="K51" i="1" s="1"/>
  <c r="N152" i="1"/>
  <c r="N72" i="1"/>
  <c r="N151" i="1"/>
  <c r="M118" i="1"/>
  <c r="P118" i="1" s="1"/>
  <c r="Q118" i="1" s="1"/>
  <c r="M279" i="1"/>
  <c r="P279" i="1" s="1"/>
  <c r="Q279" i="1" s="1"/>
  <c r="N168" i="1"/>
  <c r="N22" i="1"/>
  <c r="M238" i="1"/>
  <c r="P238" i="1" s="1"/>
  <c r="N327" i="1"/>
  <c r="N341" i="1"/>
  <c r="M346" i="1"/>
  <c r="P346" i="1" s="1"/>
  <c r="R346" i="1" s="1"/>
  <c r="K346" i="1" s="1"/>
  <c r="N190" i="1"/>
  <c r="M120" i="1"/>
  <c r="P120" i="1" s="1"/>
  <c r="Q120" i="1" s="1"/>
  <c r="N40" i="1"/>
  <c r="N128" i="1"/>
  <c r="N242" i="1"/>
  <c r="M253" i="1"/>
  <c r="P253" i="1" s="1"/>
  <c r="T253" i="1" s="1"/>
  <c r="U253" i="1" s="1"/>
  <c r="N21" i="1"/>
  <c r="N120" i="1"/>
  <c r="N88" i="1"/>
  <c r="M323" i="1"/>
  <c r="P323" i="1" s="1"/>
  <c r="Q323" i="1" s="1"/>
  <c r="N93" i="1"/>
  <c r="M6" i="1"/>
  <c r="P6" i="1" s="1"/>
  <c r="T6" i="1" s="1"/>
  <c r="U6" i="1" s="1"/>
  <c r="M290" i="1"/>
  <c r="P290" i="1" s="1"/>
  <c r="M134" i="1"/>
  <c r="P134" i="1" s="1"/>
  <c r="Q134" i="1" s="1"/>
  <c r="N314" i="1"/>
  <c r="N135" i="1"/>
  <c r="M155" i="1"/>
  <c r="P155" i="1" s="1"/>
  <c r="M349" i="1"/>
  <c r="P349" i="1" s="1"/>
  <c r="N164" i="1"/>
  <c r="N350" i="1"/>
  <c r="M233" i="1"/>
  <c r="P233" i="1" s="1"/>
  <c r="N278" i="1"/>
  <c r="M208" i="1"/>
  <c r="P208" i="1" s="1"/>
  <c r="M89" i="1"/>
  <c r="P89" i="1" s="1"/>
  <c r="N286" i="1"/>
  <c r="M80" i="1"/>
  <c r="P80" i="1" s="1"/>
  <c r="N110" i="1"/>
  <c r="N259" i="1"/>
  <c r="N246" i="1"/>
  <c r="M137" i="1"/>
  <c r="P137" i="1" s="1"/>
  <c r="T137" i="1" s="1"/>
  <c r="U137" i="1" s="1"/>
  <c r="M260" i="1"/>
  <c r="P260" i="1" s="1"/>
  <c r="R260" i="1" s="1"/>
  <c r="K260" i="1" s="1"/>
  <c r="M217" i="1"/>
  <c r="P217" i="1" s="1"/>
  <c r="M36" i="1"/>
  <c r="P36" i="1" s="1"/>
  <c r="T36" i="1" s="1"/>
  <c r="U36" i="1" s="1"/>
  <c r="M263" i="1"/>
  <c r="P263" i="1" s="1"/>
  <c r="M69" i="1"/>
  <c r="P69" i="1" s="1"/>
  <c r="N195" i="1"/>
  <c r="M267" i="1"/>
  <c r="P267" i="1" s="1"/>
  <c r="Q267" i="1" s="1"/>
  <c r="N284" i="1"/>
  <c r="M84" i="1"/>
  <c r="P84" i="1" s="1"/>
  <c r="R84" i="1" s="1"/>
  <c r="K84" i="1" s="1"/>
  <c r="N86" i="1"/>
  <c r="M201" i="1"/>
  <c r="P201" i="1" s="1"/>
  <c r="Q201" i="1" s="1"/>
  <c r="M318" i="1"/>
  <c r="P318" i="1" s="1"/>
  <c r="T318" i="1" s="1"/>
  <c r="U318" i="1" s="1"/>
  <c r="N136" i="1"/>
  <c r="N345" i="1"/>
  <c r="N97" i="1"/>
  <c r="N28" i="1"/>
  <c r="M216" i="1"/>
  <c r="P216" i="1" s="1"/>
  <c r="N252" i="1"/>
  <c r="N236" i="1"/>
  <c r="N215" i="1"/>
  <c r="N100" i="1"/>
  <c r="N175" i="1"/>
  <c r="M305" i="1"/>
  <c r="P305" i="1" s="1"/>
  <c r="T305" i="1" s="1"/>
  <c r="U305" i="1" s="1"/>
  <c r="N319" i="1"/>
  <c r="N307" i="1"/>
  <c r="N354" i="1"/>
  <c r="N18" i="1"/>
  <c r="N206" i="1"/>
  <c r="N54" i="1"/>
  <c r="M91" i="1"/>
  <c r="P91" i="1" s="1"/>
  <c r="N208" i="1"/>
  <c r="M303" i="1"/>
  <c r="P303" i="1" s="1"/>
  <c r="Q303" i="1" s="1"/>
  <c r="M170" i="1"/>
  <c r="P170" i="1" s="1"/>
  <c r="N258" i="1"/>
  <c r="M127" i="1"/>
  <c r="P127" i="1" s="1"/>
  <c r="R127" i="1" s="1"/>
  <c r="K127" i="1" s="1"/>
  <c r="M320" i="1"/>
  <c r="P320" i="1" s="1"/>
  <c r="Q320" i="1" s="1"/>
  <c r="N275" i="1"/>
  <c r="M166" i="1"/>
  <c r="P166" i="1" s="1"/>
  <c r="R166" i="1" s="1"/>
  <c r="K166" i="1" s="1"/>
  <c r="N144" i="1"/>
  <c r="N348" i="1"/>
  <c r="N63" i="1"/>
  <c r="N85" i="1"/>
  <c r="M241" i="1"/>
  <c r="P241" i="1" s="1"/>
  <c r="N176" i="1"/>
  <c r="M157" i="1"/>
  <c r="P157" i="1" s="1"/>
  <c r="M96" i="1"/>
  <c r="P96" i="1" s="1"/>
  <c r="N256" i="1"/>
  <c r="N232" i="1"/>
  <c r="M52" i="1"/>
  <c r="P52" i="1" s="1"/>
  <c r="M35" i="1"/>
  <c r="P35" i="1" s="1"/>
  <c r="Q35" i="1" s="1"/>
  <c r="M146" i="1"/>
  <c r="P146" i="1" s="1"/>
  <c r="R146" i="1" s="1"/>
  <c r="K146" i="1" s="1"/>
  <c r="M311" i="1"/>
  <c r="P311" i="1" s="1"/>
  <c r="M40" i="1"/>
  <c r="P40" i="1" s="1"/>
  <c r="M291" i="1"/>
  <c r="P291" i="1" s="1"/>
  <c r="M104" i="1"/>
  <c r="P104" i="1" s="1"/>
  <c r="M153" i="1"/>
  <c r="P153" i="1" s="1"/>
  <c r="M310" i="1"/>
  <c r="P310" i="1" s="1"/>
  <c r="T310" i="1" s="1"/>
  <c r="U310" i="1" s="1"/>
  <c r="M353" i="1"/>
  <c r="P353" i="1" s="1"/>
  <c r="T353" i="1" s="1"/>
  <c r="U353" i="1" s="1"/>
  <c r="M168" i="1"/>
  <c r="P168" i="1" s="1"/>
  <c r="M103" i="1"/>
  <c r="P103" i="1" s="1"/>
  <c r="M16" i="1"/>
  <c r="P16" i="1" s="1"/>
  <c r="Q16" i="1" s="1"/>
  <c r="M28" i="1"/>
  <c r="P28" i="1" s="1"/>
  <c r="Q28" i="1" s="1"/>
  <c r="M300" i="1"/>
  <c r="P300" i="1" s="1"/>
  <c r="Q300" i="1" s="1"/>
  <c r="M136" i="1"/>
  <c r="P136" i="1" s="1"/>
  <c r="R136" i="1" s="1"/>
  <c r="K136" i="1" s="1"/>
  <c r="N178" i="1"/>
  <c r="M33" i="1"/>
  <c r="P33" i="1" s="1"/>
  <c r="N68" i="1"/>
  <c r="M277" i="1"/>
  <c r="P277" i="1" s="1"/>
  <c r="T277" i="1" s="1"/>
  <c r="U277" i="1" s="1"/>
  <c r="M202" i="1"/>
  <c r="P202" i="1" s="1"/>
  <c r="M314" i="1"/>
  <c r="P314" i="1" s="1"/>
  <c r="T314" i="1" s="1"/>
  <c r="U314" i="1" s="1"/>
  <c r="M113" i="1"/>
  <c r="P113" i="1" s="1"/>
  <c r="Q113" i="1" s="1"/>
  <c r="M171" i="1"/>
  <c r="P171" i="1" s="1"/>
  <c r="Q171" i="1" s="1"/>
  <c r="N298" i="1"/>
  <c r="N25" i="1"/>
  <c r="M105" i="1"/>
  <c r="P105" i="1" s="1"/>
  <c r="Q105" i="1" s="1"/>
  <c r="N26" i="1"/>
  <c r="M23" i="1"/>
  <c r="P23" i="1" s="1"/>
  <c r="Q23" i="1" s="1"/>
  <c r="M12" i="1"/>
  <c r="P12" i="1" s="1"/>
  <c r="M110" i="1"/>
  <c r="P110" i="1" s="1"/>
  <c r="M324" i="1"/>
  <c r="P324" i="1" s="1"/>
  <c r="N296" i="1"/>
  <c r="N260" i="1"/>
  <c r="N255" i="1"/>
  <c r="M245" i="1"/>
  <c r="P245" i="1" s="1"/>
  <c r="R245" i="1" s="1"/>
  <c r="K245" i="1" s="1"/>
  <c r="M129" i="1"/>
  <c r="P129" i="1" s="1"/>
  <c r="R129" i="1" s="1"/>
  <c r="K129" i="1" s="1"/>
  <c r="M258" i="1"/>
  <c r="P258" i="1" s="1"/>
  <c r="N287" i="1"/>
  <c r="M87" i="1"/>
  <c r="P87" i="1" s="1"/>
  <c r="N78" i="1"/>
  <c r="M79" i="1"/>
  <c r="P79" i="1" s="1"/>
  <c r="T79" i="1" s="1"/>
  <c r="U79" i="1" s="1"/>
  <c r="M195" i="1"/>
  <c r="P195" i="1" s="1"/>
  <c r="Q195" i="1" s="1"/>
  <c r="N267" i="1"/>
  <c r="M92" i="1"/>
  <c r="P92" i="1" s="1"/>
  <c r="Q92" i="1" s="1"/>
  <c r="M188" i="1"/>
  <c r="P188" i="1" s="1"/>
  <c r="M224" i="1"/>
  <c r="P224" i="1" s="1"/>
  <c r="M43" i="1"/>
  <c r="P43" i="1" s="1"/>
  <c r="M61" i="1"/>
  <c r="P61" i="1" s="1"/>
  <c r="M88" i="1"/>
  <c r="P88" i="1" s="1"/>
  <c r="Q88" i="1" s="1"/>
  <c r="N189" i="1"/>
  <c r="N126" i="1"/>
  <c r="M270" i="1"/>
  <c r="P270" i="1" s="1"/>
  <c r="T270" i="1" s="1"/>
  <c r="U270" i="1" s="1"/>
  <c r="M77" i="1"/>
  <c r="P77" i="1" s="1"/>
  <c r="N77" i="1"/>
  <c r="N56" i="1"/>
  <c r="N219" i="1"/>
  <c r="M341" i="1"/>
  <c r="P341" i="1" s="1"/>
  <c r="M308" i="1"/>
  <c r="P308" i="1" s="1"/>
  <c r="T308" i="1" s="1"/>
  <c r="U308" i="1" s="1"/>
  <c r="M312" i="1"/>
  <c r="P312" i="1" s="1"/>
  <c r="N207" i="1"/>
  <c r="N300" i="1"/>
  <c r="N90" i="1"/>
  <c r="N167" i="1"/>
  <c r="M331" i="1"/>
  <c r="P331" i="1" s="1"/>
  <c r="Q331" i="1" s="1"/>
  <c r="M198" i="1"/>
  <c r="P198" i="1" s="1"/>
  <c r="M57" i="1"/>
  <c r="P57" i="1" s="1"/>
  <c r="M298" i="1"/>
  <c r="P298" i="1" s="1"/>
  <c r="Q298" i="1" s="1"/>
  <c r="M237" i="1"/>
  <c r="P237" i="1" s="1"/>
  <c r="N186" i="1"/>
  <c r="M59" i="1"/>
  <c r="P59" i="1" s="1"/>
  <c r="M160" i="1"/>
  <c r="P160" i="1" s="1"/>
  <c r="M246" i="1"/>
  <c r="P246" i="1" s="1"/>
  <c r="M90" i="1"/>
  <c r="P90" i="1" s="1"/>
  <c r="M7" i="1"/>
  <c r="P7" i="1" s="1"/>
  <c r="T7" i="1" s="1"/>
  <c r="U7" i="1" s="1"/>
  <c r="M337" i="1"/>
  <c r="P337" i="1" s="1"/>
  <c r="M131" i="1"/>
  <c r="P131" i="1" s="1"/>
  <c r="Q131" i="1" s="1"/>
  <c r="M218" i="1"/>
  <c r="P218" i="1" s="1"/>
  <c r="T218" i="1" s="1"/>
  <c r="U218" i="1" s="1"/>
  <c r="M24" i="1"/>
  <c r="P24" i="1" s="1"/>
  <c r="N112" i="1"/>
  <c r="N165" i="1"/>
  <c r="N193" i="1"/>
  <c r="N67" i="1"/>
  <c r="M319" i="1"/>
  <c r="P319" i="1" s="1"/>
  <c r="T319" i="1" s="1"/>
  <c r="U319" i="1" s="1"/>
  <c r="N318" i="1"/>
  <c r="M95" i="1"/>
  <c r="P95" i="1" s="1"/>
  <c r="M124" i="1"/>
  <c r="P124" i="1" s="1"/>
  <c r="R124" i="1" s="1"/>
  <c r="K124" i="1" s="1"/>
  <c r="M329" i="1"/>
  <c r="P329" i="1" s="1"/>
  <c r="M167" i="1"/>
  <c r="P167" i="1" s="1"/>
  <c r="T167" i="1" s="1"/>
  <c r="U167" i="1" s="1"/>
  <c r="N283" i="1"/>
  <c r="M288" i="1"/>
  <c r="P288" i="1" s="1"/>
  <c r="M126" i="1"/>
  <c r="P126" i="1" s="1"/>
  <c r="T126" i="1" s="1"/>
  <c r="U126" i="1" s="1"/>
  <c r="N89" i="1"/>
  <c r="N146" i="1"/>
  <c r="N129" i="1"/>
  <c r="N43" i="1"/>
  <c r="N71" i="1"/>
  <c r="M215" i="1"/>
  <c r="P215" i="1" s="1"/>
  <c r="N121" i="1"/>
  <c r="M189" i="1"/>
  <c r="P189" i="1" s="1"/>
  <c r="R189" i="1" s="1"/>
  <c r="K189" i="1" s="1"/>
  <c r="M42" i="1"/>
  <c r="P42" i="1" s="1"/>
  <c r="M256" i="1"/>
  <c r="P256" i="1" s="1"/>
  <c r="M232" i="1"/>
  <c r="P232" i="1" s="1"/>
  <c r="M93" i="1"/>
  <c r="P93" i="1" s="1"/>
  <c r="M98" i="1"/>
  <c r="P98" i="1" s="1"/>
  <c r="M261" i="1"/>
  <c r="P261" i="1" s="1"/>
  <c r="N11" i="1"/>
  <c r="N105" i="1"/>
  <c r="N198" i="1"/>
  <c r="N282" i="1"/>
  <c r="N182" i="1"/>
  <c r="M178" i="1"/>
  <c r="P178" i="1" s="1"/>
  <c r="M179" i="1"/>
  <c r="P179" i="1" s="1"/>
  <c r="T179" i="1" s="1"/>
  <c r="U179" i="1" s="1"/>
  <c r="M316" i="1"/>
  <c r="P316" i="1" s="1"/>
  <c r="M352" i="1"/>
  <c r="P352" i="1" s="1"/>
  <c r="M347" i="1"/>
  <c r="P347" i="1" s="1"/>
  <c r="T347" i="1" s="1"/>
  <c r="U347" i="1" s="1"/>
  <c r="N92" i="1"/>
  <c r="N333" i="1"/>
  <c r="M68" i="1"/>
  <c r="P68" i="1" s="1"/>
  <c r="R68" i="1" s="1"/>
  <c r="K68" i="1" s="1"/>
  <c r="N254" i="1"/>
  <c r="N44" i="1"/>
  <c r="M326" i="1"/>
  <c r="P326" i="1" s="1"/>
  <c r="M210" i="1"/>
  <c r="P210" i="1" s="1"/>
  <c r="N210" i="1"/>
  <c r="N159" i="1"/>
  <c r="M74" i="1"/>
  <c r="P74" i="1" s="1"/>
  <c r="M123" i="1"/>
  <c r="P123" i="1" s="1"/>
  <c r="T123" i="1" s="1"/>
  <c r="U123" i="1" s="1"/>
  <c r="M62" i="1"/>
  <c r="P62" i="1" s="1"/>
  <c r="M76" i="1"/>
  <c r="P76" i="1" s="1"/>
  <c r="M135" i="1"/>
  <c r="P135" i="1" s="1"/>
  <c r="N106" i="1"/>
  <c r="M338" i="1"/>
  <c r="P338" i="1" s="1"/>
  <c r="M184" i="1"/>
  <c r="P184" i="1" s="1"/>
  <c r="M26" i="1"/>
  <c r="P26" i="1" s="1"/>
  <c r="R26" i="1" s="1"/>
  <c r="K26" i="1" s="1"/>
  <c r="M327" i="1"/>
  <c r="P327" i="1" s="1"/>
  <c r="M249" i="1"/>
  <c r="P249" i="1" s="1"/>
  <c r="M192" i="1"/>
  <c r="P192" i="1" s="1"/>
  <c r="N75" i="1"/>
  <c r="M223" i="1"/>
  <c r="P223" i="1" s="1"/>
  <c r="M259" i="1"/>
  <c r="P259" i="1" s="1"/>
  <c r="M66" i="1"/>
  <c r="P66" i="1" s="1"/>
  <c r="R66" i="1" s="1"/>
  <c r="K66" i="1" s="1"/>
  <c r="M99" i="1"/>
  <c r="P99" i="1" s="1"/>
  <c r="R99" i="1" s="1"/>
  <c r="K99" i="1" s="1"/>
  <c r="N203" i="1"/>
  <c r="M133" i="1"/>
  <c r="P133" i="1" s="1"/>
  <c r="T133" i="1" s="1"/>
  <c r="U133" i="1" s="1"/>
  <c r="M295" i="1"/>
  <c r="P295" i="1" s="1"/>
  <c r="M22" i="1"/>
  <c r="P22" i="1" s="1"/>
  <c r="M225" i="1"/>
  <c r="P225" i="1" s="1"/>
  <c r="N200" i="1"/>
  <c r="N180" i="1"/>
  <c r="M45" i="1"/>
  <c r="P45" i="1" s="1"/>
  <c r="M287" i="1"/>
  <c r="P287" i="1" s="1"/>
  <c r="M78" i="1"/>
  <c r="P78" i="1" s="1"/>
  <c r="R78" i="1" s="1"/>
  <c r="K78" i="1" s="1"/>
  <c r="M109" i="1"/>
  <c r="P109" i="1" s="1"/>
  <c r="M25" i="1"/>
  <c r="P25" i="1" s="1"/>
  <c r="T25" i="1" s="1"/>
  <c r="U25" i="1" s="1"/>
  <c r="M321" i="1"/>
  <c r="P321" i="1" s="1"/>
  <c r="M108" i="1"/>
  <c r="P108" i="1" s="1"/>
  <c r="Q108" i="1" s="1"/>
  <c r="N20" i="1"/>
  <c r="N154" i="1"/>
  <c r="N241" i="1"/>
  <c r="N214" i="1"/>
  <c r="N220" i="1"/>
  <c r="M317" i="1"/>
  <c r="P317" i="1" s="1"/>
  <c r="M4" i="1"/>
  <c r="P4" i="1" s="1"/>
  <c r="R4" i="1" s="1"/>
  <c r="N223" i="1"/>
  <c r="M204" i="1"/>
  <c r="P204" i="1" s="1"/>
  <c r="M164" i="1"/>
  <c r="P164" i="1" s="1"/>
  <c r="M39" i="1"/>
  <c r="P39" i="1" s="1"/>
  <c r="R39" i="1" s="1"/>
  <c r="K39" i="1" s="1"/>
  <c r="M252" i="1"/>
  <c r="P252" i="1" s="1"/>
  <c r="M268" i="1"/>
  <c r="P268" i="1" s="1"/>
  <c r="M343" i="1"/>
  <c r="P343" i="1" s="1"/>
  <c r="Q343" i="1" s="1"/>
  <c r="M128" i="1"/>
  <c r="P128" i="1" s="1"/>
  <c r="N172" i="1"/>
  <c r="N227" i="1"/>
  <c r="N324" i="1"/>
  <c r="M125" i="1"/>
  <c r="P125" i="1" s="1"/>
  <c r="M8" i="1"/>
  <c r="P8" i="1" s="1"/>
  <c r="M185" i="1"/>
  <c r="P185" i="1" s="1"/>
  <c r="T185" i="1" s="1"/>
  <c r="U185" i="1" s="1"/>
  <c r="M141" i="1"/>
  <c r="P141" i="1" s="1"/>
  <c r="N141" i="1"/>
  <c r="M154" i="1"/>
  <c r="P154" i="1" s="1"/>
  <c r="T154" i="1" s="1"/>
  <c r="U154" i="1" s="1"/>
  <c r="M165" i="1"/>
  <c r="P165" i="1" s="1"/>
  <c r="M278" i="1"/>
  <c r="P278" i="1" s="1"/>
  <c r="Q278" i="1" s="1"/>
  <c r="M285" i="1"/>
  <c r="P285" i="1" s="1"/>
  <c r="R285" i="1" s="1"/>
  <c r="K285" i="1" s="1"/>
  <c r="M294" i="1"/>
  <c r="P294" i="1" s="1"/>
  <c r="N29" i="1"/>
  <c r="N170" i="1"/>
  <c r="M138" i="1"/>
  <c r="P138" i="1" s="1"/>
  <c r="M82" i="1"/>
  <c r="P82" i="1" s="1"/>
  <c r="R82" i="1" s="1"/>
  <c r="K82" i="1" s="1"/>
  <c r="M174" i="1"/>
  <c r="P174" i="1" s="1"/>
  <c r="M38" i="1"/>
  <c r="P38" i="1" s="1"/>
  <c r="N321" i="1"/>
  <c r="N265" i="1"/>
  <c r="N98" i="1"/>
  <c r="M83" i="1"/>
  <c r="P83" i="1" s="1"/>
  <c r="N315" i="1"/>
  <c r="M31" i="1"/>
  <c r="P31" i="1" s="1"/>
  <c r="R31" i="1" s="1"/>
  <c r="K31" i="1" s="1"/>
  <c r="N39" i="1"/>
  <c r="N147" i="1"/>
  <c r="M49" i="1"/>
  <c r="P49" i="1" s="1"/>
  <c r="M97" i="1"/>
  <c r="P97" i="1" s="1"/>
  <c r="T97" i="1" s="1"/>
  <c r="U97" i="1" s="1"/>
  <c r="M354" i="1"/>
  <c r="P354" i="1" s="1"/>
  <c r="Q354" i="1" s="1"/>
  <c r="M85" i="1"/>
  <c r="P85" i="1" s="1"/>
  <c r="M345" i="1"/>
  <c r="P345" i="1" s="1"/>
  <c r="R345" i="1" s="1"/>
  <c r="K345" i="1" s="1"/>
  <c r="N118" i="1"/>
  <c r="M18" i="1"/>
  <c r="P18" i="1" s="1"/>
  <c r="Q18" i="1" s="1"/>
  <c r="M32" i="1"/>
  <c r="P32" i="1" s="1"/>
  <c r="N137" i="1"/>
  <c r="N261" i="1"/>
  <c r="N342" i="1"/>
  <c r="N132" i="1"/>
  <c r="M274" i="1"/>
  <c r="P274" i="1" s="1"/>
  <c r="M265" i="1"/>
  <c r="P265" i="1" s="1"/>
  <c r="M306" i="1"/>
  <c r="P306" i="1" s="1"/>
  <c r="Q306" i="1" s="1"/>
  <c r="M315" i="1"/>
  <c r="P315" i="1" s="1"/>
  <c r="M339" i="1"/>
  <c r="P339" i="1" s="1"/>
  <c r="N231" i="1"/>
  <c r="N332" i="1"/>
  <c r="M222" i="1"/>
  <c r="P222" i="1" s="1"/>
  <c r="Q222" i="1" s="1"/>
  <c r="M172" i="1"/>
  <c r="P172" i="1" s="1"/>
  <c r="M11" i="1"/>
  <c r="P11" i="1" s="1"/>
  <c r="M250" i="1"/>
  <c r="P250" i="1" s="1"/>
  <c r="R250" i="1" s="1"/>
  <c r="K250" i="1" s="1"/>
  <c r="M348" i="1"/>
  <c r="P348" i="1" s="1"/>
  <c r="N250" i="1"/>
  <c r="N313" i="1"/>
  <c r="M64" i="1"/>
  <c r="P64" i="1" s="1"/>
  <c r="M227" i="1"/>
  <c r="P227" i="1" s="1"/>
  <c r="M27" i="1"/>
  <c r="P27" i="1" s="1"/>
  <c r="M229" i="1"/>
  <c r="P229" i="1" s="1"/>
  <c r="M56" i="1"/>
  <c r="P56" i="1" s="1"/>
  <c r="M196" i="1"/>
  <c r="P196" i="1" s="1"/>
  <c r="N268" i="1"/>
  <c r="N248" i="1"/>
  <c r="M65" i="1"/>
  <c r="P65" i="1" s="1"/>
  <c r="M151" i="1"/>
  <c r="P151" i="1" s="1"/>
  <c r="M101" i="1"/>
  <c r="P101" i="1" s="1"/>
  <c r="M10" i="1"/>
  <c r="P10" i="1" s="1"/>
  <c r="N138" i="1"/>
  <c r="M262" i="1"/>
  <c r="P262" i="1" s="1"/>
  <c r="M140" i="1"/>
  <c r="P140" i="1" s="1"/>
  <c r="N169" i="1"/>
  <c r="M221" i="1"/>
  <c r="P221" i="1" s="1"/>
  <c r="M276" i="1"/>
  <c r="P276" i="1" s="1"/>
  <c r="M114" i="1"/>
  <c r="P114" i="1" s="1"/>
  <c r="T114" i="1" s="1"/>
  <c r="U114" i="1" s="1"/>
  <c r="M289" i="1"/>
  <c r="P289" i="1" s="1"/>
  <c r="Q289" i="1" s="1"/>
  <c r="M344" i="1"/>
  <c r="P344" i="1" s="1"/>
  <c r="T344" i="1" s="1"/>
  <c r="U344" i="1" s="1"/>
  <c r="M333" i="1"/>
  <c r="P333" i="1" s="1"/>
  <c r="N35" i="1"/>
  <c r="N183" i="1"/>
  <c r="N45" i="1"/>
  <c r="N158" i="1"/>
  <c r="M119" i="1"/>
  <c r="P119" i="1" s="1"/>
  <c r="N55" i="1"/>
  <c r="M156" i="1"/>
  <c r="P156" i="1" s="1"/>
  <c r="M275" i="1"/>
  <c r="P275" i="1" s="1"/>
  <c r="R275" i="1" s="1"/>
  <c r="K275" i="1" s="1"/>
  <c r="N82" i="1"/>
  <c r="N295" i="1"/>
  <c r="M207" i="1"/>
  <c r="P207" i="1" s="1"/>
  <c r="M190" i="1"/>
  <c r="P190" i="1" s="1"/>
  <c r="N76" i="1"/>
  <c r="M248" i="1"/>
  <c r="P248" i="1" s="1"/>
  <c r="M47" i="1"/>
  <c r="P47" i="1" s="1"/>
  <c r="T47" i="1" s="1"/>
  <c r="U47" i="1" s="1"/>
  <c r="M44" i="1"/>
  <c r="P44" i="1" s="1"/>
  <c r="Q44" i="1" s="1"/>
  <c r="M255" i="1"/>
  <c r="P255" i="1" s="1"/>
  <c r="N184" i="1"/>
  <c r="M231" i="1"/>
  <c r="P231" i="1" s="1"/>
  <c r="M147" i="1"/>
  <c r="P147" i="1" s="1"/>
  <c r="M197" i="1"/>
  <c r="P197" i="1" s="1"/>
  <c r="N285" i="1"/>
  <c r="M149" i="1"/>
  <c r="P149" i="1" s="1"/>
  <c r="R149" i="1" s="1"/>
  <c r="K149" i="1" s="1"/>
  <c r="M176" i="1"/>
  <c r="P176" i="1" s="1"/>
  <c r="T176" i="1" s="1"/>
  <c r="U176" i="1" s="1"/>
  <c r="M251" i="1"/>
  <c r="P251" i="1" s="1"/>
  <c r="R251" i="1" s="1"/>
  <c r="K251" i="1" s="1"/>
  <c r="M75" i="1"/>
  <c r="P75" i="1" s="1"/>
  <c r="N294" i="1"/>
  <c r="M148" i="1"/>
  <c r="P148" i="1" s="1"/>
  <c r="R148" i="1" s="1"/>
  <c r="K148" i="1" s="1"/>
  <c r="M269" i="1"/>
  <c r="P269" i="1" s="1"/>
  <c r="M29" i="1"/>
  <c r="P29" i="1" s="1"/>
  <c r="M234" i="1"/>
  <c r="P234" i="1" s="1"/>
  <c r="T234" i="1" s="1"/>
  <c r="U234" i="1" s="1"/>
  <c r="M203" i="1"/>
  <c r="P203" i="1" s="1"/>
  <c r="M296" i="1"/>
  <c r="P296" i="1" s="1"/>
  <c r="Q296" i="1" s="1"/>
  <c r="M106" i="1"/>
  <c r="P106" i="1" s="1"/>
  <c r="R106" i="1" s="1"/>
  <c r="K106" i="1" s="1"/>
  <c r="M107" i="1"/>
  <c r="P107" i="1" s="1"/>
  <c r="M63" i="1"/>
  <c r="P63" i="1" s="1"/>
  <c r="N66" i="1"/>
  <c r="M271" i="1"/>
  <c r="P271" i="1" s="1"/>
  <c r="M139" i="1"/>
  <c r="P139" i="1" s="1"/>
  <c r="Q139" i="1" s="1"/>
  <c r="M302" i="1"/>
  <c r="P302" i="1" s="1"/>
  <c r="N302" i="1"/>
  <c r="M121" i="1"/>
  <c r="P121" i="1" s="1"/>
  <c r="Q121" i="1" s="1"/>
  <c r="M200" i="1"/>
  <c r="P200" i="1" s="1"/>
  <c r="R200" i="1" s="1"/>
  <c r="K200" i="1" s="1"/>
  <c r="M180" i="1"/>
  <c r="P180" i="1" s="1"/>
  <c r="M53" i="1"/>
  <c r="P53" i="1" s="1"/>
  <c r="M266" i="1"/>
  <c r="P266" i="1" s="1"/>
  <c r="M15" i="1"/>
  <c r="P15" i="1" s="1"/>
  <c r="M60" i="1"/>
  <c r="P60" i="1" s="1"/>
  <c r="T60" i="1" s="1"/>
  <c r="U60" i="1" s="1"/>
  <c r="M332" i="1"/>
  <c r="P332" i="1" s="1"/>
  <c r="N109" i="1"/>
  <c r="M239" i="1"/>
  <c r="P239" i="1" s="1"/>
  <c r="M112" i="1"/>
  <c r="P112" i="1" s="1"/>
  <c r="Q112" i="1" s="1"/>
  <c r="M322" i="1"/>
  <c r="P322" i="1" s="1"/>
  <c r="T322" i="1" s="1"/>
  <c r="U322" i="1" s="1"/>
  <c r="M13" i="1"/>
  <c r="P13" i="1" s="1"/>
  <c r="M211" i="1"/>
  <c r="P211" i="1" s="1"/>
  <c r="M334" i="1"/>
  <c r="P334" i="1" s="1"/>
  <c r="M325" i="1"/>
  <c r="P325" i="1" s="1"/>
  <c r="Q325" i="1" s="1"/>
  <c r="M351" i="1"/>
  <c r="P351" i="1" s="1"/>
  <c r="Q351" i="1" s="1"/>
  <c r="M183" i="1"/>
  <c r="P183" i="1" s="1"/>
  <c r="M122" i="1"/>
  <c r="P122" i="1" s="1"/>
  <c r="M117" i="1"/>
  <c r="P117" i="1" s="1"/>
  <c r="M94" i="1"/>
  <c r="P94" i="1" s="1"/>
  <c r="M283" i="1"/>
  <c r="P283" i="1" s="1"/>
  <c r="R283" i="1" s="1"/>
  <c r="K283" i="1" s="1"/>
  <c r="N113" i="1"/>
  <c r="N156" i="1"/>
  <c r="N160" i="1"/>
  <c r="N194" i="1"/>
  <c r="N326" i="1"/>
  <c r="M235" i="1"/>
  <c r="P235" i="1" s="1"/>
  <c r="N179" i="1"/>
  <c r="M187" i="1"/>
  <c r="P187" i="1" s="1"/>
  <c r="N299" i="1"/>
  <c r="M220" i="1"/>
  <c r="P220" i="1" s="1"/>
  <c r="M9" i="1"/>
  <c r="P9" i="1" s="1"/>
  <c r="N52" i="1"/>
  <c r="M19" i="1"/>
  <c r="P19" i="1" s="1"/>
  <c r="M20" i="1"/>
  <c r="P20" i="1" s="1"/>
  <c r="M175" i="1"/>
  <c r="P175" i="1" s="1"/>
  <c r="M150" i="1"/>
  <c r="P150" i="1" s="1"/>
  <c r="T150" i="1" s="1"/>
  <c r="U150" i="1" s="1"/>
  <c r="N343" i="1"/>
  <c r="N51" i="1"/>
  <c r="M169" i="1"/>
  <c r="P169" i="1" s="1"/>
  <c r="M145" i="1"/>
  <c r="P145" i="1" s="1"/>
  <c r="R145" i="1" s="1"/>
  <c r="K145" i="1" s="1"/>
  <c r="N30" i="1"/>
  <c r="N196" i="1"/>
  <c r="M206" i="1"/>
  <c r="P206" i="1" s="1"/>
  <c r="M182" i="1"/>
  <c r="P182" i="1" s="1"/>
  <c r="M5" i="1"/>
  <c r="P5" i="1" s="1"/>
  <c r="R5" i="1" s="1"/>
  <c r="N5" i="1"/>
  <c r="M152" i="1"/>
  <c r="P152" i="1" s="1"/>
  <c r="R152" i="1" s="1"/>
  <c r="K152" i="1" s="1"/>
  <c r="M37" i="1"/>
  <c r="P37" i="1" s="1"/>
  <c r="T37" i="1" s="1"/>
  <c r="U37" i="1" s="1"/>
  <c r="M254" i="1"/>
  <c r="P254" i="1" s="1"/>
  <c r="T254" i="1" s="1"/>
  <c r="U254" i="1" s="1"/>
  <c r="N308" i="1"/>
  <c r="M86" i="1"/>
  <c r="P86" i="1" s="1"/>
  <c r="M350" i="1"/>
  <c r="P350" i="1" s="1"/>
  <c r="M328" i="1"/>
  <c r="P328" i="1" s="1"/>
  <c r="T328" i="1" s="1"/>
  <c r="U328" i="1" s="1"/>
  <c r="M173" i="1"/>
  <c r="P173" i="1" s="1"/>
  <c r="M163" i="1"/>
  <c r="P163" i="1" s="1"/>
  <c r="R163" i="1" s="1"/>
  <c r="K163" i="1" s="1"/>
  <c r="M340" i="1"/>
  <c r="P340" i="1" s="1"/>
  <c r="Q340" i="1" s="1"/>
  <c r="M205" i="1"/>
  <c r="P205" i="1" s="1"/>
  <c r="Q205" i="1" s="1"/>
  <c r="M247" i="1"/>
  <c r="P247" i="1" s="1"/>
  <c r="N262" i="1"/>
  <c r="M46" i="1"/>
  <c r="P46" i="1" s="1"/>
  <c r="M162" i="1"/>
  <c r="P162" i="1" s="1"/>
  <c r="T162" i="1" s="1"/>
  <c r="U162" i="1" s="1"/>
  <c r="M228" i="1"/>
  <c r="P228" i="1" s="1"/>
  <c r="M144" i="1"/>
  <c r="P144" i="1" s="1"/>
  <c r="N205" i="1"/>
  <c r="M280" i="1"/>
  <c r="P280" i="1" s="1"/>
  <c r="N27" i="1"/>
  <c r="N339" i="1"/>
  <c r="M214" i="1"/>
  <c r="P214" i="1" s="1"/>
  <c r="M58" i="1"/>
  <c r="P58" i="1" s="1"/>
  <c r="R58" i="1" s="1"/>
  <c r="K58" i="1" s="1"/>
  <c r="M301" i="1"/>
  <c r="P301" i="1" s="1"/>
  <c r="M34" i="1"/>
  <c r="P34" i="1" s="1"/>
  <c r="R34" i="1" s="1"/>
  <c r="K34" i="1" s="1"/>
  <c r="M132" i="1"/>
  <c r="P132" i="1" s="1"/>
  <c r="Q132" i="1" s="1"/>
  <c r="M67" i="1"/>
  <c r="P67" i="1" s="1"/>
  <c r="N235" i="1"/>
  <c r="N191" i="1"/>
  <c r="N213" i="1"/>
  <c r="N217" i="1"/>
  <c r="N202" i="1"/>
  <c r="N65" i="1"/>
  <c r="N352" i="1"/>
  <c r="N61" i="1"/>
  <c r="N312" i="1"/>
  <c r="N124" i="1"/>
  <c r="N247" i="1"/>
  <c r="N353" i="1"/>
  <c r="N297" i="1"/>
  <c r="N304" i="1"/>
  <c r="N58" i="1"/>
  <c r="N37" i="1"/>
  <c r="N34" i="1"/>
  <c r="N306" i="1"/>
  <c r="N173" i="1"/>
  <c r="N161" i="1"/>
  <c r="N14" i="1"/>
  <c r="M360" i="1"/>
  <c r="N320" i="1"/>
  <c r="N303" i="1"/>
  <c r="N6" i="1"/>
  <c r="N140" i="1"/>
  <c r="N347" i="1"/>
  <c r="N46" i="1"/>
  <c r="N346" i="1"/>
  <c r="N74" i="1"/>
  <c r="N323" i="1"/>
  <c r="N50" i="1"/>
  <c r="N134" i="1"/>
  <c r="N96" i="1"/>
  <c r="N239" i="1"/>
  <c r="N102" i="1"/>
  <c r="N70" i="1"/>
  <c r="N212" i="1"/>
  <c r="N349" i="1"/>
  <c r="N47" i="1"/>
  <c r="N119" i="1"/>
  <c r="N163" i="1"/>
  <c r="N57" i="1"/>
  <c r="N64" i="1"/>
  <c r="N226" i="1"/>
  <c r="N229" i="1"/>
  <c r="N317" i="1"/>
  <c r="N222" i="1"/>
  <c r="N293" i="1"/>
  <c r="N31" i="1"/>
  <c r="N334" i="1"/>
  <c r="N171" i="1"/>
  <c r="N290" i="1"/>
  <c r="N311" i="1"/>
  <c r="N153" i="1"/>
  <c r="N237" i="1"/>
  <c r="N272" i="1"/>
  <c r="N291" i="1"/>
  <c r="N279" i="1"/>
  <c r="N127" i="1"/>
  <c r="N12" i="1"/>
  <c r="N73" i="1"/>
  <c r="N292" i="1"/>
  <c r="N228" i="1"/>
  <c r="N289" i="1"/>
  <c r="N4" i="1"/>
  <c r="N104" i="1"/>
  <c r="O153" i="1" l="1"/>
  <c r="Q4" i="1"/>
  <c r="K4" i="1"/>
  <c r="O4" i="1"/>
  <c r="O267" i="1"/>
  <c r="O160" i="1"/>
  <c r="O181" i="1"/>
  <c r="O91" i="1"/>
  <c r="O291" i="1"/>
  <c r="O71" i="1"/>
  <c r="O307" i="1"/>
  <c r="O196" i="1"/>
  <c r="O102" i="1"/>
  <c r="O219" i="1"/>
  <c r="O246" i="1"/>
  <c r="O257" i="1"/>
  <c r="O50" i="1"/>
  <c r="O52" i="1"/>
  <c r="O171" i="1"/>
  <c r="O56" i="1"/>
  <c r="O115" i="1"/>
  <c r="O96" i="1"/>
  <c r="O262" i="1"/>
  <c r="O55" i="1"/>
  <c r="O134" i="1"/>
  <c r="O12" i="1"/>
  <c r="O333" i="1"/>
  <c r="O141" i="1"/>
  <c r="O127" i="1"/>
  <c r="O272" i="1"/>
  <c r="O66" i="1"/>
  <c r="O47" i="1"/>
  <c r="O73" i="1"/>
  <c r="O109" i="1"/>
  <c r="O282" i="1"/>
  <c r="O156" i="1"/>
  <c r="O346" i="1"/>
  <c r="O14" i="1"/>
  <c r="O161" i="1"/>
  <c r="O353" i="1"/>
  <c r="O217" i="1"/>
  <c r="O279" i="1"/>
  <c r="O34" i="1"/>
  <c r="O21" i="1"/>
  <c r="O293" i="1"/>
  <c r="O235" i="1"/>
  <c r="O292" i="1"/>
  <c r="O323" i="1"/>
  <c r="O30" i="1"/>
  <c r="O311" i="1"/>
  <c r="O318" i="1"/>
  <c r="Q293" i="1"/>
  <c r="O317" i="1"/>
  <c r="O300" i="1"/>
  <c r="O229" i="1"/>
  <c r="O212" i="1"/>
  <c r="T143" i="1"/>
  <c r="U143" i="1" s="1"/>
  <c r="V143" i="1" s="1"/>
  <c r="O334" i="1"/>
  <c r="O213" i="1"/>
  <c r="Q188" i="1"/>
  <c r="R188" i="1"/>
  <c r="K188" i="1" s="1"/>
  <c r="Q288" i="1"/>
  <c r="T288" i="1"/>
  <c r="U288" i="1" s="1"/>
  <c r="V288" i="1" s="1"/>
  <c r="Q103" i="1"/>
  <c r="R103" i="1"/>
  <c r="K103" i="1" s="1"/>
  <c r="O159" i="1"/>
  <c r="O92" i="1"/>
  <c r="O286" i="1"/>
  <c r="O131" i="1"/>
  <c r="O192" i="1"/>
  <c r="O186" i="1"/>
  <c r="O163" i="1"/>
  <c r="Q152" i="1"/>
  <c r="O104" i="1"/>
  <c r="O64" i="1"/>
  <c r="O57" i="1"/>
  <c r="O347" i="1"/>
  <c r="O158" i="1"/>
  <c r="Q347" i="1"/>
  <c r="O244" i="1"/>
  <c r="O303" i="1"/>
  <c r="O250" i="1"/>
  <c r="O299" i="1"/>
  <c r="O77" i="1"/>
  <c r="O76" i="1"/>
  <c r="R329" i="1"/>
  <c r="K329" i="1" s="1"/>
  <c r="T329" i="1"/>
  <c r="U329" i="1" s="1"/>
  <c r="V329" i="1" s="1"/>
  <c r="R291" i="1"/>
  <c r="K291" i="1" s="1"/>
  <c r="Q291" i="1"/>
  <c r="T302" i="1"/>
  <c r="U302" i="1" s="1"/>
  <c r="V302" i="1" s="1"/>
  <c r="W302" i="1" s="1"/>
  <c r="R302" i="1"/>
  <c r="K302" i="1" s="1"/>
  <c r="T237" i="1"/>
  <c r="U237" i="1" s="1"/>
  <c r="V237" i="1" s="1"/>
  <c r="W237" i="1" s="1"/>
  <c r="R237" i="1"/>
  <c r="K237" i="1" s="1"/>
  <c r="O237" i="1"/>
  <c r="Q294" i="1"/>
  <c r="T294" i="1"/>
  <c r="U294" i="1" s="1"/>
  <c r="V294" i="1" s="1"/>
  <c r="W294" i="1" s="1"/>
  <c r="R62" i="1"/>
  <c r="K62" i="1" s="1"/>
  <c r="Q62" i="1"/>
  <c r="R110" i="1"/>
  <c r="K110" i="1" s="1"/>
  <c r="T110" i="1"/>
  <c r="U110" i="1" s="1"/>
  <c r="V110" i="1" s="1"/>
  <c r="R203" i="1"/>
  <c r="K203" i="1" s="1"/>
  <c r="Q203" i="1"/>
  <c r="Q151" i="1"/>
  <c r="R151" i="1"/>
  <c r="K151" i="1" s="1"/>
  <c r="T151" i="1"/>
  <c r="U151" i="1" s="1"/>
  <c r="V151" i="1" s="1"/>
  <c r="W151" i="1" s="1"/>
  <c r="Q65" i="1"/>
  <c r="R65" i="1"/>
  <c r="K65" i="1" s="1"/>
  <c r="O315" i="1"/>
  <c r="Q315" i="1"/>
  <c r="Q59" i="1"/>
  <c r="T59" i="1"/>
  <c r="U59" i="1" s="1"/>
  <c r="V59" i="1" s="1"/>
  <c r="R172" i="1"/>
  <c r="K172" i="1" s="1"/>
  <c r="Q172" i="1"/>
  <c r="R229" i="1"/>
  <c r="K229" i="1" s="1"/>
  <c r="T229" i="1"/>
  <c r="U229" i="1" s="1"/>
  <c r="V229" i="1" s="1"/>
  <c r="W229" i="1" s="1"/>
  <c r="Q80" i="1"/>
  <c r="R80" i="1"/>
  <c r="K80" i="1" s="1"/>
  <c r="R284" i="1"/>
  <c r="K284" i="1" s="1"/>
  <c r="Q284" i="1"/>
  <c r="O80" i="1"/>
  <c r="O284" i="1"/>
  <c r="O31" i="1"/>
  <c r="O140" i="1"/>
  <c r="O306" i="1"/>
  <c r="O124" i="1"/>
  <c r="O191" i="1"/>
  <c r="O321" i="1"/>
  <c r="O172" i="1"/>
  <c r="R35" i="1"/>
  <c r="K35" i="1" s="1"/>
  <c r="O89" i="1"/>
  <c r="O238" i="1"/>
  <c r="O72" i="1"/>
  <c r="Q240" i="1"/>
  <c r="Q81" i="1"/>
  <c r="O289" i="1"/>
  <c r="O6" i="1"/>
  <c r="O312" i="1"/>
  <c r="O51" i="1"/>
  <c r="O294" i="1"/>
  <c r="O342" i="1"/>
  <c r="O39" i="1"/>
  <c r="O241" i="1"/>
  <c r="O335" i="1"/>
  <c r="O222" i="1"/>
  <c r="O61" i="1"/>
  <c r="O27" i="1"/>
  <c r="O194" i="1"/>
  <c r="T188" i="1"/>
  <c r="U188" i="1" s="1"/>
  <c r="V188" i="1" s="1"/>
  <c r="W188" i="1" s="1"/>
  <c r="O168" i="1"/>
  <c r="Q116" i="1"/>
  <c r="O98" i="1"/>
  <c r="O320" i="1"/>
  <c r="Q150" i="1"/>
  <c r="O35" i="1"/>
  <c r="O263" i="1"/>
  <c r="O113" i="1"/>
  <c r="O118" i="1"/>
  <c r="O151" i="1"/>
  <c r="O304" i="1"/>
  <c r="O65" i="1"/>
  <c r="R131" i="1"/>
  <c r="K131" i="1" s="1"/>
  <c r="O240" i="1"/>
  <c r="O297" i="1"/>
  <c r="R142" i="1"/>
  <c r="K142" i="1" s="1"/>
  <c r="O116" i="1"/>
  <c r="T241" i="1"/>
  <c r="U241" i="1" s="1"/>
  <c r="V241" i="1" s="1"/>
  <c r="Q241" i="1"/>
  <c r="R241" i="1"/>
  <c r="K241" i="1" s="1"/>
  <c r="R70" i="1"/>
  <c r="K70" i="1" s="1"/>
  <c r="O70" i="1"/>
  <c r="Q70" i="1"/>
  <c r="T164" i="1"/>
  <c r="U164" i="1" s="1"/>
  <c r="V164" i="1" s="1"/>
  <c r="W164" i="1" s="1"/>
  <c r="Q164" i="1"/>
  <c r="Q85" i="1"/>
  <c r="R85" i="1"/>
  <c r="K85" i="1" s="1"/>
  <c r="T42" i="1"/>
  <c r="U42" i="1" s="1"/>
  <c r="V42" i="1" s="1"/>
  <c r="W42" i="1" s="1"/>
  <c r="R42" i="1"/>
  <c r="K42" i="1" s="1"/>
  <c r="T239" i="1"/>
  <c r="U239" i="1" s="1"/>
  <c r="V239" i="1" s="1"/>
  <c r="O239" i="1"/>
  <c r="Q239" i="1"/>
  <c r="R239" i="1"/>
  <c r="K239" i="1" s="1"/>
  <c r="T339" i="1"/>
  <c r="U339" i="1" s="1"/>
  <c r="V339" i="1" s="1"/>
  <c r="R339" i="1"/>
  <c r="K339" i="1" s="1"/>
  <c r="Q339" i="1"/>
  <c r="Q74" i="1"/>
  <c r="R74" i="1"/>
  <c r="K74" i="1" s="1"/>
  <c r="O74" i="1"/>
  <c r="Q295" i="1"/>
  <c r="R295" i="1"/>
  <c r="K295" i="1" s="1"/>
  <c r="R170" i="1"/>
  <c r="K170" i="1" s="1"/>
  <c r="Q170" i="1"/>
  <c r="T170" i="1"/>
  <c r="U170" i="1" s="1"/>
  <c r="V170" i="1" s="1"/>
  <c r="W170" i="1" s="1"/>
  <c r="R226" i="1"/>
  <c r="K226" i="1" s="1"/>
  <c r="O226" i="1"/>
  <c r="Q226" i="1"/>
  <c r="R307" i="1"/>
  <c r="K307" i="1" s="1"/>
  <c r="T307" i="1"/>
  <c r="U307" i="1" s="1"/>
  <c r="V307" i="1" s="1"/>
  <c r="W307" i="1" s="1"/>
  <c r="Q307" i="1"/>
  <c r="Q352" i="1"/>
  <c r="O352" i="1"/>
  <c r="T183" i="1"/>
  <c r="U183" i="1" s="1"/>
  <c r="V183" i="1" s="1"/>
  <c r="W183" i="1" s="1"/>
  <c r="Q183" i="1"/>
  <c r="O15" i="1"/>
  <c r="R15" i="1"/>
  <c r="K15" i="1" s="1"/>
  <c r="T15" i="1"/>
  <c r="U15" i="1" s="1"/>
  <c r="V15" i="1" s="1"/>
  <c r="W15" i="1" s="1"/>
  <c r="Q287" i="1"/>
  <c r="R287" i="1"/>
  <c r="K287" i="1" s="1"/>
  <c r="T287" i="1"/>
  <c r="U287" i="1" s="1"/>
  <c r="V287" i="1" s="1"/>
  <c r="W287" i="1" s="1"/>
  <c r="R258" i="1"/>
  <c r="K258" i="1" s="1"/>
  <c r="Q258" i="1"/>
  <c r="R45" i="1"/>
  <c r="K45" i="1" s="1"/>
  <c r="Q45" i="1"/>
  <c r="O45" i="1"/>
  <c r="R43" i="1"/>
  <c r="K43" i="1" s="1"/>
  <c r="Q43" i="1"/>
  <c r="T216" i="1"/>
  <c r="U216" i="1" s="1"/>
  <c r="V216" i="1" s="1"/>
  <c r="W216" i="1" s="1"/>
  <c r="R216" i="1"/>
  <c r="K216" i="1" s="1"/>
  <c r="Q216" i="1"/>
  <c r="R17" i="1"/>
  <c r="K17" i="1" s="1"/>
  <c r="Q17" i="1"/>
  <c r="T256" i="1"/>
  <c r="U256" i="1" s="1"/>
  <c r="V256" i="1" s="1"/>
  <c r="W256" i="1" s="1"/>
  <c r="Q256" i="1"/>
  <c r="R256" i="1"/>
  <c r="K256" i="1" s="1"/>
  <c r="T86" i="1"/>
  <c r="U86" i="1" s="1"/>
  <c r="V86" i="1" s="1"/>
  <c r="W86" i="1" s="1"/>
  <c r="R86" i="1"/>
  <c r="K86" i="1" s="1"/>
  <c r="R119" i="1"/>
  <c r="K119" i="1" s="1"/>
  <c r="O119" i="1"/>
  <c r="R27" i="1"/>
  <c r="K27" i="1" s="1"/>
  <c r="Q27" i="1"/>
  <c r="R215" i="1"/>
  <c r="K215" i="1" s="1"/>
  <c r="Q215" i="1"/>
  <c r="R337" i="1"/>
  <c r="K337" i="1" s="1"/>
  <c r="T337" i="1"/>
  <c r="U337" i="1" s="1"/>
  <c r="V337" i="1" s="1"/>
  <c r="Q337" i="1"/>
  <c r="Q349" i="1"/>
  <c r="O349" i="1"/>
  <c r="T349" i="1"/>
  <c r="U349" i="1" s="1"/>
  <c r="V349" i="1" s="1"/>
  <c r="W349" i="1" s="1"/>
  <c r="O308" i="1"/>
  <c r="Q234" i="1"/>
  <c r="O184" i="1"/>
  <c r="T56" i="1"/>
  <c r="U56" i="1" s="1"/>
  <c r="V56" i="1" s="1"/>
  <c r="W56" i="1" s="1"/>
  <c r="T18" i="1"/>
  <c r="U18" i="1" s="1"/>
  <c r="V18" i="1" s="1"/>
  <c r="W18" i="1" s="1"/>
  <c r="Q123" i="1"/>
  <c r="O210" i="1"/>
  <c r="O105" i="1"/>
  <c r="O167" i="1"/>
  <c r="O189" i="1"/>
  <c r="O25" i="1"/>
  <c r="R16" i="1"/>
  <c r="K16" i="1" s="1"/>
  <c r="O28" i="1"/>
  <c r="O120" i="1"/>
  <c r="O111" i="1"/>
  <c r="Q275" i="1"/>
  <c r="Q344" i="1"/>
  <c r="O170" i="1"/>
  <c r="Q189" i="1"/>
  <c r="Q126" i="1"/>
  <c r="O16" i="1"/>
  <c r="O236" i="1"/>
  <c r="O202" i="1"/>
  <c r="O201" i="1"/>
  <c r="O17" i="1"/>
  <c r="O142" i="1"/>
  <c r="T285" i="1"/>
  <c r="U285" i="1" s="1"/>
  <c r="V285" i="1" s="1"/>
  <c r="W285" i="1" s="1"/>
  <c r="O43" i="1"/>
  <c r="T345" i="1"/>
  <c r="U345" i="1" s="1"/>
  <c r="V345" i="1" s="1"/>
  <c r="W345" i="1" s="1"/>
  <c r="R18" i="1"/>
  <c r="K18" i="1" s="1"/>
  <c r="O44" i="1"/>
  <c r="O146" i="1"/>
  <c r="O339" i="1"/>
  <c r="Q60" i="1"/>
  <c r="Q251" i="1"/>
  <c r="T172" i="1"/>
  <c r="U172" i="1" s="1"/>
  <c r="V172" i="1" s="1"/>
  <c r="T315" i="1"/>
  <c r="U315" i="1" s="1"/>
  <c r="V315" i="1" s="1"/>
  <c r="W315" i="1" s="1"/>
  <c r="Q345" i="1"/>
  <c r="R294" i="1"/>
  <c r="K294" i="1" s="1"/>
  <c r="Q277" i="1"/>
  <c r="Q146" i="1"/>
  <c r="O208" i="1"/>
  <c r="Q36" i="1"/>
  <c r="Q253" i="1"/>
  <c r="R279" i="1"/>
  <c r="K279" i="1" s="1"/>
  <c r="O337" i="1"/>
  <c r="R351" i="1"/>
  <c r="K351" i="1" s="1"/>
  <c r="O129" i="1"/>
  <c r="O285" i="1"/>
  <c r="O302" i="1"/>
  <c r="O203" i="1"/>
  <c r="O295" i="1"/>
  <c r="O313" i="1"/>
  <c r="O324" i="1"/>
  <c r="T62" i="1"/>
  <c r="U62" i="1" s="1"/>
  <c r="V62" i="1" s="1"/>
  <c r="W62" i="1" s="1"/>
  <c r="O182" i="1"/>
  <c r="R7" i="1"/>
  <c r="K7" i="1" s="1"/>
  <c r="Q237" i="1"/>
  <c r="O287" i="1"/>
  <c r="R105" i="1"/>
  <c r="K105" i="1" s="1"/>
  <c r="O258" i="1"/>
  <c r="V318" i="1"/>
  <c r="Y318" i="1" s="1"/>
  <c r="Z318" i="1" s="1"/>
  <c r="AA318" i="1" s="1"/>
  <c r="O242" i="1"/>
  <c r="Q51" i="1"/>
  <c r="R264" i="1"/>
  <c r="K264" i="1" s="1"/>
  <c r="T142" i="1"/>
  <c r="U142" i="1" s="1"/>
  <c r="V142" i="1" s="1"/>
  <c r="Q286" i="1"/>
  <c r="O233" i="1"/>
  <c r="O253" i="1"/>
  <c r="T4" i="1"/>
  <c r="U4" i="1" s="1"/>
  <c r="V4" i="1" s="1"/>
  <c r="O183" i="1"/>
  <c r="O179" i="1"/>
  <c r="Q56" i="1"/>
  <c r="O343" i="1"/>
  <c r="O326" i="1"/>
  <c r="O82" i="1"/>
  <c r="R344" i="1"/>
  <c r="K344" i="1" s="1"/>
  <c r="O137" i="1"/>
  <c r="R126" i="1"/>
  <c r="K126" i="1" s="1"/>
  <c r="Q167" i="1"/>
  <c r="O260" i="1"/>
  <c r="T105" i="1"/>
  <c r="U105" i="1" s="1"/>
  <c r="V105" i="1" s="1"/>
  <c r="W105" i="1" s="1"/>
  <c r="O177" i="1"/>
  <c r="O188" i="1"/>
  <c r="R244" i="1"/>
  <c r="K244" i="1" s="1"/>
  <c r="O199" i="1"/>
  <c r="Q280" i="1"/>
  <c r="R280" i="1"/>
  <c r="K280" i="1" s="1"/>
  <c r="T280" i="1"/>
  <c r="U280" i="1" s="1"/>
  <c r="V280" i="1" s="1"/>
  <c r="R301" i="1"/>
  <c r="K301" i="1" s="1"/>
  <c r="Q301" i="1"/>
  <c r="T301" i="1"/>
  <c r="U301" i="1" s="1"/>
  <c r="V301" i="1" s="1"/>
  <c r="W301" i="1" s="1"/>
  <c r="T247" i="1"/>
  <c r="U247" i="1" s="1"/>
  <c r="V247" i="1" s="1"/>
  <c r="Q247" i="1"/>
  <c r="O247" i="1"/>
  <c r="R247" i="1"/>
  <c r="K247" i="1" s="1"/>
  <c r="T173" i="1"/>
  <c r="U173" i="1" s="1"/>
  <c r="V173" i="1" s="1"/>
  <c r="W173" i="1" s="1"/>
  <c r="Q173" i="1"/>
  <c r="O173" i="1"/>
  <c r="R173" i="1"/>
  <c r="K173" i="1" s="1"/>
  <c r="T228" i="1"/>
  <c r="U228" i="1" s="1"/>
  <c r="V228" i="1" s="1"/>
  <c r="W228" i="1" s="1"/>
  <c r="R228" i="1"/>
  <c r="K228" i="1" s="1"/>
  <c r="Q228" i="1"/>
  <c r="O228" i="1"/>
  <c r="Q350" i="1"/>
  <c r="R350" i="1"/>
  <c r="K350" i="1" s="1"/>
  <c r="T350" i="1"/>
  <c r="U350" i="1" s="1"/>
  <c r="V350" i="1" s="1"/>
  <c r="W350" i="1" s="1"/>
  <c r="Q46" i="1"/>
  <c r="O46" i="1"/>
  <c r="R46" i="1"/>
  <c r="K46" i="1" s="1"/>
  <c r="T46" i="1"/>
  <c r="U46" i="1" s="1"/>
  <c r="V46" i="1" s="1"/>
  <c r="W46" i="1" s="1"/>
  <c r="T5" i="1"/>
  <c r="U5" i="1" s="1"/>
  <c r="V5" i="1" s="1"/>
  <c r="Q5" i="1"/>
  <c r="R223" i="1"/>
  <c r="K223" i="1" s="1"/>
  <c r="T223" i="1"/>
  <c r="U223" i="1" s="1"/>
  <c r="V223" i="1" s="1"/>
  <c r="Q223" i="1"/>
  <c r="N360" i="1"/>
  <c r="O205" i="1"/>
  <c r="Q163" i="1"/>
  <c r="V37" i="1"/>
  <c r="W37" i="1" s="1"/>
  <c r="Q37" i="1"/>
  <c r="T145" i="1"/>
  <c r="U145" i="1" s="1"/>
  <c r="V145" i="1" s="1"/>
  <c r="T20" i="1"/>
  <c r="U20" i="1" s="1"/>
  <c r="V20" i="1" s="1"/>
  <c r="W20" i="1" s="1"/>
  <c r="Q20" i="1"/>
  <c r="R20" i="1"/>
  <c r="K20" i="1" s="1"/>
  <c r="T220" i="1"/>
  <c r="U220" i="1" s="1"/>
  <c r="V220" i="1" s="1"/>
  <c r="R220" i="1"/>
  <c r="K220" i="1" s="1"/>
  <c r="Q220" i="1"/>
  <c r="T122" i="1"/>
  <c r="U122" i="1" s="1"/>
  <c r="V122" i="1" s="1"/>
  <c r="R122" i="1"/>
  <c r="K122" i="1" s="1"/>
  <c r="Q122" i="1"/>
  <c r="Q211" i="1"/>
  <c r="T211" i="1"/>
  <c r="U211" i="1" s="1"/>
  <c r="V211" i="1" s="1"/>
  <c r="R332" i="1"/>
  <c r="K332" i="1" s="1"/>
  <c r="T332" i="1"/>
  <c r="U332" i="1" s="1"/>
  <c r="V332" i="1" s="1"/>
  <c r="Q332" i="1"/>
  <c r="Q180" i="1"/>
  <c r="Q147" i="1"/>
  <c r="T147" i="1"/>
  <c r="U147" i="1" s="1"/>
  <c r="V147" i="1" s="1"/>
  <c r="W147" i="1" s="1"/>
  <c r="R276" i="1"/>
  <c r="K276" i="1" s="1"/>
  <c r="Q276" i="1"/>
  <c r="T276" i="1"/>
  <c r="U276" i="1" s="1"/>
  <c r="V276" i="1" s="1"/>
  <c r="O10" i="1"/>
  <c r="Q10" i="1"/>
  <c r="T10" i="1"/>
  <c r="U10" i="1" s="1"/>
  <c r="V10" i="1" s="1"/>
  <c r="W10" i="1" s="1"/>
  <c r="R10" i="1"/>
  <c r="K10" i="1" s="1"/>
  <c r="R196" i="1"/>
  <c r="K196" i="1" s="1"/>
  <c r="Q196" i="1"/>
  <c r="T196" i="1"/>
  <c r="U196" i="1" s="1"/>
  <c r="V196" i="1" s="1"/>
  <c r="W196" i="1" s="1"/>
  <c r="Q174" i="1"/>
  <c r="O227" i="1"/>
  <c r="Q252" i="1"/>
  <c r="R252" i="1"/>
  <c r="K252" i="1" s="1"/>
  <c r="O252" i="1"/>
  <c r="T252" i="1"/>
  <c r="U252" i="1" s="1"/>
  <c r="V252" i="1" s="1"/>
  <c r="W252" i="1" s="1"/>
  <c r="O154" i="1"/>
  <c r="O225" i="1"/>
  <c r="Q225" i="1"/>
  <c r="T225" i="1"/>
  <c r="U225" i="1" s="1"/>
  <c r="V225" i="1" s="1"/>
  <c r="W225" i="1" s="1"/>
  <c r="R225" i="1"/>
  <c r="K225" i="1" s="1"/>
  <c r="Q259" i="1"/>
  <c r="T259" i="1"/>
  <c r="U259" i="1" s="1"/>
  <c r="V259" i="1" s="1"/>
  <c r="W259" i="1" s="1"/>
  <c r="R259" i="1"/>
  <c r="K259" i="1" s="1"/>
  <c r="O178" i="1"/>
  <c r="T178" i="1"/>
  <c r="U178" i="1" s="1"/>
  <c r="V178" i="1" s="1"/>
  <c r="W178" i="1" s="1"/>
  <c r="Q178" i="1"/>
  <c r="R178" i="1"/>
  <c r="K178" i="1" s="1"/>
  <c r="Q261" i="1"/>
  <c r="R261" i="1"/>
  <c r="K261" i="1" s="1"/>
  <c r="O261" i="1"/>
  <c r="T198" i="1"/>
  <c r="U198" i="1" s="1"/>
  <c r="V198" i="1" s="1"/>
  <c r="W198" i="1" s="1"/>
  <c r="R198" i="1"/>
  <c r="K198" i="1" s="1"/>
  <c r="O198" i="1"/>
  <c r="Q198" i="1"/>
  <c r="T312" i="1"/>
  <c r="U312" i="1" s="1"/>
  <c r="V312" i="1" s="1"/>
  <c r="W312" i="1" s="1"/>
  <c r="R312" i="1"/>
  <c r="K312" i="1" s="1"/>
  <c r="Q312" i="1"/>
  <c r="R61" i="1"/>
  <c r="K61" i="1" s="1"/>
  <c r="Q61" i="1"/>
  <c r="T61" i="1"/>
  <c r="U61" i="1" s="1"/>
  <c r="V61" i="1" s="1"/>
  <c r="W61" i="1" s="1"/>
  <c r="O78" i="1"/>
  <c r="T40" i="1"/>
  <c r="U40" i="1" s="1"/>
  <c r="V40" i="1" s="1"/>
  <c r="Q40" i="1"/>
  <c r="R40" i="1"/>
  <c r="K40" i="1" s="1"/>
  <c r="O40" i="1"/>
  <c r="R144" i="1"/>
  <c r="K144" i="1" s="1"/>
  <c r="Q144" i="1"/>
  <c r="O144" i="1"/>
  <c r="R206" i="1"/>
  <c r="K206" i="1" s="1"/>
  <c r="O206" i="1"/>
  <c r="R29" i="1"/>
  <c r="K29" i="1" s="1"/>
  <c r="T29" i="1"/>
  <c r="U29" i="1" s="1"/>
  <c r="V29" i="1" s="1"/>
  <c r="O29" i="1"/>
  <c r="Q29" i="1"/>
  <c r="O190" i="1"/>
  <c r="R190" i="1"/>
  <c r="K190" i="1" s="1"/>
  <c r="T265" i="1"/>
  <c r="U265" i="1" s="1"/>
  <c r="V265" i="1" s="1"/>
  <c r="W265" i="1" s="1"/>
  <c r="Q265" i="1"/>
  <c r="O265" i="1"/>
  <c r="R265" i="1"/>
  <c r="K265" i="1" s="1"/>
  <c r="R67" i="1"/>
  <c r="K67" i="1" s="1"/>
  <c r="T132" i="1"/>
  <c r="U132" i="1" s="1"/>
  <c r="V132" i="1" s="1"/>
  <c r="W132" i="1" s="1"/>
  <c r="Q58" i="1"/>
  <c r="T144" i="1"/>
  <c r="U144" i="1" s="1"/>
  <c r="V144" i="1" s="1"/>
  <c r="R205" i="1"/>
  <c r="K205" i="1" s="1"/>
  <c r="O5" i="1"/>
  <c r="Q206" i="1"/>
  <c r="Q145" i="1"/>
  <c r="T283" i="1"/>
  <c r="U283" i="1" s="1"/>
  <c r="V283" i="1" s="1"/>
  <c r="W283" i="1" s="1"/>
  <c r="Q283" i="1"/>
  <c r="O283" i="1"/>
  <c r="R63" i="1"/>
  <c r="K63" i="1" s="1"/>
  <c r="T63" i="1"/>
  <c r="U63" i="1" s="1"/>
  <c r="V63" i="1" s="1"/>
  <c r="W63" i="1" s="1"/>
  <c r="R147" i="1"/>
  <c r="K147" i="1" s="1"/>
  <c r="Q190" i="1"/>
  <c r="R174" i="1"/>
  <c r="K174" i="1" s="1"/>
  <c r="T141" i="1"/>
  <c r="U141" i="1" s="1"/>
  <c r="V141" i="1" s="1"/>
  <c r="Q141" i="1"/>
  <c r="R141" i="1"/>
  <c r="K141" i="1" s="1"/>
  <c r="Q39" i="1"/>
  <c r="O20" i="1"/>
  <c r="Q109" i="1"/>
  <c r="R109" i="1"/>
  <c r="K109" i="1" s="1"/>
  <c r="T109" i="1"/>
  <c r="U109" i="1" s="1"/>
  <c r="V109" i="1" s="1"/>
  <c r="W109" i="1" s="1"/>
  <c r="Q76" i="1"/>
  <c r="T76" i="1"/>
  <c r="U76" i="1" s="1"/>
  <c r="V76" i="1" s="1"/>
  <c r="W76" i="1" s="1"/>
  <c r="R76" i="1"/>
  <c r="K76" i="1" s="1"/>
  <c r="Q68" i="1"/>
  <c r="T68" i="1"/>
  <c r="U68" i="1" s="1"/>
  <c r="V68" i="1" s="1"/>
  <c r="T98" i="1"/>
  <c r="U98" i="1" s="1"/>
  <c r="V98" i="1" s="1"/>
  <c r="R98" i="1"/>
  <c r="K98" i="1" s="1"/>
  <c r="Q98" i="1"/>
  <c r="Q95" i="1"/>
  <c r="R95" i="1"/>
  <c r="K95" i="1" s="1"/>
  <c r="O95" i="1"/>
  <c r="T95" i="1"/>
  <c r="U95" i="1" s="1"/>
  <c r="V95" i="1" s="1"/>
  <c r="R24" i="1"/>
  <c r="K24" i="1" s="1"/>
  <c r="Q24" i="1"/>
  <c r="T24" i="1"/>
  <c r="U24" i="1" s="1"/>
  <c r="V24" i="1" s="1"/>
  <c r="W24" i="1" s="1"/>
  <c r="R90" i="1"/>
  <c r="K90" i="1" s="1"/>
  <c r="Q90" i="1"/>
  <c r="O90" i="1"/>
  <c r="R77" i="1"/>
  <c r="K77" i="1" s="1"/>
  <c r="Q77" i="1"/>
  <c r="Q87" i="1"/>
  <c r="R87" i="1"/>
  <c r="K87" i="1" s="1"/>
  <c r="T87" i="1"/>
  <c r="U87" i="1" s="1"/>
  <c r="V87" i="1" s="1"/>
  <c r="W87" i="1" s="1"/>
  <c r="R311" i="1"/>
  <c r="K311" i="1" s="1"/>
  <c r="Q311" i="1"/>
  <c r="T311" i="1"/>
  <c r="U311" i="1" s="1"/>
  <c r="V311" i="1" s="1"/>
  <c r="O97" i="1"/>
  <c r="Y240" i="1"/>
  <c r="Z240" i="1" s="1"/>
  <c r="AA240" i="1" s="1"/>
  <c r="O197" i="1"/>
  <c r="V328" i="1"/>
  <c r="R328" i="1"/>
  <c r="K328" i="1" s="1"/>
  <c r="T231" i="1"/>
  <c r="U231" i="1" s="1"/>
  <c r="V231" i="1" s="1"/>
  <c r="W231" i="1" s="1"/>
  <c r="O231" i="1"/>
  <c r="R231" i="1"/>
  <c r="K231" i="1" s="1"/>
  <c r="R32" i="1"/>
  <c r="K32" i="1" s="1"/>
  <c r="Q32" i="1"/>
  <c r="T32" i="1"/>
  <c r="U32" i="1" s="1"/>
  <c r="V32" i="1" s="1"/>
  <c r="W32" i="1" s="1"/>
  <c r="R290" i="1"/>
  <c r="K290" i="1" s="1"/>
  <c r="Q290" i="1"/>
  <c r="O37" i="1"/>
  <c r="T67" i="1"/>
  <c r="U67" i="1" s="1"/>
  <c r="V67" i="1" s="1"/>
  <c r="W67" i="1" s="1"/>
  <c r="O150" i="1"/>
  <c r="V150" i="1"/>
  <c r="R150" i="1"/>
  <c r="K150" i="1" s="1"/>
  <c r="Q94" i="1"/>
  <c r="R94" i="1"/>
  <c r="K94" i="1" s="1"/>
  <c r="T94" i="1"/>
  <c r="U94" i="1" s="1"/>
  <c r="V94" i="1" s="1"/>
  <c r="W94" i="1" s="1"/>
  <c r="R325" i="1"/>
  <c r="K325" i="1" s="1"/>
  <c r="T325" i="1"/>
  <c r="U325" i="1" s="1"/>
  <c r="V325" i="1" s="1"/>
  <c r="T266" i="1"/>
  <c r="U266" i="1" s="1"/>
  <c r="V266" i="1" s="1"/>
  <c r="W266" i="1" s="1"/>
  <c r="Q266" i="1"/>
  <c r="R266" i="1"/>
  <c r="K266" i="1" s="1"/>
  <c r="Q63" i="1"/>
  <c r="T75" i="1"/>
  <c r="U75" i="1" s="1"/>
  <c r="V75" i="1" s="1"/>
  <c r="Q75" i="1"/>
  <c r="R75" i="1"/>
  <c r="K75" i="1" s="1"/>
  <c r="V47" i="1"/>
  <c r="W47" i="1" s="1"/>
  <c r="R47" i="1"/>
  <c r="K47" i="1" s="1"/>
  <c r="Q47" i="1"/>
  <c r="T190" i="1"/>
  <c r="U190" i="1" s="1"/>
  <c r="V190" i="1" s="1"/>
  <c r="T156" i="1"/>
  <c r="U156" i="1" s="1"/>
  <c r="V156" i="1" s="1"/>
  <c r="W156" i="1" s="1"/>
  <c r="Q156" i="1"/>
  <c r="R156" i="1"/>
  <c r="K156" i="1" s="1"/>
  <c r="O169" i="1"/>
  <c r="T49" i="1"/>
  <c r="U49" i="1" s="1"/>
  <c r="V49" i="1" s="1"/>
  <c r="R49" i="1"/>
  <c r="K49" i="1" s="1"/>
  <c r="Q49" i="1"/>
  <c r="O83" i="1"/>
  <c r="R83" i="1"/>
  <c r="K83" i="1" s="1"/>
  <c r="T83" i="1"/>
  <c r="U83" i="1" s="1"/>
  <c r="V83" i="1" s="1"/>
  <c r="W83" i="1" s="1"/>
  <c r="Q83" i="1"/>
  <c r="V185" i="1"/>
  <c r="Q185" i="1"/>
  <c r="R185" i="1"/>
  <c r="K185" i="1" s="1"/>
  <c r="Q128" i="1"/>
  <c r="R128" i="1"/>
  <c r="K128" i="1" s="1"/>
  <c r="O108" i="1"/>
  <c r="R108" i="1"/>
  <c r="K108" i="1" s="1"/>
  <c r="Q78" i="1"/>
  <c r="O75" i="1"/>
  <c r="Q184" i="1"/>
  <c r="T184" i="1"/>
  <c r="U184" i="1" s="1"/>
  <c r="V184" i="1" s="1"/>
  <c r="W184" i="1" s="1"/>
  <c r="R184" i="1"/>
  <c r="K184" i="1" s="1"/>
  <c r="R210" i="1"/>
  <c r="K210" i="1" s="1"/>
  <c r="T210" i="1"/>
  <c r="U210" i="1" s="1"/>
  <c r="V210" i="1" s="1"/>
  <c r="Q210" i="1"/>
  <c r="R93" i="1"/>
  <c r="K93" i="1" s="1"/>
  <c r="Q93" i="1"/>
  <c r="T93" i="1"/>
  <c r="U93" i="1" s="1"/>
  <c r="V93" i="1" s="1"/>
  <c r="W93" i="1" s="1"/>
  <c r="V218" i="1"/>
  <c r="Q218" i="1"/>
  <c r="O218" i="1"/>
  <c r="R218" i="1"/>
  <c r="K218" i="1" s="1"/>
  <c r="O270" i="1"/>
  <c r="V270" i="1"/>
  <c r="W270" i="1" s="1"/>
  <c r="Q270" i="1"/>
  <c r="R270" i="1"/>
  <c r="K270" i="1" s="1"/>
  <c r="O63" i="1"/>
  <c r="R73" i="1"/>
  <c r="K73" i="1" s="1"/>
  <c r="Q73" i="1"/>
  <c r="T73" i="1"/>
  <c r="U73" i="1" s="1"/>
  <c r="V73" i="1" s="1"/>
  <c r="W73" i="1" s="1"/>
  <c r="T214" i="1"/>
  <c r="U214" i="1" s="1"/>
  <c r="V214" i="1" s="1"/>
  <c r="W214" i="1" s="1"/>
  <c r="R19" i="1"/>
  <c r="K19" i="1" s="1"/>
  <c r="T19" i="1"/>
  <c r="U19" i="1" s="1"/>
  <c r="V19" i="1" s="1"/>
  <c r="W19" i="1" s="1"/>
  <c r="Q19" i="1"/>
  <c r="O13" i="1"/>
  <c r="R13" i="1"/>
  <c r="K13" i="1" s="1"/>
  <c r="T13" i="1"/>
  <c r="U13" i="1" s="1"/>
  <c r="V13" i="1" s="1"/>
  <c r="O221" i="1"/>
  <c r="T221" i="1"/>
  <c r="U221" i="1" s="1"/>
  <c r="V221" i="1" s="1"/>
  <c r="W221" i="1" s="1"/>
  <c r="R221" i="1"/>
  <c r="K221" i="1" s="1"/>
  <c r="Q221" i="1"/>
  <c r="O348" i="1"/>
  <c r="T348" i="1"/>
  <c r="U348" i="1" s="1"/>
  <c r="V348" i="1" s="1"/>
  <c r="W348" i="1" s="1"/>
  <c r="R348" i="1"/>
  <c r="K348" i="1" s="1"/>
  <c r="Q348" i="1"/>
  <c r="Q22" i="1"/>
  <c r="R22" i="1"/>
  <c r="K22" i="1" s="1"/>
  <c r="O290" i="1"/>
  <c r="T34" i="1"/>
  <c r="U34" i="1" s="1"/>
  <c r="V34" i="1" s="1"/>
  <c r="R214" i="1"/>
  <c r="K214" i="1" s="1"/>
  <c r="V162" i="1"/>
  <c r="Q162" i="1"/>
  <c r="R340" i="1"/>
  <c r="K340" i="1" s="1"/>
  <c r="Q86" i="1"/>
  <c r="O86" i="1"/>
  <c r="V254" i="1"/>
  <c r="Q254" i="1"/>
  <c r="R37" i="1"/>
  <c r="K37" i="1" s="1"/>
  <c r="T206" i="1"/>
  <c r="U206" i="1" s="1"/>
  <c r="V206" i="1" s="1"/>
  <c r="W206" i="1" s="1"/>
  <c r="R169" i="1"/>
  <c r="K169" i="1" s="1"/>
  <c r="T169" i="1"/>
  <c r="U169" i="1" s="1"/>
  <c r="V169" i="1" s="1"/>
  <c r="O187" i="1"/>
  <c r="R187" i="1"/>
  <c r="K187" i="1" s="1"/>
  <c r="Q187" i="1"/>
  <c r="T187" i="1"/>
  <c r="U187" i="1" s="1"/>
  <c r="V187" i="1" s="1"/>
  <c r="Q13" i="1"/>
  <c r="T121" i="1"/>
  <c r="U121" i="1" s="1"/>
  <c r="V121" i="1" s="1"/>
  <c r="W121" i="1" s="1"/>
  <c r="O121" i="1"/>
  <c r="R121" i="1"/>
  <c r="K121" i="1" s="1"/>
  <c r="T139" i="1"/>
  <c r="U139" i="1" s="1"/>
  <c r="V139" i="1" s="1"/>
  <c r="R139" i="1"/>
  <c r="K139" i="1" s="1"/>
  <c r="Q107" i="1"/>
  <c r="R107" i="1"/>
  <c r="K107" i="1" s="1"/>
  <c r="Q231" i="1"/>
  <c r="R207" i="1"/>
  <c r="K207" i="1" s="1"/>
  <c r="T207" i="1"/>
  <c r="U207" i="1" s="1"/>
  <c r="V207" i="1" s="1"/>
  <c r="W207" i="1" s="1"/>
  <c r="Q207" i="1"/>
  <c r="Q140" i="1"/>
  <c r="R140" i="1"/>
  <c r="K140" i="1" s="1"/>
  <c r="T140" i="1"/>
  <c r="U140" i="1" s="1"/>
  <c r="V140" i="1" s="1"/>
  <c r="Q250" i="1"/>
  <c r="T250" i="1"/>
  <c r="U250" i="1" s="1"/>
  <c r="V250" i="1" s="1"/>
  <c r="R274" i="1"/>
  <c r="K274" i="1" s="1"/>
  <c r="Q274" i="1"/>
  <c r="T274" i="1"/>
  <c r="U274" i="1" s="1"/>
  <c r="V274" i="1" s="1"/>
  <c r="R165" i="1"/>
  <c r="K165" i="1" s="1"/>
  <c r="T165" i="1"/>
  <c r="U165" i="1" s="1"/>
  <c r="V165" i="1" s="1"/>
  <c r="W165" i="1" s="1"/>
  <c r="Q165" i="1"/>
  <c r="Q8" i="1"/>
  <c r="T8" i="1"/>
  <c r="U8" i="1" s="1"/>
  <c r="V8" i="1" s="1"/>
  <c r="R8" i="1"/>
  <c r="K8" i="1" s="1"/>
  <c r="O220" i="1"/>
  <c r="R321" i="1"/>
  <c r="K321" i="1" s="1"/>
  <c r="Q321" i="1"/>
  <c r="T192" i="1"/>
  <c r="U192" i="1" s="1"/>
  <c r="V192" i="1" s="1"/>
  <c r="R192" i="1"/>
  <c r="K192" i="1" s="1"/>
  <c r="Q192" i="1"/>
  <c r="Q326" i="1"/>
  <c r="T326" i="1"/>
  <c r="U326" i="1" s="1"/>
  <c r="V326" i="1" s="1"/>
  <c r="W326" i="1" s="1"/>
  <c r="R232" i="1"/>
  <c r="K232" i="1" s="1"/>
  <c r="O232" i="1"/>
  <c r="Q232" i="1"/>
  <c r="T232" i="1"/>
  <c r="U232" i="1" s="1"/>
  <c r="V232" i="1" s="1"/>
  <c r="Q12" i="1"/>
  <c r="R12" i="1"/>
  <c r="K12" i="1" s="1"/>
  <c r="T12" i="1"/>
  <c r="U12" i="1" s="1"/>
  <c r="V12" i="1" s="1"/>
  <c r="W12" i="1" s="1"/>
  <c r="R104" i="1"/>
  <c r="K104" i="1" s="1"/>
  <c r="T104" i="1"/>
  <c r="U104" i="1" s="1"/>
  <c r="V104" i="1" s="1"/>
  <c r="Q104" i="1"/>
  <c r="O157" i="1"/>
  <c r="Q157" i="1"/>
  <c r="R157" i="1"/>
  <c r="K157" i="1" s="1"/>
  <c r="R155" i="1"/>
  <c r="K155" i="1" s="1"/>
  <c r="Q155" i="1"/>
  <c r="O93" i="1"/>
  <c r="O274" i="1"/>
  <c r="T243" i="1"/>
  <c r="U243" i="1" s="1"/>
  <c r="V243" i="1" s="1"/>
  <c r="Q243" i="1"/>
  <c r="R243" i="1"/>
  <c r="K243" i="1" s="1"/>
  <c r="O8" i="1"/>
  <c r="Q200" i="1"/>
  <c r="R317" i="1"/>
  <c r="K317" i="1" s="1"/>
  <c r="T317" i="1"/>
  <c r="U317" i="1" s="1"/>
  <c r="V317" i="1" s="1"/>
  <c r="Q317" i="1"/>
  <c r="O58" i="1"/>
  <c r="Q328" i="1"/>
  <c r="T152" i="1"/>
  <c r="U152" i="1" s="1"/>
  <c r="V152" i="1" s="1"/>
  <c r="W152" i="1" s="1"/>
  <c r="K5" i="1"/>
  <c r="Q175" i="1"/>
  <c r="T175" i="1"/>
  <c r="U175" i="1" s="1"/>
  <c r="V175" i="1" s="1"/>
  <c r="R175" i="1"/>
  <c r="K175" i="1" s="1"/>
  <c r="V322" i="1"/>
  <c r="W322" i="1" s="1"/>
  <c r="O322" i="1"/>
  <c r="Q322" i="1"/>
  <c r="R322" i="1"/>
  <c r="K322" i="1" s="1"/>
  <c r="Q106" i="1"/>
  <c r="T106" i="1"/>
  <c r="U106" i="1" s="1"/>
  <c r="V106" i="1" s="1"/>
  <c r="W106" i="1" s="1"/>
  <c r="O269" i="1"/>
  <c r="T269" i="1"/>
  <c r="U269" i="1" s="1"/>
  <c r="V269" i="1" s="1"/>
  <c r="Q269" i="1"/>
  <c r="R269" i="1"/>
  <c r="K269" i="1" s="1"/>
  <c r="T251" i="1"/>
  <c r="U251" i="1" s="1"/>
  <c r="V251" i="1" s="1"/>
  <c r="W251" i="1" s="1"/>
  <c r="Q197" i="1"/>
  <c r="R197" i="1"/>
  <c r="K197" i="1" s="1"/>
  <c r="T197" i="1"/>
  <c r="U197" i="1" s="1"/>
  <c r="V197" i="1" s="1"/>
  <c r="W197" i="1" s="1"/>
  <c r="R248" i="1"/>
  <c r="K248" i="1" s="1"/>
  <c r="Q248" i="1"/>
  <c r="O248" i="1"/>
  <c r="R333" i="1"/>
  <c r="K333" i="1" s="1"/>
  <c r="Q333" i="1"/>
  <c r="Q227" i="1"/>
  <c r="R227" i="1"/>
  <c r="K227" i="1" s="1"/>
  <c r="R11" i="1"/>
  <c r="K11" i="1" s="1"/>
  <c r="Q11" i="1"/>
  <c r="O132" i="1"/>
  <c r="O147" i="1"/>
  <c r="R138" i="1"/>
  <c r="K138" i="1" s="1"/>
  <c r="Q138" i="1"/>
  <c r="T138" i="1"/>
  <c r="U138" i="1" s="1"/>
  <c r="V138" i="1" s="1"/>
  <c r="W138" i="1" s="1"/>
  <c r="R343" i="1"/>
  <c r="K343" i="1" s="1"/>
  <c r="T343" i="1"/>
  <c r="U343" i="1" s="1"/>
  <c r="V343" i="1" s="1"/>
  <c r="W343" i="1" s="1"/>
  <c r="O214" i="1"/>
  <c r="O338" i="1"/>
  <c r="T338" i="1"/>
  <c r="U338" i="1" s="1"/>
  <c r="V338" i="1" s="1"/>
  <c r="W338" i="1" s="1"/>
  <c r="Q338" i="1"/>
  <c r="R338" i="1"/>
  <c r="K338" i="1" s="1"/>
  <c r="R326" i="1"/>
  <c r="K326" i="1" s="1"/>
  <c r="T316" i="1"/>
  <c r="U316" i="1" s="1"/>
  <c r="V316" i="1" s="1"/>
  <c r="W316" i="1" s="1"/>
  <c r="R316" i="1"/>
  <c r="K316" i="1" s="1"/>
  <c r="Q316" i="1"/>
  <c r="O67" i="1"/>
  <c r="R160" i="1"/>
  <c r="K160" i="1" s="1"/>
  <c r="Q160" i="1"/>
  <c r="R233" i="1"/>
  <c r="K233" i="1" s="1"/>
  <c r="Q233" i="1"/>
  <c r="R132" i="1"/>
  <c r="K132" i="1" s="1"/>
  <c r="Q214" i="1"/>
  <c r="T205" i="1"/>
  <c r="U205" i="1" s="1"/>
  <c r="V205" i="1" s="1"/>
  <c r="W205" i="1" s="1"/>
  <c r="Q9" i="1"/>
  <c r="T9" i="1"/>
  <c r="U9" i="1" s="1"/>
  <c r="V9" i="1" s="1"/>
  <c r="W9" i="1" s="1"/>
  <c r="R117" i="1"/>
  <c r="K117" i="1" s="1"/>
  <c r="Q117" i="1"/>
  <c r="T117" i="1"/>
  <c r="U117" i="1" s="1"/>
  <c r="V117" i="1" s="1"/>
  <c r="R334" i="1"/>
  <c r="K334" i="1" s="1"/>
  <c r="Q334" i="1"/>
  <c r="T334" i="1"/>
  <c r="U334" i="1" s="1"/>
  <c r="V334" i="1" s="1"/>
  <c r="W334" i="1" s="1"/>
  <c r="T53" i="1"/>
  <c r="U53" i="1" s="1"/>
  <c r="V53" i="1" s="1"/>
  <c r="O53" i="1"/>
  <c r="R53" i="1"/>
  <c r="K53" i="1" s="1"/>
  <c r="Q53" i="1"/>
  <c r="R255" i="1"/>
  <c r="K255" i="1" s="1"/>
  <c r="O255" i="1"/>
  <c r="Q255" i="1"/>
  <c r="Q262" i="1"/>
  <c r="T262" i="1"/>
  <c r="U262" i="1" s="1"/>
  <c r="V262" i="1" s="1"/>
  <c r="W262" i="1" s="1"/>
  <c r="R262" i="1"/>
  <c r="K262" i="1" s="1"/>
  <c r="Q64" i="1"/>
  <c r="R64" i="1"/>
  <c r="K64" i="1" s="1"/>
  <c r="T64" i="1"/>
  <c r="U64" i="1" s="1"/>
  <c r="V64" i="1" s="1"/>
  <c r="W64" i="1" s="1"/>
  <c r="O332" i="1"/>
  <c r="R154" i="1"/>
  <c r="K154" i="1" s="1"/>
  <c r="Q154" i="1"/>
  <c r="V154" i="1"/>
  <c r="W154" i="1" s="1"/>
  <c r="O125" i="1"/>
  <c r="Q125" i="1"/>
  <c r="R125" i="1"/>
  <c r="K125" i="1" s="1"/>
  <c r="T268" i="1"/>
  <c r="U268" i="1" s="1"/>
  <c r="V268" i="1" s="1"/>
  <c r="Q268" i="1"/>
  <c r="R268" i="1"/>
  <c r="K268" i="1" s="1"/>
  <c r="O204" i="1"/>
  <c r="Q204" i="1"/>
  <c r="T204" i="1"/>
  <c r="U204" i="1" s="1"/>
  <c r="V204" i="1" s="1"/>
  <c r="R204" i="1"/>
  <c r="K204" i="1" s="1"/>
  <c r="O180" i="1"/>
  <c r="Q249" i="1"/>
  <c r="R249" i="1"/>
  <c r="K249" i="1" s="1"/>
  <c r="T249" i="1"/>
  <c r="U249" i="1" s="1"/>
  <c r="V249" i="1" s="1"/>
  <c r="W249" i="1" s="1"/>
  <c r="O106" i="1"/>
  <c r="O11" i="1"/>
  <c r="O224" i="1"/>
  <c r="Q224" i="1"/>
  <c r="R224" i="1"/>
  <c r="K224" i="1" s="1"/>
  <c r="R324" i="1"/>
  <c r="K324" i="1" s="1"/>
  <c r="T324" i="1"/>
  <c r="U324" i="1" s="1"/>
  <c r="V324" i="1" s="1"/>
  <c r="Q324" i="1"/>
  <c r="T193" i="1"/>
  <c r="U193" i="1" s="1"/>
  <c r="V193" i="1" s="1"/>
  <c r="W193" i="1" s="1"/>
  <c r="Q193" i="1"/>
  <c r="R193" i="1"/>
  <c r="K193" i="1" s="1"/>
  <c r="O193" i="1"/>
  <c r="T149" i="1"/>
  <c r="U149" i="1" s="1"/>
  <c r="V149" i="1" s="1"/>
  <c r="Q149" i="1"/>
  <c r="O101" i="1"/>
  <c r="Q101" i="1"/>
  <c r="T101" i="1"/>
  <c r="U101" i="1" s="1"/>
  <c r="V101" i="1" s="1"/>
  <c r="W101" i="1" s="1"/>
  <c r="R101" i="1"/>
  <c r="K101" i="1" s="1"/>
  <c r="V97" i="1"/>
  <c r="Q97" i="1"/>
  <c r="R97" i="1"/>
  <c r="K97" i="1" s="1"/>
  <c r="Q67" i="1"/>
  <c r="Q34" i="1"/>
  <c r="R162" i="1"/>
  <c r="K162" i="1" s="1"/>
  <c r="T163" i="1"/>
  <c r="U163" i="1" s="1"/>
  <c r="V163" i="1" s="1"/>
  <c r="R254" i="1"/>
  <c r="K254" i="1" s="1"/>
  <c r="Q182" i="1"/>
  <c r="R182" i="1"/>
  <c r="K182" i="1" s="1"/>
  <c r="Q169" i="1"/>
  <c r="R9" i="1"/>
  <c r="K9" i="1" s="1"/>
  <c r="Q235" i="1"/>
  <c r="R235" i="1"/>
  <c r="K235" i="1" s="1"/>
  <c r="T235" i="1"/>
  <c r="U235" i="1" s="1"/>
  <c r="V235" i="1" s="1"/>
  <c r="R211" i="1"/>
  <c r="K211" i="1" s="1"/>
  <c r="R112" i="1"/>
  <c r="K112" i="1" s="1"/>
  <c r="T112" i="1"/>
  <c r="U112" i="1" s="1"/>
  <c r="V112" i="1" s="1"/>
  <c r="R180" i="1"/>
  <c r="K180" i="1" s="1"/>
  <c r="Q271" i="1"/>
  <c r="O271" i="1"/>
  <c r="R271" i="1"/>
  <c r="K271" i="1" s="1"/>
  <c r="O296" i="1"/>
  <c r="T296" i="1"/>
  <c r="U296" i="1" s="1"/>
  <c r="V296" i="1" s="1"/>
  <c r="W296" i="1" s="1"/>
  <c r="R296" i="1"/>
  <c r="K296" i="1" s="1"/>
  <c r="T148" i="1"/>
  <c r="U148" i="1" s="1"/>
  <c r="V148" i="1" s="1"/>
  <c r="Q148" i="1"/>
  <c r="V176" i="1"/>
  <c r="R176" i="1"/>
  <c r="K176" i="1" s="1"/>
  <c r="Q176" i="1"/>
  <c r="O176" i="1"/>
  <c r="T248" i="1"/>
  <c r="U248" i="1" s="1"/>
  <c r="V248" i="1" s="1"/>
  <c r="W248" i="1" s="1"/>
  <c r="V114" i="1"/>
  <c r="W114" i="1" s="1"/>
  <c r="Q114" i="1"/>
  <c r="R114" i="1"/>
  <c r="K114" i="1" s="1"/>
  <c r="O138" i="1"/>
  <c r="O268" i="1"/>
  <c r="O38" i="1"/>
  <c r="R38" i="1"/>
  <c r="K38" i="1" s="1"/>
  <c r="Q38" i="1"/>
  <c r="T38" i="1"/>
  <c r="U38" i="1" s="1"/>
  <c r="V38" i="1" s="1"/>
  <c r="O223" i="1"/>
  <c r="O200" i="1"/>
  <c r="Q66" i="1"/>
  <c r="T66" i="1"/>
  <c r="U66" i="1" s="1"/>
  <c r="V66" i="1" s="1"/>
  <c r="W66" i="1" s="1"/>
  <c r="O327" i="1"/>
  <c r="R327" i="1"/>
  <c r="K327" i="1" s="1"/>
  <c r="Q327" i="1"/>
  <c r="T135" i="1"/>
  <c r="U135" i="1" s="1"/>
  <c r="V135" i="1" s="1"/>
  <c r="W135" i="1" s="1"/>
  <c r="Q135" i="1"/>
  <c r="R135" i="1"/>
  <c r="K135" i="1" s="1"/>
  <c r="O254" i="1"/>
  <c r="V179" i="1"/>
  <c r="Q179" i="1"/>
  <c r="R179" i="1"/>
  <c r="K179" i="1" s="1"/>
  <c r="T261" i="1"/>
  <c r="U261" i="1" s="1"/>
  <c r="V261" i="1" s="1"/>
  <c r="O165" i="1"/>
  <c r="R57" i="1"/>
  <c r="K57" i="1" s="1"/>
  <c r="T57" i="1"/>
  <c r="U57" i="1" s="1"/>
  <c r="V57" i="1" s="1"/>
  <c r="W57" i="1" s="1"/>
  <c r="Q57" i="1"/>
  <c r="V79" i="1"/>
  <c r="R79" i="1"/>
  <c r="K79" i="1" s="1"/>
  <c r="Q79" i="1"/>
  <c r="O175" i="1"/>
  <c r="R69" i="1"/>
  <c r="K69" i="1" s="1"/>
  <c r="Q69" i="1"/>
  <c r="O69" i="1"/>
  <c r="T69" i="1"/>
  <c r="U69" i="1" s="1"/>
  <c r="V69" i="1" s="1"/>
  <c r="W69" i="1" s="1"/>
  <c r="Q282" i="1"/>
  <c r="R282" i="1"/>
  <c r="K282" i="1" s="1"/>
  <c r="T203" i="1"/>
  <c r="U203" i="1" s="1"/>
  <c r="V203" i="1" s="1"/>
  <c r="W203" i="1" s="1"/>
  <c r="R56" i="1"/>
  <c r="K56" i="1" s="1"/>
  <c r="O26" i="1"/>
  <c r="O298" i="1"/>
  <c r="V314" i="1"/>
  <c r="W314" i="1" s="1"/>
  <c r="R314" i="1"/>
  <c r="K314" i="1" s="1"/>
  <c r="Q314" i="1"/>
  <c r="T103" i="1"/>
  <c r="U103" i="1" s="1"/>
  <c r="V103" i="1" s="1"/>
  <c r="Q310" i="1"/>
  <c r="R310" i="1"/>
  <c r="K310" i="1" s="1"/>
  <c r="V310" i="1"/>
  <c r="W310" i="1" s="1"/>
  <c r="Q52" i="1"/>
  <c r="R52" i="1"/>
  <c r="K52" i="1" s="1"/>
  <c r="O319" i="1"/>
  <c r="O88" i="1"/>
  <c r="O128" i="1"/>
  <c r="T346" i="1"/>
  <c r="U346" i="1" s="1"/>
  <c r="V346" i="1" s="1"/>
  <c r="W346" i="1" s="1"/>
  <c r="Q346" i="1"/>
  <c r="R236" i="1"/>
  <c r="K236" i="1" s="1"/>
  <c r="Q236" i="1"/>
  <c r="T236" i="1"/>
  <c r="U236" i="1" s="1"/>
  <c r="V236" i="1" s="1"/>
  <c r="W236" i="1" s="1"/>
  <c r="O24" i="1"/>
  <c r="O48" i="1"/>
  <c r="R48" i="1"/>
  <c r="K48" i="1" s="1"/>
  <c r="T48" i="1"/>
  <c r="U48" i="1" s="1"/>
  <c r="V48" i="1" s="1"/>
  <c r="W48" i="1" s="1"/>
  <c r="R273" i="1"/>
  <c r="K273" i="1" s="1"/>
  <c r="T273" i="1"/>
  <c r="U273" i="1" s="1"/>
  <c r="V273" i="1" s="1"/>
  <c r="W273" i="1" s="1"/>
  <c r="O280" i="1"/>
  <c r="R336" i="1"/>
  <c r="K336" i="1" s="1"/>
  <c r="Q336" i="1"/>
  <c r="O336" i="1"/>
  <c r="O328" i="1"/>
  <c r="O7" i="1"/>
  <c r="V7" i="1"/>
  <c r="W7" i="1" s="1"/>
  <c r="Q246" i="1"/>
  <c r="T136" i="1"/>
  <c r="U136" i="1" s="1"/>
  <c r="V136" i="1" s="1"/>
  <c r="W136" i="1" s="1"/>
  <c r="Q136" i="1"/>
  <c r="R217" i="1"/>
  <c r="K217" i="1" s="1"/>
  <c r="Q217" i="1"/>
  <c r="R89" i="1"/>
  <c r="K89" i="1" s="1"/>
  <c r="Q89" i="1"/>
  <c r="O350" i="1"/>
  <c r="O135" i="1"/>
  <c r="O152" i="1"/>
  <c r="R281" i="1"/>
  <c r="K281" i="1" s="1"/>
  <c r="T281" i="1"/>
  <c r="U281" i="1" s="1"/>
  <c r="V281" i="1" s="1"/>
  <c r="W281" i="1" s="1"/>
  <c r="O243" i="1"/>
  <c r="O281" i="1"/>
  <c r="Q130" i="1"/>
  <c r="V21" i="1"/>
  <c r="W21" i="1" s="1"/>
  <c r="R21" i="1"/>
  <c r="K21" i="1" s="1"/>
  <c r="Q21" i="1"/>
  <c r="Q212" i="1"/>
  <c r="R212" i="1"/>
  <c r="K212" i="1" s="1"/>
  <c r="T212" i="1"/>
  <c r="U212" i="1" s="1"/>
  <c r="V212" i="1" s="1"/>
  <c r="W212" i="1" s="1"/>
  <c r="Q71" i="1"/>
  <c r="R71" i="1"/>
  <c r="K71" i="1" s="1"/>
  <c r="O278" i="1"/>
  <c r="P360" i="1"/>
  <c r="I363" i="1" s="1"/>
  <c r="V25" i="1"/>
  <c r="V133" i="1"/>
  <c r="W133" i="1" s="1"/>
  <c r="V319" i="1"/>
  <c r="W319" i="1" s="1"/>
  <c r="T341" i="1"/>
  <c r="U341" i="1" s="1"/>
  <c r="V341" i="1" s="1"/>
  <c r="R88" i="1"/>
  <c r="K88" i="1" s="1"/>
  <c r="T171" i="1"/>
  <c r="U171" i="1" s="1"/>
  <c r="V171" i="1" s="1"/>
  <c r="W171" i="1" s="1"/>
  <c r="V305" i="1"/>
  <c r="W305" i="1" s="1"/>
  <c r="Q305" i="1"/>
  <c r="R305" i="1"/>
  <c r="K305" i="1" s="1"/>
  <c r="O136" i="1"/>
  <c r="O259" i="1"/>
  <c r="O164" i="1"/>
  <c r="O314" i="1"/>
  <c r="V6" i="1"/>
  <c r="Q6" i="1"/>
  <c r="R6" i="1"/>
  <c r="K6" i="1" s="1"/>
  <c r="O341" i="1"/>
  <c r="R161" i="1"/>
  <c r="K161" i="1" s="1"/>
  <c r="Q161" i="1"/>
  <c r="O84" i="1"/>
  <c r="R230" i="1"/>
  <c r="K230" i="1" s="1"/>
  <c r="Q230" i="1"/>
  <c r="T230" i="1"/>
  <c r="U230" i="1" s="1"/>
  <c r="V230" i="1" s="1"/>
  <c r="W230" i="1" s="1"/>
  <c r="O230" i="1"/>
  <c r="O249" i="1"/>
  <c r="O23" i="1"/>
  <c r="O351" i="1"/>
  <c r="V234" i="1"/>
  <c r="O234" i="1"/>
  <c r="V347" i="1"/>
  <c r="W347" i="1" s="1"/>
  <c r="R298" i="1"/>
  <c r="K298" i="1" s="1"/>
  <c r="T331" i="1"/>
  <c r="U331" i="1" s="1"/>
  <c r="V331" i="1" s="1"/>
  <c r="W331" i="1" s="1"/>
  <c r="O195" i="1"/>
  <c r="R195" i="1"/>
  <c r="K195" i="1" s="1"/>
  <c r="R171" i="1"/>
  <c r="K171" i="1" s="1"/>
  <c r="R202" i="1"/>
  <c r="K202" i="1" s="1"/>
  <c r="T202" i="1"/>
  <c r="U202" i="1" s="1"/>
  <c r="V202" i="1" s="1"/>
  <c r="O68" i="1"/>
  <c r="Q168" i="1"/>
  <c r="T168" i="1"/>
  <c r="U168" i="1" s="1"/>
  <c r="V168" i="1" s="1"/>
  <c r="R168" i="1"/>
  <c r="K168" i="1" s="1"/>
  <c r="Q127" i="1"/>
  <c r="T127" i="1"/>
  <c r="U127" i="1" s="1"/>
  <c r="V127" i="1" s="1"/>
  <c r="W127" i="1" s="1"/>
  <c r="R303" i="1"/>
  <c r="K303" i="1" s="1"/>
  <c r="O18" i="1"/>
  <c r="Q84" i="1"/>
  <c r="T263" i="1"/>
  <c r="U263" i="1" s="1"/>
  <c r="V263" i="1" s="1"/>
  <c r="W263" i="1" s="1"/>
  <c r="R263" i="1"/>
  <c r="K263" i="1" s="1"/>
  <c r="Q263" i="1"/>
  <c r="O110" i="1"/>
  <c r="T208" i="1"/>
  <c r="U208" i="1" s="1"/>
  <c r="V208" i="1" s="1"/>
  <c r="W208" i="1" s="1"/>
  <c r="Q208" i="1"/>
  <c r="Q100" i="1"/>
  <c r="R100" i="1"/>
  <c r="K100" i="1" s="1"/>
  <c r="O100" i="1"/>
  <c r="O288" i="1"/>
  <c r="R186" i="1"/>
  <c r="K186" i="1" s="1"/>
  <c r="Q186" i="1"/>
  <c r="T186" i="1"/>
  <c r="U186" i="1" s="1"/>
  <c r="V186" i="1" s="1"/>
  <c r="W186" i="1" s="1"/>
  <c r="R297" i="1"/>
  <c r="K297" i="1" s="1"/>
  <c r="O103" i="1"/>
  <c r="O32" i="1"/>
  <c r="R115" i="1"/>
  <c r="K115" i="1" s="1"/>
  <c r="Q115" i="1"/>
  <c r="O211" i="1"/>
  <c r="O251" i="1"/>
  <c r="V60" i="1"/>
  <c r="O344" i="1"/>
  <c r="V344" i="1"/>
  <c r="R306" i="1"/>
  <c r="K306" i="1" s="1"/>
  <c r="R278" i="1"/>
  <c r="K278" i="1" s="1"/>
  <c r="V123" i="1"/>
  <c r="T352" i="1"/>
  <c r="U352" i="1" s="1"/>
  <c r="V352" i="1" s="1"/>
  <c r="W352" i="1" s="1"/>
  <c r="O256" i="1"/>
  <c r="V126" i="1"/>
  <c r="V167" i="1"/>
  <c r="W167" i="1" s="1"/>
  <c r="T246" i="1"/>
  <c r="U246" i="1" s="1"/>
  <c r="V246" i="1" s="1"/>
  <c r="R59" i="1"/>
  <c r="K59" i="1" s="1"/>
  <c r="Q308" i="1"/>
  <c r="V308" i="1"/>
  <c r="W308" i="1" s="1"/>
  <c r="R341" i="1"/>
  <c r="K341" i="1" s="1"/>
  <c r="T88" i="1"/>
  <c r="U88" i="1" s="1"/>
  <c r="V88" i="1" s="1"/>
  <c r="T43" i="1"/>
  <c r="U43" i="1" s="1"/>
  <c r="V43" i="1" s="1"/>
  <c r="Q110" i="1"/>
  <c r="R113" i="1"/>
  <c r="K113" i="1" s="1"/>
  <c r="T113" i="1"/>
  <c r="U113" i="1" s="1"/>
  <c r="V113" i="1" s="1"/>
  <c r="Q33" i="1"/>
  <c r="R300" i="1"/>
  <c r="K300" i="1" s="1"/>
  <c r="T300" i="1"/>
  <c r="U300" i="1" s="1"/>
  <c r="V300" i="1" s="1"/>
  <c r="W300" i="1" s="1"/>
  <c r="R153" i="1"/>
  <c r="K153" i="1" s="1"/>
  <c r="T96" i="1"/>
  <c r="U96" i="1" s="1"/>
  <c r="V96" i="1" s="1"/>
  <c r="W96" i="1" s="1"/>
  <c r="O166" i="1"/>
  <c r="T166" i="1"/>
  <c r="U166" i="1" s="1"/>
  <c r="V166" i="1" s="1"/>
  <c r="W166" i="1" s="1"/>
  <c r="Q166" i="1"/>
  <c r="O354" i="1"/>
  <c r="Q318" i="1"/>
  <c r="R318" i="1"/>
  <c r="K318" i="1" s="1"/>
  <c r="T260" i="1"/>
  <c r="U260" i="1" s="1"/>
  <c r="V260" i="1" s="1"/>
  <c r="W260" i="1" s="1"/>
  <c r="Q260" i="1"/>
  <c r="R208" i="1"/>
  <c r="K208" i="1" s="1"/>
  <c r="R238" i="1"/>
  <c r="K238" i="1" s="1"/>
  <c r="Q238" i="1"/>
  <c r="T161" i="1"/>
  <c r="U161" i="1" s="1"/>
  <c r="V161" i="1" s="1"/>
  <c r="T100" i="1"/>
  <c r="U100" i="1" s="1"/>
  <c r="V100" i="1" s="1"/>
  <c r="W100" i="1" s="1"/>
  <c r="O114" i="1"/>
  <c r="O245" i="1"/>
  <c r="R159" i="1"/>
  <c r="K159" i="1" s="1"/>
  <c r="Q159" i="1"/>
  <c r="Q297" i="1"/>
  <c r="O301" i="1"/>
  <c r="R102" i="1"/>
  <c r="K102" i="1" s="1"/>
  <c r="Q102" i="1"/>
  <c r="O331" i="1"/>
  <c r="T115" i="1"/>
  <c r="U115" i="1" s="1"/>
  <c r="V115" i="1" s="1"/>
  <c r="O145" i="1"/>
  <c r="R158" i="1"/>
  <c r="K158" i="1" s="1"/>
  <c r="Q158" i="1"/>
  <c r="O266" i="1"/>
  <c r="T351" i="1"/>
  <c r="U351" i="1" s="1"/>
  <c r="V351" i="1" s="1"/>
  <c r="W351" i="1" s="1"/>
  <c r="R234" i="1"/>
  <c r="K234" i="1" s="1"/>
  <c r="R44" i="1"/>
  <c r="K44" i="1" s="1"/>
  <c r="T275" i="1"/>
  <c r="U275" i="1" s="1"/>
  <c r="V275" i="1" s="1"/>
  <c r="Q119" i="1"/>
  <c r="R289" i="1"/>
  <c r="K289" i="1" s="1"/>
  <c r="T27" i="1"/>
  <c r="U27" i="1" s="1"/>
  <c r="V27" i="1" s="1"/>
  <c r="R222" i="1"/>
  <c r="K222" i="1" s="1"/>
  <c r="R315" i="1"/>
  <c r="K315" i="1" s="1"/>
  <c r="O345" i="1"/>
  <c r="R354" i="1"/>
  <c r="K354" i="1" s="1"/>
  <c r="Q31" i="1"/>
  <c r="Q82" i="1"/>
  <c r="R164" i="1"/>
  <c r="K164" i="1" s="1"/>
  <c r="Q25" i="1"/>
  <c r="T295" i="1"/>
  <c r="U295" i="1" s="1"/>
  <c r="V295" i="1" s="1"/>
  <c r="Q133" i="1"/>
  <c r="Q26" i="1"/>
  <c r="R347" i="1"/>
  <c r="K347" i="1" s="1"/>
  <c r="T189" i="1"/>
  <c r="U189" i="1" s="1"/>
  <c r="V189" i="1" s="1"/>
  <c r="W189" i="1" s="1"/>
  <c r="T215" i="1"/>
  <c r="U215" i="1" s="1"/>
  <c r="V215" i="1" s="1"/>
  <c r="W215" i="1" s="1"/>
  <c r="Q124" i="1"/>
  <c r="Q319" i="1"/>
  <c r="O112" i="1"/>
  <c r="Q7" i="1"/>
  <c r="R331" i="1"/>
  <c r="K331" i="1" s="1"/>
  <c r="O207" i="1"/>
  <c r="R92" i="1"/>
  <c r="K92" i="1" s="1"/>
  <c r="T195" i="1"/>
  <c r="U195" i="1" s="1"/>
  <c r="V195" i="1" s="1"/>
  <c r="W195" i="1" s="1"/>
  <c r="Q129" i="1"/>
  <c r="T33" i="1"/>
  <c r="U33" i="1" s="1"/>
  <c r="V33" i="1" s="1"/>
  <c r="T16" i="1"/>
  <c r="U16" i="1" s="1"/>
  <c r="V16" i="1" s="1"/>
  <c r="W16" i="1" s="1"/>
  <c r="Q153" i="1"/>
  <c r="T35" i="1"/>
  <c r="U35" i="1" s="1"/>
  <c r="V35" i="1" s="1"/>
  <c r="W35" i="1" s="1"/>
  <c r="Q96" i="1"/>
  <c r="Q91" i="1"/>
  <c r="O87" i="1"/>
  <c r="O99" i="1"/>
  <c r="Q292" i="1"/>
  <c r="R292" i="1"/>
  <c r="K292" i="1" s="1"/>
  <c r="O143" i="1"/>
  <c r="O9" i="1"/>
  <c r="O155" i="1"/>
  <c r="T159" i="1"/>
  <c r="U159" i="1" s="1"/>
  <c r="V159" i="1" s="1"/>
  <c r="W159" i="1" s="1"/>
  <c r="T102" i="1"/>
  <c r="U102" i="1" s="1"/>
  <c r="V102" i="1" s="1"/>
  <c r="W102" i="1" s="1"/>
  <c r="O162" i="1"/>
  <c r="O33" i="1"/>
  <c r="O174" i="1"/>
  <c r="O325" i="1"/>
  <c r="R183" i="1"/>
  <c r="K183" i="1" s="1"/>
  <c r="R60" i="1"/>
  <c r="K60" i="1" s="1"/>
  <c r="Q15" i="1"/>
  <c r="Q302" i="1"/>
  <c r="Q229" i="1"/>
  <c r="T82" i="1"/>
  <c r="U82" i="1" s="1"/>
  <c r="V82" i="1" s="1"/>
  <c r="Q285" i="1"/>
  <c r="T278" i="1"/>
  <c r="U278" i="1" s="1"/>
  <c r="V278" i="1" s="1"/>
  <c r="W278" i="1" s="1"/>
  <c r="R25" i="1"/>
  <c r="K25" i="1" s="1"/>
  <c r="T45" i="1"/>
  <c r="U45" i="1" s="1"/>
  <c r="V45" i="1" s="1"/>
  <c r="R133" i="1"/>
  <c r="K133" i="1" s="1"/>
  <c r="Q99" i="1"/>
  <c r="R123" i="1"/>
  <c r="K123" i="1" s="1"/>
  <c r="T74" i="1"/>
  <c r="U74" i="1" s="1"/>
  <c r="V74" i="1" s="1"/>
  <c r="W74" i="1" s="1"/>
  <c r="R352" i="1"/>
  <c r="K352" i="1" s="1"/>
  <c r="Q42" i="1"/>
  <c r="R288" i="1"/>
  <c r="K288" i="1" s="1"/>
  <c r="R167" i="1"/>
  <c r="K167" i="1" s="1"/>
  <c r="Q329" i="1"/>
  <c r="T124" i="1"/>
  <c r="U124" i="1" s="1"/>
  <c r="V124" i="1" s="1"/>
  <c r="W124" i="1" s="1"/>
  <c r="R319" i="1"/>
  <c r="K319" i="1" s="1"/>
  <c r="T131" i="1"/>
  <c r="U131" i="1" s="1"/>
  <c r="V131" i="1" s="1"/>
  <c r="W131" i="1" s="1"/>
  <c r="R246" i="1"/>
  <c r="K246" i="1" s="1"/>
  <c r="T298" i="1"/>
  <c r="U298" i="1" s="1"/>
  <c r="V298" i="1" s="1"/>
  <c r="R308" i="1"/>
  <c r="K308" i="1" s="1"/>
  <c r="Q341" i="1"/>
  <c r="O126" i="1"/>
  <c r="Q245" i="1"/>
  <c r="R23" i="1"/>
  <c r="K23" i="1" s="1"/>
  <c r="Q202" i="1"/>
  <c r="R33" i="1"/>
  <c r="K33" i="1" s="1"/>
  <c r="V353" i="1"/>
  <c r="Q353" i="1"/>
  <c r="R353" i="1"/>
  <c r="K353" i="1" s="1"/>
  <c r="T153" i="1"/>
  <c r="U153" i="1" s="1"/>
  <c r="V153" i="1" s="1"/>
  <c r="R96" i="1"/>
  <c r="K96" i="1" s="1"/>
  <c r="O85" i="1"/>
  <c r="O275" i="1"/>
  <c r="R91" i="1"/>
  <c r="K91" i="1" s="1"/>
  <c r="O215" i="1"/>
  <c r="T201" i="1"/>
  <c r="U201" i="1" s="1"/>
  <c r="V201" i="1" s="1"/>
  <c r="W201" i="1" s="1"/>
  <c r="R201" i="1"/>
  <c r="K201" i="1" s="1"/>
  <c r="R267" i="1"/>
  <c r="K267" i="1" s="1"/>
  <c r="V137" i="1"/>
  <c r="W137" i="1" s="1"/>
  <c r="R137" i="1"/>
  <c r="K137" i="1" s="1"/>
  <c r="Q137" i="1"/>
  <c r="O22" i="1"/>
  <c r="R143" i="1"/>
  <c r="K143" i="1" s="1"/>
  <c r="O130" i="1"/>
  <c r="V219" i="1"/>
  <c r="R219" i="1"/>
  <c r="K219" i="1" s="1"/>
  <c r="Q219" i="1"/>
  <c r="O59" i="1"/>
  <c r="O133" i="1"/>
  <c r="T272" i="1"/>
  <c r="U272" i="1" s="1"/>
  <c r="V272" i="1" s="1"/>
  <c r="W272" i="1" s="1"/>
  <c r="R272" i="1"/>
  <c r="K272" i="1" s="1"/>
  <c r="Q272" i="1"/>
  <c r="T54" i="1"/>
  <c r="U54" i="1" s="1"/>
  <c r="V54" i="1" s="1"/>
  <c r="O54" i="1"/>
  <c r="R54" i="1"/>
  <c r="K54" i="1" s="1"/>
  <c r="Q209" i="1"/>
  <c r="T209" i="1"/>
  <c r="U209" i="1" s="1"/>
  <c r="V209" i="1" s="1"/>
  <c r="O209" i="1"/>
  <c r="R209" i="1"/>
  <c r="K209" i="1" s="1"/>
  <c r="T14" i="1"/>
  <c r="U14" i="1" s="1"/>
  <c r="V14" i="1" s="1"/>
  <c r="W14" i="1" s="1"/>
  <c r="R14" i="1"/>
  <c r="K14" i="1" s="1"/>
  <c r="Q14" i="1"/>
  <c r="Q309" i="1"/>
  <c r="R309" i="1"/>
  <c r="K309" i="1" s="1"/>
  <c r="T309" i="1"/>
  <c r="U309" i="1" s="1"/>
  <c r="V309" i="1" s="1"/>
  <c r="W309" i="1" s="1"/>
  <c r="O305" i="1"/>
  <c r="O123" i="1"/>
  <c r="R55" i="1"/>
  <c r="K55" i="1" s="1"/>
  <c r="O309" i="1"/>
  <c r="O185" i="1"/>
  <c r="R277" i="1"/>
  <c r="K277" i="1" s="1"/>
  <c r="T146" i="1"/>
  <c r="U146" i="1" s="1"/>
  <c r="V146" i="1" s="1"/>
  <c r="W146" i="1" s="1"/>
  <c r="R36" i="1"/>
  <c r="K36" i="1" s="1"/>
  <c r="T80" i="1"/>
  <c r="U80" i="1" s="1"/>
  <c r="V80" i="1" s="1"/>
  <c r="W80" i="1" s="1"/>
  <c r="R349" i="1"/>
  <c r="K349" i="1" s="1"/>
  <c r="R134" i="1"/>
  <c r="K134" i="1" s="1"/>
  <c r="R253" i="1"/>
  <c r="K253" i="1" s="1"/>
  <c r="T51" i="1"/>
  <c r="U51" i="1" s="1"/>
  <c r="V51" i="1" s="1"/>
  <c r="W51" i="1" s="1"/>
  <c r="T264" i="1"/>
  <c r="U264" i="1" s="1"/>
  <c r="V264" i="1" s="1"/>
  <c r="T70" i="1"/>
  <c r="U70" i="1" s="1"/>
  <c r="V70" i="1" s="1"/>
  <c r="R240" i="1"/>
  <c r="K240" i="1" s="1"/>
  <c r="T226" i="1"/>
  <c r="U226" i="1" s="1"/>
  <c r="V226" i="1" s="1"/>
  <c r="W226" i="1" s="1"/>
  <c r="O277" i="1"/>
  <c r="O276" i="1"/>
  <c r="T191" i="1"/>
  <c r="U191" i="1" s="1"/>
  <c r="V191" i="1" s="1"/>
  <c r="W191" i="1" s="1"/>
  <c r="T181" i="1"/>
  <c r="U181" i="1" s="1"/>
  <c r="V181" i="1" s="1"/>
  <c r="W181" i="1" s="1"/>
  <c r="R181" i="1"/>
  <c r="K181" i="1" s="1"/>
  <c r="Q181" i="1"/>
  <c r="O330" i="1"/>
  <c r="Q330" i="1"/>
  <c r="O60" i="1"/>
  <c r="O79" i="1"/>
  <c r="O107" i="1"/>
  <c r="T284" i="1"/>
  <c r="U284" i="1" s="1"/>
  <c r="V284" i="1" s="1"/>
  <c r="R293" i="1"/>
  <c r="K293" i="1" s="1"/>
  <c r="O49" i="1"/>
  <c r="O42" i="1"/>
  <c r="O122" i="1"/>
  <c r="O310" i="1"/>
  <c r="Q50" i="1"/>
  <c r="T50" i="1"/>
  <c r="U50" i="1" s="1"/>
  <c r="V50" i="1" s="1"/>
  <c r="W50" i="1" s="1"/>
  <c r="O340" i="1"/>
  <c r="Q72" i="1"/>
  <c r="T72" i="1"/>
  <c r="U72" i="1" s="1"/>
  <c r="V72" i="1" s="1"/>
  <c r="W72" i="1" s="1"/>
  <c r="R28" i="1"/>
  <c r="K28" i="1" s="1"/>
  <c r="T320" i="1"/>
  <c r="U320" i="1" s="1"/>
  <c r="V320" i="1" s="1"/>
  <c r="T134" i="1"/>
  <c r="U134" i="1" s="1"/>
  <c r="V134" i="1" s="1"/>
  <c r="R323" i="1"/>
  <c r="K323" i="1" s="1"/>
  <c r="R120" i="1"/>
  <c r="K120" i="1" s="1"/>
  <c r="R118" i="1"/>
  <c r="K118" i="1" s="1"/>
  <c r="T177" i="1"/>
  <c r="U177" i="1" s="1"/>
  <c r="V177" i="1" s="1"/>
  <c r="R304" i="1"/>
  <c r="K304" i="1" s="1"/>
  <c r="Q257" i="1"/>
  <c r="R191" i="1"/>
  <c r="K191" i="1" s="1"/>
  <c r="O19" i="1"/>
  <c r="O139" i="1"/>
  <c r="O117" i="1"/>
  <c r="T242" i="1"/>
  <c r="U242" i="1" s="1"/>
  <c r="V242" i="1" s="1"/>
  <c r="R242" i="1"/>
  <c r="K242" i="1" s="1"/>
  <c r="O329" i="1"/>
  <c r="O273" i="1"/>
  <c r="O81" i="1"/>
  <c r="R72" i="1"/>
  <c r="K72" i="1" s="1"/>
  <c r="V36" i="1"/>
  <c r="W36" i="1" s="1"/>
  <c r="V253" i="1"/>
  <c r="W253" i="1" s="1"/>
  <c r="O216" i="1"/>
  <c r="O36" i="1"/>
  <c r="O316" i="1"/>
  <c r="R81" i="1"/>
  <c r="K81" i="1" s="1"/>
  <c r="V81" i="1"/>
  <c r="W81" i="1" s="1"/>
  <c r="O148" i="1"/>
  <c r="Q194" i="1"/>
  <c r="R335" i="1"/>
  <c r="K335" i="1" s="1"/>
  <c r="T335" i="1"/>
  <c r="U335" i="1" s="1"/>
  <c r="V335" i="1" s="1"/>
  <c r="W335" i="1" s="1"/>
  <c r="Q335" i="1"/>
  <c r="O149" i="1"/>
  <c r="O94" i="1"/>
  <c r="V277" i="1"/>
  <c r="V293" i="1"/>
  <c r="W293" i="1" s="1"/>
  <c r="T28" i="1"/>
  <c r="U28" i="1" s="1"/>
  <c r="V28" i="1" s="1"/>
  <c r="W28" i="1" s="1"/>
  <c r="R320" i="1"/>
  <c r="K320" i="1" s="1"/>
  <c r="R177" i="1"/>
  <c r="K177" i="1" s="1"/>
  <c r="R111" i="1"/>
  <c r="K111" i="1" s="1"/>
  <c r="R213" i="1"/>
  <c r="K213" i="1" s="1"/>
  <c r="R41" i="1"/>
  <c r="K41" i="1" s="1"/>
  <c r="O41" i="1"/>
  <c r="Q342" i="1"/>
  <c r="V342" i="1"/>
  <c r="R342" i="1"/>
  <c r="K342" i="1" s="1"/>
  <c r="R194" i="1"/>
  <c r="K194" i="1" s="1"/>
  <c r="Q299" i="1"/>
  <c r="R30" i="1"/>
  <c r="K30" i="1" s="1"/>
  <c r="T30" i="1"/>
  <c r="U30" i="1" s="1"/>
  <c r="V30" i="1" s="1"/>
  <c r="W30" i="1" s="1"/>
  <c r="Q30" i="1"/>
  <c r="O62" i="1"/>
  <c r="O264" i="1"/>
  <c r="Q199" i="1"/>
  <c r="T244" i="1"/>
  <c r="U244" i="1" s="1"/>
  <c r="V244" i="1" s="1"/>
  <c r="W244" i="1" s="1"/>
  <c r="Q313" i="1"/>
  <c r="Y4" i="1" l="1"/>
  <c r="Z4" i="1" s="1"/>
  <c r="AA4" i="1" s="1"/>
  <c r="AC318" i="1"/>
  <c r="AC240" i="1"/>
  <c r="W318" i="1"/>
  <c r="O360" i="1"/>
  <c r="Y105" i="1"/>
  <c r="Z105" i="1" s="1"/>
  <c r="AA105" i="1" s="1"/>
  <c r="Y186" i="1"/>
  <c r="Z186" i="1" s="1"/>
  <c r="AA186" i="1" s="1"/>
  <c r="Y139" i="1"/>
  <c r="Z139" i="1" s="1"/>
  <c r="AA139" i="1" s="1"/>
  <c r="W139" i="1"/>
  <c r="Y215" i="1"/>
  <c r="Z215" i="1" s="1"/>
  <c r="AA215" i="1" s="1"/>
  <c r="Y208" i="1"/>
  <c r="Z208" i="1" s="1"/>
  <c r="AA208" i="1" s="1"/>
  <c r="Y230" i="1"/>
  <c r="Z230" i="1" s="1"/>
  <c r="AA230" i="1" s="1"/>
  <c r="Y19" i="1"/>
  <c r="Z19" i="1" s="1"/>
  <c r="AA19" i="1" s="1"/>
  <c r="Y67" i="1"/>
  <c r="Z67" i="1" s="1"/>
  <c r="AA67" i="1" s="1"/>
  <c r="Y335" i="1"/>
  <c r="Z335" i="1" s="1"/>
  <c r="AA335" i="1" s="1"/>
  <c r="Y189" i="1"/>
  <c r="Z189" i="1" s="1"/>
  <c r="AA189" i="1" s="1"/>
  <c r="Y278" i="1"/>
  <c r="Z278" i="1" s="1"/>
  <c r="AA278" i="1" s="1"/>
  <c r="Y136" i="1"/>
  <c r="Z136" i="1" s="1"/>
  <c r="AA136" i="1" s="1"/>
  <c r="Y249" i="1"/>
  <c r="Z249" i="1" s="1"/>
  <c r="AA249" i="1" s="1"/>
  <c r="AB318" i="1"/>
  <c r="W284" i="1"/>
  <c r="Y284" i="1"/>
  <c r="Z284" i="1" s="1"/>
  <c r="AA284" i="1" s="1"/>
  <c r="Y181" i="1"/>
  <c r="Z181" i="1" s="1"/>
  <c r="AA181" i="1" s="1"/>
  <c r="Y16" i="1"/>
  <c r="Z16" i="1" s="1"/>
  <c r="AA16" i="1" s="1"/>
  <c r="Y275" i="1"/>
  <c r="Z275" i="1" s="1"/>
  <c r="AA275" i="1" s="1"/>
  <c r="W275" i="1"/>
  <c r="Y260" i="1"/>
  <c r="Z260" i="1" s="1"/>
  <c r="AA260" i="1" s="1"/>
  <c r="W113" i="1"/>
  <c r="Y113" i="1"/>
  <c r="Z113" i="1" s="1"/>
  <c r="AA113" i="1" s="1"/>
  <c r="Y352" i="1"/>
  <c r="Z352" i="1" s="1"/>
  <c r="AA352" i="1" s="1"/>
  <c r="Y341" i="1"/>
  <c r="Z341" i="1" s="1"/>
  <c r="AA341" i="1" s="1"/>
  <c r="W341" i="1"/>
  <c r="Y149" i="1"/>
  <c r="Z149" i="1" s="1"/>
  <c r="AA149" i="1" s="1"/>
  <c r="W149" i="1"/>
  <c r="W324" i="1"/>
  <c r="Y324" i="1"/>
  <c r="Z324" i="1" s="1"/>
  <c r="AA324" i="1" s="1"/>
  <c r="Y175" i="1"/>
  <c r="Z175" i="1" s="1"/>
  <c r="AA175" i="1" s="1"/>
  <c r="W175" i="1"/>
  <c r="Y317" i="1"/>
  <c r="Z317" i="1" s="1"/>
  <c r="AA317" i="1" s="1"/>
  <c r="W317" i="1"/>
  <c r="Y32" i="1"/>
  <c r="Z32" i="1" s="1"/>
  <c r="AA32" i="1" s="1"/>
  <c r="Y87" i="1"/>
  <c r="Z87" i="1" s="1"/>
  <c r="AA87" i="1" s="1"/>
  <c r="W141" i="1"/>
  <c r="Y141" i="1"/>
  <c r="Z141" i="1" s="1"/>
  <c r="AA141" i="1" s="1"/>
  <c r="Y61" i="1"/>
  <c r="Z61" i="1" s="1"/>
  <c r="AA61" i="1" s="1"/>
  <c r="Y195" i="1"/>
  <c r="Z195" i="1" s="1"/>
  <c r="AA195" i="1" s="1"/>
  <c r="Y351" i="1"/>
  <c r="Z351" i="1" s="1"/>
  <c r="AA351" i="1" s="1"/>
  <c r="Y246" i="1"/>
  <c r="Z246" i="1" s="1"/>
  <c r="AA246" i="1" s="1"/>
  <c r="W246" i="1"/>
  <c r="Y212" i="1"/>
  <c r="Z212" i="1" s="1"/>
  <c r="AA212" i="1" s="1"/>
  <c r="W169" i="1"/>
  <c r="Y169" i="1"/>
  <c r="Z169" i="1" s="1"/>
  <c r="AA169" i="1" s="1"/>
  <c r="W68" i="1"/>
  <c r="Y68" i="1"/>
  <c r="Z68" i="1" s="1"/>
  <c r="AA68" i="1" s="1"/>
  <c r="Y80" i="1"/>
  <c r="Z80" i="1" s="1"/>
  <c r="AA80" i="1" s="1"/>
  <c r="Y242" i="1"/>
  <c r="Z242" i="1" s="1"/>
  <c r="AA242" i="1" s="1"/>
  <c r="W242" i="1"/>
  <c r="W298" i="1"/>
  <c r="Y298" i="1"/>
  <c r="Z298" i="1" s="1"/>
  <c r="AA298" i="1" s="1"/>
  <c r="Y334" i="1"/>
  <c r="Z334" i="1" s="1"/>
  <c r="AA334" i="1" s="1"/>
  <c r="W187" i="1"/>
  <c r="Y187" i="1"/>
  <c r="Z187" i="1" s="1"/>
  <c r="AA187" i="1" s="1"/>
  <c r="Y30" i="1"/>
  <c r="Z30" i="1" s="1"/>
  <c r="AA30" i="1" s="1"/>
  <c r="Y50" i="1"/>
  <c r="Z50" i="1" s="1"/>
  <c r="AA50" i="1" s="1"/>
  <c r="Y131" i="1"/>
  <c r="Z131" i="1" s="1"/>
  <c r="AA131" i="1" s="1"/>
  <c r="Y33" i="1"/>
  <c r="Z33" i="1" s="1"/>
  <c r="AA33" i="1" s="1"/>
  <c r="W33" i="1"/>
  <c r="W295" i="1"/>
  <c r="Y295" i="1"/>
  <c r="Z295" i="1" s="1"/>
  <c r="AA295" i="1" s="1"/>
  <c r="Y69" i="1"/>
  <c r="Z69" i="1" s="1"/>
  <c r="AA69" i="1" s="1"/>
  <c r="W268" i="1"/>
  <c r="Y268" i="1"/>
  <c r="Z268" i="1" s="1"/>
  <c r="AA268" i="1" s="1"/>
  <c r="Y64" i="1"/>
  <c r="Z64" i="1" s="1"/>
  <c r="AA64" i="1" s="1"/>
  <c r="Y106" i="1"/>
  <c r="Z106" i="1" s="1"/>
  <c r="AA106" i="1" s="1"/>
  <c r="Y326" i="1"/>
  <c r="Z326" i="1" s="1"/>
  <c r="AA326" i="1" s="1"/>
  <c r="Y210" i="1"/>
  <c r="Z210" i="1" s="1"/>
  <c r="AA210" i="1" s="1"/>
  <c r="W210" i="1"/>
  <c r="Y266" i="1"/>
  <c r="Z266" i="1" s="1"/>
  <c r="AA266" i="1" s="1"/>
  <c r="Y109" i="1"/>
  <c r="Z109" i="1" s="1"/>
  <c r="AA109" i="1" s="1"/>
  <c r="W220" i="1"/>
  <c r="Y220" i="1"/>
  <c r="Z220" i="1" s="1"/>
  <c r="AA220" i="1" s="1"/>
  <c r="Y100" i="1"/>
  <c r="Z100" i="1" s="1"/>
  <c r="AA100" i="1" s="1"/>
  <c r="Y138" i="1"/>
  <c r="Z138" i="1" s="1"/>
  <c r="AA138" i="1" s="1"/>
  <c r="Y98" i="1"/>
  <c r="Z98" i="1" s="1"/>
  <c r="AA98" i="1" s="1"/>
  <c r="W98" i="1"/>
  <c r="Y54" i="1"/>
  <c r="Z54" i="1" s="1"/>
  <c r="AA54" i="1" s="1"/>
  <c r="W54" i="1"/>
  <c r="Y124" i="1"/>
  <c r="Z124" i="1" s="1"/>
  <c r="AA124" i="1" s="1"/>
  <c r="Y202" i="1"/>
  <c r="Z202" i="1" s="1"/>
  <c r="AA202" i="1" s="1"/>
  <c r="W202" i="1"/>
  <c r="Y163" i="1"/>
  <c r="Z163" i="1" s="1"/>
  <c r="AA163" i="1" s="1"/>
  <c r="W163" i="1"/>
  <c r="Y159" i="1"/>
  <c r="Z159" i="1" s="1"/>
  <c r="AA159" i="1" s="1"/>
  <c r="Y43" i="1"/>
  <c r="Z43" i="1" s="1"/>
  <c r="AA43" i="1" s="1"/>
  <c r="W43" i="1"/>
  <c r="Y171" i="1"/>
  <c r="Z171" i="1" s="1"/>
  <c r="AA171" i="1" s="1"/>
  <c r="Y135" i="1"/>
  <c r="Z135" i="1" s="1"/>
  <c r="AA135" i="1" s="1"/>
  <c r="W148" i="1"/>
  <c r="Y148" i="1"/>
  <c r="Z148" i="1" s="1"/>
  <c r="AA148" i="1" s="1"/>
  <c r="W204" i="1"/>
  <c r="Y204" i="1"/>
  <c r="Z204" i="1" s="1"/>
  <c r="AA204" i="1" s="1"/>
  <c r="Y251" i="1"/>
  <c r="Z251" i="1" s="1"/>
  <c r="AA251" i="1" s="1"/>
  <c r="Y207" i="1"/>
  <c r="Z207" i="1" s="1"/>
  <c r="AA207" i="1" s="1"/>
  <c r="Y95" i="1"/>
  <c r="Z95" i="1" s="1"/>
  <c r="AA95" i="1" s="1"/>
  <c r="W95" i="1"/>
  <c r="Y196" i="1"/>
  <c r="Z196" i="1" s="1"/>
  <c r="AA196" i="1" s="1"/>
  <c r="Y27" i="1"/>
  <c r="Z27" i="1" s="1"/>
  <c r="AA27" i="1" s="1"/>
  <c r="W27" i="1"/>
  <c r="Y88" i="1"/>
  <c r="Z88" i="1" s="1"/>
  <c r="AA88" i="1" s="1"/>
  <c r="W88" i="1"/>
  <c r="Y346" i="1"/>
  <c r="Z346" i="1" s="1"/>
  <c r="AA346" i="1" s="1"/>
  <c r="W38" i="1"/>
  <c r="Y38" i="1"/>
  <c r="Z38" i="1" s="1"/>
  <c r="AA38" i="1" s="1"/>
  <c r="Y262" i="1"/>
  <c r="Z262" i="1" s="1"/>
  <c r="AA262" i="1" s="1"/>
  <c r="W232" i="1"/>
  <c r="Y232" i="1"/>
  <c r="Z232" i="1" s="1"/>
  <c r="AA232" i="1" s="1"/>
  <c r="W250" i="1"/>
  <c r="Y250" i="1"/>
  <c r="Z250" i="1" s="1"/>
  <c r="AA250" i="1" s="1"/>
  <c r="Y121" i="1"/>
  <c r="Z121" i="1" s="1"/>
  <c r="AA121" i="1" s="1"/>
  <c r="Y206" i="1"/>
  <c r="Z206" i="1" s="1"/>
  <c r="AA206" i="1" s="1"/>
  <c r="W75" i="1"/>
  <c r="Y75" i="1"/>
  <c r="Z75" i="1" s="1"/>
  <c r="AA75" i="1" s="1"/>
  <c r="Y94" i="1"/>
  <c r="Z94" i="1" s="1"/>
  <c r="AA94" i="1" s="1"/>
  <c r="Y231" i="1"/>
  <c r="Z231" i="1" s="1"/>
  <c r="AA231" i="1" s="1"/>
  <c r="Y223" i="1"/>
  <c r="Z223" i="1" s="1"/>
  <c r="AA223" i="1" s="1"/>
  <c r="W223" i="1"/>
  <c r="W280" i="1"/>
  <c r="Y280" i="1"/>
  <c r="Z280" i="1" s="1"/>
  <c r="AA280" i="1" s="1"/>
  <c r="Y221" i="1"/>
  <c r="Z221" i="1" s="1"/>
  <c r="AA221" i="1" s="1"/>
  <c r="Y309" i="1"/>
  <c r="Z309" i="1" s="1"/>
  <c r="AA309" i="1" s="1"/>
  <c r="Y201" i="1"/>
  <c r="Z201" i="1" s="1"/>
  <c r="AA201" i="1" s="1"/>
  <c r="Y28" i="1"/>
  <c r="Z28" i="1" s="1"/>
  <c r="AA28" i="1" s="1"/>
  <c r="Y70" i="1"/>
  <c r="Z70" i="1" s="1"/>
  <c r="AA70" i="1" s="1"/>
  <c r="W70" i="1"/>
  <c r="Y146" i="1"/>
  <c r="Z146" i="1" s="1"/>
  <c r="AA146" i="1" s="1"/>
  <c r="Y272" i="1"/>
  <c r="Z272" i="1" s="1"/>
  <c r="AA272" i="1" s="1"/>
  <c r="Y35" i="1"/>
  <c r="Z35" i="1" s="1"/>
  <c r="AA35" i="1" s="1"/>
  <c r="Y248" i="1"/>
  <c r="Z248" i="1" s="1"/>
  <c r="AA248" i="1" s="1"/>
  <c r="Y9" i="1"/>
  <c r="Z9" i="1" s="1"/>
  <c r="AA9" i="1" s="1"/>
  <c r="Y243" i="1"/>
  <c r="Z243" i="1" s="1"/>
  <c r="AA243" i="1" s="1"/>
  <c r="W243" i="1"/>
  <c r="Y156" i="1"/>
  <c r="Z156" i="1" s="1"/>
  <c r="AA156" i="1" s="1"/>
  <c r="Y265" i="1"/>
  <c r="Z265" i="1" s="1"/>
  <c r="AA265" i="1" s="1"/>
  <c r="W40" i="1"/>
  <c r="Y40" i="1"/>
  <c r="Z40" i="1" s="1"/>
  <c r="AA40" i="1" s="1"/>
  <c r="Y259" i="1"/>
  <c r="Z259" i="1" s="1"/>
  <c r="AA259" i="1" s="1"/>
  <c r="Y252" i="1"/>
  <c r="Z252" i="1" s="1"/>
  <c r="AA252" i="1" s="1"/>
  <c r="W145" i="1"/>
  <c r="Y145" i="1"/>
  <c r="Z145" i="1" s="1"/>
  <c r="AA145" i="1" s="1"/>
  <c r="Y228" i="1"/>
  <c r="Z228" i="1" s="1"/>
  <c r="AA228" i="1" s="1"/>
  <c r="Y57" i="1"/>
  <c r="Z57" i="1" s="1"/>
  <c r="AA57" i="1" s="1"/>
  <c r="Y12" i="1"/>
  <c r="Z12" i="1" s="1"/>
  <c r="AA12" i="1" s="1"/>
  <c r="Y102" i="1"/>
  <c r="Z102" i="1" s="1"/>
  <c r="AA102" i="1" s="1"/>
  <c r="W161" i="1"/>
  <c r="Y161" i="1"/>
  <c r="Z161" i="1" s="1"/>
  <c r="AA161" i="1" s="1"/>
  <c r="Y235" i="1"/>
  <c r="Z235" i="1" s="1"/>
  <c r="AA235" i="1" s="1"/>
  <c r="W235" i="1"/>
  <c r="W269" i="1"/>
  <c r="Y269" i="1"/>
  <c r="Z269" i="1" s="1"/>
  <c r="AA269" i="1" s="1"/>
  <c r="W104" i="1"/>
  <c r="Y104" i="1"/>
  <c r="Z104" i="1" s="1"/>
  <c r="AA104" i="1" s="1"/>
  <c r="Y165" i="1"/>
  <c r="Z165" i="1" s="1"/>
  <c r="AA165" i="1" s="1"/>
  <c r="W190" i="1"/>
  <c r="Y190" i="1"/>
  <c r="Z190" i="1" s="1"/>
  <c r="AA190" i="1" s="1"/>
  <c r="Y144" i="1"/>
  <c r="Z144" i="1" s="1"/>
  <c r="AA144" i="1" s="1"/>
  <c r="W144" i="1"/>
  <c r="Y134" i="1"/>
  <c r="Z134" i="1" s="1"/>
  <c r="AA134" i="1" s="1"/>
  <c r="W134" i="1"/>
  <c r="Y132" i="1"/>
  <c r="Z132" i="1" s="1"/>
  <c r="AA132" i="1" s="1"/>
  <c r="W192" i="1"/>
  <c r="Y192" i="1"/>
  <c r="Z192" i="1" s="1"/>
  <c r="AA192" i="1" s="1"/>
  <c r="Y83" i="1"/>
  <c r="Z83" i="1" s="1"/>
  <c r="AA83" i="1" s="1"/>
  <c r="Y24" i="1"/>
  <c r="Z24" i="1" s="1"/>
  <c r="AA24" i="1" s="1"/>
  <c r="Y114" i="1"/>
  <c r="Z114" i="1" s="1"/>
  <c r="AA114" i="1" s="1"/>
  <c r="W325" i="1"/>
  <c r="Y325" i="1"/>
  <c r="Z325" i="1" s="1"/>
  <c r="AA325" i="1" s="1"/>
  <c r="Y307" i="1"/>
  <c r="Z307" i="1" s="1"/>
  <c r="AA307" i="1" s="1"/>
  <c r="W177" i="1"/>
  <c r="Y177" i="1"/>
  <c r="Z177" i="1" s="1"/>
  <c r="AA177" i="1" s="1"/>
  <c r="Y300" i="1"/>
  <c r="Z300" i="1" s="1"/>
  <c r="AA300" i="1" s="1"/>
  <c r="W45" i="1"/>
  <c r="Y45" i="1"/>
  <c r="Z45" i="1" s="1"/>
  <c r="AA45" i="1" s="1"/>
  <c r="W172" i="1"/>
  <c r="Y172" i="1"/>
  <c r="Z172" i="1" s="1"/>
  <c r="AA172" i="1" s="1"/>
  <c r="Y331" i="1"/>
  <c r="Z331" i="1" s="1"/>
  <c r="AA331" i="1" s="1"/>
  <c r="Y349" i="1"/>
  <c r="Z349" i="1" s="1"/>
  <c r="AA349" i="1" s="1"/>
  <c r="Y72" i="1"/>
  <c r="Z72" i="1" s="1"/>
  <c r="AA72" i="1" s="1"/>
  <c r="W143" i="1"/>
  <c r="Y143" i="1"/>
  <c r="Z143" i="1" s="1"/>
  <c r="AA143" i="1" s="1"/>
  <c r="Y166" i="1"/>
  <c r="Z166" i="1" s="1"/>
  <c r="AA166" i="1" s="1"/>
  <c r="Y56" i="1"/>
  <c r="Z56" i="1" s="1"/>
  <c r="AA56" i="1" s="1"/>
  <c r="Y127" i="1"/>
  <c r="Z127" i="1" s="1"/>
  <c r="AA127" i="1" s="1"/>
  <c r="W176" i="1"/>
  <c r="Y176" i="1"/>
  <c r="Z176" i="1" s="1"/>
  <c r="AA176" i="1" s="1"/>
  <c r="Y112" i="1"/>
  <c r="Z112" i="1" s="1"/>
  <c r="AA112" i="1" s="1"/>
  <c r="W112" i="1"/>
  <c r="Y322" i="1"/>
  <c r="Z322" i="1" s="1"/>
  <c r="AA322" i="1" s="1"/>
  <c r="Y86" i="1"/>
  <c r="Z86" i="1" s="1"/>
  <c r="AA86" i="1" s="1"/>
  <c r="Y93" i="1"/>
  <c r="Z93" i="1" s="1"/>
  <c r="AA93" i="1" s="1"/>
  <c r="Y184" i="1"/>
  <c r="Z184" i="1" s="1"/>
  <c r="AA184" i="1" s="1"/>
  <c r="Y178" i="1"/>
  <c r="Z178" i="1" s="1"/>
  <c r="AA178" i="1" s="1"/>
  <c r="Y332" i="1"/>
  <c r="Z332" i="1" s="1"/>
  <c r="AA332" i="1" s="1"/>
  <c r="W332" i="1"/>
  <c r="Y350" i="1"/>
  <c r="Z350" i="1" s="1"/>
  <c r="AA350" i="1" s="1"/>
  <c r="Y294" i="1"/>
  <c r="Z294" i="1" s="1"/>
  <c r="AA294" i="1" s="1"/>
  <c r="Y263" i="1"/>
  <c r="Z263" i="1" s="1"/>
  <c r="AA263" i="1" s="1"/>
  <c r="Y285" i="1"/>
  <c r="Z285" i="1" s="1"/>
  <c r="AA285" i="1" s="1"/>
  <c r="W53" i="1"/>
  <c r="Y53" i="1"/>
  <c r="Z53" i="1" s="1"/>
  <c r="AA53" i="1" s="1"/>
  <c r="Y197" i="1"/>
  <c r="Z197" i="1" s="1"/>
  <c r="AA197" i="1" s="1"/>
  <c r="Y308" i="1"/>
  <c r="Z308" i="1" s="1"/>
  <c r="AA308" i="1" s="1"/>
  <c r="Y328" i="1"/>
  <c r="Z328" i="1" s="1"/>
  <c r="AA328" i="1" s="1"/>
  <c r="W328" i="1"/>
  <c r="Y253" i="1"/>
  <c r="Z253" i="1" s="1"/>
  <c r="AA253" i="1" s="1"/>
  <c r="W209" i="1"/>
  <c r="Y209" i="1"/>
  <c r="Z209" i="1" s="1"/>
  <c r="AA209" i="1" s="1"/>
  <c r="Y293" i="1"/>
  <c r="Z293" i="1" s="1"/>
  <c r="AA293" i="1" s="1"/>
  <c r="Y277" i="1"/>
  <c r="Z277" i="1" s="1"/>
  <c r="AA277" i="1" s="1"/>
  <c r="W277" i="1"/>
  <c r="Y151" i="1"/>
  <c r="Z151" i="1" s="1"/>
  <c r="AA151" i="1" s="1"/>
  <c r="Y167" i="1"/>
  <c r="Z167" i="1" s="1"/>
  <c r="AA167" i="1" s="1"/>
  <c r="Y21" i="1"/>
  <c r="Z21" i="1" s="1"/>
  <c r="AA21" i="1" s="1"/>
  <c r="Y236" i="1"/>
  <c r="Z236" i="1" s="1"/>
  <c r="AA236" i="1" s="1"/>
  <c r="Y193" i="1"/>
  <c r="Z193" i="1" s="1"/>
  <c r="AA193" i="1" s="1"/>
  <c r="Y316" i="1"/>
  <c r="Z316" i="1" s="1"/>
  <c r="AA316" i="1" s="1"/>
  <c r="W140" i="1"/>
  <c r="Y140" i="1"/>
  <c r="Z140" i="1" s="1"/>
  <c r="AA140" i="1" s="1"/>
  <c r="W13" i="1"/>
  <c r="Y13" i="1"/>
  <c r="Z13" i="1" s="1"/>
  <c r="AA13" i="1" s="1"/>
  <c r="Y150" i="1"/>
  <c r="Z150" i="1" s="1"/>
  <c r="AA150" i="1" s="1"/>
  <c r="W150" i="1"/>
  <c r="Y225" i="1"/>
  <c r="Z225" i="1" s="1"/>
  <c r="AA225" i="1" s="1"/>
  <c r="Y96" i="1"/>
  <c r="Z96" i="1" s="1"/>
  <c r="AA96" i="1" s="1"/>
  <c r="W329" i="1"/>
  <c r="Y329" i="1"/>
  <c r="Z329" i="1" s="1"/>
  <c r="AA329" i="1" s="1"/>
  <c r="Y82" i="1"/>
  <c r="Z82" i="1" s="1"/>
  <c r="AA82" i="1" s="1"/>
  <c r="W82" i="1"/>
  <c r="W79" i="1"/>
  <c r="Y79" i="1"/>
  <c r="Z79" i="1" s="1"/>
  <c r="AA79" i="1" s="1"/>
  <c r="Y8" i="1"/>
  <c r="Z8" i="1" s="1"/>
  <c r="AA8" i="1" s="1"/>
  <c r="W8" i="1"/>
  <c r="Y76" i="1"/>
  <c r="Z76" i="1" s="1"/>
  <c r="AA76" i="1" s="1"/>
  <c r="Y147" i="1"/>
  <c r="Z147" i="1" s="1"/>
  <c r="AA147" i="1" s="1"/>
  <c r="Y173" i="1"/>
  <c r="Z173" i="1" s="1"/>
  <c r="AA173" i="1" s="1"/>
  <c r="Y188" i="1"/>
  <c r="Z188" i="1" s="1"/>
  <c r="AA188" i="1" s="1"/>
  <c r="Y310" i="1"/>
  <c r="Z310" i="1" s="1"/>
  <c r="AA310" i="1" s="1"/>
  <c r="Y343" i="1"/>
  <c r="Z343" i="1" s="1"/>
  <c r="AA343" i="1" s="1"/>
  <c r="Y311" i="1"/>
  <c r="Z311" i="1" s="1"/>
  <c r="AA311" i="1" s="1"/>
  <c r="W311" i="1"/>
  <c r="Y63" i="1"/>
  <c r="Z63" i="1" s="1"/>
  <c r="AA63" i="1" s="1"/>
  <c r="Y10" i="1"/>
  <c r="Z10" i="1" s="1"/>
  <c r="AA10" i="1" s="1"/>
  <c r="W211" i="1"/>
  <c r="Y211" i="1"/>
  <c r="Z211" i="1" s="1"/>
  <c r="AA211" i="1" s="1"/>
  <c r="Y81" i="1"/>
  <c r="Z81" i="1" s="1"/>
  <c r="AA81" i="1" s="1"/>
  <c r="Y137" i="1"/>
  <c r="Z137" i="1" s="1"/>
  <c r="AA137" i="1" s="1"/>
  <c r="Y256" i="1"/>
  <c r="Z256" i="1" s="1"/>
  <c r="AA256" i="1" s="1"/>
  <c r="Y203" i="1"/>
  <c r="Z203" i="1" s="1"/>
  <c r="AA203" i="1" s="1"/>
  <c r="Y15" i="1"/>
  <c r="Z15" i="1" s="1"/>
  <c r="AA15" i="1" s="1"/>
  <c r="W6" i="1"/>
  <c r="Y6" i="1"/>
  <c r="Z6" i="1" s="1"/>
  <c r="AA6" i="1" s="1"/>
  <c r="Y25" i="1"/>
  <c r="Z25" i="1" s="1"/>
  <c r="AA25" i="1" s="1"/>
  <c r="W25" i="1"/>
  <c r="Y226" i="1"/>
  <c r="Z226" i="1" s="1"/>
  <c r="AA226" i="1" s="1"/>
  <c r="W162" i="1"/>
  <c r="Y162" i="1"/>
  <c r="Z162" i="1" s="1"/>
  <c r="AA162" i="1" s="1"/>
  <c r="W218" i="1"/>
  <c r="Y218" i="1"/>
  <c r="Z218" i="1" s="1"/>
  <c r="AA218" i="1" s="1"/>
  <c r="Y46" i="1"/>
  <c r="Z46" i="1" s="1"/>
  <c r="AA46" i="1" s="1"/>
  <c r="Y14" i="1"/>
  <c r="Z14" i="1" s="1"/>
  <c r="AA14" i="1" s="1"/>
  <c r="W117" i="1"/>
  <c r="Y117" i="1"/>
  <c r="Z117" i="1" s="1"/>
  <c r="AA117" i="1" s="1"/>
  <c r="W353" i="1"/>
  <c r="Y353" i="1"/>
  <c r="Z353" i="1" s="1"/>
  <c r="AA353" i="1" s="1"/>
  <c r="W288" i="1"/>
  <c r="Y288" i="1"/>
  <c r="Z288" i="1" s="1"/>
  <c r="AA288" i="1" s="1"/>
  <c r="Y133" i="1"/>
  <c r="Z133" i="1" s="1"/>
  <c r="AA133" i="1" s="1"/>
  <c r="Y48" i="1"/>
  <c r="Z48" i="1" s="1"/>
  <c r="AA48" i="1" s="1"/>
  <c r="W264" i="1"/>
  <c r="Y264" i="1"/>
  <c r="Z264" i="1" s="1"/>
  <c r="AA264" i="1" s="1"/>
  <c r="Y170" i="1"/>
  <c r="Z170" i="1" s="1"/>
  <c r="AA170" i="1" s="1"/>
  <c r="Y18" i="1"/>
  <c r="Z18" i="1" s="1"/>
  <c r="AA18" i="1" s="1"/>
  <c r="Y315" i="1"/>
  <c r="Z315" i="1" s="1"/>
  <c r="AA315" i="1" s="1"/>
  <c r="Y237" i="1"/>
  <c r="Z237" i="1" s="1"/>
  <c r="AA237" i="1" s="1"/>
  <c r="Y320" i="1"/>
  <c r="Z320" i="1" s="1"/>
  <c r="AA320" i="1" s="1"/>
  <c r="W320" i="1"/>
  <c r="W219" i="1"/>
  <c r="Y219" i="1"/>
  <c r="Z219" i="1" s="1"/>
  <c r="AA219" i="1" s="1"/>
  <c r="Y345" i="1"/>
  <c r="Z345" i="1" s="1"/>
  <c r="AA345" i="1" s="1"/>
  <c r="Y60" i="1"/>
  <c r="Z60" i="1" s="1"/>
  <c r="AA60" i="1" s="1"/>
  <c r="W60" i="1"/>
  <c r="Y42" i="1"/>
  <c r="Z42" i="1" s="1"/>
  <c r="AA42" i="1" s="1"/>
  <c r="Q360" i="1"/>
  <c r="R360" i="1"/>
  <c r="I364" i="1"/>
  <c r="Y254" i="1"/>
  <c r="Z254" i="1" s="1"/>
  <c r="AA254" i="1" s="1"/>
  <c r="W254" i="1"/>
  <c r="W185" i="1"/>
  <c r="Y185" i="1"/>
  <c r="Z185" i="1" s="1"/>
  <c r="AA185" i="1" s="1"/>
  <c r="W344" i="1"/>
  <c r="Y344" i="1"/>
  <c r="Z344" i="1" s="1"/>
  <c r="AA344" i="1" s="1"/>
  <c r="Y37" i="1"/>
  <c r="Z37" i="1" s="1"/>
  <c r="AA37" i="1" s="1"/>
  <c r="W153" i="1"/>
  <c r="Y153" i="1"/>
  <c r="Z153" i="1" s="1"/>
  <c r="AA153" i="1" s="1"/>
  <c r="Y115" i="1"/>
  <c r="Z115" i="1" s="1"/>
  <c r="AA115" i="1" s="1"/>
  <c r="W115" i="1"/>
  <c r="Y244" i="1"/>
  <c r="Z244" i="1" s="1"/>
  <c r="AA244" i="1" s="1"/>
  <c r="W342" i="1"/>
  <c r="Y342" i="1"/>
  <c r="Z342" i="1" s="1"/>
  <c r="AA342" i="1" s="1"/>
  <c r="Y51" i="1"/>
  <c r="Z51" i="1" s="1"/>
  <c r="AA51" i="1" s="1"/>
  <c r="W337" i="1"/>
  <c r="Y337" i="1"/>
  <c r="Z337" i="1" s="1"/>
  <c r="AA337" i="1" s="1"/>
  <c r="Y142" i="1"/>
  <c r="Z142" i="1" s="1"/>
  <c r="AA142" i="1" s="1"/>
  <c r="W142" i="1"/>
  <c r="Y241" i="1"/>
  <c r="Z241" i="1" s="1"/>
  <c r="AA241" i="1" s="1"/>
  <c r="W241" i="1"/>
  <c r="Y191" i="1"/>
  <c r="Z191" i="1" s="1"/>
  <c r="AA191" i="1" s="1"/>
  <c r="Y287" i="1"/>
  <c r="Z287" i="1" s="1"/>
  <c r="AA287" i="1" s="1"/>
  <c r="Y110" i="1"/>
  <c r="Z110" i="1" s="1"/>
  <c r="AA110" i="1" s="1"/>
  <c r="W110" i="1"/>
  <c r="W59" i="1"/>
  <c r="Y59" i="1"/>
  <c r="Z59" i="1" s="1"/>
  <c r="AA59" i="1" s="1"/>
  <c r="W123" i="1"/>
  <c r="Y123" i="1"/>
  <c r="Z123" i="1" s="1"/>
  <c r="AA123" i="1" s="1"/>
  <c r="W339" i="1"/>
  <c r="Y339" i="1"/>
  <c r="Z339" i="1" s="1"/>
  <c r="AA339" i="1" s="1"/>
  <c r="Y239" i="1"/>
  <c r="Z239" i="1" s="1"/>
  <c r="AA239" i="1" s="1"/>
  <c r="W239" i="1"/>
  <c r="Y347" i="1"/>
  <c r="Z347" i="1" s="1"/>
  <c r="AA347" i="1" s="1"/>
  <c r="Y229" i="1"/>
  <c r="Z229" i="1" s="1"/>
  <c r="AA229" i="1" s="1"/>
  <c r="Y319" i="1"/>
  <c r="Z319" i="1" s="1"/>
  <c r="AA319" i="1" s="1"/>
  <c r="W4" i="1"/>
  <c r="Y7" i="1"/>
  <c r="Z7" i="1" s="1"/>
  <c r="AA7" i="1" s="1"/>
  <c r="Y154" i="1"/>
  <c r="Z154" i="1" s="1"/>
  <c r="AA154" i="1" s="1"/>
  <c r="Y49" i="1"/>
  <c r="Z49" i="1" s="1"/>
  <c r="AA49" i="1" s="1"/>
  <c r="W49" i="1"/>
  <c r="AB240" i="1"/>
  <c r="Y36" i="1"/>
  <c r="Z36" i="1" s="1"/>
  <c r="AA36" i="1" s="1"/>
  <c r="Y62" i="1"/>
  <c r="Z62" i="1" s="1"/>
  <c r="AA62" i="1" s="1"/>
  <c r="W126" i="1"/>
  <c r="Y126" i="1"/>
  <c r="Z126" i="1" s="1"/>
  <c r="AA126" i="1" s="1"/>
  <c r="W234" i="1"/>
  <c r="Y234" i="1"/>
  <c r="Z234" i="1" s="1"/>
  <c r="AA234" i="1" s="1"/>
  <c r="Y314" i="1"/>
  <c r="Z314" i="1" s="1"/>
  <c r="AA314" i="1" s="1"/>
  <c r="W168" i="1"/>
  <c r="Y168" i="1"/>
  <c r="Z168" i="1" s="1"/>
  <c r="AA168" i="1" s="1"/>
  <c r="W274" i="1"/>
  <c r="Y274" i="1"/>
  <c r="Z274" i="1" s="1"/>
  <c r="AA274" i="1" s="1"/>
  <c r="Y73" i="1"/>
  <c r="Z73" i="1" s="1"/>
  <c r="AA73" i="1" s="1"/>
  <c r="W29" i="1"/>
  <c r="Y29" i="1"/>
  <c r="Z29" i="1" s="1"/>
  <c r="AA29" i="1" s="1"/>
  <c r="Y312" i="1"/>
  <c r="Z312" i="1" s="1"/>
  <c r="AA312" i="1" s="1"/>
  <c r="Y216" i="1"/>
  <c r="Z216" i="1" s="1"/>
  <c r="AA216" i="1" s="1"/>
  <c r="Y302" i="1"/>
  <c r="Z302" i="1" s="1"/>
  <c r="AA302" i="1" s="1"/>
  <c r="Y305" i="1"/>
  <c r="Z305" i="1" s="1"/>
  <c r="AA305" i="1" s="1"/>
  <c r="W179" i="1"/>
  <c r="Y179" i="1"/>
  <c r="Z179" i="1" s="1"/>
  <c r="AA179" i="1" s="1"/>
  <c r="W97" i="1"/>
  <c r="Y97" i="1"/>
  <c r="Z97" i="1" s="1"/>
  <c r="AA97" i="1" s="1"/>
  <c r="Y261" i="1"/>
  <c r="Z261" i="1" s="1"/>
  <c r="AA261" i="1" s="1"/>
  <c r="W261" i="1"/>
  <c r="Y301" i="1"/>
  <c r="Z301" i="1" s="1"/>
  <c r="AA301" i="1" s="1"/>
  <c r="Y183" i="1"/>
  <c r="Z183" i="1" s="1"/>
  <c r="AA183" i="1" s="1"/>
  <c r="Y74" i="1"/>
  <c r="Z74" i="1" s="1"/>
  <c r="AA74" i="1" s="1"/>
  <c r="Y164" i="1"/>
  <c r="Z164" i="1" s="1"/>
  <c r="AA164" i="1" s="1"/>
  <c r="Y281" i="1"/>
  <c r="Z281" i="1" s="1"/>
  <c r="AA281" i="1" s="1"/>
  <c r="Y273" i="1"/>
  <c r="Z273" i="1" s="1"/>
  <c r="AA273" i="1" s="1"/>
  <c r="Y103" i="1"/>
  <c r="Z103" i="1" s="1"/>
  <c r="AA103" i="1" s="1"/>
  <c r="W103" i="1"/>
  <c r="Y66" i="1"/>
  <c r="Z66" i="1" s="1"/>
  <c r="AA66" i="1" s="1"/>
  <c r="Y296" i="1"/>
  <c r="Z296" i="1" s="1"/>
  <c r="AA296" i="1" s="1"/>
  <c r="Y101" i="1"/>
  <c r="Z101" i="1" s="1"/>
  <c r="AA101" i="1" s="1"/>
  <c r="Y205" i="1"/>
  <c r="Z205" i="1" s="1"/>
  <c r="AA205" i="1" s="1"/>
  <c r="Y338" i="1"/>
  <c r="Z338" i="1" s="1"/>
  <c r="AA338" i="1" s="1"/>
  <c r="Y152" i="1"/>
  <c r="Z152" i="1" s="1"/>
  <c r="AA152" i="1" s="1"/>
  <c r="Y34" i="1"/>
  <c r="Z34" i="1" s="1"/>
  <c r="AA34" i="1" s="1"/>
  <c r="W34" i="1"/>
  <c r="Y348" i="1"/>
  <c r="Z348" i="1" s="1"/>
  <c r="AA348" i="1" s="1"/>
  <c r="Y214" i="1"/>
  <c r="Z214" i="1" s="1"/>
  <c r="AA214" i="1" s="1"/>
  <c r="Y270" i="1"/>
  <c r="Z270" i="1" s="1"/>
  <c r="AA270" i="1" s="1"/>
  <c r="Y47" i="1"/>
  <c r="Z47" i="1" s="1"/>
  <c r="AA47" i="1" s="1"/>
  <c r="Y283" i="1"/>
  <c r="Z283" i="1" s="1"/>
  <c r="AA283" i="1" s="1"/>
  <c r="Y198" i="1"/>
  <c r="Z198" i="1" s="1"/>
  <c r="AA198" i="1" s="1"/>
  <c r="W276" i="1"/>
  <c r="Y276" i="1"/>
  <c r="Z276" i="1" s="1"/>
  <c r="AA276" i="1" s="1"/>
  <c r="W122" i="1"/>
  <c r="Y122" i="1"/>
  <c r="Z122" i="1" s="1"/>
  <c r="AA122" i="1" s="1"/>
  <c r="Y20" i="1"/>
  <c r="Z20" i="1" s="1"/>
  <c r="AA20" i="1" s="1"/>
  <c r="Y5" i="1"/>
  <c r="Z5" i="1" s="1"/>
  <c r="AA5" i="1" s="1"/>
  <c r="W5" i="1"/>
  <c r="Y247" i="1"/>
  <c r="Z247" i="1" s="1"/>
  <c r="AA247" i="1" s="1"/>
  <c r="W247" i="1"/>
  <c r="AC34" i="1" l="1"/>
  <c r="AC74" i="1"/>
  <c r="AC312" i="1"/>
  <c r="AC153" i="1"/>
  <c r="AC264" i="1"/>
  <c r="AC218" i="1"/>
  <c r="AC137" i="1"/>
  <c r="AC112" i="1"/>
  <c r="AC192" i="1"/>
  <c r="AC252" i="1"/>
  <c r="AC146" i="1"/>
  <c r="AC94" i="1"/>
  <c r="AC346" i="1"/>
  <c r="AC326" i="1"/>
  <c r="AC30" i="1"/>
  <c r="AC317" i="1"/>
  <c r="AC335" i="1"/>
  <c r="AC122" i="1"/>
  <c r="AC152" i="1"/>
  <c r="AC62" i="1"/>
  <c r="AC101" i="1"/>
  <c r="AC274" i="1"/>
  <c r="AC123" i="1"/>
  <c r="AC219" i="1"/>
  <c r="AC288" i="1"/>
  <c r="AC10" i="1"/>
  <c r="AC79" i="1"/>
  <c r="AC140" i="1"/>
  <c r="AC56" i="1"/>
  <c r="AC134" i="1"/>
  <c r="AC161" i="1"/>
  <c r="AC265" i="1"/>
  <c r="AC121" i="1"/>
  <c r="AC27" i="1"/>
  <c r="AC298" i="1"/>
  <c r="AC351" i="1"/>
  <c r="AC208" i="1"/>
  <c r="AC198" i="1"/>
  <c r="AC296" i="1"/>
  <c r="AC49" i="1"/>
  <c r="AC185" i="1"/>
  <c r="AC63" i="1"/>
  <c r="AC332" i="1"/>
  <c r="AC166" i="1"/>
  <c r="AC156" i="1"/>
  <c r="AC309" i="1"/>
  <c r="AC250" i="1"/>
  <c r="AC43" i="1"/>
  <c r="AC100" i="1"/>
  <c r="AC69" i="1"/>
  <c r="AC195" i="1"/>
  <c r="AC215" i="1"/>
  <c r="AC66" i="1"/>
  <c r="AC168" i="1"/>
  <c r="AC59" i="1"/>
  <c r="AC51" i="1"/>
  <c r="AC353" i="1"/>
  <c r="AC25" i="1"/>
  <c r="AC316" i="1"/>
  <c r="AC143" i="1"/>
  <c r="AC307" i="1"/>
  <c r="AC144" i="1"/>
  <c r="AC221" i="1"/>
  <c r="AC159" i="1"/>
  <c r="AC220" i="1"/>
  <c r="AC61" i="1"/>
  <c r="AC149" i="1"/>
  <c r="AC47" i="1"/>
  <c r="AC179" i="1"/>
  <c r="AC7" i="1"/>
  <c r="AC342" i="1"/>
  <c r="AC6" i="1"/>
  <c r="AC311" i="1"/>
  <c r="AC193" i="1"/>
  <c r="AC328" i="1"/>
  <c r="AC184" i="1"/>
  <c r="AC325" i="1"/>
  <c r="AC190" i="1"/>
  <c r="AC12" i="1"/>
  <c r="AC280" i="1"/>
  <c r="AC232" i="1"/>
  <c r="AC95" i="1"/>
  <c r="AC141" i="1"/>
  <c r="AC139" i="1"/>
  <c r="AC270" i="1"/>
  <c r="AC314" i="1"/>
  <c r="AC254" i="1"/>
  <c r="AC237" i="1"/>
  <c r="AC117" i="1"/>
  <c r="AC343" i="1"/>
  <c r="AC329" i="1"/>
  <c r="AC236" i="1"/>
  <c r="AC93" i="1"/>
  <c r="AC72" i="1"/>
  <c r="AC57" i="1"/>
  <c r="AC9" i="1"/>
  <c r="AC207" i="1"/>
  <c r="AC163" i="1"/>
  <c r="AC109" i="1"/>
  <c r="AC80" i="1"/>
  <c r="AC341" i="1"/>
  <c r="AC249" i="1"/>
  <c r="AC214" i="1"/>
  <c r="AC15" i="1"/>
  <c r="AC21" i="1"/>
  <c r="AC197" i="1"/>
  <c r="AC86" i="1"/>
  <c r="AC349" i="1"/>
  <c r="AC165" i="1"/>
  <c r="AC228" i="1"/>
  <c r="AC248" i="1"/>
  <c r="AC262" i="1"/>
  <c r="AC251" i="1"/>
  <c r="AC266" i="1"/>
  <c r="AC33" i="1"/>
  <c r="AC68" i="1"/>
  <c r="AC87" i="1"/>
  <c r="AC352" i="1"/>
  <c r="AC105" i="1"/>
  <c r="AD105" i="1" s="1"/>
  <c r="AC348" i="1"/>
  <c r="AC281" i="1"/>
  <c r="AC302" i="1"/>
  <c r="AC229" i="1"/>
  <c r="AC287" i="1"/>
  <c r="AC18" i="1"/>
  <c r="AC14" i="1"/>
  <c r="AC203" i="1"/>
  <c r="AC188" i="1"/>
  <c r="AC96" i="1"/>
  <c r="AC167" i="1"/>
  <c r="AC53" i="1"/>
  <c r="AC322" i="1"/>
  <c r="AC331" i="1"/>
  <c r="AC24" i="1"/>
  <c r="AC104" i="1"/>
  <c r="AC145" i="1"/>
  <c r="AC35" i="1"/>
  <c r="AC223" i="1"/>
  <c r="AC38" i="1"/>
  <c r="AC204" i="1"/>
  <c r="AC202" i="1"/>
  <c r="AC131" i="1"/>
  <c r="AC32" i="1"/>
  <c r="AC113" i="1"/>
  <c r="AC278" i="1"/>
  <c r="AC183" i="1"/>
  <c r="AC261" i="1"/>
  <c r="AC337" i="1"/>
  <c r="AC226" i="1"/>
  <c r="AC177" i="1"/>
  <c r="AC201" i="1"/>
  <c r="AC138" i="1"/>
  <c r="AC181" i="1"/>
  <c r="AC97" i="1"/>
  <c r="AC253" i="1"/>
  <c r="AC196" i="1"/>
  <c r="AC284" i="1"/>
  <c r="AC283" i="1"/>
  <c r="AC154" i="1"/>
  <c r="AC178" i="1"/>
  <c r="AC102" i="1"/>
  <c r="AC295" i="1"/>
  <c r="AC320" i="1"/>
  <c r="AC82" i="1"/>
  <c r="AC243" i="1"/>
  <c r="AC242" i="1"/>
  <c r="AC103" i="1"/>
  <c r="AC308" i="1"/>
  <c r="AC186" i="1"/>
  <c r="AC247" i="1"/>
  <c r="AC273" i="1"/>
  <c r="AC305" i="1"/>
  <c r="AC234" i="1"/>
  <c r="AC319" i="1"/>
  <c r="AC110" i="1"/>
  <c r="AC244" i="1"/>
  <c r="AC315" i="1"/>
  <c r="AC310" i="1"/>
  <c r="AC114" i="1"/>
  <c r="AC136" i="1"/>
  <c r="AC5" i="1"/>
  <c r="AC164" i="1"/>
  <c r="AC216" i="1"/>
  <c r="AC126" i="1"/>
  <c r="AC347" i="1"/>
  <c r="AC191" i="1"/>
  <c r="AC115" i="1"/>
  <c r="AC170" i="1"/>
  <c r="AC46" i="1"/>
  <c r="AC256" i="1"/>
  <c r="AC173" i="1"/>
  <c r="AC225" i="1"/>
  <c r="AC151" i="1"/>
  <c r="AC172" i="1"/>
  <c r="AC83" i="1"/>
  <c r="AC272" i="1"/>
  <c r="AC231" i="1"/>
  <c r="AC124" i="1"/>
  <c r="AC210" i="1"/>
  <c r="AC50" i="1"/>
  <c r="AC169" i="1"/>
  <c r="AC189" i="1"/>
  <c r="AC20" i="1"/>
  <c r="AC42" i="1"/>
  <c r="AC147" i="1"/>
  <c r="AC285" i="1"/>
  <c r="AC269" i="1"/>
  <c r="AC148" i="1"/>
  <c r="AC260" i="1"/>
  <c r="AC29" i="1"/>
  <c r="AC239" i="1"/>
  <c r="AC241" i="1"/>
  <c r="AC81" i="1"/>
  <c r="AC76" i="1"/>
  <c r="AC150" i="1"/>
  <c r="AC277" i="1"/>
  <c r="AC263" i="1"/>
  <c r="AC176" i="1"/>
  <c r="AC45" i="1"/>
  <c r="AC259" i="1"/>
  <c r="AC75" i="1"/>
  <c r="AC54" i="1"/>
  <c r="AC106" i="1"/>
  <c r="AC187" i="1"/>
  <c r="AC212" i="1"/>
  <c r="AC67" i="1"/>
  <c r="AC338" i="1"/>
  <c r="AC301" i="1"/>
  <c r="AC36" i="1"/>
  <c r="AC339" i="1"/>
  <c r="AC37" i="1"/>
  <c r="AC60" i="1"/>
  <c r="AC48" i="1"/>
  <c r="AC162" i="1"/>
  <c r="AC211" i="1"/>
  <c r="AC13" i="1"/>
  <c r="AC293" i="1"/>
  <c r="AC294" i="1"/>
  <c r="AC132" i="1"/>
  <c r="AC40" i="1"/>
  <c r="AC70" i="1"/>
  <c r="AC88" i="1"/>
  <c r="AC135" i="1"/>
  <c r="AC64" i="1"/>
  <c r="AC175" i="1"/>
  <c r="AC275" i="1"/>
  <c r="AC19" i="1"/>
  <c r="AC276" i="1"/>
  <c r="AC205" i="1"/>
  <c r="AC73" i="1"/>
  <c r="AC142" i="1"/>
  <c r="AC344" i="1"/>
  <c r="AC345" i="1"/>
  <c r="AC133" i="1"/>
  <c r="AC8" i="1"/>
  <c r="AC209" i="1"/>
  <c r="AC350" i="1"/>
  <c r="AC127" i="1"/>
  <c r="AC300" i="1"/>
  <c r="AC235" i="1"/>
  <c r="AC28" i="1"/>
  <c r="AC206" i="1"/>
  <c r="AC171" i="1"/>
  <c r="AC98" i="1"/>
  <c r="AC268" i="1"/>
  <c r="AC334" i="1"/>
  <c r="AC246" i="1"/>
  <c r="AC324" i="1"/>
  <c r="AC16" i="1"/>
  <c r="AC230" i="1"/>
  <c r="S128" i="1"/>
  <c r="T128" i="1" s="1"/>
  <c r="U128" i="1" s="1"/>
  <c r="V128" i="1" s="1"/>
  <c r="W128" i="1" s="1"/>
  <c r="S271" i="1"/>
  <c r="T271" i="1" s="1"/>
  <c r="U271" i="1" s="1"/>
  <c r="V271" i="1" s="1"/>
  <c r="W271" i="1" s="1"/>
  <c r="S85" i="1"/>
  <c r="T85" i="1" s="1"/>
  <c r="U85" i="1" s="1"/>
  <c r="V85" i="1" s="1"/>
  <c r="W85" i="1" s="1"/>
  <c r="AB105" i="1"/>
  <c r="AB81" i="1"/>
  <c r="AB122" i="1"/>
  <c r="AB66" i="1"/>
  <c r="AB126" i="1"/>
  <c r="AB226" i="1"/>
  <c r="AB329" i="1"/>
  <c r="AB253" i="1"/>
  <c r="AB285" i="1"/>
  <c r="AB114" i="1"/>
  <c r="AB220" i="1"/>
  <c r="AB30" i="1"/>
  <c r="AB246" i="1"/>
  <c r="AB181" i="1"/>
  <c r="AB247" i="1"/>
  <c r="AB198" i="1"/>
  <c r="AB49" i="1"/>
  <c r="AB142" i="1"/>
  <c r="AB320" i="1"/>
  <c r="AB256" i="1"/>
  <c r="AB167" i="1"/>
  <c r="AB263" i="1"/>
  <c r="AB93" i="1"/>
  <c r="AB300" i="1"/>
  <c r="AB165" i="1"/>
  <c r="AB9" i="1"/>
  <c r="AB262" i="1"/>
  <c r="AB27" i="1"/>
  <c r="AB43" i="1"/>
  <c r="AB326" i="1"/>
  <c r="AB295" i="1"/>
  <c r="AB187" i="1"/>
  <c r="AB351" i="1"/>
  <c r="AB152" i="1"/>
  <c r="AB7" i="1"/>
  <c r="AB25" i="1"/>
  <c r="AB348" i="1"/>
  <c r="AB274" i="1"/>
  <c r="AB59" i="1"/>
  <c r="AB117" i="1"/>
  <c r="AB203" i="1"/>
  <c r="AB76" i="1"/>
  <c r="AB184" i="1"/>
  <c r="AB176" i="1"/>
  <c r="AB80" i="1"/>
  <c r="AB32" i="1"/>
  <c r="AB230" i="1"/>
  <c r="AB283" i="1"/>
  <c r="AB34" i="1"/>
  <c r="AB74" i="1"/>
  <c r="AB29" i="1"/>
  <c r="AB168" i="1"/>
  <c r="AB154" i="1"/>
  <c r="AB239" i="1"/>
  <c r="AB337" i="1"/>
  <c r="AB237" i="1"/>
  <c r="AB133" i="1"/>
  <c r="AB14" i="1"/>
  <c r="AB137" i="1"/>
  <c r="AB311" i="1"/>
  <c r="AB8" i="1"/>
  <c r="AB96" i="1"/>
  <c r="AB151" i="1"/>
  <c r="AB328" i="1"/>
  <c r="AB294" i="1"/>
  <c r="AB127" i="1"/>
  <c r="AB331" i="1"/>
  <c r="AB104" i="1"/>
  <c r="AB161" i="1"/>
  <c r="AB196" i="1"/>
  <c r="AB159" i="1"/>
  <c r="AB54" i="1"/>
  <c r="AB106" i="1"/>
  <c r="AB195" i="1"/>
  <c r="AB317" i="1"/>
  <c r="AB278" i="1"/>
  <c r="AB183" i="1"/>
  <c r="AB315" i="1"/>
  <c r="AB343" i="1"/>
  <c r="AB79" i="1"/>
  <c r="AB225" i="1"/>
  <c r="AB308" i="1"/>
  <c r="AB56" i="1"/>
  <c r="AB134" i="1"/>
  <c r="AB145" i="1"/>
  <c r="AB265" i="1"/>
  <c r="AB28" i="1"/>
  <c r="AB223" i="1"/>
  <c r="AB121" i="1"/>
  <c r="AB64" i="1"/>
  <c r="AB334" i="1"/>
  <c r="AB61" i="1"/>
  <c r="AB189" i="1"/>
  <c r="AB20" i="1"/>
  <c r="AB338" i="1"/>
  <c r="AB273" i="1"/>
  <c r="AB301" i="1"/>
  <c r="AB36" i="1"/>
  <c r="AB287" i="1"/>
  <c r="AB51" i="1"/>
  <c r="AB60" i="1"/>
  <c r="AB18" i="1"/>
  <c r="AB218" i="1"/>
  <c r="AB6" i="1"/>
  <c r="AB211" i="1"/>
  <c r="AB310" i="1"/>
  <c r="AB316" i="1"/>
  <c r="AB277" i="1"/>
  <c r="AB197" i="1"/>
  <c r="AB322" i="1"/>
  <c r="AB166" i="1"/>
  <c r="AB24" i="1"/>
  <c r="AB35" i="1"/>
  <c r="AB201" i="1"/>
  <c r="AB95" i="1"/>
  <c r="AB163" i="1"/>
  <c r="AB33" i="1"/>
  <c r="AB298" i="1"/>
  <c r="AB169" i="1"/>
  <c r="AB335" i="1"/>
  <c r="AB153" i="1"/>
  <c r="AB46" i="1"/>
  <c r="AB205" i="1"/>
  <c r="AB281" i="1"/>
  <c r="AB305" i="1"/>
  <c r="AB191" i="1"/>
  <c r="AB37" i="1"/>
  <c r="AB254" i="1"/>
  <c r="AB170" i="1"/>
  <c r="AB193" i="1"/>
  <c r="AB143" i="1"/>
  <c r="AB307" i="1"/>
  <c r="AB144" i="1"/>
  <c r="AB309" i="1"/>
  <c r="AB101" i="1"/>
  <c r="AB164" i="1"/>
  <c r="AB261" i="1"/>
  <c r="AB302" i="1"/>
  <c r="AB234" i="1"/>
  <c r="AB319" i="1"/>
  <c r="AB123" i="1"/>
  <c r="AB219" i="1"/>
  <c r="AB264" i="1"/>
  <c r="AB162" i="1"/>
  <c r="AB10" i="1"/>
  <c r="AB173" i="1"/>
  <c r="AB236" i="1"/>
  <c r="AB209" i="1"/>
  <c r="AB332" i="1"/>
  <c r="AB325" i="1"/>
  <c r="AB192" i="1"/>
  <c r="AB12" i="1"/>
  <c r="AB221" i="1"/>
  <c r="AB94" i="1"/>
  <c r="AB135" i="1"/>
  <c r="AB202" i="1"/>
  <c r="AB138" i="1"/>
  <c r="AB212" i="1"/>
  <c r="AB324" i="1"/>
  <c r="AB352" i="1"/>
  <c r="AB139" i="1"/>
  <c r="AB5" i="1"/>
  <c r="AB110" i="1"/>
  <c r="AB288" i="1"/>
  <c r="AB342" i="1"/>
  <c r="AB345" i="1"/>
  <c r="AB188" i="1"/>
  <c r="AB293" i="1"/>
  <c r="AB83" i="1"/>
  <c r="AB346" i="1"/>
  <c r="AB276" i="1"/>
  <c r="AB214" i="1"/>
  <c r="AB296" i="1"/>
  <c r="AB216" i="1"/>
  <c r="AB229" i="1"/>
  <c r="AB241" i="1"/>
  <c r="AB244" i="1"/>
  <c r="AB147" i="1"/>
  <c r="AB13" i="1"/>
  <c r="AB178" i="1"/>
  <c r="AB72" i="1"/>
  <c r="AB259" i="1"/>
  <c r="AB146" i="1"/>
  <c r="AB75" i="1"/>
  <c r="AB232" i="1"/>
  <c r="AB88" i="1"/>
  <c r="AB251" i="1"/>
  <c r="AB171" i="1"/>
  <c r="AB100" i="1"/>
  <c r="AB50" i="1"/>
  <c r="AB242" i="1"/>
  <c r="AB87" i="1"/>
  <c r="AB16" i="1"/>
  <c r="AB249" i="1"/>
  <c r="AB19" i="1"/>
  <c r="AB347" i="1"/>
  <c r="AB47" i="1"/>
  <c r="AB73" i="1"/>
  <c r="AB42" i="1"/>
  <c r="AB140" i="1"/>
  <c r="AB124" i="1"/>
  <c r="AB69" i="1"/>
  <c r="AB175" i="1"/>
  <c r="AB103" i="1"/>
  <c r="AB314" i="1"/>
  <c r="AB228" i="1"/>
  <c r="AB260" i="1"/>
  <c r="AB21" i="1"/>
  <c r="AB112" i="1"/>
  <c r="AB45" i="1"/>
  <c r="AB207" i="1"/>
  <c r="AB215" i="1"/>
  <c r="AB190" i="1"/>
  <c r="AB269" i="1"/>
  <c r="AB40" i="1"/>
  <c r="AB250" i="1"/>
  <c r="AB38" i="1"/>
  <c r="AB266" i="1"/>
  <c r="AB284" i="1"/>
  <c r="AB48" i="1"/>
  <c r="AB15" i="1"/>
  <c r="AB350" i="1"/>
  <c r="AB349" i="1"/>
  <c r="AB272" i="1"/>
  <c r="AB148" i="1"/>
  <c r="AB131" i="1"/>
  <c r="AB136" i="1"/>
  <c r="AB86" i="1"/>
  <c r="AB312" i="1"/>
  <c r="AB185" i="1"/>
  <c r="AB280" i="1"/>
  <c r="AB67" i="1"/>
  <c r="AB339" i="1"/>
  <c r="AD318" i="1"/>
  <c r="L318" i="1"/>
  <c r="AB150" i="1"/>
  <c r="AB53" i="1"/>
  <c r="AB275" i="1"/>
  <c r="AB97" i="1"/>
  <c r="L240" i="1"/>
  <c r="AD240" i="1"/>
  <c r="AB115" i="1"/>
  <c r="AB344" i="1"/>
  <c r="S11" i="1"/>
  <c r="S157" i="1"/>
  <c r="T157" i="1" s="1"/>
  <c r="U157" i="1" s="1"/>
  <c r="V157" i="1" s="1"/>
  <c r="S182" i="1"/>
  <c r="T182" i="1" s="1"/>
  <c r="U182" i="1" s="1"/>
  <c r="V182" i="1" s="1"/>
  <c r="S107" i="1"/>
  <c r="T107" i="1" s="1"/>
  <c r="U107" i="1" s="1"/>
  <c r="V107" i="1" s="1"/>
  <c r="S22" i="1"/>
  <c r="T22" i="1" s="1"/>
  <c r="U22" i="1" s="1"/>
  <c r="V22" i="1" s="1"/>
  <c r="S31" i="1"/>
  <c r="T31" i="1" s="1"/>
  <c r="U31" i="1" s="1"/>
  <c r="V31" i="1" s="1"/>
  <c r="S292" i="1"/>
  <c r="T292" i="1" s="1"/>
  <c r="U292" i="1" s="1"/>
  <c r="V292" i="1" s="1"/>
  <c r="S78" i="1"/>
  <c r="T78" i="1" s="1"/>
  <c r="U78" i="1" s="1"/>
  <c r="V78" i="1" s="1"/>
  <c r="S41" i="1"/>
  <c r="T41" i="1" s="1"/>
  <c r="U41" i="1" s="1"/>
  <c r="V41" i="1" s="1"/>
  <c r="S52" i="1"/>
  <c r="T52" i="1" s="1"/>
  <c r="U52" i="1" s="1"/>
  <c r="V52" i="1" s="1"/>
  <c r="S267" i="1"/>
  <c r="T267" i="1" s="1"/>
  <c r="U267" i="1" s="1"/>
  <c r="V267" i="1" s="1"/>
  <c r="S313" i="1"/>
  <c r="T313" i="1" s="1"/>
  <c r="U313" i="1" s="1"/>
  <c r="V313" i="1" s="1"/>
  <c r="S89" i="1"/>
  <c r="T89" i="1" s="1"/>
  <c r="U89" i="1" s="1"/>
  <c r="V89" i="1" s="1"/>
  <c r="S304" i="1"/>
  <c r="T304" i="1" s="1"/>
  <c r="U304" i="1" s="1"/>
  <c r="V304" i="1" s="1"/>
  <c r="S222" i="1"/>
  <c r="T222" i="1" s="1"/>
  <c r="U222" i="1" s="1"/>
  <c r="V222" i="1" s="1"/>
  <c r="S77" i="1"/>
  <c r="T77" i="1" s="1"/>
  <c r="U77" i="1" s="1"/>
  <c r="V77" i="1" s="1"/>
  <c r="S227" i="1"/>
  <c r="T227" i="1" s="1"/>
  <c r="U227" i="1" s="1"/>
  <c r="V227" i="1" s="1"/>
  <c r="S71" i="1"/>
  <c r="T71" i="1" s="1"/>
  <c r="U71" i="1" s="1"/>
  <c r="V71" i="1" s="1"/>
  <c r="S90" i="1"/>
  <c r="T90" i="1" s="1"/>
  <c r="U90" i="1" s="1"/>
  <c r="V90" i="1" s="1"/>
  <c r="S84" i="1"/>
  <c r="T84" i="1" s="1"/>
  <c r="U84" i="1" s="1"/>
  <c r="V84" i="1" s="1"/>
  <c r="S290" i="1"/>
  <c r="T290" i="1" s="1"/>
  <c r="U290" i="1" s="1"/>
  <c r="V290" i="1" s="1"/>
  <c r="S258" i="1"/>
  <c r="T258" i="1" s="1"/>
  <c r="U258" i="1" s="1"/>
  <c r="V258" i="1" s="1"/>
  <c r="S23" i="1"/>
  <c r="T23" i="1" s="1"/>
  <c r="U23" i="1" s="1"/>
  <c r="V23" i="1" s="1"/>
  <c r="S327" i="1"/>
  <c r="T327" i="1" s="1"/>
  <c r="U327" i="1" s="1"/>
  <c r="V327" i="1" s="1"/>
  <c r="S321" i="1"/>
  <c r="T321" i="1" s="1"/>
  <c r="U321" i="1" s="1"/>
  <c r="V321" i="1" s="1"/>
  <c r="S299" i="1"/>
  <c r="T299" i="1" s="1"/>
  <c r="U299" i="1" s="1"/>
  <c r="V299" i="1" s="1"/>
  <c r="S257" i="1"/>
  <c r="T257" i="1" s="1"/>
  <c r="U257" i="1" s="1"/>
  <c r="V257" i="1" s="1"/>
  <c r="S26" i="1"/>
  <c r="T26" i="1" s="1"/>
  <c r="U26" i="1" s="1"/>
  <c r="V26" i="1" s="1"/>
  <c r="S125" i="1"/>
  <c r="T125" i="1" s="1"/>
  <c r="U125" i="1" s="1"/>
  <c r="V125" i="1" s="1"/>
  <c r="S158" i="1"/>
  <c r="T158" i="1" s="1"/>
  <c r="U158" i="1" s="1"/>
  <c r="V158" i="1" s="1"/>
  <c r="S340" i="1"/>
  <c r="T340" i="1" s="1"/>
  <c r="U340" i="1" s="1"/>
  <c r="V340" i="1" s="1"/>
  <c r="S180" i="1"/>
  <c r="T180" i="1" s="1"/>
  <c r="U180" i="1" s="1"/>
  <c r="V180" i="1" s="1"/>
  <c r="S323" i="1"/>
  <c r="T323" i="1" s="1"/>
  <c r="U323" i="1" s="1"/>
  <c r="V323" i="1" s="1"/>
  <c r="S44" i="1"/>
  <c r="T44" i="1" s="1"/>
  <c r="U44" i="1" s="1"/>
  <c r="V44" i="1" s="1"/>
  <c r="S255" i="1"/>
  <c r="T255" i="1" s="1"/>
  <c r="U255" i="1" s="1"/>
  <c r="V255" i="1" s="1"/>
  <c r="S155" i="1"/>
  <c r="T155" i="1" s="1"/>
  <c r="U155" i="1" s="1"/>
  <c r="V155" i="1" s="1"/>
  <c r="S129" i="1"/>
  <c r="T129" i="1" s="1"/>
  <c r="U129" i="1" s="1"/>
  <c r="V129" i="1" s="1"/>
  <c r="S297" i="1"/>
  <c r="T297" i="1" s="1"/>
  <c r="U297" i="1" s="1"/>
  <c r="V297" i="1" s="1"/>
  <c r="S99" i="1"/>
  <c r="T99" i="1" s="1"/>
  <c r="U99" i="1" s="1"/>
  <c r="V99" i="1" s="1"/>
  <c r="S213" i="1"/>
  <c r="T213" i="1" s="1"/>
  <c r="U213" i="1" s="1"/>
  <c r="V213" i="1" s="1"/>
  <c r="S291" i="1"/>
  <c r="T291" i="1" s="1"/>
  <c r="U291" i="1" s="1"/>
  <c r="V291" i="1" s="1"/>
  <c r="S217" i="1"/>
  <c r="T217" i="1" s="1"/>
  <c r="U217" i="1" s="1"/>
  <c r="V217" i="1" s="1"/>
  <c r="S306" i="1"/>
  <c r="T306" i="1" s="1"/>
  <c r="U306" i="1" s="1"/>
  <c r="V306" i="1" s="1"/>
  <c r="S286" i="1"/>
  <c r="T286" i="1" s="1"/>
  <c r="U286" i="1" s="1"/>
  <c r="V286" i="1" s="1"/>
  <c r="S199" i="1"/>
  <c r="T199" i="1" s="1"/>
  <c r="U199" i="1" s="1"/>
  <c r="V199" i="1" s="1"/>
  <c r="S279" i="1"/>
  <c r="T279" i="1" s="1"/>
  <c r="U279" i="1" s="1"/>
  <c r="V279" i="1" s="1"/>
  <c r="S224" i="1"/>
  <c r="T224" i="1" s="1"/>
  <c r="U224" i="1" s="1"/>
  <c r="V224" i="1" s="1"/>
  <c r="S336" i="1"/>
  <c r="T336" i="1" s="1"/>
  <c r="U336" i="1" s="1"/>
  <c r="V336" i="1" s="1"/>
  <c r="S118" i="1"/>
  <c r="T118" i="1" s="1"/>
  <c r="U118" i="1" s="1"/>
  <c r="V118" i="1" s="1"/>
  <c r="S92" i="1"/>
  <c r="T92" i="1" s="1"/>
  <c r="U92" i="1" s="1"/>
  <c r="V92" i="1" s="1"/>
  <c r="S330" i="1"/>
  <c r="T330" i="1" s="1"/>
  <c r="U330" i="1" s="1"/>
  <c r="V330" i="1" s="1"/>
  <c r="S200" i="1"/>
  <c r="T200" i="1" s="1"/>
  <c r="U200" i="1" s="1"/>
  <c r="V200" i="1" s="1"/>
  <c r="S116" i="1"/>
  <c r="T116" i="1" s="1"/>
  <c r="U116" i="1" s="1"/>
  <c r="V116" i="1" s="1"/>
  <c r="S233" i="1"/>
  <c r="T233" i="1" s="1"/>
  <c r="U233" i="1" s="1"/>
  <c r="V233" i="1" s="1"/>
  <c r="S65" i="1"/>
  <c r="T65" i="1" s="1"/>
  <c r="U65" i="1" s="1"/>
  <c r="V65" i="1" s="1"/>
  <c r="S130" i="1"/>
  <c r="T130" i="1" s="1"/>
  <c r="U130" i="1" s="1"/>
  <c r="V130" i="1" s="1"/>
  <c r="S333" i="1"/>
  <c r="T333" i="1" s="1"/>
  <c r="U333" i="1" s="1"/>
  <c r="V333" i="1" s="1"/>
  <c r="S174" i="1"/>
  <c r="T174" i="1" s="1"/>
  <c r="U174" i="1" s="1"/>
  <c r="V174" i="1" s="1"/>
  <c r="S119" i="1"/>
  <c r="T119" i="1" s="1"/>
  <c r="U119" i="1" s="1"/>
  <c r="V119" i="1" s="1"/>
  <c r="S245" i="1"/>
  <c r="T245" i="1" s="1"/>
  <c r="U245" i="1" s="1"/>
  <c r="V245" i="1" s="1"/>
  <c r="S194" i="1"/>
  <c r="T194" i="1" s="1"/>
  <c r="U194" i="1" s="1"/>
  <c r="V194" i="1" s="1"/>
  <c r="S111" i="1"/>
  <c r="T111" i="1" s="1"/>
  <c r="U111" i="1" s="1"/>
  <c r="V111" i="1" s="1"/>
  <c r="S354" i="1"/>
  <c r="T354" i="1" s="1"/>
  <c r="U354" i="1" s="1"/>
  <c r="V354" i="1" s="1"/>
  <c r="S58" i="1"/>
  <c r="T58" i="1" s="1"/>
  <c r="U58" i="1" s="1"/>
  <c r="V58" i="1" s="1"/>
  <c r="S289" i="1"/>
  <c r="T289" i="1" s="1"/>
  <c r="U289" i="1" s="1"/>
  <c r="V289" i="1" s="1"/>
  <c r="S39" i="1"/>
  <c r="T39" i="1" s="1"/>
  <c r="U39" i="1" s="1"/>
  <c r="V39" i="1" s="1"/>
  <c r="S160" i="1"/>
  <c r="T160" i="1" s="1"/>
  <c r="U160" i="1" s="1"/>
  <c r="V160" i="1" s="1"/>
  <c r="S282" i="1"/>
  <c r="T282" i="1" s="1"/>
  <c r="U282" i="1" s="1"/>
  <c r="V282" i="1" s="1"/>
  <c r="S303" i="1"/>
  <c r="T303" i="1" s="1"/>
  <c r="U303" i="1" s="1"/>
  <c r="V303" i="1" s="1"/>
  <c r="S108" i="1"/>
  <c r="T108" i="1" s="1"/>
  <c r="U108" i="1" s="1"/>
  <c r="V108" i="1" s="1"/>
  <c r="S120" i="1"/>
  <c r="T120" i="1" s="1"/>
  <c r="U120" i="1" s="1"/>
  <c r="V120" i="1" s="1"/>
  <c r="S238" i="1"/>
  <c r="T238" i="1" s="1"/>
  <c r="U238" i="1" s="1"/>
  <c r="V238" i="1" s="1"/>
  <c r="S91" i="1"/>
  <c r="T91" i="1" s="1"/>
  <c r="U91" i="1" s="1"/>
  <c r="V91" i="1" s="1"/>
  <c r="S55" i="1"/>
  <c r="T55" i="1" s="1"/>
  <c r="U55" i="1" s="1"/>
  <c r="V55" i="1" s="1"/>
  <c r="S17" i="1"/>
  <c r="T17" i="1" s="1"/>
  <c r="U17" i="1" s="1"/>
  <c r="V17" i="1" s="1"/>
  <c r="AB235" i="1"/>
  <c r="AB252" i="1"/>
  <c r="AB248" i="1"/>
  <c r="AB206" i="1"/>
  <c r="AB68" i="1"/>
  <c r="AB179" i="1"/>
  <c r="AB62" i="1"/>
  <c r="AB270" i="1"/>
  <c r="AB353" i="1"/>
  <c r="AB63" i="1"/>
  <c r="AB82" i="1"/>
  <c r="AB132" i="1"/>
  <c r="AB102" i="1"/>
  <c r="AB243" i="1"/>
  <c r="AB109" i="1"/>
  <c r="AB341" i="1"/>
  <c r="AB172" i="1"/>
  <c r="AB177" i="1"/>
  <c r="AB57" i="1"/>
  <c r="AB156" i="1"/>
  <c r="AB70" i="1"/>
  <c r="AB231" i="1"/>
  <c r="AB204" i="1"/>
  <c r="AB98" i="1"/>
  <c r="AB210" i="1"/>
  <c r="AB268" i="1"/>
  <c r="AB141" i="1"/>
  <c r="AB149" i="1"/>
  <c r="AB113" i="1"/>
  <c r="AB208" i="1"/>
  <c r="AB186" i="1"/>
  <c r="L105" i="1" l="1"/>
  <c r="L172" i="1"/>
  <c r="AD172" i="1"/>
  <c r="W107" i="1"/>
  <c r="L175" i="1"/>
  <c r="AD175" i="1"/>
  <c r="L100" i="1"/>
  <c r="AD100" i="1"/>
  <c r="AD342" i="1"/>
  <c r="L342" i="1"/>
  <c r="AD33" i="1"/>
  <c r="L33" i="1"/>
  <c r="W17" i="1"/>
  <c r="W160" i="1"/>
  <c r="W119" i="1"/>
  <c r="W330" i="1"/>
  <c r="W306" i="1"/>
  <c r="W255" i="1"/>
  <c r="W257" i="1"/>
  <c r="W90" i="1"/>
  <c r="W267" i="1"/>
  <c r="W182" i="1"/>
  <c r="L115" i="1"/>
  <c r="AD115" i="1"/>
  <c r="L275" i="1"/>
  <c r="AD275" i="1"/>
  <c r="L280" i="1"/>
  <c r="AD280" i="1"/>
  <c r="AD131" i="1"/>
  <c r="L131" i="1"/>
  <c r="L266" i="1"/>
  <c r="AD266" i="1"/>
  <c r="AD45" i="1"/>
  <c r="L45" i="1"/>
  <c r="L69" i="1"/>
  <c r="AD69" i="1"/>
  <c r="L147" i="1"/>
  <c r="AD147" i="1"/>
  <c r="L346" i="1"/>
  <c r="AD346" i="1"/>
  <c r="L5" i="1"/>
  <c r="AD5" i="1"/>
  <c r="AD324" i="1"/>
  <c r="L324" i="1"/>
  <c r="L94" i="1"/>
  <c r="AD94" i="1"/>
  <c r="L302" i="1"/>
  <c r="AD302" i="1"/>
  <c r="AD193" i="1"/>
  <c r="L193" i="1"/>
  <c r="AD46" i="1"/>
  <c r="L46" i="1"/>
  <c r="AD201" i="1"/>
  <c r="L201" i="1"/>
  <c r="L310" i="1"/>
  <c r="AD310" i="1"/>
  <c r="AD56" i="1"/>
  <c r="L56" i="1"/>
  <c r="AD317" i="1"/>
  <c r="L317" i="1"/>
  <c r="AD161" i="1"/>
  <c r="L161" i="1"/>
  <c r="AD331" i="1"/>
  <c r="L331" i="1"/>
  <c r="L137" i="1"/>
  <c r="AD137" i="1"/>
  <c r="AD29" i="1"/>
  <c r="L29" i="1"/>
  <c r="L184" i="1"/>
  <c r="AD184" i="1"/>
  <c r="L7" i="1"/>
  <c r="AD7" i="1"/>
  <c r="AD43" i="1"/>
  <c r="L43" i="1"/>
  <c r="AD262" i="1"/>
  <c r="L262" i="1"/>
  <c r="AD30" i="1"/>
  <c r="L30" i="1"/>
  <c r="AD285" i="1"/>
  <c r="L285" i="1"/>
  <c r="L66" i="1"/>
  <c r="AD66" i="1"/>
  <c r="AD210" i="1"/>
  <c r="L210" i="1"/>
  <c r="W245" i="1"/>
  <c r="W313" i="1"/>
  <c r="L72" i="1"/>
  <c r="AD72" i="1"/>
  <c r="AD296" i="1"/>
  <c r="L296" i="1"/>
  <c r="AD98" i="1"/>
  <c r="L98" i="1"/>
  <c r="AD57" i="1"/>
  <c r="L57" i="1"/>
  <c r="L82" i="1"/>
  <c r="AD82" i="1"/>
  <c r="AD68" i="1"/>
  <c r="L68" i="1"/>
  <c r="L248" i="1"/>
  <c r="AD248" i="1"/>
  <c r="W55" i="1"/>
  <c r="W39" i="1"/>
  <c r="W174" i="1"/>
  <c r="W92" i="1"/>
  <c r="W217" i="1"/>
  <c r="W44" i="1"/>
  <c r="W299" i="1"/>
  <c r="W71" i="1"/>
  <c r="W52" i="1"/>
  <c r="W157" i="1"/>
  <c r="L349" i="1"/>
  <c r="AD349" i="1"/>
  <c r="AD38" i="1"/>
  <c r="L38" i="1"/>
  <c r="AD40" i="1"/>
  <c r="L40" i="1"/>
  <c r="AD260" i="1"/>
  <c r="L260" i="1"/>
  <c r="AD42" i="1"/>
  <c r="L42" i="1"/>
  <c r="AD242" i="1"/>
  <c r="L242" i="1"/>
  <c r="AD146" i="1"/>
  <c r="L146" i="1"/>
  <c r="L229" i="1"/>
  <c r="AD229" i="1"/>
  <c r="L188" i="1"/>
  <c r="AD188" i="1"/>
  <c r="AD192" i="1"/>
  <c r="L192" i="1"/>
  <c r="AD264" i="1"/>
  <c r="L264" i="1"/>
  <c r="AD101" i="1"/>
  <c r="L101" i="1"/>
  <c r="AD307" i="1"/>
  <c r="L307" i="1"/>
  <c r="L37" i="1"/>
  <c r="AD37" i="1"/>
  <c r="AD169" i="1"/>
  <c r="L169" i="1"/>
  <c r="AD166" i="1"/>
  <c r="L166" i="1"/>
  <c r="AD218" i="1"/>
  <c r="L218" i="1"/>
  <c r="L273" i="1"/>
  <c r="AD273" i="1"/>
  <c r="AD223" i="1"/>
  <c r="L223" i="1"/>
  <c r="L79" i="1"/>
  <c r="AD79" i="1"/>
  <c r="L54" i="1"/>
  <c r="AD54" i="1"/>
  <c r="L328" i="1"/>
  <c r="AD328" i="1"/>
  <c r="L237" i="1"/>
  <c r="AD237" i="1"/>
  <c r="L154" i="1"/>
  <c r="AD154" i="1"/>
  <c r="L283" i="1"/>
  <c r="AD283" i="1"/>
  <c r="L117" i="1"/>
  <c r="AD117" i="1"/>
  <c r="AD187" i="1"/>
  <c r="L187" i="1"/>
  <c r="AD300" i="1"/>
  <c r="L300" i="1"/>
  <c r="AD49" i="1"/>
  <c r="L49" i="1"/>
  <c r="W286" i="1"/>
  <c r="L88" i="1"/>
  <c r="AD88" i="1"/>
  <c r="L274" i="1"/>
  <c r="AD274" i="1"/>
  <c r="AD179" i="1"/>
  <c r="L179" i="1"/>
  <c r="AD341" i="1"/>
  <c r="L341" i="1"/>
  <c r="AD270" i="1"/>
  <c r="L270" i="1"/>
  <c r="W91" i="1"/>
  <c r="W289" i="1"/>
  <c r="W333" i="1"/>
  <c r="W118" i="1"/>
  <c r="W291" i="1"/>
  <c r="W323" i="1"/>
  <c r="W321" i="1"/>
  <c r="W227" i="1"/>
  <c r="W41" i="1"/>
  <c r="T11" i="1"/>
  <c r="S360" i="1"/>
  <c r="S358" i="1"/>
  <c r="L86" i="1"/>
  <c r="AD86" i="1"/>
  <c r="AD48" i="1"/>
  <c r="L48" i="1"/>
  <c r="L215" i="1"/>
  <c r="AD215" i="1"/>
  <c r="L347" i="1"/>
  <c r="AD347" i="1"/>
  <c r="AD171" i="1"/>
  <c r="L171" i="1"/>
  <c r="L178" i="1"/>
  <c r="AD178" i="1"/>
  <c r="AD214" i="1"/>
  <c r="L214" i="1"/>
  <c r="AD288" i="1"/>
  <c r="L288" i="1"/>
  <c r="L212" i="1"/>
  <c r="AD212" i="1"/>
  <c r="AD202" i="1"/>
  <c r="L202" i="1"/>
  <c r="AD209" i="1"/>
  <c r="L209" i="1"/>
  <c r="AD319" i="1"/>
  <c r="L319" i="1"/>
  <c r="AD170" i="1"/>
  <c r="L170" i="1"/>
  <c r="L281" i="1"/>
  <c r="AD281" i="1"/>
  <c r="AD163" i="1"/>
  <c r="L163" i="1"/>
  <c r="AD277" i="1"/>
  <c r="L277" i="1"/>
  <c r="AD51" i="1"/>
  <c r="L51" i="1"/>
  <c r="L189" i="1"/>
  <c r="AD189" i="1"/>
  <c r="AD145" i="1"/>
  <c r="L145" i="1"/>
  <c r="L183" i="1"/>
  <c r="AD183" i="1"/>
  <c r="L8" i="1"/>
  <c r="AD8" i="1"/>
  <c r="L80" i="1"/>
  <c r="AD80" i="1"/>
  <c r="AD348" i="1"/>
  <c r="L348" i="1"/>
  <c r="AD167" i="1"/>
  <c r="L167" i="1"/>
  <c r="L181" i="1"/>
  <c r="AD181" i="1"/>
  <c r="L226" i="1"/>
  <c r="AD226" i="1"/>
  <c r="AD353" i="1"/>
  <c r="L353" i="1"/>
  <c r="W26" i="1"/>
  <c r="AD144" i="1"/>
  <c r="L144" i="1"/>
  <c r="AD60" i="1"/>
  <c r="L60" i="1"/>
  <c r="AD263" i="1"/>
  <c r="L263" i="1"/>
  <c r="L247" i="1"/>
  <c r="AD247" i="1"/>
  <c r="AD141" i="1"/>
  <c r="L141" i="1"/>
  <c r="AD243" i="1"/>
  <c r="L243" i="1"/>
  <c r="AD113" i="1"/>
  <c r="L113" i="1"/>
  <c r="AD70" i="1"/>
  <c r="L70" i="1"/>
  <c r="L177" i="1"/>
  <c r="AD177" i="1"/>
  <c r="L102" i="1"/>
  <c r="AD102" i="1"/>
  <c r="W238" i="1"/>
  <c r="W58" i="1"/>
  <c r="W130" i="1"/>
  <c r="W336" i="1"/>
  <c r="W213" i="1"/>
  <c r="W180" i="1"/>
  <c r="W327" i="1"/>
  <c r="W77" i="1"/>
  <c r="W78" i="1"/>
  <c r="L53" i="1"/>
  <c r="AD53" i="1"/>
  <c r="L339" i="1"/>
  <c r="AD339" i="1"/>
  <c r="L148" i="1"/>
  <c r="AD148" i="1"/>
  <c r="AD284" i="1"/>
  <c r="L284" i="1"/>
  <c r="AD112" i="1"/>
  <c r="L112" i="1"/>
  <c r="L314" i="1"/>
  <c r="AD314" i="1"/>
  <c r="L124" i="1"/>
  <c r="AD124" i="1"/>
  <c r="L16" i="1"/>
  <c r="AD16" i="1"/>
  <c r="L232" i="1"/>
  <c r="AD232" i="1"/>
  <c r="AD259" i="1"/>
  <c r="L259" i="1"/>
  <c r="L244" i="1"/>
  <c r="AD244" i="1"/>
  <c r="L83" i="1"/>
  <c r="AD83" i="1"/>
  <c r="AD139" i="1"/>
  <c r="L139" i="1"/>
  <c r="L221" i="1"/>
  <c r="AD221" i="1"/>
  <c r="AD10" i="1"/>
  <c r="L10" i="1"/>
  <c r="AD261" i="1"/>
  <c r="L261" i="1"/>
  <c r="AD153" i="1"/>
  <c r="L153" i="1"/>
  <c r="L35" i="1"/>
  <c r="AD35" i="1"/>
  <c r="L211" i="1"/>
  <c r="AD211" i="1"/>
  <c r="AD287" i="1"/>
  <c r="L287" i="1"/>
  <c r="L64" i="1"/>
  <c r="AD64" i="1"/>
  <c r="L308" i="1"/>
  <c r="AD308" i="1"/>
  <c r="AD195" i="1"/>
  <c r="L195" i="1"/>
  <c r="L127" i="1"/>
  <c r="AD127" i="1"/>
  <c r="L14" i="1"/>
  <c r="AD14" i="1"/>
  <c r="AD74" i="1"/>
  <c r="L74" i="1"/>
  <c r="AD76" i="1"/>
  <c r="L76" i="1"/>
  <c r="AD152" i="1"/>
  <c r="L152" i="1"/>
  <c r="L9" i="1"/>
  <c r="AD9" i="1"/>
  <c r="L320" i="1"/>
  <c r="AD320" i="1"/>
  <c r="AD220" i="1"/>
  <c r="L220" i="1"/>
  <c r="AD122" i="1"/>
  <c r="L122" i="1"/>
  <c r="W282" i="1"/>
  <c r="W84" i="1"/>
  <c r="L47" i="1"/>
  <c r="AD47" i="1"/>
  <c r="AD305" i="1"/>
  <c r="L305" i="1"/>
  <c r="L265" i="1"/>
  <c r="AD265" i="1"/>
  <c r="AD208" i="1"/>
  <c r="L208" i="1"/>
  <c r="AD268" i="1"/>
  <c r="L268" i="1"/>
  <c r="AD63" i="1"/>
  <c r="L63" i="1"/>
  <c r="AD252" i="1"/>
  <c r="L252" i="1"/>
  <c r="W120" i="1"/>
  <c r="W354" i="1"/>
  <c r="W65" i="1"/>
  <c r="W224" i="1"/>
  <c r="W99" i="1"/>
  <c r="W340" i="1"/>
  <c r="W23" i="1"/>
  <c r="W222" i="1"/>
  <c r="W292" i="1"/>
  <c r="L185" i="1"/>
  <c r="AD185" i="1"/>
  <c r="AD272" i="1"/>
  <c r="L272" i="1"/>
  <c r="L350" i="1"/>
  <c r="AD350" i="1"/>
  <c r="AD269" i="1"/>
  <c r="L269" i="1"/>
  <c r="L207" i="1"/>
  <c r="AD207" i="1"/>
  <c r="AD228" i="1"/>
  <c r="L228" i="1"/>
  <c r="L73" i="1"/>
  <c r="AD73" i="1"/>
  <c r="L50" i="1"/>
  <c r="AD50" i="1"/>
  <c r="L216" i="1"/>
  <c r="AD216" i="1"/>
  <c r="AD345" i="1"/>
  <c r="L345" i="1"/>
  <c r="AD325" i="1"/>
  <c r="L325" i="1"/>
  <c r="L219" i="1"/>
  <c r="AD219" i="1"/>
  <c r="L309" i="1"/>
  <c r="AD309" i="1"/>
  <c r="AD191" i="1"/>
  <c r="L191" i="1"/>
  <c r="AD298" i="1"/>
  <c r="L298" i="1"/>
  <c r="AD95" i="1"/>
  <c r="L95" i="1"/>
  <c r="L322" i="1"/>
  <c r="AD322" i="1"/>
  <c r="L18" i="1"/>
  <c r="AD18" i="1"/>
  <c r="L338" i="1"/>
  <c r="AD338" i="1"/>
  <c r="AD28" i="1"/>
  <c r="L28" i="1"/>
  <c r="AD343" i="1"/>
  <c r="L343" i="1"/>
  <c r="AD159" i="1"/>
  <c r="L159" i="1"/>
  <c r="AD104" i="1"/>
  <c r="L104" i="1"/>
  <c r="AD294" i="1"/>
  <c r="L294" i="1"/>
  <c r="AD151" i="1"/>
  <c r="L151" i="1"/>
  <c r="L337" i="1"/>
  <c r="AD337" i="1"/>
  <c r="AD230" i="1"/>
  <c r="L230" i="1"/>
  <c r="AD59" i="1"/>
  <c r="L59" i="1"/>
  <c r="AD295" i="1"/>
  <c r="L295" i="1"/>
  <c r="AD93" i="1"/>
  <c r="L93" i="1"/>
  <c r="L256" i="1"/>
  <c r="AD256" i="1"/>
  <c r="L198" i="1"/>
  <c r="AD198" i="1"/>
  <c r="AD253" i="1"/>
  <c r="L253" i="1"/>
  <c r="W155" i="1"/>
  <c r="AD190" i="1"/>
  <c r="L190" i="1"/>
  <c r="AD138" i="1"/>
  <c r="L138" i="1"/>
  <c r="AD123" i="1"/>
  <c r="L123" i="1"/>
  <c r="L20" i="1"/>
  <c r="AD20" i="1"/>
  <c r="AD329" i="1"/>
  <c r="L329" i="1"/>
  <c r="AD231" i="1"/>
  <c r="L231" i="1"/>
  <c r="AD186" i="1"/>
  <c r="L186" i="1"/>
  <c r="AD204" i="1"/>
  <c r="L204" i="1"/>
  <c r="AD109" i="1"/>
  <c r="L109" i="1"/>
  <c r="AD62" i="1"/>
  <c r="L62" i="1"/>
  <c r="W108" i="1"/>
  <c r="W111" i="1"/>
  <c r="W233" i="1"/>
  <c r="W279" i="1"/>
  <c r="W297" i="1"/>
  <c r="W158" i="1"/>
  <c r="W258" i="1"/>
  <c r="W304" i="1"/>
  <c r="W31" i="1"/>
  <c r="AD344" i="1"/>
  <c r="L344" i="1"/>
  <c r="L97" i="1"/>
  <c r="AD97" i="1"/>
  <c r="AD136" i="1"/>
  <c r="L136" i="1"/>
  <c r="AD140" i="1"/>
  <c r="L140" i="1"/>
  <c r="AD19" i="1"/>
  <c r="L19" i="1"/>
  <c r="AD251" i="1"/>
  <c r="L251" i="1"/>
  <c r="AD13" i="1"/>
  <c r="L13" i="1"/>
  <c r="AD241" i="1"/>
  <c r="L241" i="1"/>
  <c r="L276" i="1"/>
  <c r="AD276" i="1"/>
  <c r="AD110" i="1"/>
  <c r="L110" i="1"/>
  <c r="L135" i="1"/>
  <c r="AD135" i="1"/>
  <c r="AD236" i="1"/>
  <c r="L236" i="1"/>
  <c r="AD234" i="1"/>
  <c r="L234" i="1"/>
  <c r="L143" i="1"/>
  <c r="AD143" i="1"/>
  <c r="L205" i="1"/>
  <c r="AD205" i="1"/>
  <c r="AD316" i="1"/>
  <c r="L316" i="1"/>
  <c r="AD301" i="1"/>
  <c r="L301" i="1"/>
  <c r="L61" i="1"/>
  <c r="AD61" i="1"/>
  <c r="L121" i="1"/>
  <c r="AD121" i="1"/>
  <c r="AD134" i="1"/>
  <c r="L134" i="1"/>
  <c r="L278" i="1"/>
  <c r="AD278" i="1"/>
  <c r="L106" i="1"/>
  <c r="AD106" i="1"/>
  <c r="AD96" i="1"/>
  <c r="L96" i="1"/>
  <c r="AD311" i="1"/>
  <c r="L311" i="1"/>
  <c r="AD168" i="1"/>
  <c r="L168" i="1"/>
  <c r="AD176" i="1"/>
  <c r="L176" i="1"/>
  <c r="L25" i="1"/>
  <c r="AD25" i="1"/>
  <c r="AD27" i="1"/>
  <c r="L27" i="1"/>
  <c r="L246" i="1"/>
  <c r="AD246" i="1"/>
  <c r="L126" i="1"/>
  <c r="AD126" i="1"/>
  <c r="W200" i="1"/>
  <c r="AD312" i="1"/>
  <c r="L312" i="1"/>
  <c r="AD15" i="1"/>
  <c r="L15" i="1"/>
  <c r="L332" i="1"/>
  <c r="AD332" i="1"/>
  <c r="L197" i="1"/>
  <c r="AD197" i="1"/>
  <c r="AD239" i="1"/>
  <c r="L239" i="1"/>
  <c r="L32" i="1"/>
  <c r="AD32" i="1"/>
  <c r="L149" i="1"/>
  <c r="AD149" i="1"/>
  <c r="AD156" i="1"/>
  <c r="L156" i="1"/>
  <c r="L132" i="1"/>
  <c r="AD132" i="1"/>
  <c r="AD206" i="1"/>
  <c r="L206" i="1"/>
  <c r="L235" i="1"/>
  <c r="AD235" i="1"/>
  <c r="W303" i="1"/>
  <c r="W194" i="1"/>
  <c r="W116" i="1"/>
  <c r="W199" i="1"/>
  <c r="W129" i="1"/>
  <c r="W125" i="1"/>
  <c r="W290" i="1"/>
  <c r="W89" i="1"/>
  <c r="W22" i="1"/>
  <c r="AD150" i="1"/>
  <c r="L150" i="1"/>
  <c r="AD67" i="1"/>
  <c r="L67" i="1"/>
  <c r="AD250" i="1"/>
  <c r="L250" i="1"/>
  <c r="AD21" i="1"/>
  <c r="L21" i="1"/>
  <c r="AD103" i="1"/>
  <c r="L103" i="1"/>
  <c r="AD249" i="1"/>
  <c r="L249" i="1"/>
  <c r="AD87" i="1"/>
  <c r="L87" i="1"/>
  <c r="AD75" i="1"/>
  <c r="L75" i="1"/>
  <c r="L293" i="1"/>
  <c r="AD293" i="1"/>
  <c r="L352" i="1"/>
  <c r="AD352" i="1"/>
  <c r="AD12" i="1"/>
  <c r="L12" i="1"/>
  <c r="L173" i="1"/>
  <c r="AD173" i="1"/>
  <c r="L162" i="1"/>
  <c r="AD162" i="1"/>
  <c r="AD164" i="1"/>
  <c r="L164" i="1"/>
  <c r="L254" i="1"/>
  <c r="AD254" i="1"/>
  <c r="AD335" i="1"/>
  <c r="L335" i="1"/>
  <c r="L24" i="1"/>
  <c r="AD24" i="1"/>
  <c r="L6" i="1"/>
  <c r="AD6" i="1"/>
  <c r="AD36" i="1"/>
  <c r="L36" i="1"/>
  <c r="L334" i="1"/>
  <c r="AD334" i="1"/>
  <c r="L225" i="1"/>
  <c r="AD225" i="1"/>
  <c r="L315" i="1"/>
  <c r="AD315" i="1"/>
  <c r="L196" i="1"/>
  <c r="AD196" i="1"/>
  <c r="L133" i="1"/>
  <c r="AD133" i="1"/>
  <c r="L34" i="1"/>
  <c r="AD34" i="1"/>
  <c r="AD203" i="1"/>
  <c r="L203" i="1"/>
  <c r="L351" i="1"/>
  <c r="AD351" i="1"/>
  <c r="AD326" i="1"/>
  <c r="L326" i="1"/>
  <c r="AD165" i="1"/>
  <c r="L165" i="1"/>
  <c r="L142" i="1"/>
  <c r="AD142" i="1"/>
  <c r="AD114" i="1"/>
  <c r="L114" i="1"/>
  <c r="L81" i="1"/>
  <c r="AD81" i="1"/>
  <c r="AC4" i="1" l="1"/>
  <c r="AD4" i="1" s="1"/>
  <c r="AB4" i="1"/>
  <c r="U11" i="1"/>
  <c r="V11" i="1" s="1"/>
  <c r="T360" i="1"/>
  <c r="L4" i="1" l="1"/>
  <c r="U360" i="1"/>
  <c r="W11" i="1" l="1"/>
  <c r="W359" i="1" s="1"/>
  <c r="V360" i="1"/>
  <c r="I365" i="1" l="1"/>
  <c r="W360" i="1"/>
  <c r="I366" i="1" l="1"/>
  <c r="X199" i="1" l="1"/>
  <c r="Y199" i="1" s="1"/>
  <c r="Z199" i="1" s="1"/>
  <c r="AA199" i="1" s="1"/>
  <c r="AB199" i="1" s="1"/>
  <c r="X11" i="1"/>
  <c r="Y11" i="1" s="1"/>
  <c r="Z11" i="1" s="1"/>
  <c r="X303" i="1"/>
  <c r="Y303" i="1" s="1"/>
  <c r="Z303" i="1" s="1"/>
  <c r="AA303" i="1" s="1"/>
  <c r="AC303" i="1" s="1"/>
  <c r="X23" i="1"/>
  <c r="Y23" i="1" s="1"/>
  <c r="Z23" i="1" s="1"/>
  <c r="AA23" i="1" s="1"/>
  <c r="AB23" i="1" s="1"/>
  <c r="X255" i="1"/>
  <c r="Y255" i="1" s="1"/>
  <c r="Z255" i="1" s="1"/>
  <c r="AA255" i="1" s="1"/>
  <c r="AB255" i="1" s="1"/>
  <c r="X31" i="1"/>
  <c r="Y31" i="1" s="1"/>
  <c r="Z31" i="1" s="1"/>
  <c r="AA31" i="1" s="1"/>
  <c r="AC31" i="1" s="1"/>
  <c r="X129" i="1"/>
  <c r="Y129" i="1" s="1"/>
  <c r="Z129" i="1" s="1"/>
  <c r="AA129" i="1" s="1"/>
  <c r="AC129" i="1" s="1"/>
  <c r="X155" i="1"/>
  <c r="Y155" i="1" s="1"/>
  <c r="Z155" i="1" s="1"/>
  <c r="AA155" i="1" s="1"/>
  <c r="AC155" i="1" s="1"/>
  <c r="X22" i="1"/>
  <c r="Y22" i="1" s="1"/>
  <c r="Z22" i="1" s="1"/>
  <c r="AA22" i="1" s="1"/>
  <c r="AC22" i="1" s="1"/>
  <c r="X39" i="1"/>
  <c r="Y39" i="1" s="1"/>
  <c r="Z39" i="1" s="1"/>
  <c r="AA39" i="1" s="1"/>
  <c r="AC39" i="1" s="1"/>
  <c r="X116" i="1"/>
  <c r="Y116" i="1" s="1"/>
  <c r="Z116" i="1" s="1"/>
  <c r="AA116" i="1" s="1"/>
  <c r="AC116" i="1" s="1"/>
  <c r="X90" i="1"/>
  <c r="Y90" i="1" s="1"/>
  <c r="Z90" i="1" s="1"/>
  <c r="AA90" i="1" s="1"/>
  <c r="AB90" i="1" s="1"/>
  <c r="X257" i="1"/>
  <c r="Y257" i="1" s="1"/>
  <c r="Z257" i="1" s="1"/>
  <c r="AA257" i="1" s="1"/>
  <c r="AC257" i="1" s="1"/>
  <c r="X290" i="1"/>
  <c r="Y290" i="1" s="1"/>
  <c r="Z290" i="1" s="1"/>
  <c r="AA290" i="1" s="1"/>
  <c r="AB290" i="1" s="1"/>
  <c r="X120" i="1"/>
  <c r="Y120" i="1" s="1"/>
  <c r="Z120" i="1" s="1"/>
  <c r="AA120" i="1" s="1"/>
  <c r="AC120" i="1" s="1"/>
  <c r="X89" i="1"/>
  <c r="Y89" i="1" s="1"/>
  <c r="Z89" i="1" s="1"/>
  <c r="AA89" i="1" s="1"/>
  <c r="AC89" i="1" s="1"/>
  <c r="X17" i="1"/>
  <c r="Y17" i="1" s="1"/>
  <c r="Z17" i="1" s="1"/>
  <c r="AA17" i="1" s="1"/>
  <c r="AC17" i="1" s="1"/>
  <c r="X158" i="1"/>
  <c r="Y158" i="1" s="1"/>
  <c r="Z158" i="1" s="1"/>
  <c r="AA158" i="1" s="1"/>
  <c r="AC158" i="1" s="1"/>
  <c r="X245" i="1"/>
  <c r="Y245" i="1" s="1"/>
  <c r="Z245" i="1" s="1"/>
  <c r="AA245" i="1" s="1"/>
  <c r="AC245" i="1" s="1"/>
  <c r="X160" i="1"/>
  <c r="Y160" i="1" s="1"/>
  <c r="Z160" i="1" s="1"/>
  <c r="AA160" i="1" s="1"/>
  <c r="AB160" i="1" s="1"/>
  <c r="X118" i="1"/>
  <c r="Y118" i="1" s="1"/>
  <c r="Z118" i="1" s="1"/>
  <c r="AA118" i="1" s="1"/>
  <c r="AB118" i="1" s="1"/>
  <c r="X354" i="1"/>
  <c r="Y354" i="1" s="1"/>
  <c r="Z354" i="1" s="1"/>
  <c r="AA354" i="1" s="1"/>
  <c r="AC354" i="1" s="1"/>
  <c r="X111" i="1"/>
  <c r="Y111" i="1" s="1"/>
  <c r="Z111" i="1" s="1"/>
  <c r="AA111" i="1" s="1"/>
  <c r="AC111" i="1" s="1"/>
  <c r="X340" i="1"/>
  <c r="Y340" i="1" s="1"/>
  <c r="Z340" i="1" s="1"/>
  <c r="AA340" i="1" s="1"/>
  <c r="AC340" i="1" s="1"/>
  <c r="X271" i="1"/>
  <c r="Y271" i="1" s="1"/>
  <c r="Z271" i="1" s="1"/>
  <c r="AA271" i="1" s="1"/>
  <c r="AB271" i="1" s="1"/>
  <c r="X200" i="1"/>
  <c r="Y200" i="1" s="1"/>
  <c r="Z200" i="1" s="1"/>
  <c r="AA200" i="1" s="1"/>
  <c r="AB200" i="1" s="1"/>
  <c r="X222" i="1"/>
  <c r="Y222" i="1" s="1"/>
  <c r="Z222" i="1" s="1"/>
  <c r="AA222" i="1" s="1"/>
  <c r="AB222" i="1" s="1"/>
  <c r="X52" i="1"/>
  <c r="Y52" i="1" s="1"/>
  <c r="Z52" i="1" s="1"/>
  <c r="AA52" i="1" s="1"/>
  <c r="AB52" i="1" s="1"/>
  <c r="X227" i="1"/>
  <c r="Y227" i="1" s="1"/>
  <c r="Z227" i="1" s="1"/>
  <c r="AA227" i="1" s="1"/>
  <c r="AB227" i="1" s="1"/>
  <c r="X194" i="1"/>
  <c r="Y194" i="1" s="1"/>
  <c r="Z194" i="1" s="1"/>
  <c r="AA194" i="1" s="1"/>
  <c r="AB194" i="1" s="1"/>
  <c r="X108" i="1"/>
  <c r="Y108" i="1" s="1"/>
  <c r="Z108" i="1" s="1"/>
  <c r="AA108" i="1" s="1"/>
  <c r="AB108" i="1" s="1"/>
  <c r="X26" i="1"/>
  <c r="Y26" i="1" s="1"/>
  <c r="Z26" i="1" s="1"/>
  <c r="AA26" i="1" s="1"/>
  <c r="X125" i="1"/>
  <c r="Y125" i="1" s="1"/>
  <c r="Z125" i="1" s="1"/>
  <c r="AA125" i="1" s="1"/>
  <c r="AB125" i="1" s="1"/>
  <c r="X299" i="1"/>
  <c r="Y299" i="1" s="1"/>
  <c r="Z299" i="1" s="1"/>
  <c r="AA299" i="1" s="1"/>
  <c r="AB299" i="1" s="1"/>
  <c r="X330" i="1"/>
  <c r="Y330" i="1" s="1"/>
  <c r="Z330" i="1" s="1"/>
  <c r="AA330" i="1" s="1"/>
  <c r="X213" i="1"/>
  <c r="Y213" i="1" s="1"/>
  <c r="Z213" i="1" s="1"/>
  <c r="AA213" i="1" s="1"/>
  <c r="X58" i="1"/>
  <c r="Y58" i="1" s="1"/>
  <c r="Z58" i="1" s="1"/>
  <c r="AA58" i="1" s="1"/>
  <c r="AB58" i="1" s="1"/>
  <c r="X174" i="1"/>
  <c r="Y174" i="1" s="1"/>
  <c r="Z174" i="1" s="1"/>
  <c r="AA174" i="1" s="1"/>
  <c r="AB174" i="1" s="1"/>
  <c r="X107" i="1"/>
  <c r="Y107" i="1" s="1"/>
  <c r="Z107" i="1" s="1"/>
  <c r="AA107" i="1" s="1"/>
  <c r="AB107" i="1" s="1"/>
  <c r="X258" i="1"/>
  <c r="Y258" i="1" s="1"/>
  <c r="Z258" i="1" s="1"/>
  <c r="AA258" i="1" s="1"/>
  <c r="AB258" i="1" s="1"/>
  <c r="X279" i="1"/>
  <c r="Y279" i="1" s="1"/>
  <c r="Z279" i="1" s="1"/>
  <c r="AA279" i="1" s="1"/>
  <c r="X99" i="1"/>
  <c r="Y99" i="1" s="1"/>
  <c r="Z99" i="1" s="1"/>
  <c r="AA99" i="1" s="1"/>
  <c r="AB99" i="1" s="1"/>
  <c r="X238" i="1"/>
  <c r="Y238" i="1" s="1"/>
  <c r="Z238" i="1" s="1"/>
  <c r="AA238" i="1" s="1"/>
  <c r="AB238" i="1" s="1"/>
  <c r="X289" i="1"/>
  <c r="Y289" i="1" s="1"/>
  <c r="Z289" i="1" s="1"/>
  <c r="AA289" i="1" s="1"/>
  <c r="X41" i="1"/>
  <c r="Y41" i="1" s="1"/>
  <c r="Z41" i="1" s="1"/>
  <c r="AA41" i="1" s="1"/>
  <c r="AB41" i="1" s="1"/>
  <c r="X65" i="1"/>
  <c r="Y65" i="1" s="1"/>
  <c r="Z65" i="1" s="1"/>
  <c r="AA65" i="1" s="1"/>
  <c r="AB65" i="1" s="1"/>
  <c r="X333" i="1"/>
  <c r="Y333" i="1" s="1"/>
  <c r="Z333" i="1" s="1"/>
  <c r="AA333" i="1" s="1"/>
  <c r="AB333" i="1" s="1"/>
  <c r="X313" i="1"/>
  <c r="Y313" i="1" s="1"/>
  <c r="Z313" i="1" s="1"/>
  <c r="AA313" i="1" s="1"/>
  <c r="AB313" i="1" s="1"/>
  <c r="X44" i="1"/>
  <c r="Y44" i="1" s="1"/>
  <c r="Z44" i="1" s="1"/>
  <c r="AA44" i="1" s="1"/>
  <c r="AB44" i="1" s="1"/>
  <c r="X77" i="1"/>
  <c r="Y77" i="1" s="1"/>
  <c r="Z77" i="1" s="1"/>
  <c r="AA77" i="1" s="1"/>
  <c r="AB77" i="1" s="1"/>
  <c r="X323" i="1"/>
  <c r="Y323" i="1" s="1"/>
  <c r="Z323" i="1" s="1"/>
  <c r="AA323" i="1" s="1"/>
  <c r="AB323" i="1" s="1"/>
  <c r="X327" i="1"/>
  <c r="Y327" i="1" s="1"/>
  <c r="Z327" i="1" s="1"/>
  <c r="AA327" i="1" s="1"/>
  <c r="AB327" i="1" s="1"/>
  <c r="X286" i="1"/>
  <c r="Y286" i="1" s="1"/>
  <c r="Z286" i="1" s="1"/>
  <c r="AA286" i="1" s="1"/>
  <c r="AB286" i="1" s="1"/>
  <c r="X71" i="1"/>
  <c r="Y71" i="1" s="1"/>
  <c r="Z71" i="1" s="1"/>
  <c r="AA71" i="1" s="1"/>
  <c r="AB71" i="1" s="1"/>
  <c r="X297" i="1"/>
  <c r="Y297" i="1" s="1"/>
  <c r="Z297" i="1" s="1"/>
  <c r="AA297" i="1" s="1"/>
  <c r="X55" i="1"/>
  <c r="Y55" i="1" s="1"/>
  <c r="Z55" i="1" s="1"/>
  <c r="AA55" i="1" s="1"/>
  <c r="AB55" i="1" s="1"/>
  <c r="X282" i="1"/>
  <c r="Y282" i="1" s="1"/>
  <c r="Z282" i="1" s="1"/>
  <c r="AA282" i="1" s="1"/>
  <c r="AB282" i="1" s="1"/>
  <c r="X84" i="1"/>
  <c r="Y84" i="1" s="1"/>
  <c r="Z84" i="1" s="1"/>
  <c r="AA84" i="1" s="1"/>
  <c r="X267" i="1"/>
  <c r="Y267" i="1" s="1"/>
  <c r="Z267" i="1" s="1"/>
  <c r="AA267" i="1" s="1"/>
  <c r="AB267" i="1" s="1"/>
  <c r="X224" i="1"/>
  <c r="Y224" i="1" s="1"/>
  <c r="Z224" i="1" s="1"/>
  <c r="AA224" i="1" s="1"/>
  <c r="AB224" i="1" s="1"/>
  <c r="X92" i="1"/>
  <c r="Y92" i="1" s="1"/>
  <c r="Z92" i="1" s="1"/>
  <c r="AA92" i="1" s="1"/>
  <c r="X336" i="1"/>
  <c r="Y336" i="1" s="1"/>
  <c r="Z336" i="1" s="1"/>
  <c r="AA336" i="1" s="1"/>
  <c r="AB336" i="1" s="1"/>
  <c r="X78" i="1"/>
  <c r="Y78" i="1" s="1"/>
  <c r="Z78" i="1" s="1"/>
  <c r="AA78" i="1" s="1"/>
  <c r="AB78" i="1" s="1"/>
  <c r="X321" i="1"/>
  <c r="Y321" i="1" s="1"/>
  <c r="Z321" i="1" s="1"/>
  <c r="AA321" i="1" s="1"/>
  <c r="X130" i="1"/>
  <c r="Y130" i="1" s="1"/>
  <c r="Z130" i="1" s="1"/>
  <c r="AA130" i="1" s="1"/>
  <c r="AB130" i="1" s="1"/>
  <c r="X306" i="1"/>
  <c r="Y306" i="1" s="1"/>
  <c r="Z306" i="1" s="1"/>
  <c r="AA306" i="1" s="1"/>
  <c r="AB306" i="1" s="1"/>
  <c r="X304" i="1"/>
  <c r="Y304" i="1" s="1"/>
  <c r="Z304" i="1" s="1"/>
  <c r="AA304" i="1" s="1"/>
  <c r="AB304" i="1" s="1"/>
  <c r="X180" i="1"/>
  <c r="Y180" i="1" s="1"/>
  <c r="Z180" i="1" s="1"/>
  <c r="AA180" i="1" s="1"/>
  <c r="AB180" i="1" s="1"/>
  <c r="X182" i="1"/>
  <c r="Y182" i="1" s="1"/>
  <c r="Z182" i="1" s="1"/>
  <c r="AA182" i="1" s="1"/>
  <c r="X91" i="1"/>
  <c r="Y91" i="1" s="1"/>
  <c r="Z91" i="1" s="1"/>
  <c r="AA91" i="1" s="1"/>
  <c r="X157" i="1"/>
  <c r="Y157" i="1" s="1"/>
  <c r="Z157" i="1" s="1"/>
  <c r="AA157" i="1" s="1"/>
  <c r="X291" i="1"/>
  <c r="Y291" i="1" s="1"/>
  <c r="Z291" i="1" s="1"/>
  <c r="AA291" i="1" s="1"/>
  <c r="X233" i="1"/>
  <c r="Y233" i="1" s="1"/>
  <c r="Z233" i="1" s="1"/>
  <c r="AA233" i="1" s="1"/>
  <c r="X119" i="1"/>
  <c r="Y119" i="1" s="1"/>
  <c r="Z119" i="1" s="1"/>
  <c r="AA119" i="1" s="1"/>
  <c r="X292" i="1"/>
  <c r="Y292" i="1" s="1"/>
  <c r="Z292" i="1" s="1"/>
  <c r="AA292" i="1" s="1"/>
  <c r="X217" i="1"/>
  <c r="Y217" i="1" s="1"/>
  <c r="Z217" i="1" s="1"/>
  <c r="AA217" i="1" s="1"/>
  <c r="X85" i="1"/>
  <c r="Y85" i="1" s="1"/>
  <c r="Z85" i="1" s="1"/>
  <c r="AA85" i="1" s="1"/>
  <c r="X128" i="1"/>
  <c r="Y128" i="1" s="1"/>
  <c r="Z128" i="1" s="1"/>
  <c r="AA128" i="1" s="1"/>
  <c r="AC199" i="1" l="1"/>
  <c r="L199" i="1" s="1"/>
  <c r="AB303" i="1"/>
  <c r="AB17" i="1"/>
  <c r="AC255" i="1"/>
  <c r="L255" i="1" s="1"/>
  <c r="AB158" i="1"/>
  <c r="AB89" i="1"/>
  <c r="AB31" i="1"/>
  <c r="AB245" i="1"/>
  <c r="AB116" i="1"/>
  <c r="AB39" i="1"/>
  <c r="AC23" i="1"/>
  <c r="AD23" i="1" s="1"/>
  <c r="AB155" i="1"/>
  <c r="AB354" i="1"/>
  <c r="AC118" i="1"/>
  <c r="AD118" i="1" s="1"/>
  <c r="AB129" i="1"/>
  <c r="AB257" i="1"/>
  <c r="AB120" i="1"/>
  <c r="AB111" i="1"/>
  <c r="AB340" i="1"/>
  <c r="AC160" i="1"/>
  <c r="L160" i="1" s="1"/>
  <c r="AC90" i="1"/>
  <c r="L90" i="1" s="1"/>
  <c r="AB22" i="1"/>
  <c r="AC290" i="1"/>
  <c r="AD290" i="1" s="1"/>
  <c r="AC213" i="1"/>
  <c r="AD213" i="1" s="1"/>
  <c r="AC91" i="1"/>
  <c r="AD91" i="1" s="1"/>
  <c r="AC299" i="1"/>
  <c r="AD299" i="1" s="1"/>
  <c r="AC182" i="1"/>
  <c r="L182" i="1" s="1"/>
  <c r="AC282" i="1"/>
  <c r="L282" i="1" s="1"/>
  <c r="AC41" i="1"/>
  <c r="L41" i="1" s="1"/>
  <c r="AC125" i="1"/>
  <c r="AD125" i="1" s="1"/>
  <c r="AB182" i="1"/>
  <c r="AC180" i="1"/>
  <c r="AD180" i="1" s="1"/>
  <c r="AC55" i="1"/>
  <c r="AD55" i="1" s="1"/>
  <c r="AC289" i="1"/>
  <c r="AD289" i="1" s="1"/>
  <c r="AC26" i="1"/>
  <c r="L26" i="1" s="1"/>
  <c r="AB26" i="1"/>
  <c r="AC304" i="1"/>
  <c r="AD304" i="1" s="1"/>
  <c r="AC297" i="1"/>
  <c r="L297" i="1" s="1"/>
  <c r="AC238" i="1"/>
  <c r="AD238" i="1" s="1"/>
  <c r="AC108" i="1"/>
  <c r="L108" i="1" s="1"/>
  <c r="AB289" i="1"/>
  <c r="AB297" i="1"/>
  <c r="AC85" i="1"/>
  <c r="L85" i="1" s="1"/>
  <c r="AC306" i="1"/>
  <c r="L306" i="1" s="1"/>
  <c r="AC71" i="1"/>
  <c r="L71" i="1" s="1"/>
  <c r="AC99" i="1"/>
  <c r="AD99" i="1" s="1"/>
  <c r="AC194" i="1"/>
  <c r="AD194" i="1" s="1"/>
  <c r="AC291" i="1"/>
  <c r="AD291" i="1" s="1"/>
  <c r="AC44" i="1"/>
  <c r="AD44" i="1" s="1"/>
  <c r="AC58" i="1"/>
  <c r="AD58" i="1" s="1"/>
  <c r="AC157" i="1"/>
  <c r="AD157" i="1" s="1"/>
  <c r="AB91" i="1"/>
  <c r="AC267" i="1"/>
  <c r="L267" i="1" s="1"/>
  <c r="AC330" i="1"/>
  <c r="AD330" i="1" s="1"/>
  <c r="AC92" i="1"/>
  <c r="L92" i="1" s="1"/>
  <c r="AC224" i="1"/>
  <c r="AD224" i="1" s="1"/>
  <c r="AC292" i="1"/>
  <c r="AD292" i="1" s="1"/>
  <c r="AC321" i="1"/>
  <c r="L321" i="1" s="1"/>
  <c r="AC327" i="1"/>
  <c r="AD327" i="1" s="1"/>
  <c r="AC258" i="1"/>
  <c r="AD258" i="1" s="1"/>
  <c r="AC52" i="1"/>
  <c r="AD52" i="1" s="1"/>
  <c r="AC313" i="1"/>
  <c r="L313" i="1" s="1"/>
  <c r="AC333" i="1"/>
  <c r="L333" i="1" s="1"/>
  <c r="AC65" i="1"/>
  <c r="AD65" i="1" s="1"/>
  <c r="AC130" i="1"/>
  <c r="AD130" i="1" s="1"/>
  <c r="AC119" i="1"/>
  <c r="AD119" i="1" s="1"/>
  <c r="AC271" i="1"/>
  <c r="AC84" i="1"/>
  <c r="AD84" i="1" s="1"/>
  <c r="AB92" i="1"/>
  <c r="AC217" i="1"/>
  <c r="AD217" i="1" s="1"/>
  <c r="AC286" i="1"/>
  <c r="AD286" i="1" s="1"/>
  <c r="AC279" i="1"/>
  <c r="L279" i="1" s="1"/>
  <c r="AC227" i="1"/>
  <c r="AD227" i="1" s="1"/>
  <c r="AB291" i="1"/>
  <c r="AB330" i="1"/>
  <c r="AB279" i="1"/>
  <c r="AB84" i="1"/>
  <c r="AC78" i="1"/>
  <c r="AD78" i="1" s="1"/>
  <c r="AC323" i="1"/>
  <c r="L323" i="1" s="1"/>
  <c r="AC107" i="1"/>
  <c r="L107" i="1" s="1"/>
  <c r="AC222" i="1"/>
  <c r="AD222" i="1" s="1"/>
  <c r="AB213" i="1"/>
  <c r="AB157" i="1"/>
  <c r="AB321" i="1"/>
  <c r="AC233" i="1"/>
  <c r="L233" i="1" s="1"/>
  <c r="AC336" i="1"/>
  <c r="L336" i="1" s="1"/>
  <c r="AC77" i="1"/>
  <c r="L77" i="1" s="1"/>
  <c r="AC174" i="1"/>
  <c r="L174" i="1" s="1"/>
  <c r="AC200" i="1"/>
  <c r="AD200" i="1" s="1"/>
  <c r="X361" i="1"/>
  <c r="AB292" i="1"/>
  <c r="AB119" i="1"/>
  <c r="AB233" i="1"/>
  <c r="AB217" i="1"/>
  <c r="AB85" i="1"/>
  <c r="X360" i="1"/>
  <c r="AC128" i="1"/>
  <c r="AB128" i="1"/>
  <c r="L303" i="1"/>
  <c r="AD303" i="1"/>
  <c r="AD17" i="1"/>
  <c r="L17" i="1"/>
  <c r="AA11" i="1"/>
  <c r="Y360" i="1"/>
  <c r="L257" i="1"/>
  <c r="AD257" i="1"/>
  <c r="AD89" i="1"/>
  <c r="L89" i="1"/>
  <c r="L111" i="1"/>
  <c r="AD111" i="1"/>
  <c r="L22" i="1"/>
  <c r="AD22" i="1"/>
  <c r="AD39" i="1"/>
  <c r="L39" i="1"/>
  <c r="AD340" i="1"/>
  <c r="L340" i="1"/>
  <c r="L31" i="1"/>
  <c r="AD31" i="1"/>
  <c r="AD129" i="1"/>
  <c r="L129" i="1"/>
  <c r="AD354" i="1"/>
  <c r="L354" i="1"/>
  <c r="L245" i="1"/>
  <c r="AD245" i="1"/>
  <c r="L120" i="1"/>
  <c r="AD120" i="1"/>
  <c r="AD116" i="1"/>
  <c r="L116" i="1"/>
  <c r="AD158" i="1"/>
  <c r="L158" i="1"/>
  <c r="AD155" i="1"/>
  <c r="L155" i="1"/>
  <c r="AD199" i="1" l="1"/>
  <c r="AD255" i="1"/>
  <c r="L118" i="1"/>
  <c r="AD90" i="1"/>
  <c r="L290" i="1"/>
  <c r="L23" i="1"/>
  <c r="AD160" i="1"/>
  <c r="L304" i="1"/>
  <c r="AD336" i="1"/>
  <c r="L213" i="1"/>
  <c r="AD279" i="1"/>
  <c r="L238" i="1"/>
  <c r="L58" i="1"/>
  <c r="AD182" i="1"/>
  <c r="L91" i="1"/>
  <c r="AD233" i="1"/>
  <c r="AD174" i="1"/>
  <c r="AD267" i="1"/>
  <c r="L65" i="1"/>
  <c r="L78" i="1"/>
  <c r="L157" i="1"/>
  <c r="AD77" i="1"/>
  <c r="AD71" i="1"/>
  <c r="L130" i="1"/>
  <c r="L224" i="1"/>
  <c r="AD313" i="1"/>
  <c r="L217" i="1"/>
  <c r="AD323" i="1"/>
  <c r="L125" i="1"/>
  <c r="L292" i="1"/>
  <c r="AD92" i="1"/>
  <c r="L286" i="1"/>
  <c r="AD306" i="1"/>
  <c r="AD107" i="1"/>
  <c r="L99" i="1"/>
  <c r="L180" i="1"/>
  <c r="AD321" i="1"/>
  <c r="L327" i="1"/>
  <c r="AD333" i="1"/>
  <c r="L299" i="1"/>
  <c r="AD297" i="1"/>
  <c r="AD85" i="1"/>
  <c r="L44" i="1"/>
  <c r="L222" i="1"/>
  <c r="L227" i="1"/>
  <c r="AD108" i="1"/>
  <c r="L291" i="1"/>
  <c r="AD282" i="1"/>
  <c r="L84" i="1"/>
  <c r="AD41" i="1"/>
  <c r="L271" i="1"/>
  <c r="AD271" i="1"/>
  <c r="L289" i="1"/>
  <c r="L55" i="1"/>
  <c r="L258" i="1"/>
  <c r="L52" i="1"/>
  <c r="L194" i="1"/>
  <c r="L330" i="1"/>
  <c r="AD26" i="1"/>
  <c r="L200" i="1"/>
  <c r="L119" i="1"/>
  <c r="L128" i="1"/>
  <c r="AD128" i="1"/>
  <c r="Z360" i="1"/>
  <c r="AC11" i="1" l="1"/>
  <c r="AB11" i="1"/>
  <c r="AB360" i="1" s="1"/>
  <c r="AA360" i="1"/>
  <c r="AD11" i="1" l="1"/>
  <c r="AD359" i="1" s="1"/>
  <c r="L11" i="1"/>
  <c r="L359" i="1" s="1"/>
  <c r="AC359" i="1"/>
  <c r="I367" i="1"/>
  <c r="AC360" i="1"/>
</calcChain>
</file>

<file path=xl/sharedStrings.xml><?xml version="1.0" encoding="utf-8"?>
<sst xmlns="http://schemas.openxmlformats.org/spreadsheetml/2006/main" count="2892" uniqueCount="1529">
  <si>
    <t>DOR Code</t>
  </si>
  <si>
    <t>Vendor Code</t>
  </si>
  <si>
    <t>Vendor Address</t>
  </si>
  <si>
    <t>Vendor Name</t>
  </si>
  <si>
    <t>Rounded</t>
  </si>
  <si>
    <t>Surcharge Percent Adopted (3% Max)</t>
  </si>
  <si>
    <t>VC6000191689</t>
  </si>
  <si>
    <t>AD001</t>
  </si>
  <si>
    <t>VC6000191690</t>
  </si>
  <si>
    <t>VC6000191692</t>
  </si>
  <si>
    <t xml:space="preserve">AGAWAM         </t>
  </si>
  <si>
    <t>VC6000191695</t>
  </si>
  <si>
    <t xml:space="preserve">AMHERST        </t>
  </si>
  <si>
    <t>VC6000191703</t>
  </si>
  <si>
    <t xml:space="preserve">ASHLAND        </t>
  </si>
  <si>
    <t>VC6000191709</t>
  </si>
  <si>
    <t xml:space="preserve">AYER           </t>
  </si>
  <si>
    <t>VC6000191713</t>
  </si>
  <si>
    <t xml:space="preserve">BEDFORD        </t>
  </si>
  <si>
    <t>VC6000191730</t>
  </si>
  <si>
    <t xml:space="preserve">BOXFORD        </t>
  </si>
  <si>
    <t>VC6000191733</t>
  </si>
  <si>
    <t xml:space="preserve">BRAINTREE      </t>
  </si>
  <si>
    <t>VC6000192080</t>
  </si>
  <si>
    <t xml:space="preserve">CAMBRIDGE      </t>
  </si>
  <si>
    <t>VC6000191743</t>
  </si>
  <si>
    <t xml:space="preserve">CARLISLE       </t>
  </si>
  <si>
    <t>VC6000191747</t>
  </si>
  <si>
    <t xml:space="preserve">CHATHAM        </t>
  </si>
  <si>
    <t>VC6000191748</t>
  </si>
  <si>
    <t xml:space="preserve">CHELMSFORD     </t>
  </si>
  <si>
    <t>VC6000191752</t>
  </si>
  <si>
    <t xml:space="preserve">CHILMARK       </t>
  </si>
  <si>
    <t>VC6000191755</t>
  </si>
  <si>
    <t xml:space="preserve">COHASSET       </t>
  </si>
  <si>
    <t>VC6000191765</t>
  </si>
  <si>
    <t xml:space="preserve">DARTMOUTH      </t>
  </si>
  <si>
    <t>VC6000191772</t>
  </si>
  <si>
    <t xml:space="preserve">DRACUT         </t>
  </si>
  <si>
    <t>VC6000191775</t>
  </si>
  <si>
    <t xml:space="preserve">DUXBURY        </t>
  </si>
  <si>
    <t>VC6000191782</t>
  </si>
  <si>
    <t xml:space="preserve">EASTHAMPTON    </t>
  </si>
  <si>
    <t>VC6000191783</t>
  </si>
  <si>
    <t xml:space="preserve">EASTON         </t>
  </si>
  <si>
    <t>VC6000191796</t>
  </si>
  <si>
    <t>AQUINNAH</t>
  </si>
  <si>
    <t>VC6000191797</t>
  </si>
  <si>
    <t xml:space="preserve">GEORGETOWN     </t>
  </si>
  <si>
    <t>VC6000191802</t>
  </si>
  <si>
    <t xml:space="preserve">GRAFTON        </t>
  </si>
  <si>
    <t>VC6000191815</t>
  </si>
  <si>
    <t xml:space="preserve">HAMPDEN        </t>
  </si>
  <si>
    <t>VC6000191821</t>
  </si>
  <si>
    <t xml:space="preserve">HARVARD        </t>
  </si>
  <si>
    <t>VC6000191826</t>
  </si>
  <si>
    <t xml:space="preserve">HINGHAM        </t>
  </si>
  <si>
    <t>VC6000191834</t>
  </si>
  <si>
    <t xml:space="preserve">HOLLISTON      </t>
  </si>
  <si>
    <t>VC6000191836</t>
  </si>
  <si>
    <t xml:space="preserve">HOPKINTON      </t>
  </si>
  <si>
    <t>VC6000191854</t>
  </si>
  <si>
    <t xml:space="preserve">LEVERETT       </t>
  </si>
  <si>
    <t>VC6000191858</t>
  </si>
  <si>
    <t xml:space="preserve">LINCOLN        </t>
  </si>
  <si>
    <t>VC6000191870</t>
  </si>
  <si>
    <t xml:space="preserve">MARSHFIELD     </t>
  </si>
  <si>
    <t>VC6000191877</t>
  </si>
  <si>
    <t xml:space="preserve">MEDWAY         </t>
  </si>
  <si>
    <t>VC6000191878</t>
  </si>
  <si>
    <t xml:space="preserve">MENDON         </t>
  </si>
  <si>
    <t>VC6000191899</t>
  </si>
  <si>
    <t xml:space="preserve">NANTUCKET      </t>
  </si>
  <si>
    <t>VC6000192119</t>
  </si>
  <si>
    <t xml:space="preserve">NEWBURYPORT    </t>
  </si>
  <si>
    <t>VC6000192120</t>
  </si>
  <si>
    <t xml:space="preserve">NEWTON         </t>
  </si>
  <si>
    <t>VC6000191909</t>
  </si>
  <si>
    <t xml:space="preserve">NORFOLK        </t>
  </si>
  <si>
    <t>VC6000191910</t>
  </si>
  <si>
    <t xml:space="preserve">NORTH ANDOVER  </t>
  </si>
  <si>
    <t>VC6000191923</t>
  </si>
  <si>
    <t xml:space="preserve">NORWELL        </t>
  </si>
  <si>
    <t>VC6000192125</t>
  </si>
  <si>
    <t xml:space="preserve">PEABODY        </t>
  </si>
  <si>
    <t>VC6000191945</t>
  </si>
  <si>
    <t xml:space="preserve">PLYMOUTH       </t>
  </si>
  <si>
    <t>VC6000191960</t>
  </si>
  <si>
    <t xml:space="preserve">ROCKPORT       </t>
  </si>
  <si>
    <t>VC6000191962</t>
  </si>
  <si>
    <t xml:space="preserve">ROWLEY         </t>
  </si>
  <si>
    <t>VC6000191971</t>
  </si>
  <si>
    <t xml:space="preserve">SCITUATE       </t>
  </si>
  <si>
    <t>VC6000191985</t>
  </si>
  <si>
    <t xml:space="preserve">SOUTHAMPTON    </t>
  </si>
  <si>
    <t>VC6000191986</t>
  </si>
  <si>
    <t xml:space="preserve">SOUTHBOROUGH   </t>
  </si>
  <si>
    <t>VC6000191988</t>
  </si>
  <si>
    <t xml:space="preserve">SOUTHWICK      </t>
  </si>
  <si>
    <t>VC6000191991</t>
  </si>
  <si>
    <t xml:space="preserve">STOCKBRIDGE    </t>
  </si>
  <si>
    <t>VC6000191994</t>
  </si>
  <si>
    <t xml:space="preserve">STOW           </t>
  </si>
  <si>
    <t>VC6000191995</t>
  </si>
  <si>
    <t xml:space="preserve">STURBRIDGE     </t>
  </si>
  <si>
    <t>VC6000191996</t>
  </si>
  <si>
    <t xml:space="preserve">SUDBURY        </t>
  </si>
  <si>
    <t>VC6000192011</t>
  </si>
  <si>
    <t xml:space="preserve">TYNGSBOROUGH   </t>
  </si>
  <si>
    <t>VC6000192013</t>
  </si>
  <si>
    <t xml:space="preserve">UPTON          </t>
  </si>
  <si>
    <t>VC6000192021</t>
  </si>
  <si>
    <t xml:space="preserve">WAREHAM        </t>
  </si>
  <si>
    <t>VC6000192027</t>
  </si>
  <si>
    <t xml:space="preserve">WAYLAND        </t>
  </si>
  <si>
    <t>VC6000192029</t>
  </si>
  <si>
    <t xml:space="preserve">WELLESLEY      </t>
  </si>
  <si>
    <t>VC6000192044</t>
  </si>
  <si>
    <t xml:space="preserve">WESTFIELD      </t>
  </si>
  <si>
    <t>VC6000192045</t>
  </si>
  <si>
    <t xml:space="preserve">WESTFORD       </t>
  </si>
  <si>
    <t>VC6000192049</t>
  </si>
  <si>
    <t xml:space="preserve">WESTON         </t>
  </si>
  <si>
    <t>VC6000192050</t>
  </si>
  <si>
    <t xml:space="preserve">WESTPORT       </t>
  </si>
  <si>
    <t>VC6000192060</t>
  </si>
  <si>
    <t xml:space="preserve">WILLIAMSTOWN   </t>
  </si>
  <si>
    <t>VC6000191688</t>
  </si>
  <si>
    <t>ABINGTON</t>
  </si>
  <si>
    <t>VC6000191691</t>
  </si>
  <si>
    <t xml:space="preserve">ADAMS          </t>
  </si>
  <si>
    <t>VC6000191687</t>
  </si>
  <si>
    <t xml:space="preserve">ALFORD         </t>
  </si>
  <si>
    <t>VC6000191693</t>
  </si>
  <si>
    <t xml:space="preserve">AMESBURY       </t>
  </si>
  <si>
    <t>VC6000191696</t>
  </si>
  <si>
    <t xml:space="preserve">ANDOVER        </t>
  </si>
  <si>
    <t>VC6000191698</t>
  </si>
  <si>
    <t xml:space="preserve">ARLINGTON      </t>
  </si>
  <si>
    <t>VC6000191699</t>
  </si>
  <si>
    <t xml:space="preserve">ASHBURNHAM     </t>
  </si>
  <si>
    <t>VC6000191700</t>
  </si>
  <si>
    <t xml:space="preserve">ASHBY          </t>
  </si>
  <si>
    <t>VC6000191701</t>
  </si>
  <si>
    <t xml:space="preserve">ASHFIELD       </t>
  </si>
  <si>
    <t>VC6000191704</t>
  </si>
  <si>
    <t xml:space="preserve">ATHOL          </t>
  </si>
  <si>
    <t>VC6000192072</t>
  </si>
  <si>
    <t xml:space="preserve">ATTLEBORO      </t>
  </si>
  <si>
    <t>VC6000191706</t>
  </si>
  <si>
    <t xml:space="preserve">AUBURN         </t>
  </si>
  <si>
    <t>VC6000191708</t>
  </si>
  <si>
    <t xml:space="preserve">AVON           </t>
  </si>
  <si>
    <t>VC6000191710</t>
  </si>
  <si>
    <t xml:space="preserve">BARNSTABLE     </t>
  </si>
  <si>
    <t>VC6000191711</t>
  </si>
  <si>
    <t xml:space="preserve">BARRE          </t>
  </si>
  <si>
    <t>VC6000191712</t>
  </si>
  <si>
    <t xml:space="preserve">BECKET         </t>
  </si>
  <si>
    <t>VC6000191714</t>
  </si>
  <si>
    <t xml:space="preserve">BELCHERTOWN    </t>
  </si>
  <si>
    <t>VC6000191715</t>
  </si>
  <si>
    <t xml:space="preserve">BELLINGHAM     </t>
  </si>
  <si>
    <t>VC6000191717</t>
  </si>
  <si>
    <t xml:space="preserve">BELMONT        </t>
  </si>
  <si>
    <t>VC6000191718</t>
  </si>
  <si>
    <t xml:space="preserve">BERKLEY        </t>
  </si>
  <si>
    <t>VC6000191720</t>
  </si>
  <si>
    <t xml:space="preserve">BERLIN         </t>
  </si>
  <si>
    <t>VC6000191722</t>
  </si>
  <si>
    <t xml:space="preserve">BERNARDSTON    </t>
  </si>
  <si>
    <t>VC6000192074</t>
  </si>
  <si>
    <t xml:space="preserve">BEVERLY        </t>
  </si>
  <si>
    <t>VC6000191723</t>
  </si>
  <si>
    <t xml:space="preserve">BILLERICA      </t>
  </si>
  <si>
    <t>VC6000191724</t>
  </si>
  <si>
    <t>AD002</t>
  </si>
  <si>
    <t xml:space="preserve">BLACKSTONE     </t>
  </si>
  <si>
    <t>VC6000191725</t>
  </si>
  <si>
    <t xml:space="preserve">BLANDFORD      </t>
  </si>
  <si>
    <t>VC6000191726</t>
  </si>
  <si>
    <t xml:space="preserve">BOLTON         </t>
  </si>
  <si>
    <t>VC6000192075</t>
  </si>
  <si>
    <t xml:space="preserve">BOSTON         </t>
  </si>
  <si>
    <t>VC6000191727</t>
  </si>
  <si>
    <t xml:space="preserve">BOURNE         </t>
  </si>
  <si>
    <t>VC6000191728</t>
  </si>
  <si>
    <t xml:space="preserve">BOXBOROUGH     </t>
  </si>
  <si>
    <t>VC6000191731</t>
  </si>
  <si>
    <t xml:space="preserve">BOYLSTON       </t>
  </si>
  <si>
    <t>VC6000191734</t>
  </si>
  <si>
    <t xml:space="preserve">BREWSTER       </t>
  </si>
  <si>
    <t>VC6000191735</t>
  </si>
  <si>
    <t xml:space="preserve">BRIDGEWATER    </t>
  </si>
  <si>
    <t>VC6000191736</t>
  </si>
  <si>
    <t xml:space="preserve">BRIMFIELD      </t>
  </si>
  <si>
    <t>VC6000192077</t>
  </si>
  <si>
    <t xml:space="preserve">BROCKTON       </t>
  </si>
  <si>
    <t>VC6000191737</t>
  </si>
  <si>
    <t xml:space="preserve">BROOKFIELD     </t>
  </si>
  <si>
    <t>VC6000191738</t>
  </si>
  <si>
    <t xml:space="preserve">BROOKLINE      </t>
  </si>
  <si>
    <t>VC6000191739</t>
  </si>
  <si>
    <t xml:space="preserve">BUCKLAND       </t>
  </si>
  <si>
    <t>VC6000191741</t>
  </si>
  <si>
    <t xml:space="preserve">BURLINGTON     </t>
  </si>
  <si>
    <t>VC6000191742</t>
  </si>
  <si>
    <t xml:space="preserve">CANTON         </t>
  </si>
  <si>
    <t>VC6000191744</t>
  </si>
  <si>
    <t xml:space="preserve">CARVER         </t>
  </si>
  <si>
    <t>VC6000191745</t>
  </si>
  <si>
    <t xml:space="preserve">CHARLEMONT     </t>
  </si>
  <si>
    <t>VC6000191746</t>
  </si>
  <si>
    <t xml:space="preserve">CHARLTON       </t>
  </si>
  <si>
    <t>VC6000192083</t>
  </si>
  <si>
    <t xml:space="preserve">CHELSEA        </t>
  </si>
  <si>
    <t>VC6000191749</t>
  </si>
  <si>
    <t xml:space="preserve">CHESHIRE       </t>
  </si>
  <si>
    <t>VC6000191750</t>
  </si>
  <si>
    <t xml:space="preserve">CHESTER        </t>
  </si>
  <si>
    <t>VC6000191751</t>
  </si>
  <si>
    <t xml:space="preserve">CHESTERFIELD   </t>
  </si>
  <si>
    <t>VC6000192086</t>
  </si>
  <si>
    <t xml:space="preserve">CHICOPEE       </t>
  </si>
  <si>
    <t>VC6000191753</t>
  </si>
  <si>
    <t xml:space="preserve">CLARKSBURG     </t>
  </si>
  <si>
    <t>VC6000191754</t>
  </si>
  <si>
    <t xml:space="preserve">CLINTON        </t>
  </si>
  <si>
    <t>VC6000191756</t>
  </si>
  <si>
    <t xml:space="preserve">COLRAIN        </t>
  </si>
  <si>
    <t>VC6000191757</t>
  </si>
  <si>
    <t xml:space="preserve">CONCORD        </t>
  </si>
  <si>
    <t>VC6000191759</t>
  </si>
  <si>
    <t xml:space="preserve">CONWAY         </t>
  </si>
  <si>
    <t>VC6000191760</t>
  </si>
  <si>
    <t xml:space="preserve">CUMMINGTON     </t>
  </si>
  <si>
    <t>VC6000191761</t>
  </si>
  <si>
    <t xml:space="preserve">DALTON         </t>
  </si>
  <si>
    <t>VC6000191762</t>
  </si>
  <si>
    <t xml:space="preserve">DANVERS        </t>
  </si>
  <si>
    <t>VC6000191767</t>
  </si>
  <si>
    <t xml:space="preserve">DEDHAM         </t>
  </si>
  <si>
    <t>VC6000191764</t>
  </si>
  <si>
    <t xml:space="preserve">DEERFIELD      </t>
  </si>
  <si>
    <t>VC6000191768</t>
  </si>
  <si>
    <t xml:space="preserve">DENNIS         </t>
  </si>
  <si>
    <t>VC6000191769</t>
  </si>
  <si>
    <t xml:space="preserve">DIGHTON        </t>
  </si>
  <si>
    <t>VC6000191770</t>
  </si>
  <si>
    <t xml:space="preserve">DOUGLAS        </t>
  </si>
  <si>
    <t>VC6000191771</t>
  </si>
  <si>
    <t xml:space="preserve">DOVER          </t>
  </si>
  <si>
    <t>VC6000191773</t>
  </si>
  <si>
    <t xml:space="preserve">DUDLEY         </t>
  </si>
  <si>
    <t>VC6000191774</t>
  </si>
  <si>
    <t xml:space="preserve">DUNSTABLE      </t>
  </si>
  <si>
    <t>VC6000191776</t>
  </si>
  <si>
    <t>EAST BRIDGEWATER</t>
  </si>
  <si>
    <t>VC6000191777</t>
  </si>
  <si>
    <t>EAST BROOKFIELD</t>
  </si>
  <si>
    <t>VC6000191778</t>
  </si>
  <si>
    <t>EAST LONGMEADOW</t>
  </si>
  <si>
    <t>VC6000191779</t>
  </si>
  <si>
    <t xml:space="preserve">EASTHAM        </t>
  </si>
  <si>
    <t>VC6000191784</t>
  </si>
  <si>
    <t xml:space="preserve">EDGARTOWN      </t>
  </si>
  <si>
    <t>VC6000191785</t>
  </si>
  <si>
    <t xml:space="preserve">EGREMONT       </t>
  </si>
  <si>
    <t>VC6000191786</t>
  </si>
  <si>
    <t xml:space="preserve">ERVING         </t>
  </si>
  <si>
    <t>VC6000191787</t>
  </si>
  <si>
    <t xml:space="preserve">ESSEX          </t>
  </si>
  <si>
    <t>VC6000192088</t>
  </si>
  <si>
    <t xml:space="preserve">EVERETT        </t>
  </si>
  <si>
    <t>VC6000191789</t>
  </si>
  <si>
    <t xml:space="preserve">FAIRHAVEN      </t>
  </si>
  <si>
    <t>VC6000192090</t>
  </si>
  <si>
    <t xml:space="preserve">FALL RIVER     </t>
  </si>
  <si>
    <t>VC6000191790</t>
  </si>
  <si>
    <t xml:space="preserve">FALMOUTH       </t>
  </si>
  <si>
    <t>VC6000192093</t>
  </si>
  <si>
    <t xml:space="preserve">FITCHBURG      </t>
  </si>
  <si>
    <t>VC6000191791</t>
  </si>
  <si>
    <t xml:space="preserve">FLORIDA        </t>
  </si>
  <si>
    <t>VC6000191792</t>
  </si>
  <si>
    <t xml:space="preserve">FOXBOROUGH     </t>
  </si>
  <si>
    <t>VC6000191793</t>
  </si>
  <si>
    <t xml:space="preserve">FRAMINGHAM     </t>
  </si>
  <si>
    <t>VC6000191794</t>
  </si>
  <si>
    <t xml:space="preserve">FRANKLIN       </t>
  </si>
  <si>
    <t>VC6000191795</t>
  </si>
  <si>
    <t xml:space="preserve">FREETOWN       </t>
  </si>
  <si>
    <t>VC6000192095</t>
  </si>
  <si>
    <t xml:space="preserve">GARDNER        </t>
  </si>
  <si>
    <t>VC6000191798</t>
  </si>
  <si>
    <t xml:space="preserve">GILL           </t>
  </si>
  <si>
    <t>VC6000192096</t>
  </si>
  <si>
    <t xml:space="preserve">GLOUCESTER     </t>
  </si>
  <si>
    <t>VC6000191799</t>
  </si>
  <si>
    <t xml:space="preserve">GOSHEN         </t>
  </si>
  <si>
    <t>VC6000191800</t>
  </si>
  <si>
    <t xml:space="preserve">GOSNOLD        </t>
  </si>
  <si>
    <t>VC6000191803</t>
  </si>
  <si>
    <t xml:space="preserve">GRANBY         </t>
  </si>
  <si>
    <t>VC6000191805</t>
  </si>
  <si>
    <t xml:space="preserve">GRANVILLE      </t>
  </si>
  <si>
    <t>VC6000191806</t>
  </si>
  <si>
    <t>GREAT BARRINGTON</t>
  </si>
  <si>
    <t>VC6000191807</t>
  </si>
  <si>
    <t xml:space="preserve">GREENFIELD     </t>
  </si>
  <si>
    <t>VC6000191809</t>
  </si>
  <si>
    <t xml:space="preserve">GROTON         </t>
  </si>
  <si>
    <t>VC6000191810</t>
  </si>
  <si>
    <t xml:space="preserve">GROVELAND      </t>
  </si>
  <si>
    <t>VC6000191811</t>
  </si>
  <si>
    <t xml:space="preserve">HADLEY         </t>
  </si>
  <si>
    <t>VC6000191812</t>
  </si>
  <si>
    <t xml:space="preserve">HALIFAX        </t>
  </si>
  <si>
    <t>VC6000191814</t>
  </si>
  <si>
    <t xml:space="preserve">HAMILTON       </t>
  </si>
  <si>
    <t>VC6000191816</t>
  </si>
  <si>
    <t xml:space="preserve">HANCOCK        </t>
  </si>
  <si>
    <t>VC6000191817</t>
  </si>
  <si>
    <t xml:space="preserve">HANOVER        </t>
  </si>
  <si>
    <t>VC6000191818</t>
  </si>
  <si>
    <t xml:space="preserve">HANSON         </t>
  </si>
  <si>
    <t>VC6000191819</t>
  </si>
  <si>
    <t xml:space="preserve">HARDWICK       </t>
  </si>
  <si>
    <t>VC6000191822</t>
  </si>
  <si>
    <t xml:space="preserve">HARWICH        </t>
  </si>
  <si>
    <t>VC6000191823</t>
  </si>
  <si>
    <t xml:space="preserve">HATFIELD       </t>
  </si>
  <si>
    <t>VC6000192101</t>
  </si>
  <si>
    <t xml:space="preserve">HAVERHILL      </t>
  </si>
  <si>
    <t>VC6000191824</t>
  </si>
  <si>
    <t xml:space="preserve">HAWLEY         </t>
  </si>
  <si>
    <t>VC6000191825</t>
  </si>
  <si>
    <t xml:space="preserve">HEATH          </t>
  </si>
  <si>
    <t>VC6000191828</t>
  </si>
  <si>
    <t xml:space="preserve">HINSDALE       </t>
  </si>
  <si>
    <t>VC6000191830</t>
  </si>
  <si>
    <t xml:space="preserve">HOLBROOK       </t>
  </si>
  <si>
    <t>VC6000191831</t>
  </si>
  <si>
    <t xml:space="preserve">HOLDEN         </t>
  </si>
  <si>
    <t>VC6000191833</t>
  </si>
  <si>
    <t xml:space="preserve">HOLLAND        </t>
  </si>
  <si>
    <t>VC6000192102</t>
  </si>
  <si>
    <t xml:space="preserve">HOLYOKE        </t>
  </si>
  <si>
    <t>VC6000191835</t>
  </si>
  <si>
    <t xml:space="preserve">HOPEDALE       </t>
  </si>
  <si>
    <t>VC6000191837</t>
  </si>
  <si>
    <t xml:space="preserve">HUBBARDSTON    </t>
  </si>
  <si>
    <t>VC6000191839</t>
  </si>
  <si>
    <t xml:space="preserve">HUDSON         </t>
  </si>
  <si>
    <t>VC6000191840</t>
  </si>
  <si>
    <t xml:space="preserve">HULL           </t>
  </si>
  <si>
    <t>VC6000191841</t>
  </si>
  <si>
    <t xml:space="preserve">HUNTINGTON     </t>
  </si>
  <si>
    <t>VC6000191843</t>
  </si>
  <si>
    <t xml:space="preserve">IPSWICH        </t>
  </si>
  <si>
    <t>VC6000191844</t>
  </si>
  <si>
    <t xml:space="preserve">KINGSTON       </t>
  </si>
  <si>
    <t>VC6000191846</t>
  </si>
  <si>
    <t xml:space="preserve">LAKEVILLE      </t>
  </si>
  <si>
    <t>VC6000191847</t>
  </si>
  <si>
    <t xml:space="preserve">LANCASTER      </t>
  </si>
  <si>
    <t>VC6000191848</t>
  </si>
  <si>
    <t xml:space="preserve">LANESBOROUGH   </t>
  </si>
  <si>
    <t>VC6000192104</t>
  </si>
  <si>
    <t xml:space="preserve">LAWRENCE       </t>
  </si>
  <si>
    <t>VC6000191850</t>
  </si>
  <si>
    <t xml:space="preserve">LEE            </t>
  </si>
  <si>
    <t>VC6000191851</t>
  </si>
  <si>
    <t xml:space="preserve">LEICESTER      </t>
  </si>
  <si>
    <t>VC6000191853</t>
  </si>
  <si>
    <t xml:space="preserve">LENOX          </t>
  </si>
  <si>
    <t>VC6000192105</t>
  </si>
  <si>
    <t xml:space="preserve">LEOMINSTER     </t>
  </si>
  <si>
    <t>VC6000191855</t>
  </si>
  <si>
    <t xml:space="preserve">LEXINGTON      </t>
  </si>
  <si>
    <t>VC6000191857</t>
  </si>
  <si>
    <t xml:space="preserve">LEYDEN         </t>
  </si>
  <si>
    <t>VC6000191859</t>
  </si>
  <si>
    <t xml:space="preserve">LITTLETON      </t>
  </si>
  <si>
    <t>VC6000191861</t>
  </si>
  <si>
    <t xml:space="preserve">LONGMEADOW     </t>
  </si>
  <si>
    <t>VC6000192108</t>
  </si>
  <si>
    <t xml:space="preserve">LOWELL         </t>
  </si>
  <si>
    <t>VC6000191862</t>
  </si>
  <si>
    <t xml:space="preserve">LUDLOW         </t>
  </si>
  <si>
    <t>VC6000191863</t>
  </si>
  <si>
    <t xml:space="preserve">LUNENBURG      </t>
  </si>
  <si>
    <t>VC6000192109</t>
  </si>
  <si>
    <t xml:space="preserve">LYNN           </t>
  </si>
  <si>
    <t>VC6000191865</t>
  </si>
  <si>
    <t xml:space="preserve">LYNNFIELD      </t>
  </si>
  <si>
    <t>VC6000192110</t>
  </si>
  <si>
    <t xml:space="preserve">MALDEN         </t>
  </si>
  <si>
    <t>VC6000191866</t>
  </si>
  <si>
    <t xml:space="preserve">MANCHESTER     </t>
  </si>
  <si>
    <t>VC6000191867</t>
  </si>
  <si>
    <t xml:space="preserve">MANSFIELD      </t>
  </si>
  <si>
    <t>VC6000191868</t>
  </si>
  <si>
    <t xml:space="preserve">MARBLEHEAD     </t>
  </si>
  <si>
    <t>VC6000191869</t>
  </si>
  <si>
    <t xml:space="preserve">MARION         </t>
  </si>
  <si>
    <t>VC6000192112</t>
  </si>
  <si>
    <t xml:space="preserve">MARLBOROUGH    </t>
  </si>
  <si>
    <t>VC6000191871</t>
  </si>
  <si>
    <t xml:space="preserve">MASHPEE        </t>
  </si>
  <si>
    <t>VC6000191872</t>
  </si>
  <si>
    <t xml:space="preserve">MATTAPOISETT   </t>
  </si>
  <si>
    <t>VC6000191874</t>
  </si>
  <si>
    <t xml:space="preserve">MAYNARD        </t>
  </si>
  <si>
    <t>VC6000191875</t>
  </si>
  <si>
    <t xml:space="preserve">MEDFIELD       </t>
  </si>
  <si>
    <t>VC6000192114</t>
  </si>
  <si>
    <t xml:space="preserve">MEDFORD        </t>
  </si>
  <si>
    <t>VC6000192115</t>
  </si>
  <si>
    <t xml:space="preserve">MELROSE        </t>
  </si>
  <si>
    <t>VC6000191879</t>
  </si>
  <si>
    <t xml:space="preserve">MERRIMAC       </t>
  </si>
  <si>
    <t>VC6000191881</t>
  </si>
  <si>
    <t xml:space="preserve">METHUEN        </t>
  </si>
  <si>
    <t>VC6000191882</t>
  </si>
  <si>
    <t xml:space="preserve">MIDDLEBOROUGH  </t>
  </si>
  <si>
    <t>VC6000191883</t>
  </si>
  <si>
    <t xml:space="preserve">MIDDLEFIELD    </t>
  </si>
  <si>
    <t>VC6000191884</t>
  </si>
  <si>
    <t xml:space="preserve">MIDDLETON      </t>
  </si>
  <si>
    <t>VC6000191885</t>
  </si>
  <si>
    <t xml:space="preserve">MILFORD        </t>
  </si>
  <si>
    <t>VC6000191886</t>
  </si>
  <si>
    <t xml:space="preserve">MILLBURY       </t>
  </si>
  <si>
    <t>VC6000191887</t>
  </si>
  <si>
    <t xml:space="preserve">MILLIS         </t>
  </si>
  <si>
    <t>VC6000191888</t>
  </si>
  <si>
    <t xml:space="preserve">MILLVILLE      </t>
  </si>
  <si>
    <t>VC6000191889</t>
  </si>
  <si>
    <t xml:space="preserve">MILTON         </t>
  </si>
  <si>
    <t>VC6000191890</t>
  </si>
  <si>
    <t xml:space="preserve">MONROE         </t>
  </si>
  <si>
    <t>VC6000191892</t>
  </si>
  <si>
    <t xml:space="preserve">MONSON         </t>
  </si>
  <si>
    <t>VC6000191893</t>
  </si>
  <si>
    <t xml:space="preserve">MONTAGUE       </t>
  </si>
  <si>
    <t>VC6000191894</t>
  </si>
  <si>
    <t xml:space="preserve">MONTEREY       </t>
  </si>
  <si>
    <t>VC6000191895</t>
  </si>
  <si>
    <t xml:space="preserve">MONTGOMERY     </t>
  </si>
  <si>
    <t>VC6000191897</t>
  </si>
  <si>
    <t>MOUNT WASHINGTON</t>
  </si>
  <si>
    <t>VC6000191898</t>
  </si>
  <si>
    <t xml:space="preserve">NAHANT         </t>
  </si>
  <si>
    <t>VC6000191900</t>
  </si>
  <si>
    <t xml:space="preserve">NATICK         </t>
  </si>
  <si>
    <t>VC6000191901</t>
  </si>
  <si>
    <t xml:space="preserve">NEEDHAM        </t>
  </si>
  <si>
    <t>VC6000191902</t>
  </si>
  <si>
    <t xml:space="preserve">NEW ASHFORD    </t>
  </si>
  <si>
    <t>VC6000192118</t>
  </si>
  <si>
    <t xml:space="preserve">NEW BEDFORD    </t>
  </si>
  <si>
    <t>VC6000191904</t>
  </si>
  <si>
    <t xml:space="preserve">NEW BRAINTREE  </t>
  </si>
  <si>
    <t>VC6000191905</t>
  </si>
  <si>
    <t>NEW MARLBOROUGH</t>
  </si>
  <si>
    <t>VC6000191907</t>
  </si>
  <si>
    <t xml:space="preserve">NEW SALEM      </t>
  </si>
  <si>
    <t>VC6000191908</t>
  </si>
  <si>
    <t xml:space="preserve">NEWBURY        </t>
  </si>
  <si>
    <t>VC6000192121</t>
  </si>
  <si>
    <t xml:space="preserve">NORTH ADAMS    </t>
  </si>
  <si>
    <t>VC6000191912</t>
  </si>
  <si>
    <t>NORTH ATTLEBOROUGH</t>
  </si>
  <si>
    <t>VC6000191913</t>
  </si>
  <si>
    <t>NORTH BROOKFIELD</t>
  </si>
  <si>
    <t>VC6000191915</t>
  </si>
  <si>
    <t xml:space="preserve">NORTH READING  </t>
  </si>
  <si>
    <t>VC6000192123</t>
  </si>
  <si>
    <t xml:space="preserve">NORTHAMPTON    </t>
  </si>
  <si>
    <t>VC6000191917</t>
  </si>
  <si>
    <t xml:space="preserve">NORTHBOROUGH   </t>
  </si>
  <si>
    <t>VC6000191918</t>
  </si>
  <si>
    <t xml:space="preserve">NORTHBRIDGE    </t>
  </si>
  <si>
    <t>VC6000191921</t>
  </si>
  <si>
    <t xml:space="preserve">NORTHFIELD     </t>
  </si>
  <si>
    <t>VC6000191922</t>
  </si>
  <si>
    <t xml:space="preserve">NORTON         </t>
  </si>
  <si>
    <t>VC6000191924</t>
  </si>
  <si>
    <t xml:space="preserve">NORWOOD        </t>
  </si>
  <si>
    <t>VC6000191926</t>
  </si>
  <si>
    <t xml:space="preserve">OAK BLUFFS     </t>
  </si>
  <si>
    <t>VC6000191927</t>
  </si>
  <si>
    <t xml:space="preserve">OAKHAM         </t>
  </si>
  <si>
    <t>VC6000191929</t>
  </si>
  <si>
    <t xml:space="preserve">ORANGE         </t>
  </si>
  <si>
    <t>VC6000191930</t>
  </si>
  <si>
    <t xml:space="preserve">ORLEANS        </t>
  </si>
  <si>
    <t>VC6000191931</t>
  </si>
  <si>
    <t xml:space="preserve">OTIS           </t>
  </si>
  <si>
    <t>VC6000191932</t>
  </si>
  <si>
    <t xml:space="preserve">OXFORD         </t>
  </si>
  <si>
    <t>VC6000191933</t>
  </si>
  <si>
    <t xml:space="preserve">PALMER         </t>
  </si>
  <si>
    <t>VC6000191935</t>
  </si>
  <si>
    <t xml:space="preserve">PAXTON         </t>
  </si>
  <si>
    <t>VC6000191937</t>
  </si>
  <si>
    <t xml:space="preserve">PELHAM         </t>
  </si>
  <si>
    <t>VC6000191938</t>
  </si>
  <si>
    <t xml:space="preserve">PEMBROKE       </t>
  </si>
  <si>
    <t>VC6000191939</t>
  </si>
  <si>
    <t xml:space="preserve">PEPPERELL      </t>
  </si>
  <si>
    <t>VC6000191940</t>
  </si>
  <si>
    <t xml:space="preserve">PERU           </t>
  </si>
  <si>
    <t>VC6000191941</t>
  </si>
  <si>
    <t xml:space="preserve">PETERSHAM      </t>
  </si>
  <si>
    <t>VC6000191942</t>
  </si>
  <si>
    <t xml:space="preserve">PHILLIPSTON    </t>
  </si>
  <si>
    <t>VC6000192129</t>
  </si>
  <si>
    <t xml:space="preserve">PITTSFIELD     </t>
  </si>
  <si>
    <t>VC6000191943</t>
  </si>
  <si>
    <t xml:space="preserve">PLAINFIELD     </t>
  </si>
  <si>
    <t>VC6000191944</t>
  </si>
  <si>
    <t xml:space="preserve">PLAINVILLE     </t>
  </si>
  <si>
    <t>VC6000191947</t>
  </si>
  <si>
    <t xml:space="preserve">PLYMPTON       </t>
  </si>
  <si>
    <t>VC6000191948</t>
  </si>
  <si>
    <t xml:space="preserve">PRINCETON      </t>
  </si>
  <si>
    <t>VC6000191950</t>
  </si>
  <si>
    <t xml:space="preserve">PROVINCETOWN   </t>
  </si>
  <si>
    <t>VC6000192134</t>
  </si>
  <si>
    <t xml:space="preserve">QUINCY         </t>
  </si>
  <si>
    <t>VC6000191951</t>
  </si>
  <si>
    <t xml:space="preserve">RANDOLPH       </t>
  </si>
  <si>
    <t>VC6000191952</t>
  </si>
  <si>
    <t xml:space="preserve">RAYNHAM        </t>
  </si>
  <si>
    <t>VC6000191953</t>
  </si>
  <si>
    <t xml:space="preserve">READING        </t>
  </si>
  <si>
    <t>VC6000191955</t>
  </si>
  <si>
    <t xml:space="preserve">REHOBOTH       </t>
  </si>
  <si>
    <t>VC6000192136</t>
  </si>
  <si>
    <t xml:space="preserve">REVERE         </t>
  </si>
  <si>
    <t>VC6000191957</t>
  </si>
  <si>
    <t xml:space="preserve">RICHMOND       </t>
  </si>
  <si>
    <t>VC6000191958</t>
  </si>
  <si>
    <t xml:space="preserve">ROCHESTER      </t>
  </si>
  <si>
    <t>VC6000191959</t>
  </si>
  <si>
    <t xml:space="preserve">ROCKLAND       </t>
  </si>
  <si>
    <t>VC6000191961</t>
  </si>
  <si>
    <t xml:space="preserve">ROWE           </t>
  </si>
  <si>
    <t>VC6000191963</t>
  </si>
  <si>
    <t xml:space="preserve">ROYALSTON      </t>
  </si>
  <si>
    <t>VC6000191964</t>
  </si>
  <si>
    <t xml:space="preserve">RUSSELL        </t>
  </si>
  <si>
    <t>VC6000191965</t>
  </si>
  <si>
    <t xml:space="preserve">RUTLAND        </t>
  </si>
  <si>
    <t>VC6000192137</t>
  </si>
  <si>
    <t xml:space="preserve">SALEM          </t>
  </si>
  <si>
    <t>VC6000191966</t>
  </si>
  <si>
    <t xml:space="preserve">SALISBURY      </t>
  </si>
  <si>
    <t>VC6000191967</t>
  </si>
  <si>
    <t xml:space="preserve">SANDISFIELD    </t>
  </si>
  <si>
    <t>VC6000191968</t>
  </si>
  <si>
    <t xml:space="preserve">SANDWICH       </t>
  </si>
  <si>
    <t>VC6000191969</t>
  </si>
  <si>
    <t xml:space="preserve">SAUGUS         </t>
  </si>
  <si>
    <t>VC6000191970</t>
  </si>
  <si>
    <t xml:space="preserve">SAVOY          </t>
  </si>
  <si>
    <t>VC6000191972</t>
  </si>
  <si>
    <t xml:space="preserve">SEEKONK        </t>
  </si>
  <si>
    <t>VC6000191973</t>
  </si>
  <si>
    <t xml:space="preserve">SHARON         </t>
  </si>
  <si>
    <t>VC6000191974</t>
  </si>
  <si>
    <t xml:space="preserve">SHEFFIELD      </t>
  </si>
  <si>
    <t>VC6000191975</t>
  </si>
  <si>
    <t xml:space="preserve">SHELBURNE      </t>
  </si>
  <si>
    <t>VC6000191976</t>
  </si>
  <si>
    <t xml:space="preserve">SHERBORN       </t>
  </si>
  <si>
    <t>VC6000191977</t>
  </si>
  <si>
    <t xml:space="preserve">SHIRLEY        </t>
  </si>
  <si>
    <t>VC6000191980</t>
  </si>
  <si>
    <t xml:space="preserve">SHREWSBURY     </t>
  </si>
  <si>
    <t>VC6000191981</t>
  </si>
  <si>
    <t xml:space="preserve">SHUTESBURY     </t>
  </si>
  <si>
    <t>VC6000191982</t>
  </si>
  <si>
    <t xml:space="preserve">SOMERSET       </t>
  </si>
  <si>
    <t>VC6000192138</t>
  </si>
  <si>
    <t xml:space="preserve">SOMERVILLE     </t>
  </si>
  <si>
    <t>VC6000191983</t>
  </si>
  <si>
    <t xml:space="preserve">SOUTH HADLEY   </t>
  </si>
  <si>
    <t>VC6000191987</t>
  </si>
  <si>
    <t xml:space="preserve">SOUTHBRIDGE    </t>
  </si>
  <si>
    <t>VC6000191989</t>
  </si>
  <si>
    <t xml:space="preserve">SPENCER        </t>
  </si>
  <si>
    <t>VC6000192140</t>
  </si>
  <si>
    <t xml:space="preserve">SPRINGFIELD    </t>
  </si>
  <si>
    <t>VC6000191990</t>
  </si>
  <si>
    <t xml:space="preserve">STERLING       </t>
  </si>
  <si>
    <t>VC6000191992</t>
  </si>
  <si>
    <t xml:space="preserve">STONEHAM       </t>
  </si>
  <si>
    <t>VC6000191993</t>
  </si>
  <si>
    <t xml:space="preserve">STOUGHTON      </t>
  </si>
  <si>
    <t>VC6000191997</t>
  </si>
  <si>
    <t xml:space="preserve">SUNDERLAND     </t>
  </si>
  <si>
    <t>VC6000191998</t>
  </si>
  <si>
    <t xml:space="preserve">SUTTON         </t>
  </si>
  <si>
    <t>VC6000191999</t>
  </si>
  <si>
    <t xml:space="preserve">SWAMPSCOTT     </t>
  </si>
  <si>
    <t>VC6000192002</t>
  </si>
  <si>
    <t xml:space="preserve">SWANSEA        </t>
  </si>
  <si>
    <t>VC6000192003</t>
  </si>
  <si>
    <t xml:space="preserve">TAUNTON        </t>
  </si>
  <si>
    <t>VC6000192004</t>
  </si>
  <si>
    <t xml:space="preserve">TEMPLETON      </t>
  </si>
  <si>
    <t>VC6000192005</t>
  </si>
  <si>
    <t xml:space="preserve">TEWKSBURY      </t>
  </si>
  <si>
    <t>VC6000192006</t>
  </si>
  <si>
    <t xml:space="preserve">TISBURY        </t>
  </si>
  <si>
    <t>VC6000192007</t>
  </si>
  <si>
    <t xml:space="preserve">TOLLAND        </t>
  </si>
  <si>
    <t>VC6000192008</t>
  </si>
  <si>
    <t xml:space="preserve">TOPSFIELD      </t>
  </si>
  <si>
    <t>VC6000192009</t>
  </si>
  <si>
    <t xml:space="preserve">TOWNSEND       </t>
  </si>
  <si>
    <t>VC6000192010</t>
  </si>
  <si>
    <t xml:space="preserve">TRURO          </t>
  </si>
  <si>
    <t>VC6000192012</t>
  </si>
  <si>
    <t xml:space="preserve">TYRINGHAM      </t>
  </si>
  <si>
    <t>VC6000192015</t>
  </si>
  <si>
    <t xml:space="preserve">UXBRIDGE       </t>
  </si>
  <si>
    <t>VC6000192016</t>
  </si>
  <si>
    <t xml:space="preserve">WAKEFIELD      </t>
  </si>
  <si>
    <t>VC6000192017</t>
  </si>
  <si>
    <t xml:space="preserve">WALES          </t>
  </si>
  <si>
    <t>VC6000192018</t>
  </si>
  <si>
    <t xml:space="preserve">WALPOLE        </t>
  </si>
  <si>
    <t>VC6000192141</t>
  </si>
  <si>
    <t xml:space="preserve">WALTHAM        </t>
  </si>
  <si>
    <t>VC6000192019</t>
  </si>
  <si>
    <t xml:space="preserve">WARE           </t>
  </si>
  <si>
    <t>VC6000192022</t>
  </si>
  <si>
    <t xml:space="preserve">WARREN         </t>
  </si>
  <si>
    <t>VC6000192023</t>
  </si>
  <si>
    <t xml:space="preserve">WARWICK        </t>
  </si>
  <si>
    <t>VC6000192025</t>
  </si>
  <si>
    <t xml:space="preserve">WASHINGTON     </t>
  </si>
  <si>
    <t>VC6000192026</t>
  </si>
  <si>
    <t xml:space="preserve">WATERTOWN      </t>
  </si>
  <si>
    <t>VC6000192028</t>
  </si>
  <si>
    <t xml:space="preserve">WEBSTER        </t>
  </si>
  <si>
    <t>VC6000192030</t>
  </si>
  <si>
    <t xml:space="preserve">WELLFLEET      </t>
  </si>
  <si>
    <t>VC6000192032</t>
  </si>
  <si>
    <t xml:space="preserve">WENDELL        </t>
  </si>
  <si>
    <t>VC6000192033</t>
  </si>
  <si>
    <t xml:space="preserve">WENHAM         </t>
  </si>
  <si>
    <t>VC6000192034</t>
  </si>
  <si>
    <t xml:space="preserve">WEST BOYLSTON  </t>
  </si>
  <si>
    <t>VC6000192035</t>
  </si>
  <si>
    <t>WEST BRIDGEWATER</t>
  </si>
  <si>
    <t>VC6000192036</t>
  </si>
  <si>
    <t>WEST BROOKFIELD</t>
  </si>
  <si>
    <t>VC6000192037</t>
  </si>
  <si>
    <t xml:space="preserve">WEST NEWBURY   </t>
  </si>
  <si>
    <t>VC6000192038</t>
  </si>
  <si>
    <t>WEST SPRINGFIELD</t>
  </si>
  <si>
    <t>VC6000192039</t>
  </si>
  <si>
    <t>WEST STOCKBRIDGE</t>
  </si>
  <si>
    <t>VC6000192040</t>
  </si>
  <si>
    <t xml:space="preserve">WEST TISBURY   </t>
  </si>
  <si>
    <t>VC6000192041</t>
  </si>
  <si>
    <t xml:space="preserve">WESTBOROUGH    </t>
  </si>
  <si>
    <t>VC6000192046</t>
  </si>
  <si>
    <t xml:space="preserve">WESTHAMPTON    </t>
  </si>
  <si>
    <t>VC6000192048</t>
  </si>
  <si>
    <t xml:space="preserve">WESTMINSTER    </t>
  </si>
  <si>
    <t>VC6000192051</t>
  </si>
  <si>
    <t xml:space="preserve">WESTWOOD       </t>
  </si>
  <si>
    <t>VC6000192053</t>
  </si>
  <si>
    <t xml:space="preserve">WEYMOUTH       </t>
  </si>
  <si>
    <t>VC6000192055</t>
  </si>
  <si>
    <t xml:space="preserve">WHATELY        </t>
  </si>
  <si>
    <t>VC6000192057</t>
  </si>
  <si>
    <t xml:space="preserve">WHITMAN        </t>
  </si>
  <si>
    <t>VC6000192058</t>
  </si>
  <si>
    <t xml:space="preserve">WILBRAHAM      </t>
  </si>
  <si>
    <t>VC6000192059</t>
  </si>
  <si>
    <t xml:space="preserve">WILLIAMSBURG   </t>
  </si>
  <si>
    <t>VC6000192061</t>
  </si>
  <si>
    <t xml:space="preserve">WILMINGTON     </t>
  </si>
  <si>
    <t>VC6000192062</t>
  </si>
  <si>
    <t xml:space="preserve">WINCHENDON     </t>
  </si>
  <si>
    <t>VC6000192063</t>
  </si>
  <si>
    <t xml:space="preserve">WINCHESTER     </t>
  </si>
  <si>
    <t>VC6000192066</t>
  </si>
  <si>
    <t xml:space="preserve">WINDSOR        </t>
  </si>
  <si>
    <t>VC6000192065</t>
  </si>
  <si>
    <t xml:space="preserve">WINTHROP       </t>
  </si>
  <si>
    <t>VC6000192142</t>
  </si>
  <si>
    <t xml:space="preserve">WOBURN         </t>
  </si>
  <si>
    <t>VC6000192146</t>
  </si>
  <si>
    <t xml:space="preserve">WORCESTER      </t>
  </si>
  <si>
    <t>VC6000192067</t>
  </si>
  <si>
    <t xml:space="preserve">WORTHINGTON    </t>
  </si>
  <si>
    <t>VC6000192068</t>
  </si>
  <si>
    <t xml:space="preserve">WRENTHAM       </t>
  </si>
  <si>
    <t>VC6000192069</t>
  </si>
  <si>
    <t xml:space="preserve">YARMOUTH       </t>
  </si>
  <si>
    <t>Number Adopted</t>
  </si>
  <si>
    <t>Round 1 Distribution</t>
  </si>
  <si>
    <t>Total Net</t>
  </si>
  <si>
    <t>CPA Rank, Decile &amp; Percent of Base Figure Calculation</t>
  </si>
  <si>
    <t>Municipality</t>
  </si>
  <si>
    <t>EQV Per Capita</t>
  </si>
  <si>
    <t>EQV Per Capita Rank</t>
  </si>
  <si>
    <t>Pop Rank</t>
  </si>
  <si>
    <t>CPA Raw Score</t>
  </si>
  <si>
    <t>CPA Rank</t>
  </si>
  <si>
    <t>Decile</t>
  </si>
  <si>
    <t>Percent of Base Figure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</si>
  <si>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</si>
  <si>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</si>
  <si>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</si>
  <si>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</si>
  <si>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</si>
  <si>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</si>
  <si>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</si>
  <si>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</si>
  <si>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</si>
  <si>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</si>
  <si>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</si>
  <si>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</si>
  <si>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</si>
  <si>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</si>
  <si>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</si>
  <si>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</si>
  <si>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</si>
  <si>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</si>
  <si>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</si>
  <si>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</si>
  <si>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</si>
  <si>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</si>
  <si>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</si>
  <si>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</si>
  <si>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</si>
  <si>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</si>
  <si>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</si>
  <si>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</si>
  <si>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</si>
  <si>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</si>
  <si>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</si>
  <si>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</si>
  <si>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</si>
  <si>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</si>
  <si>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</si>
  <si>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</si>
  <si>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</si>
  <si>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</si>
  <si>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</si>
  <si>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</si>
  <si>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</si>
  <si>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</si>
  <si>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</si>
  <si>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</si>
  <si>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</si>
  <si>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</si>
  <si>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</si>
  <si>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</si>
  <si>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</si>
  <si>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</si>
  <si>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</si>
  <si>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</si>
  <si>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</si>
  <si>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</si>
  <si>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</si>
  <si>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</si>
  <si>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</si>
  <si>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</si>
  <si>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</si>
  <si>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</si>
  <si>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</si>
  <si>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</si>
  <si>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</si>
  <si>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</si>
  <si>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</si>
  <si>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</si>
  <si>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</si>
  <si>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</si>
  <si>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</si>
  <si>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</si>
  <si>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</si>
  <si>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</si>
  <si>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</si>
  <si>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</si>
  <si>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</si>
  <si>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</si>
  <si>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</si>
  <si>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</si>
  <si>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</si>
  <si>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</si>
  <si>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</si>
  <si>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</si>
  <si>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</si>
  <si>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</si>
  <si>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</si>
  <si>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</si>
  <si>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</si>
  <si>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</si>
  <si>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</si>
  <si>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</si>
  <si>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</si>
  <si>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</si>
  <si>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</si>
  <si>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</si>
  <si>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</si>
  <si>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</si>
  <si>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</si>
  <si>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</si>
  <si>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</si>
  <si>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</si>
  <si>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</si>
  <si>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</si>
  <si>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</si>
  <si>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</si>
  <si>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</si>
  <si>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</si>
  <si>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</si>
  <si>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</si>
  <si>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</si>
  <si>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</si>
  <si>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</si>
  <si>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</si>
  <si>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</si>
  <si>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</si>
  <si>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</si>
  <si>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</si>
  <si>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</si>
  <si>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</si>
  <si>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</si>
  <si>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</si>
  <si>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</si>
  <si>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</si>
  <si>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</si>
  <si>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</si>
  <si>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</si>
  <si>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</si>
  <si>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</si>
  <si>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</si>
  <si>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</si>
  <si>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</si>
  <si>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</si>
  <si>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</si>
  <si>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</si>
  <si>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</si>
  <si>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</si>
  <si>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</si>
  <si>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</si>
  <si>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</si>
  <si>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</si>
  <si>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</si>
  <si>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</si>
  <si>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</si>
  <si>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</si>
  <si>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</si>
  <si>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</si>
  <si>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</si>
  <si>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</si>
  <si>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</si>
  <si>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</si>
  <si>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</si>
  <si>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</si>
  <si>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</si>
  <si>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</si>
  <si>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</si>
  <si>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</si>
  <si>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</si>
  <si>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</si>
  <si>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</si>
  <si>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</si>
  <si>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</si>
  <si>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</si>
  <si>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</si>
  <si>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</si>
  <si>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</si>
  <si>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</si>
  <si>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</si>
  <si>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</si>
  <si>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</si>
  <si>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</si>
  <si>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</si>
  <si>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</si>
  <si>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</si>
  <si>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</si>
  <si>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</si>
  <si>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</si>
  <si>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</si>
  <si>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</si>
  <si>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</si>
  <si>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</si>
  <si>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</si>
  <si>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</si>
  <si>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</si>
  <si>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</si>
  <si>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</si>
  <si>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</si>
  <si>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</si>
  <si>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</si>
  <si>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</si>
  <si>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</si>
  <si>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</si>
  <si>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</si>
  <si>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</si>
  <si>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</si>
  <si>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</si>
  <si>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</si>
  <si>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</si>
  <si>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</si>
  <si>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</si>
  <si>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</si>
  <si>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</si>
  <si>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</si>
  <si>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</si>
  <si>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</si>
  <si>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</si>
  <si>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</si>
  <si>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</si>
  <si>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</si>
  <si>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</si>
  <si>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</si>
  <si>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</si>
  <si>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</si>
  <si>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</si>
  <si>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</si>
  <si>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</si>
  <si>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</si>
  <si>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</si>
  <si>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</si>
  <si>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</si>
  <si>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</si>
  <si>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</si>
  <si>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</si>
  <si>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</si>
  <si>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</si>
  <si>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</si>
  <si>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</si>
  <si>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</si>
  <si>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</si>
  <si>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</si>
  <si>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</si>
  <si>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</si>
  <si>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</si>
  <si>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</si>
  <si>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</si>
  <si>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</si>
  <si>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</si>
  <si>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</si>
  <si>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</si>
  <si>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</si>
  <si>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</si>
  <si>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</si>
  <si>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</si>
  <si>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</si>
  <si>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</si>
  <si>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</si>
  <si>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</si>
  <si>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</si>
  <si>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</si>
  <si>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</si>
  <si>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</si>
  <si>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</si>
  <si>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</si>
  <si>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</si>
  <si>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</si>
  <si>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</si>
  <si>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</si>
  <si>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</si>
  <si>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</si>
  <si>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</si>
  <si>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</si>
  <si>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</si>
  <si>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</si>
  <si>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</si>
  <si>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</si>
  <si>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</si>
  <si>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</si>
  <si>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</si>
  <si>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</si>
  <si>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</si>
  <si>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</si>
  <si>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</si>
  <si>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</si>
  <si>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</si>
  <si>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</si>
  <si>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</si>
  <si>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</si>
  <si>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</si>
  <si>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</si>
  <si>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</si>
  <si>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</si>
  <si>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</si>
  <si>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</si>
  <si>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</si>
  <si>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</si>
  <si>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</si>
  <si>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</si>
  <si>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</si>
  <si>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</si>
  <si>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</si>
  <si>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</si>
  <si>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</si>
  <si>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</si>
  <si>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</si>
  <si>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</si>
  <si>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</si>
  <si>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</si>
  <si>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</si>
  <si>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</si>
  <si>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</si>
  <si>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</si>
  <si>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</si>
  <si>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</si>
  <si>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</si>
  <si>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</si>
  <si>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</si>
  <si>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</si>
  <si>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</si>
  <si>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</si>
  <si>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</si>
  <si>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</si>
  <si>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</si>
  <si>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</si>
  <si>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NEWBURY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</si>
  <si>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</si>
  <si>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</si>
  <si>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</si>
  <si>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</si>
  <si>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</si>
  <si>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</si>
  <si>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</si>
  <si>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</si>
  <si>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</si>
  <si>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</si>
  <si>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</si>
  <si>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</si>
  <si>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</si>
  <si>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</si>
  <si>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</si>
  <si>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</si>
  <si>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</si>
  <si>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</si>
  <si>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</si>
  <si>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</si>
  <si>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</si>
  <si>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</si>
  <si>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</si>
  <si>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</si>
  <si>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</si>
  <si>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Round 1+ 2 Distribution</t>
  </si>
  <si>
    <t>Final CPA Reimbursement</t>
  </si>
  <si>
    <t>% Reimbursed</t>
  </si>
  <si>
    <t>Round 3 Surplus Distribution</t>
  </si>
  <si>
    <t>Round 1 &amp; 2 Prior to Adjustment</t>
  </si>
  <si>
    <t>Round 1+2+3 Prior to Adjustment</t>
  </si>
  <si>
    <t>Equity Round After Check</t>
  </si>
  <si>
    <t>Surplus Dist After Check</t>
  </si>
  <si>
    <t>First Rnd % Match</t>
  </si>
  <si>
    <t>Final % Match</t>
  </si>
  <si>
    <t>Check None Exceed 100% Match</t>
  </si>
  <si>
    <t>GAY HEAD</t>
  </si>
  <si>
    <t>Difference</t>
  </si>
  <si>
    <t>100% State Match</t>
  </si>
  <si>
    <t>Total Surcharge Committed</t>
  </si>
  <si>
    <t>Trust Fund Balance:</t>
  </si>
  <si>
    <t>80% of Trust Balance:</t>
  </si>
  <si>
    <t>Rnd1 Distribution</t>
  </si>
  <si>
    <t>Remaining Balance:</t>
  </si>
  <si>
    <t>Base Figure for Rnd 2:</t>
  </si>
  <si>
    <t>Rnd 2 Distribution</t>
  </si>
  <si>
    <t>Base Figure for Rnd 3:</t>
  </si>
  <si>
    <t>Rnd 3 Distribution</t>
  </si>
  <si>
    <t>diff</t>
  </si>
  <si>
    <t>CNT</t>
  </si>
  <si>
    <t>py decil</t>
  </si>
  <si>
    <t>py per</t>
  </si>
  <si>
    <t>Final 2022 EQV</t>
  </si>
  <si>
    <t>Additional Revenue Appropriated to CPF</t>
  </si>
  <si>
    <r>
      <rPr>
        <b/>
        <sz val="10"/>
        <rFont val="Calibri"/>
        <family val="2"/>
      </rPr>
      <t>Round 2</t>
    </r>
    <r>
      <rPr>
        <sz val="10"/>
        <rFont val="Calibri"/>
        <family val="2"/>
      </rPr>
      <t xml:space="preserve"> Equity Distribution</t>
    </r>
  </si>
  <si>
    <t>Adopted 3%</t>
  </si>
  <si>
    <t>100% Match</t>
  </si>
  <si>
    <t>Carry forward to next FY</t>
  </si>
  <si>
    <t>Adjusted Net Gross</t>
  </si>
  <si>
    <r>
      <t>Reimb. % of</t>
    </r>
    <r>
      <rPr>
        <strike/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Adjusted Net Gross</t>
    </r>
  </si>
  <si>
    <r>
      <rPr>
        <b/>
        <sz val="10"/>
        <rFont val="Calibri"/>
        <family val="2"/>
      </rPr>
      <t>CY</t>
    </r>
    <r>
      <rPr>
        <sz val="10"/>
        <rFont val="Calibri"/>
        <family val="2"/>
      </rPr>
      <t xml:space="preserve"> Abatements/ Exemptions</t>
    </r>
  </si>
  <si>
    <t>Rounded Out                  (5 decimals)</t>
  </si>
  <si>
    <r>
      <rPr>
        <b/>
        <sz val="10"/>
        <rFont val="Calibri"/>
        <family val="2"/>
      </rPr>
      <t>Unrounded</t>
    </r>
    <r>
      <rPr>
        <sz val="10"/>
        <rFont val="Calibri"/>
        <family val="2"/>
      </rPr>
      <t xml:space="preserve"> First Rnd Distribution</t>
    </r>
  </si>
  <si>
    <t>Abington</t>
  </si>
  <si>
    <t>Acton</t>
  </si>
  <si>
    <t>Acushnet</t>
  </si>
  <si>
    <t>Agawam</t>
  </si>
  <si>
    <t>Amesbury</t>
  </si>
  <si>
    <t>Amherst</t>
  </si>
  <si>
    <t>Arlington</t>
  </si>
  <si>
    <t>Ashland</t>
  </si>
  <si>
    <t>Ayer</t>
  </si>
  <si>
    <t>Barnstable</t>
  </si>
  <si>
    <t>Becket</t>
  </si>
  <si>
    <t>Bedford</t>
  </si>
  <si>
    <t>Belchertown</t>
  </si>
  <si>
    <t>Belmont</t>
  </si>
  <si>
    <t>Berlin</t>
  </si>
  <si>
    <t>Beverly</t>
  </si>
  <si>
    <t>Billerica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</si>
  <si>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</si>
  <si>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</si>
  <si>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</si>
  <si>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</si>
  <si>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</si>
  <si>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</si>
  <si>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</si>
  <si>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</si>
  <si>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Brookline</t>
  </si>
  <si>
    <t>Cambridge</t>
  </si>
  <si>
    <t>Canton</t>
  </si>
  <si>
    <t>Carlisle</t>
  </si>
  <si>
    <t>Carver</t>
  </si>
  <si>
    <t>Chatham</t>
  </si>
  <si>
    <t>Chelmsford</t>
  </si>
  <si>
    <t>Chelsea</t>
  </si>
  <si>
    <t>Chilmark</t>
  </si>
  <si>
    <t>Cohasset</t>
  </si>
  <si>
    <t>Concord</t>
  </si>
  <si>
    <t>Conway</t>
  </si>
  <si>
    <t>Dartmouth</t>
  </si>
  <si>
    <t>Deerfield</t>
  </si>
  <si>
    <t>Dennis</t>
  </si>
  <si>
    <t>Dighton</t>
  </si>
  <si>
    <t>Dracut</t>
  </si>
  <si>
    <t>Dunstable</t>
  </si>
  <si>
    <t>Duxbury</t>
  </si>
  <si>
    <t>East Longmeadow</t>
  </si>
  <si>
    <t>Eastham</t>
  </si>
  <si>
    <t>Easthampton</t>
  </si>
  <si>
    <t>Easton</t>
  </si>
  <si>
    <t>Edgartown</t>
  </si>
  <si>
    <t>Egremont</t>
  </si>
  <si>
    <t>Essex</t>
  </si>
  <si>
    <t>Fairhaven</t>
  </si>
  <si>
    <t>Fall River</t>
  </si>
  <si>
    <t>Falmouth</t>
  </si>
  <si>
    <t>Framingham</t>
  </si>
  <si>
    <t>Franklin</t>
  </si>
  <si>
    <t>Aquinnah</t>
  </si>
  <si>
    <t>Georgetown</t>
  </si>
  <si>
    <t>Gloucester</t>
  </si>
  <si>
    <t>Goshen</t>
  </si>
  <si>
    <t>Gosnold</t>
  </si>
  <si>
    <t>Grafton</t>
  </si>
  <si>
    <t>Granville</t>
  </si>
  <si>
    <t>Great Barrington</t>
  </si>
  <si>
    <t>Greenfield</t>
  </si>
  <si>
    <t>Groton</t>
  </si>
  <si>
    <t>Groveland</t>
  </si>
  <si>
    <t>Hadley</t>
  </si>
  <si>
    <t>Hamilton</t>
  </si>
  <si>
    <t>Hampden</t>
  </si>
  <si>
    <t>Hanover</t>
  </si>
  <si>
    <t>Hanson</t>
  </si>
  <si>
    <t>Harvard</t>
  </si>
  <si>
    <t>Harwich</t>
  </si>
  <si>
    <t>Hatfield</t>
  </si>
  <si>
    <t>Hingham</t>
  </si>
  <si>
    <t>Holliston</t>
  </si>
  <si>
    <t>Holyoke</t>
  </si>
  <si>
    <t>Hopedale</t>
  </si>
  <si>
    <t>Hopkinton</t>
  </si>
  <si>
    <t>Hubbardston</t>
  </si>
  <si>
    <t>Hudson</t>
  </si>
  <si>
    <t>Hull</t>
  </si>
  <si>
    <t>Kingston</t>
  </si>
  <si>
    <t>Lakeville</t>
  </si>
  <si>
    <t>Lancaster</t>
  </si>
  <si>
    <t>Lee</t>
  </si>
  <si>
    <t>Lenox</t>
  </si>
  <si>
    <t>Leverett</t>
  </si>
  <si>
    <t>Lexington</t>
  </si>
  <si>
    <t>Lincoln</t>
  </si>
  <si>
    <t>Littleton</t>
  </si>
  <si>
    <t>Longmeadow</t>
  </si>
  <si>
    <t>Lowell</t>
  </si>
  <si>
    <t>Malden</t>
  </si>
  <si>
    <t>Marion</t>
  </si>
  <si>
    <t>Marshfield</t>
  </si>
  <si>
    <t>Mashpee</t>
  </si>
  <si>
    <t>Mattapoisett</t>
  </si>
  <si>
    <t>Maynard</t>
  </si>
  <si>
    <t>Medford</t>
  </si>
  <si>
    <t>Medway</t>
  </si>
  <si>
    <t>Mendon</t>
  </si>
  <si>
    <t>Middleborough</t>
  </si>
  <si>
    <t>Middleton</t>
  </si>
  <si>
    <t>Millis</t>
  </si>
  <si>
    <t>Milton</t>
  </si>
  <si>
    <t>Monson</t>
  </si>
  <si>
    <t>Nahant</t>
  </si>
  <si>
    <t>Nantucket</t>
  </si>
  <si>
    <t>Natick</t>
  </si>
  <si>
    <t>Needham</t>
  </si>
  <si>
    <t>New Bedford</t>
  </si>
  <si>
    <t>Newburyport</t>
  </si>
  <si>
    <t>Newton</t>
  </si>
  <si>
    <t>Norfolk</t>
  </si>
  <si>
    <t>North Andover</t>
  </si>
  <si>
    <t>Northampton</t>
  </si>
  <si>
    <t>Northborough</t>
  </si>
  <si>
    <t>Northbridge</t>
  </si>
  <si>
    <t>Northfield</t>
  </si>
  <si>
    <t>Norwell</t>
  </si>
  <si>
    <t>Norwood</t>
  </si>
  <si>
    <t>Oak Bluffs</t>
  </si>
  <si>
    <t>Orleans</t>
  </si>
  <si>
    <t>Peabody</t>
  </si>
  <si>
    <t>Pelham</t>
  </si>
  <si>
    <t>Pembroke</t>
  </si>
  <si>
    <t>Pepperell</t>
  </si>
  <si>
    <t>Phillipston</t>
  </si>
  <si>
    <t>Pittsfield</t>
  </si>
  <si>
    <t>Plainville</t>
  </si>
  <si>
    <t>Plymouth</t>
  </si>
  <si>
    <t>Plympton</t>
  </si>
  <si>
    <t>Provincetown</t>
  </si>
  <si>
    <t>Quincy</t>
  </si>
  <si>
    <t>Randolph</t>
  </si>
  <si>
    <t>Rehoboth</t>
  </si>
  <si>
    <t>Rockland</t>
  </si>
  <si>
    <t>Rockport</t>
  </si>
  <si>
    <t>Rowley</t>
  </si>
  <si>
    <t>Royalston</t>
  </si>
  <si>
    <t>Salem</t>
  </si>
  <si>
    <t>Sandwich</t>
  </si>
  <si>
    <t>Scituate</t>
  </si>
  <si>
    <t>Seekonk</t>
  </si>
  <si>
    <t>Sharon</t>
  </si>
  <si>
    <t>Sheffield</t>
  </si>
  <si>
    <t>Shelburne</t>
  </si>
  <si>
    <t>Shirley</t>
  </si>
  <si>
    <t>Shrewsbury</t>
  </si>
  <si>
    <t>Shutesbury</t>
  </si>
  <si>
    <t>Somerset</t>
  </si>
  <si>
    <t>Somerville</t>
  </si>
  <si>
    <t>Southampton</t>
  </si>
  <si>
    <t>Southborough</t>
  </si>
  <si>
    <t>Southwick</t>
  </si>
  <si>
    <t>Springfield</t>
  </si>
  <si>
    <t>Stockbridge</t>
  </si>
  <si>
    <t>Stoughton</t>
  </si>
  <si>
    <t>Stow</t>
  </si>
  <si>
    <t>Sturbridge</t>
  </si>
  <si>
    <t>Sudbury</t>
  </si>
  <si>
    <t>Sunderland</t>
  </si>
  <si>
    <t>Swampscott</t>
  </si>
  <si>
    <t>Swansea</t>
  </si>
  <si>
    <t>Templeton</t>
  </si>
  <si>
    <t>Tewksbury</t>
  </si>
  <si>
    <t>Tisbury</t>
  </si>
  <si>
    <t>Townsend</t>
  </si>
  <si>
    <t>Truro</t>
  </si>
  <si>
    <t>Tyngsborough</t>
  </si>
  <si>
    <t>Upton</t>
  </si>
  <si>
    <t>Waltham</t>
  </si>
  <si>
    <t>Wareham</t>
  </si>
  <si>
    <t>Watertown</t>
  </si>
  <si>
    <t>Wayland</t>
  </si>
  <si>
    <t>Wellesley</t>
  </si>
  <si>
    <t>Wellfleet</t>
  </si>
  <si>
    <t>Wenham</t>
  </si>
  <si>
    <t>West Boylston</t>
  </si>
  <si>
    <t>West Bridgewater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</si>
  <si>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</si>
  <si>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</si>
  <si>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</si>
  <si>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</si>
  <si>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</si>
  <si>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</si>
  <si>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</si>
  <si>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Weston</t>
  </si>
  <si>
    <t>Westport</t>
  </si>
  <si>
    <t>Weymouth</t>
  </si>
  <si>
    <t>Whately</t>
  </si>
  <si>
    <t>Whitman</t>
  </si>
  <si>
    <t>Wilbraham</t>
  </si>
  <si>
    <t>Williamstown</t>
  </si>
  <si>
    <t>Winchester</t>
  </si>
  <si>
    <t>Worcester</t>
  </si>
  <si>
    <t>Wrentham</t>
  </si>
  <si>
    <t>Yarmouth</t>
  </si>
  <si>
    <t>Data FY25</t>
  </si>
  <si>
    <t>Census 2022 &amp; EQV 2022</t>
  </si>
  <si>
    <t>2022 Population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</si>
  <si>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</si>
  <si>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</si>
  <si>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</si>
  <si>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</si>
  <si>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</si>
  <si>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</si>
  <si>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</si>
  <si>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</si>
  <si>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</si>
  <si>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</si>
  <si>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</si>
  <si>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</si>
  <si>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</si>
  <si>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</si>
  <si>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</si>
  <si>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</si>
  <si>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</si>
  <si>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</si>
  <si>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</si>
  <si>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</si>
  <si>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</si>
  <si>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</si>
  <si>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</si>
  <si>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</si>
  <si>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</si>
  <si>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</si>
  <si>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</si>
  <si>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</si>
  <si>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</si>
  <si>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</si>
  <si>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</si>
  <si>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</si>
  <si>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</si>
  <si>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</si>
  <si>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</si>
  <si>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</si>
  <si>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</si>
  <si>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</si>
  <si>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</si>
  <si>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</si>
  <si>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</si>
  <si>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</si>
  <si>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</si>
  <si>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</si>
  <si>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</si>
  <si>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</si>
  <si>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</si>
  <si>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</si>
  <si>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</si>
  <si>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</si>
  <si>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</si>
  <si>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</si>
  <si>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</si>
  <si>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</si>
  <si>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</si>
  <si>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</si>
  <si>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</si>
  <si>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</si>
  <si>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</si>
  <si>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</si>
  <si>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</si>
  <si>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</si>
  <si>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</si>
  <si>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</si>
  <si>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</si>
  <si>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</si>
  <si>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</si>
  <si>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</si>
  <si>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</si>
  <si>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</si>
  <si>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</si>
  <si>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</si>
  <si>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</si>
  <si>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</si>
  <si>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</si>
  <si>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</si>
  <si>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</si>
  <si>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</si>
  <si>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</si>
  <si>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</si>
  <si>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</si>
  <si>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</si>
  <si>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</si>
  <si>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</si>
  <si>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</si>
  <si>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</si>
  <si>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</si>
  <si>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</si>
  <si>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</si>
  <si>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</si>
  <si>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</si>
  <si>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</si>
  <si>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</si>
  <si>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</si>
  <si>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</si>
  <si>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</si>
  <si>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</si>
  <si>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</si>
  <si>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</si>
  <si>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</si>
  <si>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</si>
  <si>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</si>
  <si>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</si>
  <si>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</si>
  <si>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</si>
  <si>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</si>
  <si>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</si>
  <si>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</si>
  <si>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</si>
  <si>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</si>
  <si>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</si>
  <si>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</si>
  <si>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</si>
  <si>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</si>
  <si>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</si>
  <si>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</si>
  <si>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</si>
  <si>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</si>
  <si>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</si>
  <si>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</si>
  <si>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</si>
  <si>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</si>
  <si>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</si>
  <si>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</si>
  <si>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</si>
  <si>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</si>
  <si>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</si>
  <si>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</si>
  <si>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</si>
  <si>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</si>
  <si>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</si>
  <si>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</si>
  <si>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</si>
  <si>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</si>
  <si>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</si>
  <si>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</si>
  <si>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</si>
  <si>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</si>
  <si>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</si>
  <si>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</si>
  <si>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</si>
  <si>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</si>
  <si>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</si>
  <si>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</si>
  <si>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</si>
  <si>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</si>
  <si>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</si>
  <si>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</si>
  <si>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</si>
  <si>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</si>
  <si>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</si>
  <si>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</si>
  <si>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</si>
  <si>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</si>
  <si>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</si>
  <si>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</si>
  <si>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</si>
  <si>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</si>
  <si>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</si>
  <si>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</si>
  <si>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</si>
  <si>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</si>
  <si>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</si>
  <si>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</si>
  <si>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</si>
  <si>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</si>
  <si>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</si>
  <si>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</si>
  <si>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</si>
  <si>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</si>
  <si>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</si>
  <si>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</si>
  <si>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</si>
  <si>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</si>
  <si>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</si>
  <si>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</si>
  <si>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</si>
  <si>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</si>
  <si>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</si>
  <si>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</si>
  <si>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</si>
  <si>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</si>
  <si>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</si>
  <si>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</si>
  <si>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</si>
  <si>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</si>
  <si>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</si>
  <si>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</si>
  <si>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</si>
  <si>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</si>
  <si>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</si>
  <si>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</si>
  <si>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</si>
  <si>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</si>
  <si>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</si>
  <si>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</si>
  <si>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</si>
  <si>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</si>
  <si>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</si>
  <si>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</si>
  <si>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Dor Code</t>
  </si>
  <si>
    <t>Municpality</t>
  </si>
  <si>
    <t>Current Surcharge</t>
  </si>
  <si>
    <t>Current Exemptions</t>
  </si>
  <si>
    <t>Date Adopted</t>
  </si>
  <si>
    <t>Year</t>
  </si>
  <si>
    <t>Current Surcharge %</t>
  </si>
  <si>
    <t>Number of Exemptions</t>
  </si>
  <si>
    <t>Low Income</t>
  </si>
  <si>
    <t>Asterik</t>
  </si>
  <si>
    <t>Commercial Industrial</t>
  </si>
  <si>
    <t xml:space="preserve">Residential </t>
  </si>
  <si>
    <t>JUR_CODE</t>
  </si>
  <si>
    <t>MAXFISCAL</t>
  </si>
  <si>
    <t>MAXADOPTED</t>
  </si>
  <si>
    <t>Low income, first $100,000 - residential, first $100,000 - commercial</t>
  </si>
  <si>
    <t>Low income, first $100,000 - residential</t>
  </si>
  <si>
    <t>Low income</t>
  </si>
  <si>
    <t>None</t>
  </si>
  <si>
    <t>First $100,000 - residential</t>
  </si>
  <si>
    <t>Low income, first $100,000 - residential, commercial</t>
  </si>
  <si>
    <t>Manchester by the Sea</t>
  </si>
  <si>
    <t>Low income, first $100,000 - commercial</t>
  </si>
  <si>
    <t>First $100,000 - residential, commercial</t>
  </si>
  <si>
    <t>email received 8.20.25</t>
  </si>
  <si>
    <t>updated in 2025</t>
  </si>
  <si>
    <t>Manchester</t>
  </si>
  <si>
    <t>yes</t>
  </si>
  <si>
    <t>filter</t>
  </si>
  <si>
    <t>check from SurchargeData tab</t>
  </si>
  <si>
    <t>MMARS balance as of 11/10/25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</si>
</sst>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5" formatCode="#,##0.00000"/>
    <numFmt numFmtId="166" formatCode="0.0"/>
    <numFmt numFmtId="167" formatCode="_(* #,##0_);_(* \(#,##0\);_(* &quot;-&quot;??_);_(@_)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strike/>
      <sz val="10"/>
      <color rgb="FFFF000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0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7"/>
      <color rgb="FF131313"/>
      <name val="Inherit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i/>
      <sz val="10"/>
      <color rgb="FF00B050"/>
      <name val="Calibri"/>
      <family val="2"/>
    </font>
    <font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4" applyNumberFormat="0" applyAlignment="0" applyProtection="0"/>
    <xf numFmtId="0" fontId="2" fillId="0" borderId="0"/>
    <xf numFmtId="0" fontId="1" fillId="4" borderId="0" applyNumberFormat="0" applyBorder="0" applyAlignment="0" applyProtection="0"/>
    <xf numFmtId="43" fontId="6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18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wrapText="1"/>
    </xf>
    <xf numFmtId="166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left" wrapText="1"/>
    </xf>
    <xf numFmtId="164" fontId="10" fillId="0" borderId="0" xfId="0" applyNumberFormat="1" applyFont="1" applyAlignment="1">
      <alignment horizontal="left"/>
    </xf>
    <xf numFmtId="4" fontId="10" fillId="0" borderId="0" xfId="0" applyNumberFormat="1" applyFont="1"/>
    <xf numFmtId="3" fontId="10" fillId="0" borderId="0" xfId="0" applyNumberFormat="1" applyFont="1"/>
    <xf numFmtId="10" fontId="10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38" fontId="10" fillId="0" borderId="0" xfId="0" applyNumberFormat="1" applyFont="1"/>
    <xf numFmtId="167" fontId="10" fillId="0" borderId="0" xfId="2" applyNumberFormat="1" applyFont="1"/>
    <xf numFmtId="0" fontId="12" fillId="0" borderId="2" xfId="0" applyFont="1" applyBorder="1" applyAlignment="1">
      <alignment horizontal="left" wrapText="1"/>
    </xf>
    <xf numFmtId="166" fontId="10" fillId="0" borderId="0" xfId="0" applyNumberFormat="1" applyFont="1"/>
    <xf numFmtId="0" fontId="13" fillId="0" borderId="0" xfId="1" applyFont="1"/>
    <xf numFmtId="0" fontId="14" fillId="0" borderId="0" xfId="1" applyFont="1"/>
    <xf numFmtId="9" fontId="14" fillId="0" borderId="0" xfId="1" applyNumberFormat="1" applyFont="1"/>
    <xf numFmtId="0" fontId="13" fillId="0" borderId="0" xfId="1" applyFont="1" applyAlignment="1">
      <alignment horizontal="center" wrapText="1"/>
    </xf>
    <xf numFmtId="9" fontId="13" fillId="0" borderId="0" xfId="1" applyNumberFormat="1" applyFont="1" applyAlignment="1">
      <alignment horizontal="center" wrapText="1"/>
    </xf>
    <xf numFmtId="0" fontId="14" fillId="0" borderId="0" xfId="1" applyFont="1" applyAlignment="1">
      <alignment wrapText="1"/>
    </xf>
    <xf numFmtId="167" fontId="14" fillId="0" borderId="0" xfId="1" applyNumberFormat="1" applyFont="1"/>
    <xf numFmtId="3" fontId="14" fillId="0" borderId="0" xfId="1" applyNumberFormat="1" applyFont="1"/>
    <xf numFmtId="1" fontId="14" fillId="0" borderId="0" xfId="1" quotePrefix="1" applyNumberFormat="1" applyFont="1" applyAlignment="1">
      <alignment horizontal="right"/>
    </xf>
    <xf numFmtId="0" fontId="14" fillId="0" borderId="0" xfId="1" quotePrefix="1" applyFont="1" applyAlignment="1">
      <alignment horizontal="right"/>
    </xf>
    <xf numFmtId="166" fontId="14" fillId="0" borderId="0" xfId="1" applyNumberFormat="1" applyFont="1"/>
    <xf numFmtId="9" fontId="14" fillId="0" borderId="0" xfId="0" applyNumberFormat="1" applyFont="1"/>
    <xf numFmtId="166" fontId="10" fillId="6" borderId="0" xfId="0" applyNumberFormat="1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9" fillId="5" borderId="4" xfId="5"/>
    <xf numFmtId="4" fontId="9" fillId="5" borderId="4" xfId="5" applyNumberFormat="1"/>
    <xf numFmtId="3" fontId="9" fillId="5" borderId="4" xfId="5" applyNumberFormat="1"/>
    <xf numFmtId="2" fontId="9" fillId="5" borderId="4" xfId="5" applyNumberFormat="1"/>
    <xf numFmtId="166" fontId="9" fillId="5" borderId="4" xfId="5" applyNumberFormat="1"/>
    <xf numFmtId="165" fontId="9" fillId="5" borderId="4" xfId="5" applyNumberFormat="1"/>
    <xf numFmtId="1" fontId="9" fillId="5" borderId="4" xfId="5" applyNumberFormat="1"/>
    <xf numFmtId="0" fontId="4" fillId="0" borderId="0" xfId="4" applyFont="1" applyFill="1" applyAlignment="1">
      <alignment wrapText="1"/>
    </xf>
    <xf numFmtId="43" fontId="4" fillId="0" borderId="0" xfId="2" applyFont="1" applyFill="1" applyAlignment="1">
      <alignment wrapText="1"/>
    </xf>
    <xf numFmtId="0" fontId="4" fillId="0" borderId="0" xfId="4" applyFont="1" applyFill="1" applyAlignment="1">
      <alignment horizontal="center" wrapText="1"/>
    </xf>
    <xf numFmtId="9" fontId="10" fillId="0" borderId="0" xfId="0" applyNumberFormat="1" applyFont="1" applyAlignment="1">
      <alignment horizontal="left"/>
    </xf>
    <xf numFmtId="3" fontId="9" fillId="5" borderId="4" xfId="5" applyNumberFormat="1" applyAlignment="1">
      <alignment horizontal="center"/>
    </xf>
    <xf numFmtId="0" fontId="3" fillId="0" borderId="0" xfId="4" applyFont="1" applyFill="1" applyAlignment="1">
      <alignment wrapText="1"/>
    </xf>
    <xf numFmtId="0" fontId="15" fillId="6" borderId="0" xfId="0" applyFont="1" applyFill="1" applyAlignment="1">
      <alignment horizontal="center" wrapText="1"/>
    </xf>
    <xf numFmtId="0" fontId="14" fillId="0" borderId="0" xfId="1" applyFont="1" applyAlignment="1">
      <alignment horizontal="center"/>
    </xf>
    <xf numFmtId="0" fontId="14" fillId="3" borderId="0" xfId="3" applyFont="1" applyAlignment="1" applyProtection="1">
      <alignment horizontal="center" wrapText="1"/>
      <protection locked="0"/>
    </xf>
    <xf numFmtId="0" fontId="14" fillId="3" borderId="0" xfId="3" applyFont="1" applyAlignment="1">
      <alignment horizontal="center" wrapText="1"/>
    </xf>
    <xf numFmtId="164" fontId="14" fillId="0" borderId="0" xfId="1" applyNumberFormat="1" applyFont="1"/>
    <xf numFmtId="164" fontId="14" fillId="0" borderId="0" xfId="1" applyNumberFormat="1" applyFont="1" applyAlignment="1">
      <alignment horizontal="left"/>
    </xf>
    <xf numFmtId="3" fontId="14" fillId="2" borderId="3" xfId="0" applyNumberFormat="1" applyFont="1" applyFill="1" applyBorder="1" applyAlignment="1">
      <alignment horizontal="right" wrapText="1" shrinkToFit="1"/>
    </xf>
    <xf numFmtId="3" fontId="14" fillId="3" borderId="0" xfId="3" applyNumberFormat="1" applyFont="1"/>
    <xf numFmtId="43" fontId="14" fillId="0" borderId="0" xfId="2" applyFont="1"/>
    <xf numFmtId="0" fontId="13" fillId="5" borderId="4" xfId="5" applyFont="1" applyAlignment="1">
      <alignment horizontal="center"/>
    </xf>
    <xf numFmtId="4" fontId="10" fillId="7" borderId="0" xfId="0" applyNumberFormat="1" applyFont="1" applyFill="1"/>
    <xf numFmtId="0" fontId="16" fillId="8" borderId="0" xfId="0" applyFont="1" applyFill="1" applyAlignment="1">
      <alignment horizontal="center" wrapText="1"/>
    </xf>
    <xf numFmtId="38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9" fillId="5" borderId="4" xfId="5" applyAlignment="1">
      <alignment horizontal="center"/>
    </xf>
    <xf numFmtId="166" fontId="9" fillId="5" borderId="4" xfId="5" applyNumberFormat="1" applyAlignment="1">
      <alignment horizontal="center"/>
    </xf>
    <xf numFmtId="1" fontId="9" fillId="5" borderId="4" xfId="5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164" fontId="14" fillId="9" borderId="0" xfId="1" applyNumberFormat="1" applyFont="1" applyFill="1"/>
    <xf numFmtId="164" fontId="14" fillId="9" borderId="0" xfId="1" applyNumberFormat="1" applyFont="1" applyFill="1" applyAlignment="1">
      <alignment horizontal="left"/>
    </xf>
    <xf numFmtId="3" fontId="14" fillId="9" borderId="0" xfId="1" applyNumberFormat="1" applyFont="1" applyFill="1"/>
    <xf numFmtId="166" fontId="14" fillId="9" borderId="0" xfId="1" applyNumberFormat="1" applyFont="1" applyFill="1"/>
    <xf numFmtId="164" fontId="10" fillId="0" borderId="0" xfId="0" applyNumberFormat="1" applyFont="1"/>
    <xf numFmtId="167" fontId="10" fillId="0" borderId="0" xfId="0" applyNumberFormat="1" applyFont="1"/>
    <xf numFmtId="9" fontId="10" fillId="0" borderId="0" xfId="9" applyFont="1"/>
    <xf numFmtId="0" fontId="6" fillId="0" borderId="0" xfId="0" applyFont="1"/>
    <xf numFmtId="167" fontId="14" fillId="0" borderId="0" xfId="2" applyNumberFormat="1" applyFont="1"/>
    <xf numFmtId="3" fontId="14" fillId="0" borderId="3" xfId="0" applyNumberFormat="1" applyFont="1" applyBorder="1" applyAlignment="1">
      <alignment horizontal="right" wrapText="1" shrinkToFit="1"/>
    </xf>
    <xf numFmtId="9" fontId="13" fillId="11" borderId="0" xfId="0" applyNumberFormat="1" applyFont="1" applyFill="1" applyAlignment="1">
      <alignment horizontal="center" wrapText="1"/>
    </xf>
    <xf numFmtId="0" fontId="14" fillId="10" borderId="0" xfId="1" applyFont="1" applyFill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9" fillId="9" borderId="0" xfId="0" applyFont="1" applyFill="1" applyAlignment="1">
      <alignment wrapText="1"/>
    </xf>
    <xf numFmtId="0" fontId="0" fillId="10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0" fillId="9" borderId="0" xfId="0" applyFill="1"/>
    <xf numFmtId="0" fontId="20" fillId="10" borderId="0" xfId="0" applyFont="1" applyFill="1"/>
    <xf numFmtId="0" fontId="18" fillId="12" borderId="0" xfId="0" applyFont="1" applyFill="1" applyAlignment="1">
      <alignment horizontal="center" wrapText="1"/>
    </xf>
    <xf numFmtId="0" fontId="0" fillId="12" borderId="0" xfId="0" applyFill="1"/>
    <xf numFmtId="3" fontId="10" fillId="9" borderId="0" xfId="0" applyNumberFormat="1" applyFont="1" applyFill="1"/>
    <xf numFmtId="0" fontId="21" fillId="2" borderId="5" xfId="0" applyFont="1" applyFill="1" applyBorder="1" applyAlignment="1">
      <alignment horizontal="left" vertical="top" wrapText="1"/>
    </xf>
    <xf numFmtId="10" fontId="21" fillId="2" borderId="5" xfId="0" applyNumberFormat="1" applyFont="1" applyFill="1" applyBorder="1" applyAlignment="1">
      <alignment horizontal="left" vertical="top" wrapText="1"/>
    </xf>
    <xf numFmtId="14" fontId="21" fillId="2" borderId="5" xfId="0" applyNumberFormat="1" applyFont="1" applyFill="1" applyBorder="1" applyAlignment="1">
      <alignment horizontal="left" vertical="top" wrapText="1"/>
    </xf>
    <xf numFmtId="9" fontId="21" fillId="2" borderId="5" xfId="0" applyNumberFormat="1" applyFont="1" applyFill="1" applyBorder="1" applyAlignment="1">
      <alignment horizontal="left" vertical="top" wrapText="1"/>
    </xf>
    <xf numFmtId="0" fontId="8" fillId="0" borderId="0" xfId="3" applyFill="1" applyAlignment="1">
      <alignment horizontal="center" wrapText="1"/>
    </xf>
    <xf numFmtId="167" fontId="10" fillId="0" borderId="6" xfId="2" applyNumberFormat="1" applyFont="1" applyBorder="1" applyAlignment="1">
      <alignment horizontal="left"/>
    </xf>
    <xf numFmtId="167" fontId="10" fillId="0" borderId="0" xfId="2" applyNumberFormat="1" applyFont="1" applyAlignment="1">
      <alignment horizontal="right"/>
    </xf>
    <xf numFmtId="167" fontId="10" fillId="0" borderId="6" xfId="2" applyNumberFormat="1" applyFont="1" applyBorder="1"/>
    <xf numFmtId="0" fontId="26" fillId="0" borderId="0" xfId="4" applyFont="1" applyFill="1" applyAlignment="1">
      <alignment horizontal="center" wrapText="1"/>
    </xf>
    <xf numFmtId="0" fontId="27" fillId="0" borderId="0" xfId="0" applyFont="1"/>
    <xf numFmtId="0" fontId="10" fillId="0" borderId="6" xfId="0" applyFont="1" applyBorder="1"/>
    <xf numFmtId="0" fontId="12" fillId="0" borderId="7" xfId="0" applyFont="1" applyBorder="1" applyAlignment="1">
      <alignment horizontal="left" wrapText="1"/>
    </xf>
    <xf numFmtId="4" fontId="10" fillId="0" borderId="6" xfId="0" applyNumberFormat="1" applyFont="1" applyBorder="1"/>
    <xf numFmtId="4" fontId="10" fillId="7" borderId="6" xfId="0" applyNumberFormat="1" applyFont="1" applyFill="1" applyBorder="1"/>
    <xf numFmtId="3" fontId="10" fillId="0" borderId="6" xfId="0" applyNumberFormat="1" applyFont="1" applyBorder="1"/>
    <xf numFmtId="10" fontId="10" fillId="0" borderId="6" xfId="0" applyNumberFormat="1" applyFont="1" applyBorder="1"/>
    <xf numFmtId="2" fontId="10" fillId="0" borderId="6" xfId="0" applyNumberFormat="1" applyFont="1" applyBorder="1"/>
    <xf numFmtId="165" fontId="10" fillId="0" borderId="6" xfId="0" applyNumberFormat="1" applyFont="1" applyBorder="1"/>
    <xf numFmtId="38" fontId="10" fillId="0" borderId="6" xfId="0" applyNumberFormat="1" applyFont="1" applyBorder="1"/>
    <xf numFmtId="38" fontId="10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10" fillId="0" borderId="0" xfId="4" applyFont="1" applyFill="1" applyAlignment="1">
      <alignment horizontal="center" wrapText="1"/>
    </xf>
    <xf numFmtId="164" fontId="10" fillId="0" borderId="6" xfId="0" applyNumberFormat="1" applyFont="1" applyBorder="1" applyAlignment="1">
      <alignment horizontal="left"/>
    </xf>
    <xf numFmtId="0" fontId="9" fillId="0" borderId="4" xfId="5" applyFill="1"/>
    <xf numFmtId="164" fontId="25" fillId="0" borderId="0" xfId="0" applyNumberFormat="1" applyFont="1" applyAlignment="1">
      <alignment horizontal="right"/>
    </xf>
    <xf numFmtId="0" fontId="13" fillId="0" borderId="0" xfId="1" applyFont="1" applyAlignment="1">
      <alignment horizontal="center"/>
    </xf>
    <xf numFmtId="0" fontId="13" fillId="5" borderId="4" xfId="5" applyFont="1" applyAlignment="1">
      <alignment horizontal="center"/>
    </xf>
  </cellXfs>
  <cellStyles count="10">
    <cellStyle name="60% - Accent3" xfId="4" builtinId="40"/>
    <cellStyle name="60% - Accent3 2" xfId="7" xr:uid="{4266F7D1-A418-45BC-90B6-B1139D3592B4}"/>
    <cellStyle name="Check Cell" xfId="5" builtinId="23"/>
    <cellStyle name="Comma" xfId="2" builtinId="3"/>
    <cellStyle name="Comma 2" xfId="8" xr:uid="{B7265A8A-3726-4B42-9A21-37CA831A8C67}"/>
    <cellStyle name="Good" xfId="3" builtinId="26"/>
    <cellStyle name="Normal" xfId="0" builtinId="0"/>
    <cellStyle name="Normal 2" xfId="1" xr:uid="{85DED926-A181-4653-A8E0-EAF099883DD0}"/>
    <cellStyle name="Normal 3" xfId="6" xr:uid="{567BC926-57F2-490D-82E9-5F4E3FB1C209}"/>
    <cellStyle name="Percent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lsexec\localaid\Community%20Preservation%20Fund\Distributions-November\Distributions\FY2025%20CPA%20payment%2011.12.24%20FINAL.xlsx" TargetMode="External"/><Relationship Id="rId1" Type="http://schemas.openxmlformats.org/officeDocument/2006/relationships/externalLinkPath" Target="file:///Z:\lsexec\localaid\Community%20Preservation%20Fund\Distributions-November\Distributions\FY2025%20CPA%20payment%2011.12.24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 Calculation"/>
      <sheetName val="SurchargeData"/>
      <sheetName val="Ranking"/>
      <sheetName val="Recent Adoptions"/>
    </sheetNames>
    <sheetDataSet>
      <sheetData sheetId="0">
        <row r="1">
          <cell r="H1" t="str">
            <v>Need to copy and paste this data into simulation</v>
          </cell>
        </row>
      </sheetData>
      <sheetData sheetId="1" refreshError="1"/>
      <sheetData sheetId="2">
        <row r="1">
          <cell r="A1" t="str">
            <v>CPA Rank, Decile &amp; Percent of Base Figure Calculation</v>
          </cell>
          <cell r="D1" t="str">
            <v>Data FY24</v>
          </cell>
          <cell r="E1" t="str">
            <v>Census 2021 &amp; EQV 2022</v>
          </cell>
        </row>
        <row r="3">
          <cell r="A3" t="str">
            <v>DOR Code</v>
          </cell>
          <cell r="B3" t="str">
            <v>Municipality</v>
          </cell>
          <cell r="C3" t="str">
            <v>Final 2022 EQV</v>
          </cell>
          <cell r="D3" t="str">
            <v>2021 Population</v>
          </cell>
          <cell r="E3" t="str">
            <v>EQV Per Capita</v>
          </cell>
          <cell r="F3" t="str">
            <v>EQV Per Capita Rank</v>
          </cell>
          <cell r="G3" t="str">
            <v>Pop Rank</v>
          </cell>
          <cell r="H3" t="str">
            <v>CPA Raw Score</v>
          </cell>
          <cell r="I3" t="str">
            <v>CPA Rank</v>
          </cell>
          <cell r="J3" t="str">
            <v>Decile</v>
          </cell>
          <cell r="K3" t="str">
            <v>Percent of Base Figure</v>
          </cell>
        </row>
        <row r="4">
          <cell r="A4">
            <v>1</v>
          </cell>
          <cell r="B4" t="str">
            <v>ABINGTON</v>
          </cell>
          <cell r="C4">
            <v>2693823800</v>
          </cell>
          <cell r="D4">
            <v>17094</v>
          </cell>
          <cell r="E4">
            <v>157588.84988884989</v>
          </cell>
          <cell r="F4">
            <v>226</v>
          </cell>
          <cell r="G4">
            <v>119</v>
          </cell>
          <cell r="H4">
            <v>172.5</v>
          </cell>
          <cell r="I4">
            <v>168</v>
          </cell>
          <cell r="J4">
            <v>6</v>
          </cell>
          <cell r="K4">
            <v>0.9</v>
          </cell>
        </row>
        <row r="5">
          <cell r="A5">
            <v>2</v>
          </cell>
          <cell r="B5" t="str">
            <v>ACTON</v>
          </cell>
          <cell r="C5">
            <v>5255138400</v>
          </cell>
          <cell r="D5">
            <v>23846</v>
          </cell>
          <cell r="E5">
            <v>220378.19340769941</v>
          </cell>
          <cell r="F5">
            <v>129</v>
          </cell>
          <cell r="G5">
            <v>85</v>
          </cell>
          <cell r="H5">
            <v>107</v>
          </cell>
          <cell r="I5">
            <v>71</v>
          </cell>
          <cell r="J5">
            <v>8</v>
          </cell>
          <cell r="K5">
            <v>0.7</v>
          </cell>
        </row>
        <row r="6">
          <cell r="A6">
            <v>3</v>
          </cell>
          <cell r="B6" t="str">
            <v>ACUSHNET</v>
          </cell>
          <cell r="C6">
            <v>1630578800</v>
          </cell>
          <cell r="D6">
            <v>10553</v>
          </cell>
          <cell r="E6">
            <v>154513.29479768785</v>
          </cell>
          <cell r="F6">
            <v>235</v>
          </cell>
          <cell r="G6">
            <v>177</v>
          </cell>
          <cell r="H6">
            <v>206</v>
          </cell>
          <cell r="I6">
            <v>237</v>
          </cell>
          <cell r="J6">
            <v>4</v>
          </cell>
          <cell r="K6">
            <v>1.1000000000000001</v>
          </cell>
        </row>
        <row r="7">
          <cell r="A7">
            <v>4</v>
          </cell>
          <cell r="B7" t="str">
            <v>ADAMS</v>
          </cell>
          <cell r="C7">
            <v>593584400</v>
          </cell>
          <cell r="D7">
            <v>8100</v>
          </cell>
          <cell r="E7">
            <v>73282.024691358019</v>
          </cell>
          <cell r="F7">
            <v>349</v>
          </cell>
          <cell r="G7">
            <v>206</v>
          </cell>
          <cell r="H7">
            <v>277.5</v>
          </cell>
          <cell r="I7">
            <v>323</v>
          </cell>
          <cell r="J7">
            <v>1</v>
          </cell>
          <cell r="K7">
            <v>1.4</v>
          </cell>
        </row>
        <row r="8">
          <cell r="A8">
            <v>5</v>
          </cell>
          <cell r="B8" t="str">
            <v>AGAWAM</v>
          </cell>
          <cell r="C8">
            <v>3580768800</v>
          </cell>
          <cell r="D8">
            <v>28494</v>
          </cell>
          <cell r="E8">
            <v>125667.46683512318</v>
          </cell>
          <cell r="F8">
            <v>295</v>
          </cell>
          <cell r="G8">
            <v>69</v>
          </cell>
          <cell r="H8">
            <v>182</v>
          </cell>
          <cell r="I8">
            <v>199</v>
          </cell>
          <cell r="J8">
            <v>5</v>
          </cell>
          <cell r="K8">
            <v>1</v>
          </cell>
        </row>
        <row r="9">
          <cell r="A9">
            <v>6</v>
          </cell>
          <cell r="B9" t="str">
            <v>ALFORD</v>
          </cell>
          <cell r="C9">
            <v>308074200</v>
          </cell>
          <cell r="D9">
            <v>484</v>
          </cell>
          <cell r="E9">
            <v>636516.94214876031</v>
          </cell>
          <cell r="F9">
            <v>15</v>
          </cell>
          <cell r="G9">
            <v>341</v>
          </cell>
          <cell r="H9">
            <v>178</v>
          </cell>
          <cell r="I9">
            <v>185</v>
          </cell>
          <cell r="J9">
            <v>5</v>
          </cell>
          <cell r="K9">
            <v>1</v>
          </cell>
        </row>
        <row r="10">
          <cell r="A10">
            <v>7</v>
          </cell>
          <cell r="B10" t="str">
            <v>AMESBURY</v>
          </cell>
          <cell r="C10">
            <v>2989453900</v>
          </cell>
          <cell r="D10">
            <v>17269</v>
          </cell>
          <cell r="E10">
            <v>173111.00237419654</v>
          </cell>
          <cell r="F10">
            <v>200</v>
          </cell>
          <cell r="G10">
            <v>117</v>
          </cell>
          <cell r="H10">
            <v>158.5</v>
          </cell>
          <cell r="I10">
            <v>136</v>
          </cell>
          <cell r="J10">
            <v>7</v>
          </cell>
          <cell r="K10">
            <v>0.8</v>
          </cell>
        </row>
        <row r="11">
          <cell r="A11">
            <v>8</v>
          </cell>
          <cell r="B11" t="str">
            <v>AMHERST</v>
          </cell>
          <cell r="C11">
            <v>2913802400</v>
          </cell>
          <cell r="D11">
            <v>39378</v>
          </cell>
          <cell r="E11">
            <v>73995.693026563051</v>
          </cell>
          <cell r="F11">
            <v>346</v>
          </cell>
          <cell r="G11">
            <v>40</v>
          </cell>
          <cell r="H11">
            <v>193</v>
          </cell>
          <cell r="I11">
            <v>216</v>
          </cell>
          <cell r="J11">
            <v>4</v>
          </cell>
          <cell r="K11">
            <v>1.1000000000000001</v>
          </cell>
        </row>
        <row r="12">
          <cell r="A12">
            <v>9</v>
          </cell>
          <cell r="B12" t="str">
            <v>ANDOVER</v>
          </cell>
          <cell r="C12">
            <v>10204123200</v>
          </cell>
          <cell r="D12">
            <v>36517</v>
          </cell>
          <cell r="E12">
            <v>279434.87142974505</v>
          </cell>
          <cell r="F12">
            <v>80</v>
          </cell>
          <cell r="G12">
            <v>45</v>
          </cell>
          <cell r="H12">
            <v>62.5</v>
          </cell>
          <cell r="I12">
            <v>16</v>
          </cell>
          <cell r="J12">
            <v>10</v>
          </cell>
          <cell r="K12">
            <v>0.5</v>
          </cell>
        </row>
        <row r="13">
          <cell r="A13">
            <v>10</v>
          </cell>
          <cell r="B13" t="str">
            <v>ARLINGTON</v>
          </cell>
          <cell r="C13">
            <v>13535163100</v>
          </cell>
          <cell r="D13">
            <v>45617</v>
          </cell>
          <cell r="E13">
            <v>296713.13545388781</v>
          </cell>
          <cell r="F13">
            <v>70</v>
          </cell>
          <cell r="G13">
            <v>30</v>
          </cell>
          <cell r="H13">
            <v>50</v>
          </cell>
          <cell r="I13">
            <v>10</v>
          </cell>
          <cell r="J13">
            <v>10</v>
          </cell>
          <cell r="K13">
            <v>0.5</v>
          </cell>
        </row>
        <row r="14">
          <cell r="A14">
            <v>11</v>
          </cell>
          <cell r="B14" t="str">
            <v>ASHBURNHAM</v>
          </cell>
          <cell r="C14">
            <v>852436100</v>
          </cell>
          <cell r="D14">
            <v>6341</v>
          </cell>
          <cell r="E14">
            <v>134432.43967828419</v>
          </cell>
          <cell r="F14">
            <v>279</v>
          </cell>
          <cell r="G14">
            <v>229</v>
          </cell>
          <cell r="H14">
            <v>254</v>
          </cell>
          <cell r="I14">
            <v>293</v>
          </cell>
          <cell r="J14">
            <v>2</v>
          </cell>
          <cell r="K14">
            <v>1.3</v>
          </cell>
        </row>
        <row r="15">
          <cell r="A15">
            <v>12</v>
          </cell>
          <cell r="B15" t="str">
            <v>ASHBY</v>
          </cell>
          <cell r="C15">
            <v>417224700</v>
          </cell>
          <cell r="D15">
            <v>3170</v>
          </cell>
          <cell r="E15">
            <v>131616.62460567823</v>
          </cell>
          <cell r="F15">
            <v>284</v>
          </cell>
          <cell r="G15">
            <v>277</v>
          </cell>
          <cell r="H15">
            <v>280.5</v>
          </cell>
          <cell r="I15">
            <v>325</v>
          </cell>
          <cell r="J15">
            <v>1</v>
          </cell>
          <cell r="K15">
            <v>1.4</v>
          </cell>
        </row>
        <row r="16">
          <cell r="A16">
            <v>13</v>
          </cell>
          <cell r="B16" t="str">
            <v>ASHFIELD</v>
          </cell>
          <cell r="C16">
            <v>293407600</v>
          </cell>
          <cell r="D16">
            <v>1691</v>
          </cell>
          <cell r="E16">
            <v>173511.29509166174</v>
          </cell>
          <cell r="F16">
            <v>199</v>
          </cell>
          <cell r="G16">
            <v>300</v>
          </cell>
          <cell r="H16">
            <v>249.5</v>
          </cell>
          <cell r="I16">
            <v>283</v>
          </cell>
          <cell r="J16">
            <v>2</v>
          </cell>
          <cell r="K16">
            <v>1.3</v>
          </cell>
        </row>
        <row r="17">
          <cell r="A17">
            <v>14</v>
          </cell>
          <cell r="B17" t="str">
            <v>ASHLAND</v>
          </cell>
          <cell r="C17">
            <v>3593981200</v>
          </cell>
          <cell r="D17">
            <v>18560</v>
          </cell>
          <cell r="E17">
            <v>193641.22844827586</v>
          </cell>
          <cell r="F17">
            <v>167</v>
          </cell>
          <cell r="G17">
            <v>104</v>
          </cell>
          <cell r="H17">
            <v>135.5</v>
          </cell>
          <cell r="I17">
            <v>104</v>
          </cell>
          <cell r="J17">
            <v>8</v>
          </cell>
          <cell r="K17">
            <v>0.7</v>
          </cell>
        </row>
        <row r="18">
          <cell r="A18">
            <v>15</v>
          </cell>
          <cell r="B18" t="str">
            <v>ATHOL</v>
          </cell>
          <cell r="C18">
            <v>1060563000</v>
          </cell>
          <cell r="D18">
            <v>11905</v>
          </cell>
          <cell r="E18">
            <v>89085.510289794198</v>
          </cell>
          <cell r="F18">
            <v>339</v>
          </cell>
          <cell r="G18">
            <v>163</v>
          </cell>
          <cell r="H18">
            <v>251</v>
          </cell>
          <cell r="I18">
            <v>286</v>
          </cell>
          <cell r="J18">
            <v>2</v>
          </cell>
          <cell r="K18">
            <v>1.3</v>
          </cell>
        </row>
        <row r="19">
          <cell r="A19">
            <v>16</v>
          </cell>
          <cell r="B19" t="str">
            <v>ATTLEBORO</v>
          </cell>
          <cell r="C19">
            <v>5949246000</v>
          </cell>
          <cell r="D19">
            <v>46580</v>
          </cell>
          <cell r="E19">
            <v>127721.03907256333</v>
          </cell>
          <cell r="F19">
            <v>292</v>
          </cell>
          <cell r="G19">
            <v>29</v>
          </cell>
          <cell r="H19">
            <v>160.5</v>
          </cell>
          <cell r="I19">
            <v>141</v>
          </cell>
          <cell r="J19">
            <v>6</v>
          </cell>
          <cell r="K19">
            <v>0.9</v>
          </cell>
        </row>
        <row r="20">
          <cell r="A20">
            <v>17</v>
          </cell>
          <cell r="B20" t="str">
            <v>AUBURN</v>
          </cell>
          <cell r="C20">
            <v>2748972400</v>
          </cell>
          <cell r="D20">
            <v>16830</v>
          </cell>
          <cell r="E20">
            <v>163337.63517528222</v>
          </cell>
          <cell r="F20">
            <v>211</v>
          </cell>
          <cell r="G20">
            <v>121</v>
          </cell>
          <cell r="H20">
            <v>166</v>
          </cell>
          <cell r="I20">
            <v>154</v>
          </cell>
          <cell r="J20">
            <v>6</v>
          </cell>
          <cell r="K20">
            <v>0.9</v>
          </cell>
        </row>
        <row r="21">
          <cell r="A21">
            <v>18</v>
          </cell>
          <cell r="B21" t="str">
            <v>AVON</v>
          </cell>
          <cell r="C21">
            <v>1081305500</v>
          </cell>
          <cell r="D21">
            <v>4755</v>
          </cell>
          <cell r="E21">
            <v>227403.89064143007</v>
          </cell>
          <cell r="F21">
            <v>120</v>
          </cell>
          <cell r="G21">
            <v>257</v>
          </cell>
          <cell r="H21">
            <v>188.5</v>
          </cell>
          <cell r="I21">
            <v>211</v>
          </cell>
          <cell r="J21">
            <v>4</v>
          </cell>
          <cell r="K21">
            <v>1.1000000000000001</v>
          </cell>
        </row>
        <row r="22">
          <cell r="A22">
            <v>19</v>
          </cell>
          <cell r="B22" t="str">
            <v>AYER</v>
          </cell>
          <cell r="C22">
            <v>1529467100</v>
          </cell>
          <cell r="D22">
            <v>8400</v>
          </cell>
          <cell r="E22">
            <v>182079.41666666666</v>
          </cell>
          <cell r="F22">
            <v>186</v>
          </cell>
          <cell r="G22">
            <v>199</v>
          </cell>
          <cell r="H22">
            <v>192.5</v>
          </cell>
          <cell r="I22">
            <v>213</v>
          </cell>
          <cell r="J22">
            <v>4</v>
          </cell>
          <cell r="K22">
            <v>1.1000000000000001</v>
          </cell>
        </row>
        <row r="23">
          <cell r="A23">
            <v>20</v>
          </cell>
          <cell r="B23" t="str">
            <v>BARNSTABLE</v>
          </cell>
          <cell r="C23">
            <v>18221137000</v>
          </cell>
          <cell r="D23">
            <v>49583</v>
          </cell>
          <cell r="E23">
            <v>367487.58647116955</v>
          </cell>
          <cell r="F23">
            <v>48</v>
          </cell>
          <cell r="G23">
            <v>27</v>
          </cell>
          <cell r="H23">
            <v>37.5</v>
          </cell>
          <cell r="I23">
            <v>5</v>
          </cell>
          <cell r="J23">
            <v>10</v>
          </cell>
          <cell r="K23">
            <v>0.5</v>
          </cell>
        </row>
        <row r="24">
          <cell r="A24">
            <v>21</v>
          </cell>
          <cell r="B24" t="str">
            <v>BARRE</v>
          </cell>
          <cell r="C24">
            <v>583632100</v>
          </cell>
          <cell r="D24">
            <v>5526</v>
          </cell>
          <cell r="E24">
            <v>105615.65327542527</v>
          </cell>
          <cell r="F24">
            <v>326</v>
          </cell>
          <cell r="G24">
            <v>241</v>
          </cell>
          <cell r="H24">
            <v>283.5</v>
          </cell>
          <cell r="I24">
            <v>327</v>
          </cell>
          <cell r="J24">
            <v>1</v>
          </cell>
          <cell r="K24">
            <v>1.4</v>
          </cell>
        </row>
        <row r="25">
          <cell r="A25">
            <v>22</v>
          </cell>
          <cell r="B25" t="str">
            <v>BECKET</v>
          </cell>
          <cell r="C25">
            <v>630004600</v>
          </cell>
          <cell r="D25">
            <v>1932</v>
          </cell>
          <cell r="E25">
            <v>326089.33747412008</v>
          </cell>
          <cell r="F25">
            <v>62</v>
          </cell>
          <cell r="G25">
            <v>290</v>
          </cell>
          <cell r="H25">
            <v>176</v>
          </cell>
          <cell r="I25">
            <v>178</v>
          </cell>
          <cell r="J25">
            <v>5</v>
          </cell>
          <cell r="K25">
            <v>1</v>
          </cell>
        </row>
        <row r="26">
          <cell r="A26">
            <v>23</v>
          </cell>
          <cell r="B26" t="str">
            <v>BEDFORD</v>
          </cell>
          <cell r="C26">
            <v>4632427000</v>
          </cell>
          <cell r="D26">
            <v>14155</v>
          </cell>
          <cell r="E26">
            <v>327264.35888378666</v>
          </cell>
          <cell r="F26">
            <v>61</v>
          </cell>
          <cell r="G26">
            <v>146</v>
          </cell>
          <cell r="H26">
            <v>103.5</v>
          </cell>
          <cell r="I26">
            <v>66</v>
          </cell>
          <cell r="J26">
            <v>9</v>
          </cell>
          <cell r="K26">
            <v>0.6</v>
          </cell>
        </row>
        <row r="27">
          <cell r="A27">
            <v>24</v>
          </cell>
          <cell r="B27" t="str">
            <v>BELCHERTOWN</v>
          </cell>
          <cell r="C27">
            <v>1889367600</v>
          </cell>
          <cell r="D27">
            <v>15279</v>
          </cell>
          <cell r="E27">
            <v>123657.80483015905</v>
          </cell>
          <cell r="F27">
            <v>298</v>
          </cell>
          <cell r="G27">
            <v>136</v>
          </cell>
          <cell r="H27">
            <v>217</v>
          </cell>
          <cell r="I27">
            <v>251</v>
          </cell>
          <cell r="J27">
            <v>3</v>
          </cell>
          <cell r="K27">
            <v>1.2</v>
          </cell>
        </row>
        <row r="28">
          <cell r="A28">
            <v>25</v>
          </cell>
          <cell r="B28" t="str">
            <v>BELLINGHAM</v>
          </cell>
          <cell r="C28">
            <v>3317158400</v>
          </cell>
          <cell r="D28">
            <v>16905</v>
          </cell>
          <cell r="E28">
            <v>196223.50783791777</v>
          </cell>
          <cell r="F28">
            <v>163</v>
          </cell>
          <cell r="G28">
            <v>120</v>
          </cell>
          <cell r="H28">
            <v>141.5</v>
          </cell>
          <cell r="I28">
            <v>112</v>
          </cell>
          <cell r="J28">
            <v>7</v>
          </cell>
          <cell r="K28">
            <v>0.8</v>
          </cell>
        </row>
        <row r="29">
          <cell r="A29">
            <v>26</v>
          </cell>
          <cell r="B29" t="str">
            <v>BELMONT</v>
          </cell>
          <cell r="C29">
            <v>10384380400</v>
          </cell>
          <cell r="D29">
            <v>26838</v>
          </cell>
          <cell r="E29">
            <v>386928.25098740589</v>
          </cell>
          <cell r="F29">
            <v>44</v>
          </cell>
          <cell r="G29">
            <v>73</v>
          </cell>
          <cell r="H29">
            <v>58.5</v>
          </cell>
          <cell r="I29">
            <v>14</v>
          </cell>
          <cell r="J29">
            <v>10</v>
          </cell>
          <cell r="K29">
            <v>0.5</v>
          </cell>
        </row>
        <row r="30">
          <cell r="A30">
            <v>27</v>
          </cell>
          <cell r="B30" t="str">
            <v>BERKLEY</v>
          </cell>
          <cell r="C30">
            <v>1087861600</v>
          </cell>
          <cell r="D30">
            <v>6785</v>
          </cell>
          <cell r="E30">
            <v>160333.32350773766</v>
          </cell>
          <cell r="F30">
            <v>218</v>
          </cell>
          <cell r="G30">
            <v>221</v>
          </cell>
          <cell r="H30">
            <v>219.5</v>
          </cell>
          <cell r="I30">
            <v>255</v>
          </cell>
          <cell r="J30">
            <v>3</v>
          </cell>
          <cell r="K30">
            <v>1.2</v>
          </cell>
        </row>
        <row r="31">
          <cell r="A31">
            <v>28</v>
          </cell>
          <cell r="B31" t="str">
            <v>BERLIN</v>
          </cell>
          <cell r="C31">
            <v>775450700</v>
          </cell>
          <cell r="D31">
            <v>3674</v>
          </cell>
          <cell r="E31">
            <v>211064.42569406642</v>
          </cell>
          <cell r="F31">
            <v>140</v>
          </cell>
          <cell r="G31">
            <v>265</v>
          </cell>
          <cell r="H31">
            <v>202.5</v>
          </cell>
          <cell r="I31">
            <v>232</v>
          </cell>
          <cell r="J31">
            <v>4</v>
          </cell>
          <cell r="K31">
            <v>1.1000000000000001</v>
          </cell>
        </row>
        <row r="32">
          <cell r="A32">
            <v>29</v>
          </cell>
          <cell r="B32" t="str">
            <v>BERNARDSTON</v>
          </cell>
          <cell r="C32">
            <v>289619100</v>
          </cell>
          <cell r="D32">
            <v>2106</v>
          </cell>
          <cell r="E32">
            <v>137520.94017094016</v>
          </cell>
          <cell r="F32">
            <v>273</v>
          </cell>
          <cell r="G32">
            <v>287</v>
          </cell>
          <cell r="H32">
            <v>280</v>
          </cell>
          <cell r="I32">
            <v>324</v>
          </cell>
          <cell r="J32">
            <v>1</v>
          </cell>
          <cell r="K32">
            <v>1.4</v>
          </cell>
        </row>
        <row r="33">
          <cell r="A33">
            <v>30</v>
          </cell>
          <cell r="B33" t="str">
            <v>BEVERLY</v>
          </cell>
          <cell r="C33">
            <v>8971044300</v>
          </cell>
          <cell r="D33">
            <v>42446</v>
          </cell>
          <cell r="E33">
            <v>211351.93657824059</v>
          </cell>
          <cell r="F33">
            <v>139</v>
          </cell>
          <cell r="G33">
            <v>34</v>
          </cell>
          <cell r="H33">
            <v>86.5</v>
          </cell>
          <cell r="I33">
            <v>35</v>
          </cell>
          <cell r="J33">
            <v>10</v>
          </cell>
          <cell r="K33">
            <v>0.5</v>
          </cell>
        </row>
        <row r="34">
          <cell r="A34">
            <v>31</v>
          </cell>
          <cell r="B34" t="str">
            <v>BILLERICA</v>
          </cell>
          <cell r="C34">
            <v>9046472000</v>
          </cell>
          <cell r="D34">
            <v>41453</v>
          </cell>
          <cell r="E34">
            <v>218234.43417846717</v>
          </cell>
          <cell r="F34">
            <v>133</v>
          </cell>
          <cell r="G34">
            <v>36</v>
          </cell>
          <cell r="H34">
            <v>84.5</v>
          </cell>
          <cell r="I34">
            <v>33</v>
          </cell>
          <cell r="J34">
            <v>10</v>
          </cell>
          <cell r="K34">
            <v>0.5</v>
          </cell>
        </row>
        <row r="35">
          <cell r="A35">
            <v>32</v>
          </cell>
          <cell r="B35" t="str">
            <v>BLACKSTONE</v>
          </cell>
          <cell r="C35">
            <v>1231116000</v>
          </cell>
          <cell r="D35">
            <v>9177</v>
          </cell>
          <cell r="E35">
            <v>134152.33736515202</v>
          </cell>
          <cell r="F35">
            <v>281</v>
          </cell>
          <cell r="G35">
            <v>191</v>
          </cell>
          <cell r="H35">
            <v>236</v>
          </cell>
          <cell r="I35">
            <v>273</v>
          </cell>
          <cell r="J35">
            <v>3</v>
          </cell>
          <cell r="K35">
            <v>1.2</v>
          </cell>
        </row>
        <row r="36">
          <cell r="A36">
            <v>33</v>
          </cell>
          <cell r="B36" t="str">
            <v>BLANDFORD</v>
          </cell>
          <cell r="C36">
            <v>241062700</v>
          </cell>
          <cell r="D36">
            <v>1210</v>
          </cell>
          <cell r="E36">
            <v>199225.37190082646</v>
          </cell>
          <cell r="F36">
            <v>156</v>
          </cell>
          <cell r="G36">
            <v>318</v>
          </cell>
          <cell r="H36">
            <v>237</v>
          </cell>
          <cell r="I36">
            <v>274</v>
          </cell>
          <cell r="J36">
            <v>3</v>
          </cell>
          <cell r="K36">
            <v>1.2</v>
          </cell>
        </row>
        <row r="37">
          <cell r="A37">
            <v>34</v>
          </cell>
          <cell r="B37" t="str">
            <v>BOLTON</v>
          </cell>
          <cell r="C37">
            <v>1307897000</v>
          </cell>
          <cell r="D37">
            <v>5676</v>
          </cell>
          <cell r="E37">
            <v>230425.82804792107</v>
          </cell>
          <cell r="F37">
            <v>117</v>
          </cell>
          <cell r="G37">
            <v>240</v>
          </cell>
          <cell r="H37">
            <v>178.5</v>
          </cell>
          <cell r="I37">
            <v>186</v>
          </cell>
          <cell r="J37">
            <v>5</v>
          </cell>
          <cell r="K37">
            <v>1</v>
          </cell>
        </row>
        <row r="38">
          <cell r="A38">
            <v>35</v>
          </cell>
          <cell r="B38" t="str">
            <v>BOSTON</v>
          </cell>
          <cell r="C38">
            <v>226367656500</v>
          </cell>
          <cell r="D38">
            <v>654776</v>
          </cell>
          <cell r="E38">
            <v>345717.70574975258</v>
          </cell>
          <cell r="F38">
            <v>55</v>
          </cell>
          <cell r="G38">
            <v>1</v>
          </cell>
          <cell r="H38">
            <v>28</v>
          </cell>
          <cell r="I38">
            <v>4</v>
          </cell>
          <cell r="J38">
            <v>10</v>
          </cell>
          <cell r="K38">
            <v>0.5</v>
          </cell>
        </row>
        <row r="39">
          <cell r="A39">
            <v>36</v>
          </cell>
          <cell r="B39" t="str">
            <v>BOURNE</v>
          </cell>
          <cell r="C39">
            <v>5710427600</v>
          </cell>
          <cell r="D39">
            <v>20709</v>
          </cell>
          <cell r="E39">
            <v>275746.17799024581</v>
          </cell>
          <cell r="F39">
            <v>82</v>
          </cell>
          <cell r="G39">
            <v>94</v>
          </cell>
          <cell r="H39">
            <v>88</v>
          </cell>
          <cell r="I39">
            <v>39</v>
          </cell>
          <cell r="J39">
            <v>9</v>
          </cell>
          <cell r="K39">
            <v>0.6</v>
          </cell>
        </row>
        <row r="40">
          <cell r="A40">
            <v>37</v>
          </cell>
          <cell r="B40" t="str">
            <v>BOXBOROUGH</v>
          </cell>
          <cell r="C40">
            <v>1364276100</v>
          </cell>
          <cell r="D40">
            <v>5425</v>
          </cell>
          <cell r="E40">
            <v>251479.46543778802</v>
          </cell>
          <cell r="F40">
            <v>102</v>
          </cell>
          <cell r="G40">
            <v>243</v>
          </cell>
          <cell r="H40">
            <v>172.5</v>
          </cell>
          <cell r="I40">
            <v>169</v>
          </cell>
          <cell r="J40">
            <v>6</v>
          </cell>
          <cell r="K40">
            <v>0.9</v>
          </cell>
        </row>
        <row r="41">
          <cell r="A41">
            <v>38</v>
          </cell>
          <cell r="B41" t="str">
            <v>BOXFORD</v>
          </cell>
          <cell r="C41">
            <v>2248921600</v>
          </cell>
          <cell r="D41">
            <v>8141</v>
          </cell>
          <cell r="E41">
            <v>276246.35794128483</v>
          </cell>
          <cell r="F41">
            <v>81</v>
          </cell>
          <cell r="G41">
            <v>205</v>
          </cell>
          <cell r="H41">
            <v>143</v>
          </cell>
          <cell r="I41">
            <v>114</v>
          </cell>
          <cell r="J41">
            <v>7</v>
          </cell>
          <cell r="K41">
            <v>0.8</v>
          </cell>
        </row>
        <row r="42">
          <cell r="A42">
            <v>39</v>
          </cell>
          <cell r="B42" t="str">
            <v>BOYLSTON</v>
          </cell>
          <cell r="C42">
            <v>1023674500</v>
          </cell>
          <cell r="D42">
            <v>4882</v>
          </cell>
          <cell r="E42">
            <v>209683.42892257273</v>
          </cell>
          <cell r="F42">
            <v>141</v>
          </cell>
          <cell r="G42">
            <v>256</v>
          </cell>
          <cell r="H42">
            <v>198.5</v>
          </cell>
          <cell r="I42">
            <v>226</v>
          </cell>
          <cell r="J42">
            <v>4</v>
          </cell>
          <cell r="K42">
            <v>1.1000000000000001</v>
          </cell>
        </row>
        <row r="43">
          <cell r="A43">
            <v>40</v>
          </cell>
          <cell r="B43" t="str">
            <v>BRAINTREE</v>
          </cell>
          <cell r="C43">
            <v>8924863200</v>
          </cell>
          <cell r="D43">
            <v>38822</v>
          </cell>
          <cell r="E43">
            <v>229891.89634743187</v>
          </cell>
          <cell r="F43">
            <v>119</v>
          </cell>
          <cell r="G43">
            <v>43</v>
          </cell>
          <cell r="H43">
            <v>81</v>
          </cell>
          <cell r="I43">
            <v>31</v>
          </cell>
          <cell r="J43">
            <v>10</v>
          </cell>
          <cell r="K43">
            <v>0.5</v>
          </cell>
        </row>
        <row r="44">
          <cell r="A44">
            <v>41</v>
          </cell>
          <cell r="B44" t="str">
            <v>BREWSTER</v>
          </cell>
          <cell r="C44">
            <v>4941374200</v>
          </cell>
          <cell r="D44">
            <v>10456</v>
          </cell>
          <cell r="E44">
            <v>472587.43305279268</v>
          </cell>
          <cell r="F44">
            <v>31</v>
          </cell>
          <cell r="G44">
            <v>178</v>
          </cell>
          <cell r="H44">
            <v>104.5</v>
          </cell>
          <cell r="I44">
            <v>68</v>
          </cell>
          <cell r="J44">
            <v>9</v>
          </cell>
          <cell r="K44">
            <v>0.6</v>
          </cell>
        </row>
        <row r="45">
          <cell r="A45">
            <v>42</v>
          </cell>
          <cell r="B45" t="str">
            <v>BRIDGEWATER</v>
          </cell>
          <cell r="C45">
            <v>3904478200</v>
          </cell>
          <cell r="D45">
            <v>28805</v>
          </cell>
          <cell r="E45">
            <v>135548.6269744836</v>
          </cell>
          <cell r="F45">
            <v>277</v>
          </cell>
          <cell r="G45">
            <v>66</v>
          </cell>
          <cell r="H45">
            <v>171.5</v>
          </cell>
          <cell r="I45">
            <v>165</v>
          </cell>
          <cell r="J45">
            <v>6</v>
          </cell>
          <cell r="K45">
            <v>0.9</v>
          </cell>
        </row>
        <row r="46">
          <cell r="A46">
            <v>43</v>
          </cell>
          <cell r="B46" t="str">
            <v>BRIMFIELD</v>
          </cell>
          <cell r="C46">
            <v>523323600</v>
          </cell>
          <cell r="D46">
            <v>3690</v>
          </cell>
          <cell r="E46">
            <v>141822.11382113822</v>
          </cell>
          <cell r="F46">
            <v>264</v>
          </cell>
          <cell r="G46">
            <v>264</v>
          </cell>
          <cell r="H46">
            <v>264</v>
          </cell>
          <cell r="I46">
            <v>304</v>
          </cell>
          <cell r="J46">
            <v>2</v>
          </cell>
          <cell r="K46">
            <v>1.3</v>
          </cell>
        </row>
        <row r="47">
          <cell r="A47">
            <v>44</v>
          </cell>
          <cell r="B47" t="str">
            <v>BROCKTON</v>
          </cell>
          <cell r="C47">
            <v>10593077300</v>
          </cell>
          <cell r="D47">
            <v>105446</v>
          </cell>
          <cell r="E47">
            <v>100459.73578893462</v>
          </cell>
          <cell r="F47">
            <v>327</v>
          </cell>
          <cell r="G47">
            <v>6</v>
          </cell>
          <cell r="H47">
            <v>166.5</v>
          </cell>
          <cell r="I47">
            <v>156</v>
          </cell>
          <cell r="J47">
            <v>6</v>
          </cell>
          <cell r="K47">
            <v>0.9</v>
          </cell>
        </row>
        <row r="48">
          <cell r="A48">
            <v>45</v>
          </cell>
          <cell r="B48" t="str">
            <v>BROOKFIELD</v>
          </cell>
          <cell r="C48">
            <v>370083900</v>
          </cell>
          <cell r="D48">
            <v>3432</v>
          </cell>
          <cell r="E48">
            <v>107833.3041958042</v>
          </cell>
          <cell r="F48">
            <v>324</v>
          </cell>
          <cell r="G48">
            <v>271</v>
          </cell>
          <cell r="H48">
            <v>297.5</v>
          </cell>
          <cell r="I48">
            <v>336</v>
          </cell>
          <cell r="J48">
            <v>1</v>
          </cell>
          <cell r="K48">
            <v>1.4</v>
          </cell>
        </row>
        <row r="49">
          <cell r="A49">
            <v>46</v>
          </cell>
          <cell r="B49" t="str">
            <v>BROOKLINE</v>
          </cell>
          <cell r="C49">
            <v>29895594800</v>
          </cell>
          <cell r="D49">
            <v>62726</v>
          </cell>
          <cell r="E49">
            <v>476606.1091094602</v>
          </cell>
          <cell r="F49">
            <v>30</v>
          </cell>
          <cell r="G49">
            <v>18</v>
          </cell>
          <cell r="H49">
            <v>24</v>
          </cell>
          <cell r="I49">
            <v>2</v>
          </cell>
          <cell r="J49">
            <v>10</v>
          </cell>
          <cell r="K49">
            <v>0.5</v>
          </cell>
        </row>
        <row r="50">
          <cell r="A50">
            <v>47</v>
          </cell>
          <cell r="B50" t="str">
            <v>BUCKLAND</v>
          </cell>
          <cell r="C50">
            <v>270428900</v>
          </cell>
          <cell r="D50">
            <v>1816</v>
          </cell>
          <cell r="E50">
            <v>148914.59251101321</v>
          </cell>
          <cell r="F50">
            <v>249</v>
          </cell>
          <cell r="G50">
            <v>295</v>
          </cell>
          <cell r="H50">
            <v>272</v>
          </cell>
          <cell r="I50">
            <v>316</v>
          </cell>
          <cell r="J50">
            <v>2</v>
          </cell>
          <cell r="K50">
            <v>1.3</v>
          </cell>
        </row>
        <row r="51">
          <cell r="A51">
            <v>48</v>
          </cell>
          <cell r="B51" t="str">
            <v>BURLINGTON</v>
          </cell>
          <cell r="C51">
            <v>9008541100</v>
          </cell>
          <cell r="D51">
            <v>25989</v>
          </cell>
          <cell r="E51">
            <v>346629.00073107856</v>
          </cell>
          <cell r="F51">
            <v>54</v>
          </cell>
          <cell r="G51">
            <v>75</v>
          </cell>
          <cell r="H51">
            <v>64.5</v>
          </cell>
          <cell r="I51">
            <v>17</v>
          </cell>
          <cell r="J51">
            <v>10</v>
          </cell>
          <cell r="K51">
            <v>0.5</v>
          </cell>
        </row>
        <row r="52">
          <cell r="A52">
            <v>49</v>
          </cell>
          <cell r="B52" t="str">
            <v>CAMBRIDGE</v>
          </cell>
          <cell r="C52">
            <v>70337058800</v>
          </cell>
          <cell r="D52">
            <v>117090</v>
          </cell>
          <cell r="E52">
            <v>600709.35861303273</v>
          </cell>
          <cell r="F52">
            <v>19</v>
          </cell>
          <cell r="G52">
            <v>4</v>
          </cell>
          <cell r="H52">
            <v>11.5</v>
          </cell>
          <cell r="I52">
            <v>1</v>
          </cell>
          <cell r="J52">
            <v>10</v>
          </cell>
          <cell r="K52">
            <v>0.5</v>
          </cell>
        </row>
        <row r="53">
          <cell r="A53">
            <v>50</v>
          </cell>
          <cell r="B53" t="str">
            <v>CANTON</v>
          </cell>
          <cell r="C53">
            <v>6376735000</v>
          </cell>
          <cell r="D53">
            <v>24470</v>
          </cell>
          <cell r="E53">
            <v>260593.99264405394</v>
          </cell>
          <cell r="F53">
            <v>97</v>
          </cell>
          <cell r="G53">
            <v>81</v>
          </cell>
          <cell r="H53">
            <v>89</v>
          </cell>
          <cell r="I53">
            <v>43</v>
          </cell>
          <cell r="J53">
            <v>9</v>
          </cell>
          <cell r="K53">
            <v>0.6</v>
          </cell>
        </row>
        <row r="54">
          <cell r="A54">
            <v>51</v>
          </cell>
          <cell r="B54" t="str">
            <v>CARLISLE</v>
          </cell>
          <cell r="C54">
            <v>1841728700</v>
          </cell>
          <cell r="D54">
            <v>5181</v>
          </cell>
          <cell r="E54">
            <v>355477.45608955802</v>
          </cell>
          <cell r="F54">
            <v>53</v>
          </cell>
          <cell r="G54">
            <v>248</v>
          </cell>
          <cell r="H54">
            <v>150.5</v>
          </cell>
          <cell r="I54">
            <v>125</v>
          </cell>
          <cell r="J54">
            <v>7</v>
          </cell>
          <cell r="K54">
            <v>0.8</v>
          </cell>
        </row>
        <row r="55">
          <cell r="A55">
            <v>52</v>
          </cell>
          <cell r="B55" t="str">
            <v>CARVER</v>
          </cell>
          <cell r="C55">
            <v>1736816700</v>
          </cell>
          <cell r="D55">
            <v>11668</v>
          </cell>
          <cell r="E55">
            <v>148852.99108673295</v>
          </cell>
          <cell r="F55">
            <v>250</v>
          </cell>
          <cell r="G55">
            <v>167</v>
          </cell>
          <cell r="H55">
            <v>208.5</v>
          </cell>
          <cell r="I55">
            <v>241</v>
          </cell>
          <cell r="J55">
            <v>4</v>
          </cell>
          <cell r="K55">
            <v>1.1000000000000001</v>
          </cell>
        </row>
        <row r="56">
          <cell r="A56">
            <v>53</v>
          </cell>
          <cell r="B56" t="str">
            <v>CHARLEMONT</v>
          </cell>
          <cell r="C56">
            <v>155406800</v>
          </cell>
          <cell r="D56">
            <v>1184</v>
          </cell>
          <cell r="E56">
            <v>131255.74324324325</v>
          </cell>
          <cell r="F56">
            <v>285</v>
          </cell>
          <cell r="G56">
            <v>320</v>
          </cell>
          <cell r="H56">
            <v>302.5</v>
          </cell>
          <cell r="I56">
            <v>343</v>
          </cell>
          <cell r="J56">
            <v>1</v>
          </cell>
          <cell r="K56">
            <v>1.4</v>
          </cell>
        </row>
        <row r="57">
          <cell r="A57">
            <v>54</v>
          </cell>
          <cell r="B57" t="str">
            <v>CHARLTON</v>
          </cell>
          <cell r="C57">
            <v>2225215400</v>
          </cell>
          <cell r="D57">
            <v>13317</v>
          </cell>
          <cell r="E57">
            <v>167095.84741308104</v>
          </cell>
          <cell r="F57">
            <v>207</v>
          </cell>
          <cell r="G57">
            <v>152</v>
          </cell>
          <cell r="H57">
            <v>179.5</v>
          </cell>
          <cell r="I57">
            <v>192</v>
          </cell>
          <cell r="J57">
            <v>5</v>
          </cell>
          <cell r="K57">
            <v>1</v>
          </cell>
        </row>
        <row r="58">
          <cell r="A58">
            <v>55</v>
          </cell>
          <cell r="B58" t="str">
            <v>CHATHAM</v>
          </cell>
          <cell r="C58">
            <v>8768778800</v>
          </cell>
          <cell r="D58">
            <v>6703</v>
          </cell>
          <cell r="E58">
            <v>1308187.1997613008</v>
          </cell>
          <cell r="F58">
            <v>6</v>
          </cell>
          <cell r="G58">
            <v>224</v>
          </cell>
          <cell r="H58">
            <v>115</v>
          </cell>
          <cell r="I58">
            <v>80</v>
          </cell>
          <cell r="J58">
            <v>8</v>
          </cell>
          <cell r="K58">
            <v>0.7</v>
          </cell>
        </row>
        <row r="59">
          <cell r="A59">
            <v>56</v>
          </cell>
          <cell r="B59" t="str">
            <v>CHELMSFORD</v>
          </cell>
          <cell r="C59">
            <v>7194279300</v>
          </cell>
          <cell r="D59">
            <v>35933</v>
          </cell>
          <cell r="E59">
            <v>200213.711629978</v>
          </cell>
          <cell r="F59">
            <v>154</v>
          </cell>
          <cell r="G59">
            <v>47</v>
          </cell>
          <cell r="H59">
            <v>100.5</v>
          </cell>
          <cell r="I59">
            <v>58</v>
          </cell>
          <cell r="J59">
            <v>9</v>
          </cell>
          <cell r="K59">
            <v>0.6</v>
          </cell>
        </row>
        <row r="60">
          <cell r="A60">
            <v>57</v>
          </cell>
          <cell r="B60" t="str">
            <v>CHELSEA</v>
          </cell>
          <cell r="C60">
            <v>5133648900</v>
          </cell>
          <cell r="D60">
            <v>38889</v>
          </cell>
          <cell r="E60">
            <v>132007.73740646456</v>
          </cell>
          <cell r="F60">
            <v>282</v>
          </cell>
          <cell r="G60">
            <v>42</v>
          </cell>
          <cell r="H60">
            <v>162</v>
          </cell>
          <cell r="I60">
            <v>148</v>
          </cell>
          <cell r="J60">
            <v>6</v>
          </cell>
          <cell r="K60">
            <v>0.9</v>
          </cell>
        </row>
        <row r="61">
          <cell r="A61">
            <v>58</v>
          </cell>
          <cell r="B61" t="str">
            <v>CHESHIRE</v>
          </cell>
          <cell r="C61">
            <v>380218700</v>
          </cell>
          <cell r="D61">
            <v>3236</v>
          </cell>
          <cell r="E61">
            <v>117496.50803461063</v>
          </cell>
          <cell r="F61">
            <v>309</v>
          </cell>
          <cell r="G61">
            <v>276</v>
          </cell>
          <cell r="H61">
            <v>292.5</v>
          </cell>
          <cell r="I61">
            <v>331</v>
          </cell>
          <cell r="J61">
            <v>1</v>
          </cell>
          <cell r="K61">
            <v>1.4</v>
          </cell>
        </row>
        <row r="62">
          <cell r="A62">
            <v>59</v>
          </cell>
          <cell r="B62" t="str">
            <v>CHESTER</v>
          </cell>
          <cell r="C62">
            <v>150115400</v>
          </cell>
          <cell r="D62">
            <v>1221</v>
          </cell>
          <cell r="E62">
            <v>122944.63554463554</v>
          </cell>
          <cell r="F62">
            <v>300</v>
          </cell>
          <cell r="G62">
            <v>317</v>
          </cell>
          <cell r="H62">
            <v>308.5</v>
          </cell>
          <cell r="I62">
            <v>347</v>
          </cell>
          <cell r="J62">
            <v>1</v>
          </cell>
          <cell r="K62">
            <v>1.4</v>
          </cell>
        </row>
        <row r="63">
          <cell r="A63">
            <v>60</v>
          </cell>
          <cell r="B63" t="str">
            <v>CHESTERFIELD</v>
          </cell>
          <cell r="C63">
            <v>190606900</v>
          </cell>
          <cell r="D63">
            <v>1178</v>
          </cell>
          <cell r="E63">
            <v>161805.51782682512</v>
          </cell>
          <cell r="F63">
            <v>212</v>
          </cell>
          <cell r="G63">
            <v>322</v>
          </cell>
          <cell r="H63">
            <v>267</v>
          </cell>
          <cell r="I63">
            <v>308</v>
          </cell>
          <cell r="J63">
            <v>2</v>
          </cell>
          <cell r="K63">
            <v>1.3</v>
          </cell>
        </row>
        <row r="64">
          <cell r="A64">
            <v>61</v>
          </cell>
          <cell r="B64" t="str">
            <v>CHICOPEE</v>
          </cell>
          <cell r="C64">
            <v>4667842700</v>
          </cell>
          <cell r="D64">
            <v>55190</v>
          </cell>
          <cell r="E64">
            <v>84577.689798876614</v>
          </cell>
          <cell r="F64">
            <v>341</v>
          </cell>
          <cell r="G64">
            <v>24</v>
          </cell>
          <cell r="H64">
            <v>182.5</v>
          </cell>
          <cell r="I64">
            <v>200</v>
          </cell>
          <cell r="J64">
            <v>5</v>
          </cell>
          <cell r="K64">
            <v>1</v>
          </cell>
        </row>
        <row r="65">
          <cell r="A65">
            <v>62</v>
          </cell>
          <cell r="B65" t="str">
            <v>CHILMARK</v>
          </cell>
          <cell r="C65">
            <v>3878126000</v>
          </cell>
          <cell r="D65">
            <v>1248</v>
          </cell>
          <cell r="E65">
            <v>3107472.7564102565</v>
          </cell>
          <cell r="F65">
            <v>2</v>
          </cell>
          <cell r="G65">
            <v>316</v>
          </cell>
          <cell r="H65">
            <v>159</v>
          </cell>
          <cell r="I65">
            <v>138</v>
          </cell>
          <cell r="J65">
            <v>7</v>
          </cell>
          <cell r="K65">
            <v>0.8</v>
          </cell>
        </row>
        <row r="66">
          <cell r="A66">
            <v>63</v>
          </cell>
          <cell r="B66" t="str">
            <v>CLARKSBURG</v>
          </cell>
          <cell r="C66">
            <v>149674900</v>
          </cell>
          <cell r="D66">
            <v>1649</v>
          </cell>
          <cell r="E66">
            <v>90767.070952092181</v>
          </cell>
          <cell r="F66">
            <v>337</v>
          </cell>
          <cell r="G66">
            <v>302</v>
          </cell>
          <cell r="H66">
            <v>319.5</v>
          </cell>
          <cell r="I66">
            <v>350</v>
          </cell>
          <cell r="J66">
            <v>1</v>
          </cell>
          <cell r="K66">
            <v>1.4</v>
          </cell>
        </row>
        <row r="67">
          <cell r="A67">
            <v>64</v>
          </cell>
          <cell r="B67" t="str">
            <v>CLINTON</v>
          </cell>
          <cell r="C67">
            <v>1853848200</v>
          </cell>
          <cell r="D67">
            <v>15381</v>
          </cell>
          <cell r="E67">
            <v>120528.45718743905</v>
          </cell>
          <cell r="F67">
            <v>302</v>
          </cell>
          <cell r="G67">
            <v>132</v>
          </cell>
          <cell r="H67">
            <v>217</v>
          </cell>
          <cell r="I67">
            <v>250</v>
          </cell>
          <cell r="J67">
            <v>3</v>
          </cell>
          <cell r="K67">
            <v>1.2</v>
          </cell>
        </row>
        <row r="68">
          <cell r="A68">
            <v>65</v>
          </cell>
          <cell r="B68" t="str">
            <v>COHASSET</v>
          </cell>
          <cell r="C68">
            <v>3547050800</v>
          </cell>
          <cell r="D68">
            <v>8373</v>
          </cell>
          <cell r="E68">
            <v>423629.61901349574</v>
          </cell>
          <cell r="F68">
            <v>38</v>
          </cell>
          <cell r="G68">
            <v>200</v>
          </cell>
          <cell r="H68">
            <v>119</v>
          </cell>
          <cell r="I68">
            <v>83</v>
          </cell>
          <cell r="J68">
            <v>8</v>
          </cell>
          <cell r="K68">
            <v>0.7</v>
          </cell>
        </row>
        <row r="69">
          <cell r="A69">
            <v>66</v>
          </cell>
          <cell r="B69" t="str">
            <v>COLRAIN</v>
          </cell>
          <cell r="C69">
            <v>203121700</v>
          </cell>
          <cell r="D69">
            <v>1615</v>
          </cell>
          <cell r="E69">
            <v>125771.95046439629</v>
          </cell>
          <cell r="F69">
            <v>294</v>
          </cell>
          <cell r="G69">
            <v>306</v>
          </cell>
          <cell r="H69">
            <v>300</v>
          </cell>
          <cell r="I69">
            <v>338</v>
          </cell>
          <cell r="J69">
            <v>1</v>
          </cell>
          <cell r="K69">
            <v>1.4</v>
          </cell>
        </row>
        <row r="70">
          <cell r="A70">
            <v>67</v>
          </cell>
          <cell r="B70" t="str">
            <v>CONCORD</v>
          </cell>
          <cell r="C70">
            <v>7337635800</v>
          </cell>
          <cell r="D70">
            <v>18184</v>
          </cell>
          <cell r="E70">
            <v>403521.54641443025</v>
          </cell>
          <cell r="F70">
            <v>41</v>
          </cell>
          <cell r="G70">
            <v>111</v>
          </cell>
          <cell r="H70">
            <v>76</v>
          </cell>
          <cell r="I70">
            <v>27</v>
          </cell>
          <cell r="J70">
            <v>10</v>
          </cell>
          <cell r="K70">
            <v>0.5</v>
          </cell>
        </row>
        <row r="71">
          <cell r="A71">
            <v>68</v>
          </cell>
          <cell r="B71" t="str">
            <v>CONWAY</v>
          </cell>
          <cell r="C71">
            <v>298724500</v>
          </cell>
          <cell r="D71">
            <v>1768</v>
          </cell>
          <cell r="E71">
            <v>168961.82126696833</v>
          </cell>
          <cell r="F71">
            <v>205</v>
          </cell>
          <cell r="G71">
            <v>297</v>
          </cell>
          <cell r="H71">
            <v>251</v>
          </cell>
          <cell r="I71">
            <v>287</v>
          </cell>
          <cell r="J71">
            <v>2</v>
          </cell>
          <cell r="K71">
            <v>1.3</v>
          </cell>
        </row>
        <row r="72">
          <cell r="A72">
            <v>69</v>
          </cell>
          <cell r="B72" t="str">
            <v>CUMMINGTON</v>
          </cell>
          <cell r="C72">
            <v>153578200</v>
          </cell>
          <cell r="D72">
            <v>819</v>
          </cell>
          <cell r="E72">
            <v>187519.16971916973</v>
          </cell>
          <cell r="F72">
            <v>177</v>
          </cell>
          <cell r="G72">
            <v>330</v>
          </cell>
          <cell r="H72">
            <v>253.5</v>
          </cell>
          <cell r="I72">
            <v>292</v>
          </cell>
          <cell r="J72">
            <v>2</v>
          </cell>
          <cell r="K72">
            <v>1.3</v>
          </cell>
        </row>
        <row r="73">
          <cell r="A73">
            <v>70</v>
          </cell>
          <cell r="B73" t="str">
            <v>DALTON</v>
          </cell>
          <cell r="C73">
            <v>732087000</v>
          </cell>
          <cell r="D73">
            <v>6290</v>
          </cell>
          <cell r="E73">
            <v>116389.03020667727</v>
          </cell>
          <cell r="F73">
            <v>312</v>
          </cell>
          <cell r="G73">
            <v>230</v>
          </cell>
          <cell r="H73">
            <v>271</v>
          </cell>
          <cell r="I73">
            <v>313</v>
          </cell>
          <cell r="J73">
            <v>2</v>
          </cell>
          <cell r="K73">
            <v>1.3</v>
          </cell>
        </row>
        <row r="74">
          <cell r="A74">
            <v>71</v>
          </cell>
          <cell r="B74" t="str">
            <v>DANVERS</v>
          </cell>
          <cell r="C74">
            <v>6417792300</v>
          </cell>
          <cell r="D74">
            <v>27898</v>
          </cell>
          <cell r="E74">
            <v>230044.88852247474</v>
          </cell>
          <cell r="F74">
            <v>118</v>
          </cell>
          <cell r="G74">
            <v>71</v>
          </cell>
          <cell r="H74">
            <v>94.5</v>
          </cell>
          <cell r="I74">
            <v>53</v>
          </cell>
          <cell r="J74">
            <v>9</v>
          </cell>
          <cell r="K74">
            <v>0.6</v>
          </cell>
        </row>
        <row r="75">
          <cell r="A75">
            <v>72</v>
          </cell>
          <cell r="B75" t="str">
            <v>DARTMOUTH</v>
          </cell>
          <cell r="C75">
            <v>6798935400</v>
          </cell>
          <cell r="D75">
            <v>34005</v>
          </cell>
          <cell r="E75">
            <v>199939.28539920601</v>
          </cell>
          <cell r="F75">
            <v>155</v>
          </cell>
          <cell r="G75">
            <v>51</v>
          </cell>
          <cell r="H75">
            <v>103</v>
          </cell>
          <cell r="I75">
            <v>64</v>
          </cell>
          <cell r="J75">
            <v>9</v>
          </cell>
          <cell r="K75">
            <v>0.6</v>
          </cell>
        </row>
        <row r="76">
          <cell r="A76">
            <v>73</v>
          </cell>
          <cell r="B76" t="str">
            <v>DEDHAM</v>
          </cell>
          <cell r="C76">
            <v>6593838900</v>
          </cell>
          <cell r="D76">
            <v>25240</v>
          </cell>
          <cell r="E76">
            <v>261245.59825673533</v>
          </cell>
          <cell r="F76">
            <v>96</v>
          </cell>
          <cell r="G76">
            <v>79</v>
          </cell>
          <cell r="H76">
            <v>87.5</v>
          </cell>
          <cell r="I76">
            <v>36</v>
          </cell>
          <cell r="J76">
            <v>9</v>
          </cell>
          <cell r="K76">
            <v>0.6</v>
          </cell>
        </row>
        <row r="77">
          <cell r="A77">
            <v>74</v>
          </cell>
          <cell r="B77" t="str">
            <v>DEERFIELD</v>
          </cell>
          <cell r="C77">
            <v>869370900</v>
          </cell>
          <cell r="D77">
            <v>5115</v>
          </cell>
          <cell r="E77">
            <v>169964.98533724342</v>
          </cell>
          <cell r="F77">
            <v>204</v>
          </cell>
          <cell r="G77">
            <v>249</v>
          </cell>
          <cell r="H77">
            <v>226.5</v>
          </cell>
          <cell r="I77">
            <v>262</v>
          </cell>
          <cell r="J77">
            <v>3</v>
          </cell>
          <cell r="K77">
            <v>1.2</v>
          </cell>
        </row>
        <row r="78">
          <cell r="A78">
            <v>75</v>
          </cell>
          <cell r="B78" t="str">
            <v>DENNIS</v>
          </cell>
          <cell r="C78">
            <v>8912902400</v>
          </cell>
          <cell r="D78">
            <v>14903</v>
          </cell>
          <cell r="E78">
            <v>598060.95417030132</v>
          </cell>
          <cell r="F78">
            <v>20</v>
          </cell>
          <cell r="G78">
            <v>139</v>
          </cell>
          <cell r="H78">
            <v>79.5</v>
          </cell>
          <cell r="I78">
            <v>30</v>
          </cell>
          <cell r="J78">
            <v>10</v>
          </cell>
          <cell r="K78">
            <v>0.5</v>
          </cell>
        </row>
        <row r="79">
          <cell r="A79">
            <v>76</v>
          </cell>
          <cell r="B79" t="str">
            <v>DIGHTON</v>
          </cell>
          <cell r="C79">
            <v>1314856400</v>
          </cell>
          <cell r="D79">
            <v>8150</v>
          </cell>
          <cell r="E79">
            <v>161332.0736196319</v>
          </cell>
          <cell r="F79">
            <v>214</v>
          </cell>
          <cell r="G79">
            <v>204</v>
          </cell>
          <cell r="H79">
            <v>209</v>
          </cell>
          <cell r="I79">
            <v>243</v>
          </cell>
          <cell r="J79">
            <v>4</v>
          </cell>
          <cell r="K79">
            <v>1.1000000000000001</v>
          </cell>
        </row>
        <row r="80">
          <cell r="A80">
            <v>77</v>
          </cell>
          <cell r="B80" t="str">
            <v>DOUGLAS</v>
          </cell>
          <cell r="C80">
            <v>1302158500</v>
          </cell>
          <cell r="D80">
            <v>9049</v>
          </cell>
          <cell r="E80">
            <v>143900.81776991932</v>
          </cell>
          <cell r="F80">
            <v>261</v>
          </cell>
          <cell r="G80">
            <v>193</v>
          </cell>
          <cell r="H80">
            <v>227</v>
          </cell>
          <cell r="I80">
            <v>263</v>
          </cell>
          <cell r="J80">
            <v>3</v>
          </cell>
          <cell r="K80">
            <v>1.2</v>
          </cell>
        </row>
        <row r="81">
          <cell r="A81">
            <v>78</v>
          </cell>
          <cell r="B81" t="str">
            <v>DOVER</v>
          </cell>
          <cell r="C81">
            <v>2854881300</v>
          </cell>
          <cell r="D81">
            <v>5892</v>
          </cell>
          <cell r="E81">
            <v>484535.18329938903</v>
          </cell>
          <cell r="F81">
            <v>27</v>
          </cell>
          <cell r="G81">
            <v>236</v>
          </cell>
          <cell r="H81">
            <v>131.5</v>
          </cell>
          <cell r="I81">
            <v>99</v>
          </cell>
          <cell r="J81">
            <v>8</v>
          </cell>
          <cell r="K81">
            <v>0.7</v>
          </cell>
        </row>
        <row r="82">
          <cell r="A82">
            <v>79</v>
          </cell>
          <cell r="B82" t="str">
            <v>DRACUT</v>
          </cell>
          <cell r="C82">
            <v>4790569000</v>
          </cell>
          <cell r="D82">
            <v>32159</v>
          </cell>
          <cell r="E82">
            <v>148965.11085543706</v>
          </cell>
          <cell r="F82">
            <v>248</v>
          </cell>
          <cell r="G82">
            <v>54</v>
          </cell>
          <cell r="H82">
            <v>151</v>
          </cell>
          <cell r="I82">
            <v>126</v>
          </cell>
          <cell r="J82">
            <v>7</v>
          </cell>
          <cell r="K82">
            <v>0.8</v>
          </cell>
        </row>
        <row r="83">
          <cell r="A83">
            <v>80</v>
          </cell>
          <cell r="B83" t="str">
            <v>DUDLEY</v>
          </cell>
          <cell r="C83">
            <v>1305684900</v>
          </cell>
          <cell r="D83">
            <v>11884</v>
          </cell>
          <cell r="E83">
            <v>109869.14338606531</v>
          </cell>
          <cell r="F83">
            <v>321</v>
          </cell>
          <cell r="G83">
            <v>164</v>
          </cell>
          <cell r="H83">
            <v>242.5</v>
          </cell>
          <cell r="I83">
            <v>279</v>
          </cell>
          <cell r="J83">
            <v>3</v>
          </cell>
          <cell r="K83">
            <v>1.2</v>
          </cell>
        </row>
        <row r="84">
          <cell r="A84">
            <v>81</v>
          </cell>
          <cell r="B84" t="str">
            <v>DUNSTABLE</v>
          </cell>
          <cell r="C84">
            <v>708127800</v>
          </cell>
          <cell r="D84">
            <v>3341</v>
          </cell>
          <cell r="E84">
            <v>211950.85303801257</v>
          </cell>
          <cell r="F84">
            <v>138</v>
          </cell>
          <cell r="G84">
            <v>272</v>
          </cell>
          <cell r="H84">
            <v>205</v>
          </cell>
          <cell r="I84">
            <v>236</v>
          </cell>
          <cell r="J84">
            <v>4</v>
          </cell>
          <cell r="K84">
            <v>1.1000000000000001</v>
          </cell>
        </row>
        <row r="85">
          <cell r="A85">
            <v>82</v>
          </cell>
          <cell r="B85" t="str">
            <v>DUXBURY</v>
          </cell>
          <cell r="C85">
            <v>5389486400</v>
          </cell>
          <cell r="D85">
            <v>16116</v>
          </cell>
          <cell r="E85">
            <v>334418.36684040708</v>
          </cell>
          <cell r="F85">
            <v>60</v>
          </cell>
          <cell r="G85">
            <v>126</v>
          </cell>
          <cell r="H85">
            <v>93</v>
          </cell>
          <cell r="I85">
            <v>49</v>
          </cell>
          <cell r="J85">
            <v>9</v>
          </cell>
          <cell r="K85">
            <v>0.6</v>
          </cell>
        </row>
        <row r="86">
          <cell r="A86">
            <v>83</v>
          </cell>
          <cell r="B86" t="str">
            <v>EAST BRIDGEWATER</v>
          </cell>
          <cell r="C86">
            <v>2211733200</v>
          </cell>
          <cell r="D86">
            <v>14465</v>
          </cell>
          <cell r="E86">
            <v>152902.39889388179</v>
          </cell>
          <cell r="F86">
            <v>242</v>
          </cell>
          <cell r="G86">
            <v>144</v>
          </cell>
          <cell r="H86">
            <v>193</v>
          </cell>
          <cell r="I86">
            <v>218</v>
          </cell>
          <cell r="J86">
            <v>4</v>
          </cell>
          <cell r="K86">
            <v>1.1000000000000001</v>
          </cell>
        </row>
        <row r="87">
          <cell r="A87">
            <v>84</v>
          </cell>
          <cell r="B87" t="str">
            <v>EAST BROOKFIELD</v>
          </cell>
          <cell r="C87">
            <v>319420900</v>
          </cell>
          <cell r="D87">
            <v>2209</v>
          </cell>
          <cell r="E87">
            <v>144599.77365323677</v>
          </cell>
          <cell r="F87">
            <v>258</v>
          </cell>
          <cell r="G87">
            <v>286</v>
          </cell>
          <cell r="H87">
            <v>272</v>
          </cell>
          <cell r="I87">
            <v>315</v>
          </cell>
          <cell r="J87">
            <v>1</v>
          </cell>
          <cell r="K87">
            <v>1.4</v>
          </cell>
        </row>
        <row r="88">
          <cell r="A88">
            <v>85</v>
          </cell>
          <cell r="B88" t="str">
            <v>EAST LONGMEADOW</v>
          </cell>
          <cell r="C88">
            <v>2311361300</v>
          </cell>
          <cell r="D88">
            <v>16370</v>
          </cell>
          <cell r="E88">
            <v>141194.94807574831</v>
          </cell>
          <cell r="F88">
            <v>267</v>
          </cell>
          <cell r="G88">
            <v>122</v>
          </cell>
          <cell r="H88">
            <v>194.5</v>
          </cell>
          <cell r="I88">
            <v>220</v>
          </cell>
          <cell r="J88">
            <v>4</v>
          </cell>
          <cell r="K88">
            <v>1.1000000000000001</v>
          </cell>
        </row>
        <row r="89">
          <cell r="A89">
            <v>86</v>
          </cell>
          <cell r="B89" t="str">
            <v>EASTHAM</v>
          </cell>
          <cell r="C89">
            <v>3597520100</v>
          </cell>
          <cell r="D89">
            <v>5832</v>
          </cell>
          <cell r="E89">
            <v>616858.72770919069</v>
          </cell>
          <cell r="F89">
            <v>17</v>
          </cell>
          <cell r="G89">
            <v>237</v>
          </cell>
          <cell r="H89">
            <v>127</v>
          </cell>
          <cell r="I89">
            <v>92</v>
          </cell>
          <cell r="J89">
            <v>8</v>
          </cell>
          <cell r="K89">
            <v>0.7</v>
          </cell>
        </row>
        <row r="90">
          <cell r="A90">
            <v>87</v>
          </cell>
          <cell r="B90" t="str">
            <v>EASTHAMPTON</v>
          </cell>
          <cell r="C90">
            <v>1916129500</v>
          </cell>
          <cell r="D90">
            <v>16022</v>
          </cell>
          <cell r="E90">
            <v>119593.65247784296</v>
          </cell>
          <cell r="F90">
            <v>305</v>
          </cell>
          <cell r="G90">
            <v>127</v>
          </cell>
          <cell r="H90">
            <v>216</v>
          </cell>
          <cell r="I90">
            <v>249</v>
          </cell>
          <cell r="J90">
            <v>3</v>
          </cell>
          <cell r="K90">
            <v>1.2</v>
          </cell>
        </row>
        <row r="91">
          <cell r="A91">
            <v>88</v>
          </cell>
          <cell r="B91" t="str">
            <v>EASTON</v>
          </cell>
          <cell r="C91">
            <v>4412594900</v>
          </cell>
          <cell r="D91">
            <v>25247</v>
          </cell>
          <cell r="E91">
            <v>174776.99924743533</v>
          </cell>
          <cell r="F91">
            <v>196</v>
          </cell>
          <cell r="G91">
            <v>78</v>
          </cell>
          <cell r="H91">
            <v>137</v>
          </cell>
          <cell r="I91">
            <v>107</v>
          </cell>
          <cell r="J91">
            <v>7</v>
          </cell>
          <cell r="K91">
            <v>0.8</v>
          </cell>
        </row>
        <row r="92">
          <cell r="A92">
            <v>89</v>
          </cell>
          <cell r="B92" t="str">
            <v>EDGARTOWN</v>
          </cell>
          <cell r="C92">
            <v>11072643200</v>
          </cell>
          <cell r="D92">
            <v>5302</v>
          </cell>
          <cell r="E92">
            <v>2088389.8906073179</v>
          </cell>
          <cell r="F92">
            <v>3</v>
          </cell>
          <cell r="G92">
            <v>246</v>
          </cell>
          <cell r="H92">
            <v>124.5</v>
          </cell>
          <cell r="I92">
            <v>90</v>
          </cell>
          <cell r="J92">
            <v>8</v>
          </cell>
          <cell r="K92">
            <v>0.7</v>
          </cell>
        </row>
        <row r="93">
          <cell r="A93">
            <v>90</v>
          </cell>
          <cell r="B93" t="str">
            <v>EGREMONT</v>
          </cell>
          <cell r="C93">
            <v>616396400</v>
          </cell>
          <cell r="D93">
            <v>1371</v>
          </cell>
          <cell r="E93">
            <v>449596.20714806713</v>
          </cell>
          <cell r="F93">
            <v>35</v>
          </cell>
          <cell r="G93">
            <v>312</v>
          </cell>
          <cell r="H93">
            <v>173.5</v>
          </cell>
          <cell r="I93">
            <v>170</v>
          </cell>
          <cell r="J93">
            <v>6</v>
          </cell>
          <cell r="K93">
            <v>0.9</v>
          </cell>
        </row>
        <row r="94">
          <cell r="A94">
            <v>91</v>
          </cell>
          <cell r="B94" t="str">
            <v>ERVING</v>
          </cell>
          <cell r="C94">
            <v>969923800</v>
          </cell>
          <cell r="D94">
            <v>1667</v>
          </cell>
          <cell r="E94">
            <v>581837.91241751646</v>
          </cell>
          <cell r="F94">
            <v>21</v>
          </cell>
          <cell r="G94">
            <v>301</v>
          </cell>
          <cell r="H94">
            <v>161</v>
          </cell>
          <cell r="I94">
            <v>145</v>
          </cell>
          <cell r="J94">
            <v>6</v>
          </cell>
          <cell r="K94">
            <v>0.9</v>
          </cell>
        </row>
        <row r="95">
          <cell r="A95">
            <v>92</v>
          </cell>
          <cell r="B95" t="str">
            <v>ESSEX</v>
          </cell>
          <cell r="C95">
            <v>1081249700</v>
          </cell>
          <cell r="D95">
            <v>3668</v>
          </cell>
          <cell r="E95">
            <v>294779.08942202834</v>
          </cell>
          <cell r="F95">
            <v>71</v>
          </cell>
          <cell r="G95">
            <v>266</v>
          </cell>
          <cell r="H95">
            <v>168.5</v>
          </cell>
          <cell r="I95">
            <v>158</v>
          </cell>
          <cell r="J95">
            <v>6</v>
          </cell>
          <cell r="K95">
            <v>0.9</v>
          </cell>
        </row>
        <row r="96">
          <cell r="A96">
            <v>93</v>
          </cell>
          <cell r="B96" t="str">
            <v>EVERETT</v>
          </cell>
          <cell r="C96">
            <v>9500450600</v>
          </cell>
          <cell r="D96">
            <v>48557</v>
          </cell>
          <cell r="E96">
            <v>195655.63358527093</v>
          </cell>
          <cell r="F96">
            <v>165</v>
          </cell>
          <cell r="G96">
            <v>28</v>
          </cell>
          <cell r="H96">
            <v>96.5</v>
          </cell>
          <cell r="I96">
            <v>54</v>
          </cell>
          <cell r="J96">
            <v>9</v>
          </cell>
          <cell r="K96">
            <v>0.6</v>
          </cell>
        </row>
        <row r="97">
          <cell r="A97">
            <v>94</v>
          </cell>
          <cell r="B97" t="str">
            <v>FAIRHAVEN</v>
          </cell>
          <cell r="C97">
            <v>2882044000</v>
          </cell>
          <cell r="D97">
            <v>15909</v>
          </cell>
          <cell r="E97">
            <v>181158.0866176378</v>
          </cell>
          <cell r="F97">
            <v>188</v>
          </cell>
          <cell r="G97">
            <v>128</v>
          </cell>
          <cell r="H97">
            <v>158</v>
          </cell>
          <cell r="I97">
            <v>135</v>
          </cell>
          <cell r="J97">
            <v>7</v>
          </cell>
          <cell r="K97">
            <v>0.8</v>
          </cell>
        </row>
        <row r="98">
          <cell r="A98">
            <v>95</v>
          </cell>
          <cell r="B98" t="str">
            <v>FALL RIVER</v>
          </cell>
          <cell r="C98">
            <v>7843860400</v>
          </cell>
          <cell r="D98">
            <v>93884</v>
          </cell>
          <cell r="E98">
            <v>83548.425716842059</v>
          </cell>
          <cell r="F98">
            <v>342</v>
          </cell>
          <cell r="G98">
            <v>10</v>
          </cell>
          <cell r="H98">
            <v>176</v>
          </cell>
          <cell r="I98">
            <v>177</v>
          </cell>
          <cell r="J98">
            <v>5</v>
          </cell>
          <cell r="K98">
            <v>1</v>
          </cell>
        </row>
        <row r="99">
          <cell r="A99">
            <v>96</v>
          </cell>
          <cell r="B99" t="str">
            <v>FALMOUTH</v>
          </cell>
          <cell r="C99">
            <v>15449979300</v>
          </cell>
          <cell r="D99">
            <v>33128</v>
          </cell>
          <cell r="E99">
            <v>466372.23194880463</v>
          </cell>
          <cell r="F99">
            <v>32</v>
          </cell>
          <cell r="G99">
            <v>52</v>
          </cell>
          <cell r="H99">
            <v>42</v>
          </cell>
          <cell r="I99">
            <v>6</v>
          </cell>
          <cell r="J99">
            <v>10</v>
          </cell>
          <cell r="K99">
            <v>0.5</v>
          </cell>
        </row>
        <row r="100">
          <cell r="A100">
            <v>97</v>
          </cell>
          <cell r="B100" t="str">
            <v>FITCHBURG</v>
          </cell>
          <cell r="C100">
            <v>3678508500</v>
          </cell>
          <cell r="D100">
            <v>41732</v>
          </cell>
          <cell r="E100">
            <v>88145.991085977192</v>
          </cell>
          <cell r="F100">
            <v>340</v>
          </cell>
          <cell r="G100">
            <v>35</v>
          </cell>
          <cell r="H100">
            <v>187.5</v>
          </cell>
          <cell r="I100">
            <v>209</v>
          </cell>
          <cell r="J100">
            <v>5</v>
          </cell>
          <cell r="K100">
            <v>1</v>
          </cell>
        </row>
        <row r="101">
          <cell r="A101">
            <v>98</v>
          </cell>
          <cell r="B101" t="str">
            <v>FLORIDA</v>
          </cell>
          <cell r="C101">
            <v>185906300</v>
          </cell>
          <cell r="D101">
            <v>685</v>
          </cell>
          <cell r="E101">
            <v>271396.05839416059</v>
          </cell>
          <cell r="F101">
            <v>85</v>
          </cell>
          <cell r="G101">
            <v>337</v>
          </cell>
          <cell r="H101">
            <v>211</v>
          </cell>
          <cell r="I101">
            <v>244</v>
          </cell>
          <cell r="J101">
            <v>4</v>
          </cell>
          <cell r="K101">
            <v>1.1000000000000001</v>
          </cell>
        </row>
        <row r="102">
          <cell r="A102">
            <v>99</v>
          </cell>
          <cell r="B102" t="str">
            <v>FOXBOROUGH</v>
          </cell>
          <cell r="C102">
            <v>3825226800</v>
          </cell>
          <cell r="D102">
            <v>18519</v>
          </cell>
          <cell r="E102">
            <v>206556.87672120525</v>
          </cell>
          <cell r="F102">
            <v>144</v>
          </cell>
          <cell r="G102">
            <v>105</v>
          </cell>
          <cell r="H102">
            <v>124.5</v>
          </cell>
          <cell r="I102">
            <v>88</v>
          </cell>
          <cell r="J102">
            <v>8</v>
          </cell>
          <cell r="K102">
            <v>0.7</v>
          </cell>
        </row>
        <row r="103">
          <cell r="A103">
            <v>100</v>
          </cell>
          <cell r="B103" t="str">
            <v>FRAMINGHAM</v>
          </cell>
          <cell r="C103">
            <v>12640216800</v>
          </cell>
          <cell r="D103">
            <v>71265</v>
          </cell>
          <cell r="E103">
            <v>177369.21069248579</v>
          </cell>
          <cell r="F103">
            <v>192</v>
          </cell>
          <cell r="G103">
            <v>14</v>
          </cell>
          <cell r="H103">
            <v>103</v>
          </cell>
          <cell r="I103">
            <v>63</v>
          </cell>
          <cell r="J103">
            <v>9</v>
          </cell>
          <cell r="K103">
            <v>0.6</v>
          </cell>
        </row>
        <row r="104">
          <cell r="A104">
            <v>101</v>
          </cell>
          <cell r="B104" t="str">
            <v>FRANKLIN</v>
          </cell>
          <cell r="C104">
            <v>6739455100</v>
          </cell>
          <cell r="D104">
            <v>33036</v>
          </cell>
          <cell r="E104">
            <v>204003.36299794164</v>
          </cell>
          <cell r="F104">
            <v>147</v>
          </cell>
          <cell r="G104">
            <v>53</v>
          </cell>
          <cell r="H104">
            <v>100</v>
          </cell>
          <cell r="I104">
            <v>56</v>
          </cell>
          <cell r="J104">
            <v>9</v>
          </cell>
          <cell r="K104">
            <v>0.6</v>
          </cell>
        </row>
        <row r="105">
          <cell r="A105">
            <v>102</v>
          </cell>
          <cell r="B105" t="str">
            <v>FREETOWN</v>
          </cell>
          <cell r="C105">
            <v>1813071700</v>
          </cell>
          <cell r="D105">
            <v>9202</v>
          </cell>
          <cell r="E105">
            <v>197030.17822212563</v>
          </cell>
          <cell r="F105">
            <v>159</v>
          </cell>
          <cell r="G105">
            <v>189</v>
          </cell>
          <cell r="H105">
            <v>174</v>
          </cell>
          <cell r="I105">
            <v>173</v>
          </cell>
          <cell r="J105">
            <v>6</v>
          </cell>
          <cell r="K105">
            <v>0.9</v>
          </cell>
        </row>
        <row r="106">
          <cell r="A106">
            <v>103</v>
          </cell>
          <cell r="B106" t="str">
            <v>GARDNER</v>
          </cell>
          <cell r="C106">
            <v>1722018500</v>
          </cell>
          <cell r="D106">
            <v>21191</v>
          </cell>
          <cell r="E106">
            <v>81261.785663725168</v>
          </cell>
          <cell r="F106">
            <v>343</v>
          </cell>
          <cell r="G106">
            <v>92</v>
          </cell>
          <cell r="H106">
            <v>217.5</v>
          </cell>
          <cell r="I106">
            <v>253</v>
          </cell>
          <cell r="J106">
            <v>3</v>
          </cell>
          <cell r="K106">
            <v>1.2</v>
          </cell>
        </row>
        <row r="107">
          <cell r="A107">
            <v>104</v>
          </cell>
          <cell r="B107" t="str">
            <v>GAY HEAD</v>
          </cell>
          <cell r="C107">
            <v>860784100</v>
          </cell>
          <cell r="D107">
            <v>450</v>
          </cell>
          <cell r="E107">
            <v>1912853.5555555555</v>
          </cell>
          <cell r="F107">
            <v>4</v>
          </cell>
          <cell r="G107">
            <v>343</v>
          </cell>
          <cell r="H107">
            <v>173.5</v>
          </cell>
          <cell r="I107">
            <v>171</v>
          </cell>
          <cell r="J107">
            <v>6</v>
          </cell>
          <cell r="K107">
            <v>0.9</v>
          </cell>
        </row>
        <row r="108">
          <cell r="A108">
            <v>105</v>
          </cell>
          <cell r="B108" t="str">
            <v>GEORGETOWN</v>
          </cell>
          <cell r="C108">
            <v>1648088700</v>
          </cell>
          <cell r="D108">
            <v>8416</v>
          </cell>
          <cell r="E108">
            <v>195828.02994296578</v>
          </cell>
          <cell r="F108">
            <v>164</v>
          </cell>
          <cell r="G108">
            <v>198</v>
          </cell>
          <cell r="H108">
            <v>181</v>
          </cell>
          <cell r="I108">
            <v>195</v>
          </cell>
          <cell r="J108">
            <v>5</v>
          </cell>
          <cell r="K108">
            <v>1</v>
          </cell>
        </row>
        <row r="109">
          <cell r="A109">
            <v>106</v>
          </cell>
          <cell r="B109" t="str">
            <v>GILL</v>
          </cell>
          <cell r="C109">
            <v>183855300</v>
          </cell>
          <cell r="D109">
            <v>1536</v>
          </cell>
          <cell r="E109">
            <v>119697.4609375</v>
          </cell>
          <cell r="F109">
            <v>304</v>
          </cell>
          <cell r="G109">
            <v>308</v>
          </cell>
          <cell r="H109">
            <v>306</v>
          </cell>
          <cell r="I109">
            <v>344</v>
          </cell>
          <cell r="J109">
            <v>1</v>
          </cell>
          <cell r="K109">
            <v>1.4</v>
          </cell>
        </row>
        <row r="110">
          <cell r="A110">
            <v>107</v>
          </cell>
          <cell r="B110" t="str">
            <v>GLOUCESTER</v>
          </cell>
          <cell r="C110">
            <v>8654554400</v>
          </cell>
          <cell r="D110">
            <v>29952</v>
          </cell>
          <cell r="E110">
            <v>288947.46260683762</v>
          </cell>
          <cell r="F110">
            <v>75</v>
          </cell>
          <cell r="G110">
            <v>62</v>
          </cell>
          <cell r="H110">
            <v>68.5</v>
          </cell>
          <cell r="I110">
            <v>20</v>
          </cell>
          <cell r="J110">
            <v>10</v>
          </cell>
          <cell r="K110">
            <v>0.5</v>
          </cell>
        </row>
        <row r="111">
          <cell r="A111">
            <v>108</v>
          </cell>
          <cell r="B111" t="str">
            <v>GOSHEN</v>
          </cell>
          <cell r="C111">
            <v>175826700</v>
          </cell>
          <cell r="D111">
            <v>950</v>
          </cell>
          <cell r="E111">
            <v>185080.73684210525</v>
          </cell>
          <cell r="F111">
            <v>180</v>
          </cell>
          <cell r="G111">
            <v>327</v>
          </cell>
          <cell r="H111">
            <v>253.5</v>
          </cell>
          <cell r="I111">
            <v>291</v>
          </cell>
          <cell r="J111">
            <v>2</v>
          </cell>
          <cell r="K111">
            <v>1.3</v>
          </cell>
        </row>
        <row r="112">
          <cell r="A112">
            <v>109</v>
          </cell>
          <cell r="B112" t="str">
            <v>GOSNOLD</v>
          </cell>
          <cell r="C112">
            <v>238470900</v>
          </cell>
          <cell r="D112">
            <v>70</v>
          </cell>
          <cell r="E112">
            <v>3406727.1428571427</v>
          </cell>
          <cell r="F112">
            <v>1</v>
          </cell>
          <cell r="G112">
            <v>351</v>
          </cell>
          <cell r="H112">
            <v>176</v>
          </cell>
          <cell r="I112">
            <v>181</v>
          </cell>
          <cell r="J112">
            <v>5</v>
          </cell>
          <cell r="K112">
            <v>1</v>
          </cell>
        </row>
        <row r="113">
          <cell r="A113">
            <v>110</v>
          </cell>
          <cell r="B113" t="str">
            <v>GRAFTON</v>
          </cell>
          <cell r="C113">
            <v>3144522000</v>
          </cell>
          <cell r="D113">
            <v>19756</v>
          </cell>
          <cell r="E113">
            <v>159167.94897752581</v>
          </cell>
          <cell r="F113">
            <v>223</v>
          </cell>
          <cell r="G113">
            <v>99</v>
          </cell>
          <cell r="H113">
            <v>161</v>
          </cell>
          <cell r="I113">
            <v>142</v>
          </cell>
          <cell r="J113">
            <v>6</v>
          </cell>
          <cell r="K113">
            <v>0.9</v>
          </cell>
        </row>
        <row r="114">
          <cell r="A114">
            <v>111</v>
          </cell>
          <cell r="B114" t="str">
            <v>GRANBY</v>
          </cell>
          <cell r="C114">
            <v>766960200</v>
          </cell>
          <cell r="D114">
            <v>6061</v>
          </cell>
          <cell r="E114">
            <v>126540.20788648738</v>
          </cell>
          <cell r="F114">
            <v>293</v>
          </cell>
          <cell r="G114">
            <v>234</v>
          </cell>
          <cell r="H114">
            <v>263.5</v>
          </cell>
          <cell r="I114">
            <v>302</v>
          </cell>
          <cell r="J114">
            <v>2</v>
          </cell>
          <cell r="K114">
            <v>1.3</v>
          </cell>
        </row>
        <row r="115">
          <cell r="A115">
            <v>112</v>
          </cell>
          <cell r="B115" t="str">
            <v>GRANVILLE</v>
          </cell>
          <cell r="C115">
            <v>236031700</v>
          </cell>
          <cell r="D115">
            <v>1533</v>
          </cell>
          <cell r="E115">
            <v>153967.18851924333</v>
          </cell>
          <cell r="F115">
            <v>238</v>
          </cell>
          <cell r="G115">
            <v>309</v>
          </cell>
          <cell r="H115">
            <v>273.5</v>
          </cell>
          <cell r="I115">
            <v>319</v>
          </cell>
          <cell r="J115">
            <v>1</v>
          </cell>
          <cell r="K115">
            <v>1.4</v>
          </cell>
        </row>
        <row r="116">
          <cell r="A116">
            <v>113</v>
          </cell>
          <cell r="B116" t="str">
            <v>GREAT BARRINGTON</v>
          </cell>
          <cell r="C116">
            <v>1741152600</v>
          </cell>
          <cell r="D116">
            <v>7164</v>
          </cell>
          <cell r="E116">
            <v>243041.95979899497</v>
          </cell>
          <cell r="F116">
            <v>106</v>
          </cell>
          <cell r="G116">
            <v>216</v>
          </cell>
          <cell r="H116">
            <v>161</v>
          </cell>
          <cell r="I116">
            <v>143</v>
          </cell>
          <cell r="J116">
            <v>6</v>
          </cell>
          <cell r="K116">
            <v>0.9</v>
          </cell>
        </row>
        <row r="117">
          <cell r="A117">
            <v>114</v>
          </cell>
          <cell r="B117" t="str">
            <v>GREENFIELD</v>
          </cell>
          <cell r="C117">
            <v>1751876500</v>
          </cell>
          <cell r="D117">
            <v>17652</v>
          </cell>
          <cell r="E117">
            <v>99245.213007024693</v>
          </cell>
          <cell r="F117">
            <v>329</v>
          </cell>
          <cell r="G117">
            <v>115</v>
          </cell>
          <cell r="H117">
            <v>222</v>
          </cell>
          <cell r="I117">
            <v>258</v>
          </cell>
          <cell r="J117">
            <v>3</v>
          </cell>
          <cell r="K117">
            <v>1.2</v>
          </cell>
        </row>
        <row r="118">
          <cell r="A118">
            <v>115</v>
          </cell>
          <cell r="B118" t="str">
            <v>GROTON</v>
          </cell>
          <cell r="C118">
            <v>2199159100</v>
          </cell>
          <cell r="D118">
            <v>11147</v>
          </cell>
          <cell r="E118">
            <v>197287.08172602495</v>
          </cell>
          <cell r="F118">
            <v>158</v>
          </cell>
          <cell r="G118">
            <v>173</v>
          </cell>
          <cell r="H118">
            <v>165.5</v>
          </cell>
          <cell r="I118">
            <v>153</v>
          </cell>
          <cell r="J118">
            <v>6</v>
          </cell>
          <cell r="K118">
            <v>0.9</v>
          </cell>
        </row>
        <row r="119">
          <cell r="A119">
            <v>116</v>
          </cell>
          <cell r="B119" t="str">
            <v>GROVELAND</v>
          </cell>
          <cell r="C119">
            <v>1255397100</v>
          </cell>
          <cell r="D119">
            <v>6737</v>
          </cell>
          <cell r="E119">
            <v>186343.63960219681</v>
          </cell>
          <cell r="F119">
            <v>178</v>
          </cell>
          <cell r="G119">
            <v>222</v>
          </cell>
          <cell r="H119">
            <v>200</v>
          </cell>
          <cell r="I119">
            <v>229</v>
          </cell>
          <cell r="J119">
            <v>4</v>
          </cell>
          <cell r="K119">
            <v>1.1000000000000001</v>
          </cell>
        </row>
        <row r="120">
          <cell r="A120">
            <v>117</v>
          </cell>
          <cell r="B120" t="str">
            <v>HADLEY</v>
          </cell>
          <cell r="C120">
            <v>1161298900</v>
          </cell>
          <cell r="D120">
            <v>5272</v>
          </cell>
          <cell r="E120">
            <v>220276.72610015175</v>
          </cell>
          <cell r="F120">
            <v>130</v>
          </cell>
          <cell r="G120">
            <v>247</v>
          </cell>
          <cell r="H120">
            <v>188.5</v>
          </cell>
          <cell r="I120">
            <v>210</v>
          </cell>
          <cell r="J120">
            <v>5</v>
          </cell>
          <cell r="K120">
            <v>1</v>
          </cell>
        </row>
        <row r="121">
          <cell r="A121">
            <v>118</v>
          </cell>
          <cell r="B121" t="str">
            <v>HALIFAX</v>
          </cell>
          <cell r="C121">
            <v>1210894200</v>
          </cell>
          <cell r="D121">
            <v>7749</v>
          </cell>
          <cell r="E121">
            <v>156264.57607433217</v>
          </cell>
          <cell r="F121">
            <v>231</v>
          </cell>
          <cell r="G121">
            <v>211</v>
          </cell>
          <cell r="H121">
            <v>221</v>
          </cell>
          <cell r="I121">
            <v>257</v>
          </cell>
          <cell r="J121">
            <v>3</v>
          </cell>
          <cell r="K121">
            <v>1.2</v>
          </cell>
        </row>
        <row r="122">
          <cell r="A122">
            <v>119</v>
          </cell>
          <cell r="B122" t="str">
            <v>HAMILTON</v>
          </cell>
          <cell r="C122">
            <v>1912849100</v>
          </cell>
          <cell r="D122">
            <v>7539</v>
          </cell>
          <cell r="E122">
            <v>253727.16540655258</v>
          </cell>
          <cell r="F122">
            <v>101</v>
          </cell>
          <cell r="G122">
            <v>214</v>
          </cell>
          <cell r="H122">
            <v>157.5</v>
          </cell>
          <cell r="I122">
            <v>134</v>
          </cell>
          <cell r="J122">
            <v>7</v>
          </cell>
          <cell r="K122">
            <v>0.8</v>
          </cell>
        </row>
        <row r="123">
          <cell r="A123">
            <v>120</v>
          </cell>
          <cell r="B123" t="str">
            <v>HAMPDEN</v>
          </cell>
          <cell r="C123">
            <v>758719700</v>
          </cell>
          <cell r="D123">
            <v>4935</v>
          </cell>
          <cell r="E123">
            <v>153742.59371833841</v>
          </cell>
          <cell r="F123">
            <v>239</v>
          </cell>
          <cell r="G123">
            <v>254</v>
          </cell>
          <cell r="H123">
            <v>246.5</v>
          </cell>
          <cell r="I123">
            <v>280</v>
          </cell>
          <cell r="J123">
            <v>3</v>
          </cell>
          <cell r="K123">
            <v>1.2</v>
          </cell>
        </row>
        <row r="124">
          <cell r="A124">
            <v>121</v>
          </cell>
          <cell r="B124" t="str">
            <v>HANCOCK</v>
          </cell>
          <cell r="C124">
            <v>338870100</v>
          </cell>
          <cell r="D124">
            <v>751</v>
          </cell>
          <cell r="E124">
            <v>451225.16644474037</v>
          </cell>
          <cell r="F124">
            <v>34</v>
          </cell>
          <cell r="G124">
            <v>334</v>
          </cell>
          <cell r="H124">
            <v>184</v>
          </cell>
          <cell r="I124">
            <v>203</v>
          </cell>
          <cell r="J124">
            <v>5</v>
          </cell>
          <cell r="K124">
            <v>1</v>
          </cell>
        </row>
        <row r="125">
          <cell r="A125">
            <v>122</v>
          </cell>
          <cell r="B125" t="str">
            <v>HANOVER</v>
          </cell>
          <cell r="C125">
            <v>3333802700</v>
          </cell>
          <cell r="D125">
            <v>14871</v>
          </cell>
          <cell r="E125">
            <v>224181.47400981776</v>
          </cell>
          <cell r="F125">
            <v>124</v>
          </cell>
          <cell r="G125">
            <v>140</v>
          </cell>
          <cell r="H125">
            <v>132</v>
          </cell>
          <cell r="I125">
            <v>100</v>
          </cell>
          <cell r="J125">
            <v>8</v>
          </cell>
          <cell r="K125">
            <v>0.7</v>
          </cell>
        </row>
        <row r="126">
          <cell r="A126">
            <v>123</v>
          </cell>
          <cell r="B126" t="str">
            <v>HANSON</v>
          </cell>
          <cell r="C126">
            <v>1705096200</v>
          </cell>
          <cell r="D126">
            <v>10674</v>
          </cell>
          <cell r="E126">
            <v>159742.94547498596</v>
          </cell>
          <cell r="F126">
            <v>221</v>
          </cell>
          <cell r="G126">
            <v>175</v>
          </cell>
          <cell r="H126">
            <v>198</v>
          </cell>
          <cell r="I126">
            <v>224</v>
          </cell>
          <cell r="J126">
            <v>4</v>
          </cell>
          <cell r="K126">
            <v>1.1000000000000001</v>
          </cell>
        </row>
        <row r="127">
          <cell r="A127">
            <v>124</v>
          </cell>
          <cell r="B127" t="str">
            <v>HARDWICK</v>
          </cell>
          <cell r="C127">
            <v>290003700</v>
          </cell>
          <cell r="D127">
            <v>2660</v>
          </cell>
          <cell r="E127">
            <v>109023.94736842105</v>
          </cell>
          <cell r="F127">
            <v>323</v>
          </cell>
          <cell r="G127">
            <v>282</v>
          </cell>
          <cell r="H127">
            <v>302.5</v>
          </cell>
          <cell r="I127">
            <v>342</v>
          </cell>
          <cell r="J127">
            <v>1</v>
          </cell>
          <cell r="K127">
            <v>1.4</v>
          </cell>
        </row>
        <row r="128">
          <cell r="A128">
            <v>125</v>
          </cell>
          <cell r="B128" t="str">
            <v>HARVARD</v>
          </cell>
          <cell r="C128">
            <v>1434003000</v>
          </cell>
          <cell r="D128">
            <v>6844</v>
          </cell>
          <cell r="E128">
            <v>209527.03097603741</v>
          </cell>
          <cell r="F128">
            <v>142</v>
          </cell>
          <cell r="G128">
            <v>220</v>
          </cell>
          <cell r="H128">
            <v>181</v>
          </cell>
          <cell r="I128">
            <v>196</v>
          </cell>
          <cell r="J128">
            <v>5</v>
          </cell>
          <cell r="K128">
            <v>1</v>
          </cell>
        </row>
        <row r="129">
          <cell r="A129">
            <v>126</v>
          </cell>
          <cell r="B129" t="str">
            <v>HARWICH</v>
          </cell>
          <cell r="C129">
            <v>7143004400</v>
          </cell>
          <cell r="D129">
            <v>13629</v>
          </cell>
          <cell r="E129">
            <v>524103.33846944018</v>
          </cell>
          <cell r="F129">
            <v>24</v>
          </cell>
          <cell r="G129">
            <v>151</v>
          </cell>
          <cell r="H129">
            <v>87.5</v>
          </cell>
          <cell r="I129">
            <v>37</v>
          </cell>
          <cell r="J129">
            <v>9</v>
          </cell>
          <cell r="K129">
            <v>0.6</v>
          </cell>
        </row>
        <row r="130">
          <cell r="A130">
            <v>127</v>
          </cell>
          <cell r="B130" t="str">
            <v>HATFIELD</v>
          </cell>
          <cell r="C130">
            <v>664037600</v>
          </cell>
          <cell r="D130">
            <v>3314</v>
          </cell>
          <cell r="E130">
            <v>200373.445986723</v>
          </cell>
          <cell r="F130">
            <v>153</v>
          </cell>
          <cell r="G130">
            <v>274</v>
          </cell>
          <cell r="H130">
            <v>213.5</v>
          </cell>
          <cell r="I130">
            <v>246</v>
          </cell>
          <cell r="J130">
            <v>3</v>
          </cell>
          <cell r="K130">
            <v>1.2</v>
          </cell>
        </row>
        <row r="131">
          <cell r="A131">
            <v>128</v>
          </cell>
          <cell r="B131" t="str">
            <v>HAVERHILL</v>
          </cell>
          <cell r="C131">
            <v>8774764300</v>
          </cell>
          <cell r="D131">
            <v>67361</v>
          </cell>
          <cell r="E131">
            <v>130264.75705526937</v>
          </cell>
          <cell r="F131">
            <v>289</v>
          </cell>
          <cell r="G131">
            <v>15</v>
          </cell>
          <cell r="H131">
            <v>152</v>
          </cell>
          <cell r="I131">
            <v>128</v>
          </cell>
          <cell r="J131">
            <v>7</v>
          </cell>
          <cell r="K131">
            <v>0.8</v>
          </cell>
        </row>
        <row r="132">
          <cell r="A132">
            <v>129</v>
          </cell>
          <cell r="B132" t="str">
            <v>HAWLEY</v>
          </cell>
          <cell r="C132">
            <v>52571500</v>
          </cell>
          <cell r="D132">
            <v>350</v>
          </cell>
          <cell r="E132">
            <v>150204.28571428571</v>
          </cell>
          <cell r="F132">
            <v>244</v>
          </cell>
          <cell r="G132">
            <v>347</v>
          </cell>
          <cell r="H132">
            <v>295.5</v>
          </cell>
          <cell r="I132">
            <v>334</v>
          </cell>
          <cell r="J132">
            <v>1</v>
          </cell>
          <cell r="K132">
            <v>1.4</v>
          </cell>
        </row>
        <row r="133">
          <cell r="A133">
            <v>130</v>
          </cell>
          <cell r="B133" t="str">
            <v>HEATH</v>
          </cell>
          <cell r="C133">
            <v>105196700</v>
          </cell>
          <cell r="D133">
            <v>726</v>
          </cell>
          <cell r="E133">
            <v>144899.03581267217</v>
          </cell>
          <cell r="F133">
            <v>256</v>
          </cell>
          <cell r="G133">
            <v>336</v>
          </cell>
          <cell r="H133">
            <v>296</v>
          </cell>
          <cell r="I133">
            <v>335</v>
          </cell>
          <cell r="J133">
            <v>1</v>
          </cell>
          <cell r="K133">
            <v>1.4</v>
          </cell>
        </row>
        <row r="134">
          <cell r="A134">
            <v>131</v>
          </cell>
          <cell r="B134" t="str">
            <v>HINGHAM</v>
          </cell>
          <cell r="C134">
            <v>8672525700</v>
          </cell>
          <cell r="D134">
            <v>24311</v>
          </cell>
          <cell r="E134">
            <v>356732.57784541976</v>
          </cell>
          <cell r="F134">
            <v>52</v>
          </cell>
          <cell r="G134">
            <v>84</v>
          </cell>
          <cell r="H134">
            <v>68</v>
          </cell>
          <cell r="I134">
            <v>19</v>
          </cell>
          <cell r="J134">
            <v>10</v>
          </cell>
          <cell r="K134">
            <v>0.5</v>
          </cell>
        </row>
        <row r="135">
          <cell r="A135">
            <v>132</v>
          </cell>
          <cell r="B135" t="str">
            <v>HINSDALE</v>
          </cell>
          <cell r="C135">
            <v>363382200</v>
          </cell>
          <cell r="D135">
            <v>1908</v>
          </cell>
          <cell r="E135">
            <v>190451.88679245283</v>
          </cell>
          <cell r="F135">
            <v>171</v>
          </cell>
          <cell r="G135">
            <v>291</v>
          </cell>
          <cell r="H135">
            <v>231</v>
          </cell>
          <cell r="I135">
            <v>267</v>
          </cell>
          <cell r="J135">
            <v>3</v>
          </cell>
          <cell r="K135">
            <v>1.2</v>
          </cell>
        </row>
        <row r="136">
          <cell r="A136">
            <v>133</v>
          </cell>
          <cell r="B136" t="str">
            <v>HOLBROOK</v>
          </cell>
          <cell r="C136">
            <v>1670268000</v>
          </cell>
          <cell r="D136">
            <v>11335</v>
          </cell>
          <cell r="E136">
            <v>147354.91839435376</v>
          </cell>
          <cell r="F136">
            <v>252</v>
          </cell>
          <cell r="G136">
            <v>172</v>
          </cell>
          <cell r="H136">
            <v>212</v>
          </cell>
          <cell r="I136">
            <v>245</v>
          </cell>
          <cell r="J136">
            <v>4</v>
          </cell>
          <cell r="K136">
            <v>1.1000000000000001</v>
          </cell>
        </row>
        <row r="137">
          <cell r="A137">
            <v>134</v>
          </cell>
          <cell r="B137" t="str">
            <v>HOLDEN</v>
          </cell>
          <cell r="C137">
            <v>2958213400</v>
          </cell>
          <cell r="D137">
            <v>19898</v>
          </cell>
          <cell r="E137">
            <v>148668.88129460247</v>
          </cell>
          <cell r="F137">
            <v>251</v>
          </cell>
          <cell r="G137">
            <v>97</v>
          </cell>
          <cell r="H137">
            <v>174</v>
          </cell>
          <cell r="I137">
            <v>172</v>
          </cell>
          <cell r="J137">
            <v>6</v>
          </cell>
          <cell r="K137">
            <v>0.9</v>
          </cell>
        </row>
        <row r="138">
          <cell r="A138">
            <v>135</v>
          </cell>
          <cell r="B138" t="str">
            <v>HOLLAND</v>
          </cell>
          <cell r="C138">
            <v>412648100</v>
          </cell>
          <cell r="D138">
            <v>2583</v>
          </cell>
          <cell r="E138">
            <v>159755.36198219124</v>
          </cell>
          <cell r="F138">
            <v>220</v>
          </cell>
          <cell r="G138">
            <v>283</v>
          </cell>
          <cell r="H138">
            <v>251.5</v>
          </cell>
          <cell r="I138">
            <v>288</v>
          </cell>
          <cell r="J138">
            <v>2</v>
          </cell>
          <cell r="K138">
            <v>1.3</v>
          </cell>
        </row>
        <row r="139">
          <cell r="A139">
            <v>136</v>
          </cell>
          <cell r="B139" t="str">
            <v>HOLLISTON</v>
          </cell>
          <cell r="C139">
            <v>3243894200</v>
          </cell>
          <cell r="D139">
            <v>14840</v>
          </cell>
          <cell r="E139">
            <v>218591.25336927225</v>
          </cell>
          <cell r="F139">
            <v>132</v>
          </cell>
          <cell r="G139">
            <v>141</v>
          </cell>
          <cell r="H139">
            <v>136.5</v>
          </cell>
          <cell r="I139">
            <v>106</v>
          </cell>
          <cell r="J139">
            <v>7</v>
          </cell>
          <cell r="K139">
            <v>0.8</v>
          </cell>
        </row>
        <row r="140">
          <cell r="A140">
            <v>137</v>
          </cell>
          <cell r="B140" t="str">
            <v>HOLYOKE</v>
          </cell>
          <cell r="C140">
            <v>2572663000</v>
          </cell>
          <cell r="D140">
            <v>37929</v>
          </cell>
          <cell r="E140">
            <v>67828.389886366625</v>
          </cell>
          <cell r="F140">
            <v>351</v>
          </cell>
          <cell r="G140">
            <v>44</v>
          </cell>
          <cell r="H140">
            <v>197.5</v>
          </cell>
          <cell r="I140">
            <v>223</v>
          </cell>
          <cell r="J140">
            <v>4</v>
          </cell>
          <cell r="K140">
            <v>1.1000000000000001</v>
          </cell>
        </row>
        <row r="141">
          <cell r="A141">
            <v>138</v>
          </cell>
          <cell r="B141" t="str">
            <v>HOPEDALE</v>
          </cell>
          <cell r="C141">
            <v>929315000</v>
          </cell>
          <cell r="D141">
            <v>5998</v>
          </cell>
          <cell r="E141">
            <v>154937.47915971989</v>
          </cell>
          <cell r="F141">
            <v>234</v>
          </cell>
          <cell r="G141">
            <v>235</v>
          </cell>
          <cell r="H141">
            <v>234.5</v>
          </cell>
          <cell r="I141">
            <v>271</v>
          </cell>
          <cell r="J141">
            <v>3</v>
          </cell>
          <cell r="K141">
            <v>1.2</v>
          </cell>
        </row>
        <row r="142">
          <cell r="A142">
            <v>139</v>
          </cell>
          <cell r="B142" t="str">
            <v>HOPKINTON</v>
          </cell>
          <cell r="C142">
            <v>5173582300</v>
          </cell>
          <cell r="D142">
            <v>18943</v>
          </cell>
          <cell r="E142">
            <v>273113.14469724963</v>
          </cell>
          <cell r="F142">
            <v>83</v>
          </cell>
          <cell r="G142">
            <v>103</v>
          </cell>
          <cell r="H142">
            <v>93</v>
          </cell>
          <cell r="I142">
            <v>48</v>
          </cell>
          <cell r="J142">
            <v>9</v>
          </cell>
          <cell r="K142">
            <v>0.6</v>
          </cell>
        </row>
        <row r="143">
          <cell r="A143">
            <v>140</v>
          </cell>
          <cell r="B143" t="str">
            <v>HUBBARDSTON</v>
          </cell>
          <cell r="C143">
            <v>587783900</v>
          </cell>
          <cell r="D143">
            <v>4312</v>
          </cell>
          <cell r="E143">
            <v>136313.52040816325</v>
          </cell>
          <cell r="F143">
            <v>275</v>
          </cell>
          <cell r="G143">
            <v>261</v>
          </cell>
          <cell r="H143">
            <v>268</v>
          </cell>
          <cell r="I143">
            <v>311</v>
          </cell>
          <cell r="J143">
            <v>2</v>
          </cell>
          <cell r="K143">
            <v>1.3</v>
          </cell>
        </row>
        <row r="144">
          <cell r="A144">
            <v>141</v>
          </cell>
          <cell r="B144" t="str">
            <v>HUDSON</v>
          </cell>
          <cell r="C144">
            <v>3508853900</v>
          </cell>
          <cell r="D144">
            <v>19790</v>
          </cell>
          <cell r="E144">
            <v>177304.3911066195</v>
          </cell>
          <cell r="F144">
            <v>193</v>
          </cell>
          <cell r="G144">
            <v>98</v>
          </cell>
          <cell r="H144">
            <v>145.5</v>
          </cell>
          <cell r="I144">
            <v>120</v>
          </cell>
          <cell r="J144">
            <v>7</v>
          </cell>
          <cell r="K144">
            <v>0.8</v>
          </cell>
        </row>
        <row r="145">
          <cell r="A145">
            <v>142</v>
          </cell>
          <cell r="B145" t="str">
            <v>HULL</v>
          </cell>
          <cell r="C145">
            <v>2851555900</v>
          </cell>
          <cell r="D145">
            <v>10144</v>
          </cell>
          <cell r="E145">
            <v>281107.63998422713</v>
          </cell>
          <cell r="F145">
            <v>79</v>
          </cell>
          <cell r="G145">
            <v>182</v>
          </cell>
          <cell r="H145">
            <v>130.5</v>
          </cell>
          <cell r="I145">
            <v>97</v>
          </cell>
          <cell r="J145">
            <v>8</v>
          </cell>
          <cell r="K145">
            <v>0.7</v>
          </cell>
        </row>
        <row r="146">
          <cell r="A146">
            <v>143</v>
          </cell>
          <cell r="B146" t="str">
            <v>HUNTINGTON</v>
          </cell>
          <cell r="C146">
            <v>255469400</v>
          </cell>
          <cell r="D146">
            <v>2074</v>
          </cell>
          <cell r="E146">
            <v>123177.1456123433</v>
          </cell>
          <cell r="F146">
            <v>299</v>
          </cell>
          <cell r="G146">
            <v>288</v>
          </cell>
          <cell r="H146">
            <v>293.5</v>
          </cell>
          <cell r="I146">
            <v>332</v>
          </cell>
          <cell r="J146">
            <v>1</v>
          </cell>
          <cell r="K146">
            <v>1.4</v>
          </cell>
        </row>
        <row r="147">
          <cell r="A147">
            <v>144</v>
          </cell>
          <cell r="B147" t="str">
            <v>IPSWICH</v>
          </cell>
          <cell r="C147">
            <v>3651224100</v>
          </cell>
          <cell r="D147">
            <v>13716</v>
          </cell>
          <cell r="E147">
            <v>266201.81539807527</v>
          </cell>
          <cell r="F147">
            <v>90</v>
          </cell>
          <cell r="G147">
            <v>150</v>
          </cell>
          <cell r="H147">
            <v>120</v>
          </cell>
          <cell r="I147">
            <v>84</v>
          </cell>
          <cell r="J147">
            <v>8</v>
          </cell>
          <cell r="K147">
            <v>0.7</v>
          </cell>
        </row>
        <row r="148">
          <cell r="A148">
            <v>145</v>
          </cell>
          <cell r="B148" t="str">
            <v>KINGSTON</v>
          </cell>
          <cell r="C148">
            <v>2686343300</v>
          </cell>
          <cell r="D148">
            <v>13793</v>
          </cell>
          <cell r="E148">
            <v>194761.3499601247</v>
          </cell>
          <cell r="F148">
            <v>166</v>
          </cell>
          <cell r="G148">
            <v>148</v>
          </cell>
          <cell r="H148">
            <v>157</v>
          </cell>
          <cell r="I148">
            <v>132</v>
          </cell>
          <cell r="J148">
            <v>7</v>
          </cell>
          <cell r="K148">
            <v>0.8</v>
          </cell>
        </row>
        <row r="149">
          <cell r="A149">
            <v>146</v>
          </cell>
          <cell r="B149" t="str">
            <v>LAKEVILLE</v>
          </cell>
          <cell r="C149">
            <v>2334757300</v>
          </cell>
          <cell r="D149">
            <v>11762</v>
          </cell>
          <cell r="E149">
            <v>198500.02550586636</v>
          </cell>
          <cell r="F149">
            <v>157</v>
          </cell>
          <cell r="G149">
            <v>166</v>
          </cell>
          <cell r="H149">
            <v>161.5</v>
          </cell>
          <cell r="I149">
            <v>147</v>
          </cell>
          <cell r="J149">
            <v>6</v>
          </cell>
          <cell r="K149">
            <v>0.9</v>
          </cell>
        </row>
        <row r="150">
          <cell r="A150">
            <v>147</v>
          </cell>
          <cell r="B150" t="str">
            <v>LANCASTER</v>
          </cell>
          <cell r="C150">
            <v>1181869900</v>
          </cell>
          <cell r="D150">
            <v>8455</v>
          </cell>
          <cell r="E150">
            <v>139783.54819633352</v>
          </cell>
          <cell r="F150">
            <v>271</v>
          </cell>
          <cell r="G150">
            <v>197</v>
          </cell>
          <cell r="H150">
            <v>234</v>
          </cell>
          <cell r="I150">
            <v>270</v>
          </cell>
          <cell r="J150">
            <v>3</v>
          </cell>
          <cell r="K150">
            <v>1.2</v>
          </cell>
        </row>
        <row r="151">
          <cell r="A151">
            <v>148</v>
          </cell>
          <cell r="B151" t="str">
            <v>LANESBOROUGH</v>
          </cell>
          <cell r="C151">
            <v>475467900</v>
          </cell>
          <cell r="D151">
            <v>3027</v>
          </cell>
          <cell r="E151">
            <v>157075.61942517344</v>
          </cell>
          <cell r="F151">
            <v>227</v>
          </cell>
          <cell r="G151">
            <v>279</v>
          </cell>
          <cell r="H151">
            <v>253</v>
          </cell>
          <cell r="I151">
            <v>289</v>
          </cell>
          <cell r="J151">
            <v>2</v>
          </cell>
          <cell r="K151">
            <v>1.3</v>
          </cell>
        </row>
        <row r="152">
          <cell r="A152">
            <v>149</v>
          </cell>
          <cell r="B152" t="str">
            <v>LAWRENCE</v>
          </cell>
          <cell r="C152">
            <v>6494397200</v>
          </cell>
          <cell r="D152">
            <v>88508</v>
          </cell>
          <cell r="E152">
            <v>73376.38631536132</v>
          </cell>
          <cell r="F152">
            <v>347</v>
          </cell>
          <cell r="G152">
            <v>11</v>
          </cell>
          <cell r="H152">
            <v>179</v>
          </cell>
          <cell r="I152">
            <v>187</v>
          </cell>
          <cell r="J152">
            <v>5</v>
          </cell>
          <cell r="K152">
            <v>1</v>
          </cell>
        </row>
        <row r="153">
          <cell r="A153">
            <v>150</v>
          </cell>
          <cell r="B153" t="str">
            <v>LEE</v>
          </cell>
          <cell r="C153">
            <v>1176406900</v>
          </cell>
          <cell r="D153">
            <v>5755</v>
          </cell>
          <cell r="E153">
            <v>204414.75238922675</v>
          </cell>
          <cell r="F153">
            <v>146</v>
          </cell>
          <cell r="G153">
            <v>239</v>
          </cell>
          <cell r="H153">
            <v>192.5</v>
          </cell>
          <cell r="I153">
            <v>214</v>
          </cell>
          <cell r="J153">
            <v>4</v>
          </cell>
          <cell r="K153">
            <v>1.1000000000000001</v>
          </cell>
        </row>
        <row r="154">
          <cell r="A154">
            <v>151</v>
          </cell>
          <cell r="B154" t="str">
            <v>LEICESTER</v>
          </cell>
          <cell r="C154">
            <v>1309322100</v>
          </cell>
          <cell r="D154">
            <v>11048</v>
          </cell>
          <cell r="E154">
            <v>118512.13794351919</v>
          </cell>
          <cell r="F154">
            <v>306</v>
          </cell>
          <cell r="G154">
            <v>174</v>
          </cell>
          <cell r="H154">
            <v>240</v>
          </cell>
          <cell r="I154">
            <v>276</v>
          </cell>
          <cell r="J154">
            <v>3</v>
          </cell>
          <cell r="K154">
            <v>1.2</v>
          </cell>
        </row>
        <row r="155">
          <cell r="A155">
            <v>152</v>
          </cell>
          <cell r="B155" t="str">
            <v>LENOX</v>
          </cell>
          <cell r="C155">
            <v>1497427400</v>
          </cell>
          <cell r="D155">
            <v>5099</v>
          </cell>
          <cell r="E155">
            <v>293670.79819572467</v>
          </cell>
          <cell r="F155">
            <v>72</v>
          </cell>
          <cell r="G155">
            <v>250</v>
          </cell>
          <cell r="H155">
            <v>161</v>
          </cell>
          <cell r="I155">
            <v>144</v>
          </cell>
          <cell r="J155">
            <v>6</v>
          </cell>
          <cell r="K155">
            <v>0.9</v>
          </cell>
        </row>
        <row r="156">
          <cell r="A156">
            <v>153</v>
          </cell>
          <cell r="B156" t="str">
            <v>LEOMINSTER</v>
          </cell>
          <cell r="C156">
            <v>5149133300</v>
          </cell>
          <cell r="D156">
            <v>43613</v>
          </cell>
          <cell r="E156">
            <v>118064.18499071378</v>
          </cell>
          <cell r="F156">
            <v>307</v>
          </cell>
          <cell r="G156">
            <v>33</v>
          </cell>
          <cell r="H156">
            <v>170</v>
          </cell>
          <cell r="I156">
            <v>162</v>
          </cell>
          <cell r="J156">
            <v>6</v>
          </cell>
          <cell r="K156">
            <v>0.9</v>
          </cell>
        </row>
        <row r="157">
          <cell r="A157">
            <v>154</v>
          </cell>
          <cell r="B157" t="str">
            <v>LEVERETT</v>
          </cell>
          <cell r="C157">
            <v>338579700</v>
          </cell>
          <cell r="D157">
            <v>1862</v>
          </cell>
          <cell r="E157">
            <v>181836.57357679913</v>
          </cell>
          <cell r="F157">
            <v>187</v>
          </cell>
          <cell r="G157">
            <v>293</v>
          </cell>
          <cell r="H157">
            <v>240</v>
          </cell>
          <cell r="I157">
            <v>278</v>
          </cell>
          <cell r="J157">
            <v>3</v>
          </cell>
          <cell r="K157">
            <v>1.2</v>
          </cell>
        </row>
        <row r="158">
          <cell r="A158">
            <v>155</v>
          </cell>
          <cell r="B158" t="str">
            <v>LEXINGTON</v>
          </cell>
          <cell r="C158">
            <v>15034185600</v>
          </cell>
          <cell r="D158">
            <v>34071</v>
          </cell>
          <cell r="E158">
            <v>441260.47371665051</v>
          </cell>
          <cell r="F158">
            <v>37</v>
          </cell>
          <cell r="G158">
            <v>50</v>
          </cell>
          <cell r="H158">
            <v>43.5</v>
          </cell>
          <cell r="I158">
            <v>7</v>
          </cell>
          <cell r="J158">
            <v>10</v>
          </cell>
          <cell r="K158">
            <v>0.5</v>
          </cell>
        </row>
        <row r="159">
          <cell r="A159">
            <v>156</v>
          </cell>
          <cell r="B159" t="str">
            <v>LEYDEN</v>
          </cell>
          <cell r="C159">
            <v>104479300</v>
          </cell>
          <cell r="D159">
            <v>738</v>
          </cell>
          <cell r="E159">
            <v>141570.86720867208</v>
          </cell>
          <cell r="F159">
            <v>266</v>
          </cell>
          <cell r="G159">
            <v>335</v>
          </cell>
          <cell r="H159">
            <v>300.5</v>
          </cell>
          <cell r="I159">
            <v>340</v>
          </cell>
          <cell r="J159">
            <v>1</v>
          </cell>
          <cell r="K159">
            <v>1.4</v>
          </cell>
        </row>
        <row r="160">
          <cell r="A160">
            <v>157</v>
          </cell>
          <cell r="B160" t="str">
            <v>LINCOLN</v>
          </cell>
          <cell r="C160">
            <v>2475327700</v>
          </cell>
          <cell r="D160">
            <v>6890</v>
          </cell>
          <cell r="E160">
            <v>359263.81712626998</v>
          </cell>
          <cell r="F160">
            <v>50</v>
          </cell>
          <cell r="G160">
            <v>219</v>
          </cell>
          <cell r="H160">
            <v>134.5</v>
          </cell>
          <cell r="I160">
            <v>102</v>
          </cell>
          <cell r="J160">
            <v>8</v>
          </cell>
          <cell r="K160">
            <v>0.7</v>
          </cell>
        </row>
        <row r="161">
          <cell r="A161">
            <v>158</v>
          </cell>
          <cell r="B161" t="str">
            <v>LITTLETON</v>
          </cell>
          <cell r="C161">
            <v>2447845900</v>
          </cell>
          <cell r="D161">
            <v>10121</v>
          </cell>
          <cell r="E161">
            <v>241858.10690643216</v>
          </cell>
          <cell r="F161">
            <v>107</v>
          </cell>
          <cell r="G161">
            <v>183</v>
          </cell>
          <cell r="H161">
            <v>145</v>
          </cell>
          <cell r="I161">
            <v>117</v>
          </cell>
          <cell r="J161">
            <v>7</v>
          </cell>
          <cell r="K161">
            <v>0.8</v>
          </cell>
        </row>
        <row r="162">
          <cell r="A162">
            <v>159</v>
          </cell>
          <cell r="B162" t="str">
            <v>LONGMEADOW</v>
          </cell>
          <cell r="C162">
            <v>2458304800</v>
          </cell>
          <cell r="D162">
            <v>15725</v>
          </cell>
          <cell r="E162">
            <v>156330.98887122417</v>
          </cell>
          <cell r="F162">
            <v>230</v>
          </cell>
          <cell r="G162">
            <v>129</v>
          </cell>
          <cell r="H162">
            <v>179.5</v>
          </cell>
          <cell r="I162">
            <v>191</v>
          </cell>
          <cell r="J162">
            <v>5</v>
          </cell>
          <cell r="K162">
            <v>1</v>
          </cell>
        </row>
        <row r="163">
          <cell r="A163">
            <v>160</v>
          </cell>
          <cell r="B163" t="str">
            <v>LOWELL</v>
          </cell>
          <cell r="C163">
            <v>11375052400</v>
          </cell>
          <cell r="D163">
            <v>113994</v>
          </cell>
          <cell r="E163">
            <v>99786.413319999294</v>
          </cell>
          <cell r="F163">
            <v>328</v>
          </cell>
          <cell r="G163">
            <v>5</v>
          </cell>
          <cell r="H163">
            <v>166.5</v>
          </cell>
          <cell r="I163">
            <v>155</v>
          </cell>
          <cell r="J163">
            <v>6</v>
          </cell>
          <cell r="K163">
            <v>0.9</v>
          </cell>
        </row>
        <row r="164">
          <cell r="A164">
            <v>161</v>
          </cell>
          <cell r="B164" t="str">
            <v>LUDLOW</v>
          </cell>
          <cell r="C164">
            <v>2411393900</v>
          </cell>
          <cell r="D164">
            <v>20900</v>
          </cell>
          <cell r="E164">
            <v>115377.6985645933</v>
          </cell>
          <cell r="F164">
            <v>317</v>
          </cell>
          <cell r="G164">
            <v>93</v>
          </cell>
          <cell r="H164">
            <v>205</v>
          </cell>
          <cell r="I164">
            <v>235</v>
          </cell>
          <cell r="J164">
            <v>4</v>
          </cell>
          <cell r="K164">
            <v>1.1000000000000001</v>
          </cell>
        </row>
        <row r="165">
          <cell r="A165">
            <v>162</v>
          </cell>
          <cell r="B165" t="str">
            <v>LUNENBURG</v>
          </cell>
          <cell r="C165">
            <v>1855455700</v>
          </cell>
          <cell r="D165">
            <v>11816</v>
          </cell>
          <cell r="E165">
            <v>157029.08767772513</v>
          </cell>
          <cell r="F165">
            <v>228</v>
          </cell>
          <cell r="G165">
            <v>165</v>
          </cell>
          <cell r="H165">
            <v>196.5</v>
          </cell>
          <cell r="I165">
            <v>222</v>
          </cell>
          <cell r="J165">
            <v>4</v>
          </cell>
          <cell r="K165">
            <v>1.1000000000000001</v>
          </cell>
        </row>
        <row r="166">
          <cell r="A166">
            <v>163</v>
          </cell>
          <cell r="B166" t="str">
            <v>LYNN</v>
          </cell>
          <cell r="C166">
            <v>11636407900</v>
          </cell>
          <cell r="D166">
            <v>100843</v>
          </cell>
          <cell r="E166">
            <v>115391.33008736353</v>
          </cell>
          <cell r="F166">
            <v>316</v>
          </cell>
          <cell r="G166">
            <v>9</v>
          </cell>
          <cell r="H166">
            <v>162.5</v>
          </cell>
          <cell r="I166">
            <v>150</v>
          </cell>
          <cell r="J166">
            <v>6</v>
          </cell>
          <cell r="K166">
            <v>0.9</v>
          </cell>
        </row>
        <row r="167">
          <cell r="A167">
            <v>164</v>
          </cell>
          <cell r="B167" t="str">
            <v>LYNNFIELD</v>
          </cell>
          <cell r="C167">
            <v>4134919200</v>
          </cell>
          <cell r="D167">
            <v>12955</v>
          </cell>
          <cell r="E167">
            <v>319175.54612118873</v>
          </cell>
          <cell r="F167">
            <v>64</v>
          </cell>
          <cell r="G167">
            <v>155</v>
          </cell>
          <cell r="H167">
            <v>109.5</v>
          </cell>
          <cell r="I167">
            <v>73</v>
          </cell>
          <cell r="J167">
            <v>8</v>
          </cell>
          <cell r="K167">
            <v>0.7</v>
          </cell>
        </row>
        <row r="168">
          <cell r="A168">
            <v>165</v>
          </cell>
          <cell r="B168" t="str">
            <v>MALDEN</v>
          </cell>
          <cell r="C168">
            <v>9978319100</v>
          </cell>
          <cell r="D168">
            <v>65074</v>
          </cell>
          <cell r="E168">
            <v>153338.03208654761</v>
          </cell>
          <cell r="F168">
            <v>240</v>
          </cell>
          <cell r="G168">
            <v>16</v>
          </cell>
          <cell r="H168">
            <v>128</v>
          </cell>
          <cell r="I168">
            <v>95</v>
          </cell>
          <cell r="J168">
            <v>8</v>
          </cell>
          <cell r="K168">
            <v>0.7</v>
          </cell>
        </row>
        <row r="169">
          <cell r="A169">
            <v>166</v>
          </cell>
          <cell r="B169" t="str">
            <v>MANCHESTER</v>
          </cell>
          <cell r="C169">
            <v>2969651000</v>
          </cell>
          <cell r="D169">
            <v>5363</v>
          </cell>
          <cell r="E169">
            <v>553729.44247622602</v>
          </cell>
          <cell r="F169">
            <v>22</v>
          </cell>
          <cell r="G169">
            <v>244</v>
          </cell>
          <cell r="H169">
            <v>133</v>
          </cell>
          <cell r="I169">
            <v>101</v>
          </cell>
          <cell r="J169">
            <v>8</v>
          </cell>
          <cell r="K169">
            <v>0.7</v>
          </cell>
        </row>
        <row r="170">
          <cell r="A170">
            <v>167</v>
          </cell>
          <cell r="B170" t="str">
            <v>MANSFIELD</v>
          </cell>
          <cell r="C170">
            <v>4776050100</v>
          </cell>
          <cell r="D170">
            <v>23823</v>
          </cell>
          <cell r="E170">
            <v>200480.63216219618</v>
          </cell>
          <cell r="F170">
            <v>152</v>
          </cell>
          <cell r="G170">
            <v>86</v>
          </cell>
          <cell r="H170">
            <v>119</v>
          </cell>
          <cell r="I170">
            <v>81</v>
          </cell>
          <cell r="J170">
            <v>8</v>
          </cell>
          <cell r="K170">
            <v>0.7</v>
          </cell>
        </row>
        <row r="171">
          <cell r="A171">
            <v>168</v>
          </cell>
          <cell r="B171" t="str">
            <v>MARBLEHEAD</v>
          </cell>
          <cell r="C171">
            <v>7507193000</v>
          </cell>
          <cell r="D171">
            <v>20296</v>
          </cell>
          <cell r="E171">
            <v>369885.34686637763</v>
          </cell>
          <cell r="F171">
            <v>47</v>
          </cell>
          <cell r="G171">
            <v>96</v>
          </cell>
          <cell r="H171">
            <v>71.5</v>
          </cell>
          <cell r="I171">
            <v>22</v>
          </cell>
          <cell r="J171">
            <v>10</v>
          </cell>
          <cell r="K171">
            <v>0.5</v>
          </cell>
        </row>
        <row r="172">
          <cell r="A172">
            <v>169</v>
          </cell>
          <cell r="B172" t="str">
            <v>MARION</v>
          </cell>
          <cell r="C172">
            <v>2022826200</v>
          </cell>
          <cell r="D172">
            <v>5333</v>
          </cell>
          <cell r="E172">
            <v>379303.61897618603</v>
          </cell>
          <cell r="F172">
            <v>46</v>
          </cell>
          <cell r="G172">
            <v>245</v>
          </cell>
          <cell r="H172">
            <v>145.5</v>
          </cell>
          <cell r="I172">
            <v>121</v>
          </cell>
          <cell r="J172">
            <v>7</v>
          </cell>
          <cell r="K172">
            <v>0.8</v>
          </cell>
        </row>
        <row r="173">
          <cell r="A173">
            <v>170</v>
          </cell>
          <cell r="B173" t="str">
            <v>MARLBOROUGH</v>
          </cell>
          <cell r="C173">
            <v>7495113200</v>
          </cell>
          <cell r="D173">
            <v>41110</v>
          </cell>
          <cell r="E173">
            <v>182318.49185113111</v>
          </cell>
          <cell r="F173">
            <v>185</v>
          </cell>
          <cell r="G173">
            <v>37</v>
          </cell>
          <cell r="H173">
            <v>111</v>
          </cell>
          <cell r="I173">
            <v>75</v>
          </cell>
          <cell r="J173">
            <v>8</v>
          </cell>
          <cell r="K173">
            <v>0.7</v>
          </cell>
        </row>
        <row r="174">
          <cell r="A174">
            <v>171</v>
          </cell>
          <cell r="B174" t="str">
            <v>MARSHFIELD</v>
          </cell>
          <cell r="C174">
            <v>6249685700</v>
          </cell>
          <cell r="D174">
            <v>25869</v>
          </cell>
          <cell r="E174">
            <v>241589.76767559626</v>
          </cell>
          <cell r="F174">
            <v>108</v>
          </cell>
          <cell r="G174">
            <v>76</v>
          </cell>
          <cell r="H174">
            <v>92</v>
          </cell>
          <cell r="I174">
            <v>47</v>
          </cell>
          <cell r="J174">
            <v>9</v>
          </cell>
          <cell r="K174">
            <v>0.6</v>
          </cell>
        </row>
        <row r="175">
          <cell r="A175">
            <v>172</v>
          </cell>
          <cell r="B175" t="str">
            <v>MASHPEE</v>
          </cell>
          <cell r="C175">
            <v>6829860600</v>
          </cell>
          <cell r="D175">
            <v>15357</v>
          </cell>
          <cell r="E175">
            <v>444739.24594647391</v>
          </cell>
          <cell r="F175">
            <v>36</v>
          </cell>
          <cell r="G175">
            <v>133</v>
          </cell>
          <cell r="H175">
            <v>84.5</v>
          </cell>
          <cell r="I175">
            <v>34</v>
          </cell>
          <cell r="J175">
            <v>10</v>
          </cell>
          <cell r="K175">
            <v>0.5</v>
          </cell>
        </row>
        <row r="176">
          <cell r="A176">
            <v>173</v>
          </cell>
          <cell r="B176" t="str">
            <v>MATTAPOISETT</v>
          </cell>
          <cell r="C176">
            <v>2214714000</v>
          </cell>
          <cell r="D176">
            <v>6574</v>
          </cell>
          <cell r="E176">
            <v>336889.86918162456</v>
          </cell>
          <cell r="F176">
            <v>58</v>
          </cell>
          <cell r="G176">
            <v>226</v>
          </cell>
          <cell r="H176">
            <v>142</v>
          </cell>
          <cell r="I176">
            <v>113</v>
          </cell>
          <cell r="J176">
            <v>7</v>
          </cell>
          <cell r="K176">
            <v>0.8</v>
          </cell>
        </row>
        <row r="177">
          <cell r="A177">
            <v>174</v>
          </cell>
          <cell r="B177" t="str">
            <v>MAYNARD</v>
          </cell>
          <cell r="C177">
            <v>1839094900</v>
          </cell>
          <cell r="D177">
            <v>10574</v>
          </cell>
          <cell r="E177">
            <v>173926.1301305088</v>
          </cell>
          <cell r="F177">
            <v>197</v>
          </cell>
          <cell r="G177">
            <v>176</v>
          </cell>
          <cell r="H177">
            <v>186.5</v>
          </cell>
          <cell r="I177">
            <v>208</v>
          </cell>
          <cell r="J177">
            <v>5</v>
          </cell>
          <cell r="K177">
            <v>1</v>
          </cell>
        </row>
        <row r="178">
          <cell r="A178">
            <v>175</v>
          </cell>
          <cell r="B178" t="str">
            <v>MEDFIELD</v>
          </cell>
          <cell r="C178">
            <v>3244189600</v>
          </cell>
          <cell r="D178">
            <v>12915</v>
          </cell>
          <cell r="E178">
            <v>251195.47812620984</v>
          </cell>
          <cell r="F178">
            <v>103</v>
          </cell>
          <cell r="G178">
            <v>156</v>
          </cell>
          <cell r="H178">
            <v>129.5</v>
          </cell>
          <cell r="I178">
            <v>96</v>
          </cell>
          <cell r="J178">
            <v>8</v>
          </cell>
          <cell r="K178">
            <v>0.7</v>
          </cell>
        </row>
        <row r="179">
          <cell r="A179">
            <v>176</v>
          </cell>
          <cell r="B179" t="str">
            <v>MEDFORD</v>
          </cell>
          <cell r="C179">
            <v>13888346300</v>
          </cell>
          <cell r="D179">
            <v>62098</v>
          </cell>
          <cell r="E179">
            <v>223652.07092015847</v>
          </cell>
          <cell r="F179">
            <v>125</v>
          </cell>
          <cell r="G179">
            <v>20</v>
          </cell>
          <cell r="H179">
            <v>72.5</v>
          </cell>
          <cell r="I179">
            <v>24</v>
          </cell>
          <cell r="J179">
            <v>10</v>
          </cell>
          <cell r="K179">
            <v>0.5</v>
          </cell>
        </row>
        <row r="180">
          <cell r="A180">
            <v>177</v>
          </cell>
          <cell r="B180" t="str">
            <v>MEDWAY</v>
          </cell>
          <cell r="C180">
            <v>2799149700</v>
          </cell>
          <cell r="D180">
            <v>13131</v>
          </cell>
          <cell r="E180">
            <v>213171.09892620516</v>
          </cell>
          <cell r="F180">
            <v>135</v>
          </cell>
          <cell r="G180">
            <v>154</v>
          </cell>
          <cell r="H180">
            <v>144.5</v>
          </cell>
          <cell r="I180">
            <v>116</v>
          </cell>
          <cell r="J180">
            <v>7</v>
          </cell>
          <cell r="K180">
            <v>0.8</v>
          </cell>
        </row>
        <row r="181">
          <cell r="A181">
            <v>178</v>
          </cell>
          <cell r="B181" t="str">
            <v>MELROSE</v>
          </cell>
          <cell r="C181">
            <v>6830692800</v>
          </cell>
          <cell r="D181">
            <v>29312</v>
          </cell>
          <cell r="E181">
            <v>233034.00655021833</v>
          </cell>
          <cell r="F181">
            <v>113</v>
          </cell>
          <cell r="G181">
            <v>63</v>
          </cell>
          <cell r="H181">
            <v>88</v>
          </cell>
          <cell r="I181">
            <v>38</v>
          </cell>
          <cell r="J181">
            <v>9</v>
          </cell>
          <cell r="K181">
            <v>0.6</v>
          </cell>
        </row>
        <row r="182">
          <cell r="A182">
            <v>179</v>
          </cell>
          <cell r="B182" t="str">
            <v>MENDON</v>
          </cell>
          <cell r="C182">
            <v>1231055600</v>
          </cell>
          <cell r="D182">
            <v>6251</v>
          </cell>
          <cell r="E182">
            <v>196937.38601823707</v>
          </cell>
          <cell r="F182">
            <v>160</v>
          </cell>
          <cell r="G182">
            <v>231</v>
          </cell>
          <cell r="H182">
            <v>195.5</v>
          </cell>
          <cell r="I182">
            <v>221</v>
          </cell>
          <cell r="J182">
            <v>4</v>
          </cell>
          <cell r="K182">
            <v>1.1000000000000001</v>
          </cell>
        </row>
        <row r="183">
          <cell r="A183">
            <v>180</v>
          </cell>
          <cell r="B183" t="str">
            <v>MERRIMAC</v>
          </cell>
          <cell r="C183">
            <v>1063280200</v>
          </cell>
          <cell r="D183">
            <v>6705</v>
          </cell>
          <cell r="E183">
            <v>158580.19388516032</v>
          </cell>
          <cell r="F183">
            <v>225</v>
          </cell>
          <cell r="G183">
            <v>223</v>
          </cell>
          <cell r="H183">
            <v>224</v>
          </cell>
          <cell r="I183">
            <v>259</v>
          </cell>
          <cell r="J183">
            <v>3</v>
          </cell>
          <cell r="K183">
            <v>1.2</v>
          </cell>
        </row>
        <row r="184">
          <cell r="A184">
            <v>181</v>
          </cell>
          <cell r="B184" t="str">
            <v>METHUEN</v>
          </cell>
          <cell r="C184">
            <v>7484419600</v>
          </cell>
          <cell r="D184">
            <v>52798</v>
          </cell>
          <cell r="E184">
            <v>141755.7407477556</v>
          </cell>
          <cell r="F184">
            <v>265</v>
          </cell>
          <cell r="G184">
            <v>26</v>
          </cell>
          <cell r="H184">
            <v>145.5</v>
          </cell>
          <cell r="I184">
            <v>118</v>
          </cell>
          <cell r="J184">
            <v>7</v>
          </cell>
          <cell r="K184">
            <v>0.8</v>
          </cell>
        </row>
        <row r="185">
          <cell r="A185">
            <v>182</v>
          </cell>
          <cell r="B185" t="str">
            <v>MIDDLEBOROUGH</v>
          </cell>
          <cell r="C185">
            <v>3517109700</v>
          </cell>
          <cell r="D185">
            <v>24459</v>
          </cell>
          <cell r="E185">
            <v>143796.13639151232</v>
          </cell>
          <cell r="F185">
            <v>262</v>
          </cell>
          <cell r="G185">
            <v>82</v>
          </cell>
          <cell r="H185">
            <v>172</v>
          </cell>
          <cell r="I185">
            <v>167</v>
          </cell>
          <cell r="J185">
            <v>6</v>
          </cell>
          <cell r="K185">
            <v>0.9</v>
          </cell>
        </row>
        <row r="186">
          <cell r="A186">
            <v>183</v>
          </cell>
          <cell r="B186" t="str">
            <v>MIDDLEFIELD</v>
          </cell>
          <cell r="C186">
            <v>74262900</v>
          </cell>
          <cell r="D186">
            <v>388</v>
          </cell>
          <cell r="E186">
            <v>191399.22680412373</v>
          </cell>
          <cell r="F186">
            <v>169</v>
          </cell>
          <cell r="G186">
            <v>346</v>
          </cell>
          <cell r="H186">
            <v>257.5</v>
          </cell>
          <cell r="I186">
            <v>296</v>
          </cell>
          <cell r="J186">
            <v>2</v>
          </cell>
          <cell r="K186">
            <v>1.3</v>
          </cell>
        </row>
        <row r="187">
          <cell r="A187">
            <v>184</v>
          </cell>
          <cell r="B187" t="str">
            <v>MIDDLETON</v>
          </cell>
          <cell r="C187">
            <v>2600183100</v>
          </cell>
          <cell r="D187">
            <v>9767</v>
          </cell>
          <cell r="E187">
            <v>266221.2654858196</v>
          </cell>
          <cell r="F187">
            <v>89</v>
          </cell>
          <cell r="G187">
            <v>186</v>
          </cell>
          <cell r="H187">
            <v>137.5</v>
          </cell>
          <cell r="I187">
            <v>108</v>
          </cell>
          <cell r="J187">
            <v>7</v>
          </cell>
          <cell r="K187">
            <v>0.8</v>
          </cell>
        </row>
        <row r="188">
          <cell r="A188">
            <v>185</v>
          </cell>
          <cell r="B188" t="str">
            <v>MILFORD</v>
          </cell>
          <cell r="C188">
            <v>4423092300</v>
          </cell>
          <cell r="D188">
            <v>30277</v>
          </cell>
          <cell r="E188">
            <v>146087.53509264457</v>
          </cell>
          <cell r="F188">
            <v>254</v>
          </cell>
          <cell r="G188">
            <v>60</v>
          </cell>
          <cell r="H188">
            <v>157</v>
          </cell>
          <cell r="I188">
            <v>131</v>
          </cell>
          <cell r="J188">
            <v>7</v>
          </cell>
          <cell r="K188">
            <v>0.8</v>
          </cell>
        </row>
        <row r="189">
          <cell r="A189">
            <v>186</v>
          </cell>
          <cell r="B189" t="str">
            <v>MILLBURY</v>
          </cell>
          <cell r="C189">
            <v>2138952900</v>
          </cell>
          <cell r="D189">
            <v>13884</v>
          </cell>
          <cell r="E189">
            <v>154058.8375108038</v>
          </cell>
          <cell r="F189">
            <v>237</v>
          </cell>
          <cell r="G189">
            <v>147</v>
          </cell>
          <cell r="H189">
            <v>192</v>
          </cell>
          <cell r="I189">
            <v>212</v>
          </cell>
          <cell r="J189">
            <v>4</v>
          </cell>
          <cell r="K189">
            <v>1.1000000000000001</v>
          </cell>
        </row>
        <row r="190">
          <cell r="A190">
            <v>187</v>
          </cell>
          <cell r="B190" t="str">
            <v>MILLIS</v>
          </cell>
          <cell r="C190">
            <v>1670717600</v>
          </cell>
          <cell r="D190">
            <v>8668</v>
          </cell>
          <cell r="E190">
            <v>192745.45454545456</v>
          </cell>
          <cell r="F190">
            <v>168</v>
          </cell>
          <cell r="G190">
            <v>195</v>
          </cell>
          <cell r="H190">
            <v>181.5</v>
          </cell>
          <cell r="I190">
            <v>197</v>
          </cell>
          <cell r="J190">
            <v>5</v>
          </cell>
          <cell r="K190">
            <v>1</v>
          </cell>
        </row>
        <row r="191">
          <cell r="A191">
            <v>188</v>
          </cell>
          <cell r="B191" t="str">
            <v>MILLVILLE</v>
          </cell>
          <cell r="C191">
            <v>387116000</v>
          </cell>
          <cell r="D191">
            <v>3151</v>
          </cell>
          <cell r="E191">
            <v>122854.96667724532</v>
          </cell>
          <cell r="F191">
            <v>301</v>
          </cell>
          <cell r="G191">
            <v>278</v>
          </cell>
          <cell r="H191">
            <v>289.5</v>
          </cell>
          <cell r="I191">
            <v>329</v>
          </cell>
          <cell r="J191">
            <v>1</v>
          </cell>
          <cell r="K191">
            <v>1.4</v>
          </cell>
        </row>
        <row r="192">
          <cell r="A192">
            <v>189</v>
          </cell>
          <cell r="B192" t="str">
            <v>MILTON</v>
          </cell>
          <cell r="C192">
            <v>7603573400</v>
          </cell>
          <cell r="D192">
            <v>28388</v>
          </cell>
          <cell r="E192">
            <v>267844.63153445115</v>
          </cell>
          <cell r="F192">
            <v>87</v>
          </cell>
          <cell r="G192">
            <v>70</v>
          </cell>
          <cell r="H192">
            <v>78.5</v>
          </cell>
          <cell r="I192">
            <v>29</v>
          </cell>
          <cell r="J192">
            <v>10</v>
          </cell>
          <cell r="K192">
            <v>0.5</v>
          </cell>
        </row>
        <row r="193">
          <cell r="A193">
            <v>190</v>
          </cell>
          <cell r="B193" t="str">
            <v>MONROE</v>
          </cell>
          <cell r="C193">
            <v>31522700</v>
          </cell>
          <cell r="D193">
            <v>116</v>
          </cell>
          <cell r="E193">
            <v>271747.41379310342</v>
          </cell>
          <cell r="F193">
            <v>84</v>
          </cell>
          <cell r="G193">
            <v>350</v>
          </cell>
          <cell r="H193">
            <v>217</v>
          </cell>
          <cell r="I193">
            <v>252</v>
          </cell>
          <cell r="J193">
            <v>3</v>
          </cell>
          <cell r="K193">
            <v>1.2</v>
          </cell>
        </row>
        <row r="194">
          <cell r="A194">
            <v>191</v>
          </cell>
          <cell r="B194" t="str">
            <v>MONSON</v>
          </cell>
          <cell r="C194">
            <v>925835900</v>
          </cell>
          <cell r="D194">
            <v>8098</v>
          </cell>
          <cell r="E194">
            <v>114328.95776734996</v>
          </cell>
          <cell r="F194">
            <v>319</v>
          </cell>
          <cell r="G194">
            <v>207</v>
          </cell>
          <cell r="H194">
            <v>263</v>
          </cell>
          <cell r="I194">
            <v>300</v>
          </cell>
          <cell r="J194">
            <v>2</v>
          </cell>
          <cell r="K194">
            <v>1.3</v>
          </cell>
        </row>
        <row r="195">
          <cell r="A195">
            <v>192</v>
          </cell>
          <cell r="B195" t="str">
            <v>MONTAGUE</v>
          </cell>
          <cell r="C195">
            <v>1034121100</v>
          </cell>
          <cell r="D195">
            <v>8580</v>
          </cell>
          <cell r="E195">
            <v>120526.93473193473</v>
          </cell>
          <cell r="F195">
            <v>303</v>
          </cell>
          <cell r="G195">
            <v>196</v>
          </cell>
          <cell r="H195">
            <v>249.5</v>
          </cell>
          <cell r="I195">
            <v>282</v>
          </cell>
          <cell r="J195">
            <v>2</v>
          </cell>
          <cell r="K195">
            <v>1.3</v>
          </cell>
        </row>
        <row r="196">
          <cell r="A196">
            <v>193</v>
          </cell>
          <cell r="B196" t="str">
            <v>MONTEREY</v>
          </cell>
          <cell r="C196">
            <v>554257700</v>
          </cell>
          <cell r="D196">
            <v>1092</v>
          </cell>
          <cell r="E196">
            <v>507561.99633699632</v>
          </cell>
          <cell r="F196">
            <v>26</v>
          </cell>
          <cell r="G196">
            <v>323</v>
          </cell>
          <cell r="H196">
            <v>174.5</v>
          </cell>
          <cell r="I196">
            <v>175</v>
          </cell>
          <cell r="J196">
            <v>6</v>
          </cell>
          <cell r="K196">
            <v>0.9</v>
          </cell>
        </row>
        <row r="197">
          <cell r="A197">
            <v>194</v>
          </cell>
          <cell r="B197" t="str">
            <v>MONTGOMERY</v>
          </cell>
          <cell r="C197">
            <v>130260900</v>
          </cell>
          <cell r="D197">
            <v>812</v>
          </cell>
          <cell r="E197">
            <v>160419.8275862069</v>
          </cell>
          <cell r="F197">
            <v>217</v>
          </cell>
          <cell r="G197">
            <v>331</v>
          </cell>
          <cell r="H197">
            <v>274</v>
          </cell>
          <cell r="I197">
            <v>320</v>
          </cell>
          <cell r="J197">
            <v>1</v>
          </cell>
          <cell r="K197">
            <v>1.4</v>
          </cell>
        </row>
        <row r="198">
          <cell r="A198">
            <v>195</v>
          </cell>
          <cell r="B198" t="str">
            <v>MOUNT WASHINGTON</v>
          </cell>
          <cell r="C198">
            <v>98571900</v>
          </cell>
          <cell r="D198">
            <v>159</v>
          </cell>
          <cell r="E198">
            <v>619949.05660377361</v>
          </cell>
          <cell r="F198">
            <v>16</v>
          </cell>
          <cell r="G198">
            <v>349</v>
          </cell>
          <cell r="H198">
            <v>182.5</v>
          </cell>
          <cell r="I198">
            <v>201</v>
          </cell>
          <cell r="J198">
            <v>5</v>
          </cell>
          <cell r="K198">
            <v>1</v>
          </cell>
        </row>
        <row r="199">
          <cell r="A199">
            <v>196</v>
          </cell>
          <cell r="B199" t="str">
            <v>NAHANT</v>
          </cell>
          <cell r="C199">
            <v>1183644400</v>
          </cell>
          <cell r="D199">
            <v>3315</v>
          </cell>
          <cell r="E199">
            <v>357057.13423831068</v>
          </cell>
          <cell r="F199">
            <v>51</v>
          </cell>
          <cell r="G199">
            <v>273</v>
          </cell>
          <cell r="H199">
            <v>162</v>
          </cell>
          <cell r="I199">
            <v>149</v>
          </cell>
          <cell r="J199">
            <v>6</v>
          </cell>
          <cell r="K199">
            <v>0.9</v>
          </cell>
        </row>
        <row r="200">
          <cell r="A200">
            <v>197</v>
          </cell>
          <cell r="B200" t="str">
            <v>NANTUCKET</v>
          </cell>
          <cell r="C200">
            <v>26748129600</v>
          </cell>
          <cell r="D200">
            <v>14491</v>
          </cell>
          <cell r="E200">
            <v>1845844.2895590367</v>
          </cell>
          <cell r="F200">
            <v>5</v>
          </cell>
          <cell r="G200">
            <v>143</v>
          </cell>
          <cell r="H200">
            <v>74</v>
          </cell>
          <cell r="I200">
            <v>25</v>
          </cell>
          <cell r="J200">
            <v>10</v>
          </cell>
          <cell r="K200">
            <v>0.5</v>
          </cell>
        </row>
        <row r="201">
          <cell r="A201">
            <v>198</v>
          </cell>
          <cell r="B201" t="str">
            <v>NATICK</v>
          </cell>
          <cell r="C201">
            <v>10516104300</v>
          </cell>
          <cell r="D201">
            <v>36426</v>
          </cell>
          <cell r="E201">
            <v>288697.7516059957</v>
          </cell>
          <cell r="F201">
            <v>76</v>
          </cell>
          <cell r="G201">
            <v>46</v>
          </cell>
          <cell r="H201">
            <v>61</v>
          </cell>
          <cell r="I201">
            <v>15</v>
          </cell>
          <cell r="J201">
            <v>10</v>
          </cell>
          <cell r="K201">
            <v>0.5</v>
          </cell>
        </row>
        <row r="202">
          <cell r="A202">
            <v>199</v>
          </cell>
          <cell r="B202" t="str">
            <v>NEEDHAM</v>
          </cell>
          <cell r="C202">
            <v>12307796200</v>
          </cell>
          <cell r="D202">
            <v>32048</v>
          </cell>
          <cell r="E202">
            <v>384042.56739890162</v>
          </cell>
          <cell r="F202">
            <v>45</v>
          </cell>
          <cell r="G202">
            <v>55</v>
          </cell>
          <cell r="H202">
            <v>50</v>
          </cell>
          <cell r="I202">
            <v>11</v>
          </cell>
          <cell r="J202">
            <v>10</v>
          </cell>
          <cell r="K202">
            <v>0.5</v>
          </cell>
        </row>
        <row r="203">
          <cell r="A203">
            <v>200</v>
          </cell>
          <cell r="B203" t="str">
            <v>NEW ASHFORD</v>
          </cell>
          <cell r="C203">
            <v>42627400</v>
          </cell>
          <cell r="D203">
            <v>248</v>
          </cell>
          <cell r="E203">
            <v>171884.67741935485</v>
          </cell>
          <cell r="F203">
            <v>201</v>
          </cell>
          <cell r="G203">
            <v>348</v>
          </cell>
          <cell r="H203">
            <v>274.5</v>
          </cell>
          <cell r="I203">
            <v>322</v>
          </cell>
          <cell r="J203">
            <v>1</v>
          </cell>
          <cell r="K203">
            <v>1.4</v>
          </cell>
        </row>
        <row r="204">
          <cell r="A204">
            <v>201</v>
          </cell>
          <cell r="B204" t="str">
            <v>NEW BEDFORD</v>
          </cell>
          <cell r="C204">
            <v>8074839600</v>
          </cell>
          <cell r="D204">
            <v>100941</v>
          </cell>
          <cell r="E204">
            <v>79995.637055309533</v>
          </cell>
          <cell r="F204">
            <v>345</v>
          </cell>
          <cell r="G204">
            <v>8</v>
          </cell>
          <cell r="H204">
            <v>176.5</v>
          </cell>
          <cell r="I204">
            <v>182</v>
          </cell>
          <cell r="J204">
            <v>5</v>
          </cell>
          <cell r="K204">
            <v>1</v>
          </cell>
        </row>
        <row r="205">
          <cell r="A205">
            <v>202</v>
          </cell>
          <cell r="B205" t="str">
            <v>NEW BRAINTREE</v>
          </cell>
          <cell r="C205">
            <v>134349700</v>
          </cell>
          <cell r="D205">
            <v>990</v>
          </cell>
          <cell r="E205">
            <v>135706.76767676769</v>
          </cell>
          <cell r="F205">
            <v>276</v>
          </cell>
          <cell r="G205">
            <v>325</v>
          </cell>
          <cell r="H205">
            <v>300.5</v>
          </cell>
          <cell r="I205">
            <v>339</v>
          </cell>
          <cell r="J205">
            <v>1</v>
          </cell>
          <cell r="K205">
            <v>1.4</v>
          </cell>
        </row>
        <row r="206">
          <cell r="A206">
            <v>203</v>
          </cell>
          <cell r="B206" t="str">
            <v>NEW MARLBOROUGH</v>
          </cell>
          <cell r="C206">
            <v>606394600</v>
          </cell>
          <cell r="D206">
            <v>1518</v>
          </cell>
          <cell r="E206">
            <v>399469.43346508563</v>
          </cell>
          <cell r="F206">
            <v>42</v>
          </cell>
          <cell r="G206">
            <v>310</v>
          </cell>
          <cell r="H206">
            <v>176</v>
          </cell>
          <cell r="I206">
            <v>179</v>
          </cell>
          <cell r="J206">
            <v>5</v>
          </cell>
          <cell r="K206">
            <v>1</v>
          </cell>
        </row>
        <row r="207">
          <cell r="A207">
            <v>204</v>
          </cell>
          <cell r="B207" t="str">
            <v>NEW SALEM</v>
          </cell>
          <cell r="C207">
            <v>134880400</v>
          </cell>
          <cell r="D207">
            <v>997</v>
          </cell>
          <cell r="E207">
            <v>135286.25877632899</v>
          </cell>
          <cell r="F207">
            <v>278</v>
          </cell>
          <cell r="G207">
            <v>324</v>
          </cell>
          <cell r="H207">
            <v>301</v>
          </cell>
          <cell r="I207">
            <v>341</v>
          </cell>
          <cell r="J207">
            <v>1</v>
          </cell>
          <cell r="K207">
            <v>1.4</v>
          </cell>
        </row>
        <row r="208">
          <cell r="A208">
            <v>205</v>
          </cell>
          <cell r="B208" t="str">
            <v>NEWBURY</v>
          </cell>
          <cell r="C208">
            <v>2013812100</v>
          </cell>
          <cell r="D208">
            <v>6701</v>
          </cell>
          <cell r="E208">
            <v>300524.11580361141</v>
          </cell>
          <cell r="F208">
            <v>69</v>
          </cell>
          <cell r="G208">
            <v>225</v>
          </cell>
          <cell r="H208">
            <v>147</v>
          </cell>
          <cell r="I208">
            <v>124</v>
          </cell>
          <cell r="J208">
            <v>7</v>
          </cell>
          <cell r="K208">
            <v>0.8</v>
          </cell>
        </row>
        <row r="209">
          <cell r="A209">
            <v>206</v>
          </cell>
          <cell r="B209" t="str">
            <v>NEWBURYPORT</v>
          </cell>
          <cell r="C209">
            <v>5656251800</v>
          </cell>
          <cell r="D209">
            <v>18295</v>
          </cell>
          <cell r="E209">
            <v>309169.2702924296</v>
          </cell>
          <cell r="F209">
            <v>68</v>
          </cell>
          <cell r="G209">
            <v>109</v>
          </cell>
          <cell r="H209">
            <v>88.5</v>
          </cell>
          <cell r="I209">
            <v>41</v>
          </cell>
          <cell r="J209">
            <v>9</v>
          </cell>
          <cell r="K209">
            <v>0.6</v>
          </cell>
        </row>
        <row r="210">
          <cell r="A210">
            <v>207</v>
          </cell>
          <cell r="B210" t="str">
            <v>NEWTON</v>
          </cell>
          <cell r="C210">
            <v>36300210300</v>
          </cell>
          <cell r="D210">
            <v>87453</v>
          </cell>
          <cell r="E210">
            <v>415082.50488834002</v>
          </cell>
          <cell r="F210">
            <v>40</v>
          </cell>
          <cell r="G210">
            <v>12</v>
          </cell>
          <cell r="H210">
            <v>26</v>
          </cell>
          <cell r="I210">
            <v>3</v>
          </cell>
          <cell r="J210">
            <v>10</v>
          </cell>
          <cell r="K210">
            <v>0.5</v>
          </cell>
        </row>
        <row r="211">
          <cell r="A211">
            <v>208</v>
          </cell>
          <cell r="B211" t="str">
            <v>NORFOLK</v>
          </cell>
          <cell r="C211">
            <v>2184884400</v>
          </cell>
          <cell r="D211">
            <v>11550</v>
          </cell>
          <cell r="E211">
            <v>189167.48051948051</v>
          </cell>
          <cell r="F211">
            <v>173</v>
          </cell>
          <cell r="G211">
            <v>170</v>
          </cell>
          <cell r="H211">
            <v>171.5</v>
          </cell>
          <cell r="I211">
            <v>166</v>
          </cell>
          <cell r="J211">
            <v>6</v>
          </cell>
          <cell r="K211">
            <v>0.9</v>
          </cell>
        </row>
        <row r="212">
          <cell r="A212">
            <v>209</v>
          </cell>
          <cell r="B212" t="str">
            <v>NORTH ADAMS</v>
          </cell>
          <cell r="C212">
            <v>884487200</v>
          </cell>
          <cell r="D212">
            <v>12880</v>
          </cell>
          <cell r="E212">
            <v>68671.36645962733</v>
          </cell>
          <cell r="F212">
            <v>350</v>
          </cell>
          <cell r="G212">
            <v>157</v>
          </cell>
          <cell r="H212">
            <v>253.5</v>
          </cell>
          <cell r="I212">
            <v>290</v>
          </cell>
          <cell r="J212">
            <v>2</v>
          </cell>
          <cell r="K212">
            <v>1.3</v>
          </cell>
        </row>
        <row r="213">
          <cell r="A213">
            <v>210</v>
          </cell>
          <cell r="B213" t="str">
            <v>NORTH ANDOVER</v>
          </cell>
          <cell r="C213">
            <v>6388823400</v>
          </cell>
          <cell r="D213">
            <v>30711</v>
          </cell>
          <cell r="E213">
            <v>208030.45814203381</v>
          </cell>
          <cell r="F213">
            <v>143</v>
          </cell>
          <cell r="G213">
            <v>59</v>
          </cell>
          <cell r="H213">
            <v>101</v>
          </cell>
          <cell r="I213">
            <v>59</v>
          </cell>
          <cell r="J213">
            <v>9</v>
          </cell>
          <cell r="K213">
            <v>0.6</v>
          </cell>
        </row>
        <row r="214">
          <cell r="A214">
            <v>211</v>
          </cell>
          <cell r="B214" t="str">
            <v>NORTH ATTLEBOROUGH</v>
          </cell>
          <cell r="C214">
            <v>4784669200</v>
          </cell>
          <cell r="D214">
            <v>30854</v>
          </cell>
          <cell r="E214">
            <v>155074.51870097881</v>
          </cell>
          <cell r="F214">
            <v>233</v>
          </cell>
          <cell r="G214">
            <v>58</v>
          </cell>
          <cell r="H214">
            <v>145.5</v>
          </cell>
          <cell r="I214">
            <v>119</v>
          </cell>
          <cell r="J214">
            <v>7</v>
          </cell>
          <cell r="K214">
            <v>0.8</v>
          </cell>
        </row>
        <row r="215">
          <cell r="A215">
            <v>212</v>
          </cell>
          <cell r="B215" t="str">
            <v>NORTH BROOKFIELD</v>
          </cell>
          <cell r="C215">
            <v>548749600</v>
          </cell>
          <cell r="D215">
            <v>4743</v>
          </cell>
          <cell r="E215">
            <v>115696.73202614379</v>
          </cell>
          <cell r="F215">
            <v>315</v>
          </cell>
          <cell r="G215">
            <v>258</v>
          </cell>
          <cell r="H215">
            <v>286.5</v>
          </cell>
          <cell r="I215">
            <v>328</v>
          </cell>
          <cell r="J215">
            <v>1</v>
          </cell>
          <cell r="K215">
            <v>1.4</v>
          </cell>
        </row>
        <row r="216">
          <cell r="A216">
            <v>213</v>
          </cell>
          <cell r="B216" t="str">
            <v>NORTH READING</v>
          </cell>
          <cell r="C216">
            <v>4047916800</v>
          </cell>
          <cell r="D216">
            <v>15343</v>
          </cell>
          <cell r="E216">
            <v>263828.24740924197</v>
          </cell>
          <cell r="F216">
            <v>94</v>
          </cell>
          <cell r="G216">
            <v>134</v>
          </cell>
          <cell r="H216">
            <v>114</v>
          </cell>
          <cell r="I216">
            <v>77</v>
          </cell>
          <cell r="J216">
            <v>8</v>
          </cell>
          <cell r="K216">
            <v>0.7</v>
          </cell>
        </row>
        <row r="217">
          <cell r="A217">
            <v>214</v>
          </cell>
          <cell r="B217" t="str">
            <v>NORTHAMPTON</v>
          </cell>
          <cell r="C217">
            <v>4233284000</v>
          </cell>
          <cell r="D217">
            <v>29311</v>
          </cell>
          <cell r="E217">
            <v>144426.46105557639</v>
          </cell>
          <cell r="F217">
            <v>259</v>
          </cell>
          <cell r="G217">
            <v>64</v>
          </cell>
          <cell r="H217">
            <v>161.5</v>
          </cell>
          <cell r="I217">
            <v>146</v>
          </cell>
          <cell r="J217">
            <v>6</v>
          </cell>
          <cell r="K217">
            <v>0.9</v>
          </cell>
        </row>
        <row r="218">
          <cell r="A218">
            <v>215</v>
          </cell>
          <cell r="B218" t="str">
            <v>NORTHBOROUGH</v>
          </cell>
          <cell r="C218">
            <v>3635129100</v>
          </cell>
          <cell r="D218">
            <v>15667</v>
          </cell>
          <cell r="E218">
            <v>232024.58032807813</v>
          </cell>
          <cell r="F218">
            <v>115</v>
          </cell>
          <cell r="G218">
            <v>130</v>
          </cell>
          <cell r="H218">
            <v>122.5</v>
          </cell>
          <cell r="I218">
            <v>86</v>
          </cell>
          <cell r="J218">
            <v>8</v>
          </cell>
          <cell r="K218">
            <v>0.7</v>
          </cell>
        </row>
        <row r="219">
          <cell r="A219">
            <v>216</v>
          </cell>
          <cell r="B219" t="str">
            <v>NORTHBRIDGE</v>
          </cell>
          <cell r="C219">
            <v>2148275600</v>
          </cell>
          <cell r="D219">
            <v>16298</v>
          </cell>
          <cell r="E219">
            <v>131812.2223585716</v>
          </cell>
          <cell r="F219">
            <v>283</v>
          </cell>
          <cell r="G219">
            <v>124</v>
          </cell>
          <cell r="H219">
            <v>203.5</v>
          </cell>
          <cell r="I219">
            <v>233</v>
          </cell>
          <cell r="J219">
            <v>4</v>
          </cell>
          <cell r="K219">
            <v>1.1000000000000001</v>
          </cell>
        </row>
        <row r="220">
          <cell r="A220">
            <v>217</v>
          </cell>
          <cell r="B220" t="str">
            <v>NORTHFIELD</v>
          </cell>
          <cell r="C220">
            <v>612926000</v>
          </cell>
          <cell r="D220">
            <v>2876</v>
          </cell>
          <cell r="E220">
            <v>213117.52433936021</v>
          </cell>
          <cell r="F220">
            <v>136</v>
          </cell>
          <cell r="G220">
            <v>281</v>
          </cell>
          <cell r="H220">
            <v>208.5</v>
          </cell>
          <cell r="I220">
            <v>242</v>
          </cell>
          <cell r="J220">
            <v>4</v>
          </cell>
          <cell r="K220">
            <v>1.1000000000000001</v>
          </cell>
        </row>
        <row r="221">
          <cell r="A221">
            <v>218</v>
          </cell>
          <cell r="B221" t="str">
            <v>NORTON</v>
          </cell>
          <cell r="C221">
            <v>3164775400</v>
          </cell>
          <cell r="D221">
            <v>19278</v>
          </cell>
          <cell r="E221">
            <v>164165.13123768027</v>
          </cell>
          <cell r="F221">
            <v>210</v>
          </cell>
          <cell r="G221">
            <v>100</v>
          </cell>
          <cell r="H221">
            <v>155</v>
          </cell>
          <cell r="I221">
            <v>130</v>
          </cell>
          <cell r="J221">
            <v>7</v>
          </cell>
          <cell r="K221">
            <v>0.8</v>
          </cell>
        </row>
        <row r="222">
          <cell r="A222">
            <v>219</v>
          </cell>
          <cell r="B222" t="str">
            <v>NORWELL</v>
          </cell>
          <cell r="C222">
            <v>3200575000</v>
          </cell>
          <cell r="D222">
            <v>11349</v>
          </cell>
          <cell r="E222">
            <v>282013.83381795755</v>
          </cell>
          <cell r="F222">
            <v>78</v>
          </cell>
          <cell r="G222">
            <v>171</v>
          </cell>
          <cell r="H222">
            <v>124.5</v>
          </cell>
          <cell r="I222">
            <v>89</v>
          </cell>
          <cell r="J222">
            <v>8</v>
          </cell>
          <cell r="K222">
            <v>0.7</v>
          </cell>
        </row>
        <row r="223">
          <cell r="A223">
            <v>220</v>
          </cell>
          <cell r="B223" t="str">
            <v>NORWOOD</v>
          </cell>
          <cell r="C223">
            <v>7062039200</v>
          </cell>
          <cell r="D223">
            <v>31441</v>
          </cell>
          <cell r="E223">
            <v>224612.42326898</v>
          </cell>
          <cell r="F223">
            <v>123</v>
          </cell>
          <cell r="G223">
            <v>56</v>
          </cell>
          <cell r="H223">
            <v>89.5</v>
          </cell>
          <cell r="I223">
            <v>44</v>
          </cell>
          <cell r="J223">
            <v>9</v>
          </cell>
          <cell r="K223">
            <v>0.6</v>
          </cell>
        </row>
        <row r="224">
          <cell r="A224">
            <v>221</v>
          </cell>
          <cell r="B224" t="str">
            <v>OAK BLUFFS</v>
          </cell>
          <cell r="C224">
            <v>4343520600</v>
          </cell>
          <cell r="D224">
            <v>5472</v>
          </cell>
          <cell r="E224">
            <v>793772.03947368416</v>
          </cell>
          <cell r="F224">
            <v>12</v>
          </cell>
          <cell r="G224">
            <v>242</v>
          </cell>
          <cell r="H224">
            <v>127</v>
          </cell>
          <cell r="I224">
            <v>93</v>
          </cell>
          <cell r="J224">
            <v>8</v>
          </cell>
          <cell r="K224">
            <v>0.7</v>
          </cell>
        </row>
        <row r="225">
          <cell r="A225">
            <v>222</v>
          </cell>
          <cell r="B225" t="str">
            <v>OAKHAM</v>
          </cell>
          <cell r="C225">
            <v>269560200</v>
          </cell>
          <cell r="D225">
            <v>1846</v>
          </cell>
          <cell r="E225">
            <v>146023.94366197183</v>
          </cell>
          <cell r="F225">
            <v>255</v>
          </cell>
          <cell r="G225">
            <v>294</v>
          </cell>
          <cell r="H225">
            <v>274.5</v>
          </cell>
          <cell r="I225">
            <v>321</v>
          </cell>
          <cell r="J225">
            <v>1</v>
          </cell>
          <cell r="K225">
            <v>1.4</v>
          </cell>
        </row>
        <row r="226">
          <cell r="A226">
            <v>223</v>
          </cell>
          <cell r="B226" t="str">
            <v>ORANGE</v>
          </cell>
          <cell r="C226">
            <v>704170400</v>
          </cell>
          <cell r="D226">
            <v>7577</v>
          </cell>
          <cell r="E226">
            <v>92935.251418767322</v>
          </cell>
          <cell r="F226">
            <v>334</v>
          </cell>
          <cell r="G226">
            <v>213</v>
          </cell>
          <cell r="H226">
            <v>273.5</v>
          </cell>
          <cell r="I226">
            <v>318</v>
          </cell>
          <cell r="J226">
            <v>1</v>
          </cell>
          <cell r="K226">
            <v>1.4</v>
          </cell>
        </row>
        <row r="227">
          <cell r="A227">
            <v>224</v>
          </cell>
          <cell r="B227" t="str">
            <v>ORLEANS</v>
          </cell>
          <cell r="C227">
            <v>4865120300</v>
          </cell>
          <cell r="D227">
            <v>6411</v>
          </cell>
          <cell r="E227">
            <v>758870.73779441579</v>
          </cell>
          <cell r="F227">
            <v>13</v>
          </cell>
          <cell r="G227">
            <v>228</v>
          </cell>
          <cell r="H227">
            <v>120.5</v>
          </cell>
          <cell r="I227">
            <v>85</v>
          </cell>
          <cell r="J227">
            <v>8</v>
          </cell>
          <cell r="K227">
            <v>0.7</v>
          </cell>
        </row>
        <row r="228">
          <cell r="A228">
            <v>225</v>
          </cell>
          <cell r="B228" t="str">
            <v>OTIS</v>
          </cell>
          <cell r="C228">
            <v>755586300</v>
          </cell>
          <cell r="D228">
            <v>1629</v>
          </cell>
          <cell r="E228">
            <v>463834.43830570905</v>
          </cell>
          <cell r="F228">
            <v>33</v>
          </cell>
          <cell r="G228">
            <v>305</v>
          </cell>
          <cell r="H228">
            <v>169</v>
          </cell>
          <cell r="I228">
            <v>160</v>
          </cell>
          <cell r="J228">
            <v>6</v>
          </cell>
          <cell r="K228">
            <v>0.9</v>
          </cell>
        </row>
        <row r="229">
          <cell r="A229">
            <v>226</v>
          </cell>
          <cell r="B229" t="str">
            <v>OXFORD</v>
          </cell>
          <cell r="C229">
            <v>1732020300</v>
          </cell>
          <cell r="D229">
            <v>13287</v>
          </cell>
          <cell r="E229">
            <v>130354.50440279974</v>
          </cell>
          <cell r="F229">
            <v>288</v>
          </cell>
          <cell r="G229">
            <v>153</v>
          </cell>
          <cell r="H229">
            <v>220.5</v>
          </cell>
          <cell r="I229">
            <v>256</v>
          </cell>
          <cell r="J229">
            <v>3</v>
          </cell>
          <cell r="K229">
            <v>1.2</v>
          </cell>
        </row>
        <row r="230">
          <cell r="A230">
            <v>227</v>
          </cell>
          <cell r="B230" t="str">
            <v>PALMER</v>
          </cell>
          <cell r="C230">
            <v>1131204500</v>
          </cell>
          <cell r="D230">
            <v>12372</v>
          </cell>
          <cell r="E230">
            <v>91432.630132557388</v>
          </cell>
          <cell r="F230">
            <v>335</v>
          </cell>
          <cell r="G230">
            <v>160</v>
          </cell>
          <cell r="H230">
            <v>247.5</v>
          </cell>
          <cell r="I230">
            <v>281</v>
          </cell>
          <cell r="J230">
            <v>2</v>
          </cell>
          <cell r="K230">
            <v>1.3</v>
          </cell>
        </row>
        <row r="231">
          <cell r="A231">
            <v>228</v>
          </cell>
          <cell r="B231" t="str">
            <v>PAXTON</v>
          </cell>
          <cell r="C231">
            <v>657742900</v>
          </cell>
          <cell r="D231">
            <v>5028</v>
          </cell>
          <cell r="E231">
            <v>130816.01034208432</v>
          </cell>
          <cell r="F231">
            <v>287</v>
          </cell>
          <cell r="G231">
            <v>251</v>
          </cell>
          <cell r="H231">
            <v>269</v>
          </cell>
          <cell r="I231">
            <v>312</v>
          </cell>
          <cell r="J231">
            <v>2</v>
          </cell>
          <cell r="K231">
            <v>1.3</v>
          </cell>
        </row>
        <row r="232">
          <cell r="A232">
            <v>229</v>
          </cell>
          <cell r="B232" t="str">
            <v>PEABODY</v>
          </cell>
          <cell r="C232">
            <v>9902814600</v>
          </cell>
          <cell r="D232">
            <v>54119</v>
          </cell>
          <cell r="E232">
            <v>182982.21696631497</v>
          </cell>
          <cell r="F232">
            <v>183</v>
          </cell>
          <cell r="G232">
            <v>25</v>
          </cell>
          <cell r="H232">
            <v>104</v>
          </cell>
          <cell r="I232">
            <v>67</v>
          </cell>
          <cell r="J232">
            <v>9</v>
          </cell>
          <cell r="K232">
            <v>0.6</v>
          </cell>
        </row>
        <row r="233">
          <cell r="A233">
            <v>230</v>
          </cell>
          <cell r="B233" t="str">
            <v>PELHAM</v>
          </cell>
          <cell r="C233">
            <v>202643200</v>
          </cell>
          <cell r="D233">
            <v>1267</v>
          </cell>
          <cell r="E233">
            <v>159939.38437253353</v>
          </cell>
          <cell r="F233">
            <v>219</v>
          </cell>
          <cell r="G233">
            <v>314</v>
          </cell>
          <cell r="H233">
            <v>266.5</v>
          </cell>
          <cell r="I233">
            <v>307</v>
          </cell>
          <cell r="J233">
            <v>2</v>
          </cell>
          <cell r="K233">
            <v>1.3</v>
          </cell>
        </row>
        <row r="234">
          <cell r="A234">
            <v>231</v>
          </cell>
          <cell r="B234" t="str">
            <v>PEMBROKE</v>
          </cell>
          <cell r="C234">
            <v>3412515200</v>
          </cell>
          <cell r="D234">
            <v>18410</v>
          </cell>
          <cell r="E234">
            <v>185362.04236827811</v>
          </cell>
          <cell r="F234">
            <v>179</v>
          </cell>
          <cell r="G234">
            <v>108</v>
          </cell>
          <cell r="H234">
            <v>143.5</v>
          </cell>
          <cell r="I234">
            <v>115</v>
          </cell>
          <cell r="J234">
            <v>7</v>
          </cell>
          <cell r="K234">
            <v>0.8</v>
          </cell>
        </row>
        <row r="235">
          <cell r="A235">
            <v>232</v>
          </cell>
          <cell r="B235" t="str">
            <v>PEPPERELL</v>
          </cell>
          <cell r="C235">
            <v>1671752500</v>
          </cell>
          <cell r="D235">
            <v>11577</v>
          </cell>
          <cell r="E235">
            <v>144402.91094411333</v>
          </cell>
          <cell r="F235">
            <v>260</v>
          </cell>
          <cell r="G235">
            <v>169</v>
          </cell>
          <cell r="H235">
            <v>214.5</v>
          </cell>
          <cell r="I235">
            <v>248</v>
          </cell>
          <cell r="J235">
            <v>3</v>
          </cell>
          <cell r="K235">
            <v>1.2</v>
          </cell>
        </row>
        <row r="236">
          <cell r="A236">
            <v>233</v>
          </cell>
          <cell r="B236" t="str">
            <v>PERU</v>
          </cell>
          <cell r="C236">
            <v>114245700</v>
          </cell>
          <cell r="D236">
            <v>804</v>
          </cell>
          <cell r="E236">
            <v>142096.64179104476</v>
          </cell>
          <cell r="F236">
            <v>263</v>
          </cell>
          <cell r="G236">
            <v>332</v>
          </cell>
          <cell r="H236">
            <v>297.5</v>
          </cell>
          <cell r="I236">
            <v>337</v>
          </cell>
          <cell r="J236">
            <v>1</v>
          </cell>
          <cell r="K236">
            <v>1.4</v>
          </cell>
        </row>
        <row r="237">
          <cell r="A237">
            <v>234</v>
          </cell>
          <cell r="B237" t="str">
            <v>PETERSHAM</v>
          </cell>
          <cell r="C237">
            <v>190689500</v>
          </cell>
          <cell r="D237">
            <v>1188</v>
          </cell>
          <cell r="E237">
            <v>160513.04713804714</v>
          </cell>
          <cell r="F237">
            <v>216</v>
          </cell>
          <cell r="G237">
            <v>319</v>
          </cell>
          <cell r="H237">
            <v>267.5</v>
          </cell>
          <cell r="I237">
            <v>310</v>
          </cell>
          <cell r="J237">
            <v>2</v>
          </cell>
          <cell r="K237">
            <v>1.3</v>
          </cell>
        </row>
        <row r="238">
          <cell r="A238">
            <v>235</v>
          </cell>
          <cell r="B238" t="str">
            <v>PHILLIPSTON</v>
          </cell>
          <cell r="C238">
            <v>265707500</v>
          </cell>
          <cell r="D238">
            <v>1720</v>
          </cell>
          <cell r="E238">
            <v>154481.10465116278</v>
          </cell>
          <cell r="F238">
            <v>236</v>
          </cell>
          <cell r="G238">
            <v>299</v>
          </cell>
          <cell r="H238">
            <v>267.5</v>
          </cell>
          <cell r="I238">
            <v>309</v>
          </cell>
          <cell r="J238">
            <v>2</v>
          </cell>
          <cell r="K238">
            <v>1.3</v>
          </cell>
        </row>
        <row r="239">
          <cell r="A239">
            <v>236</v>
          </cell>
          <cell r="B239" t="str">
            <v>PITTSFIELD</v>
          </cell>
          <cell r="C239">
            <v>4240409000</v>
          </cell>
          <cell r="D239">
            <v>43641</v>
          </cell>
          <cell r="E239">
            <v>97165.715726037437</v>
          </cell>
          <cell r="F239">
            <v>332</v>
          </cell>
          <cell r="G239">
            <v>32</v>
          </cell>
          <cell r="H239">
            <v>182</v>
          </cell>
          <cell r="I239">
            <v>198</v>
          </cell>
          <cell r="J239">
            <v>5</v>
          </cell>
          <cell r="K239">
            <v>1</v>
          </cell>
        </row>
        <row r="240">
          <cell r="A240">
            <v>237</v>
          </cell>
          <cell r="B240" t="str">
            <v>PLAINFIELD</v>
          </cell>
          <cell r="C240">
            <v>120158000</v>
          </cell>
          <cell r="D240">
            <v>628</v>
          </cell>
          <cell r="E240">
            <v>191334.3949044586</v>
          </cell>
          <cell r="F240">
            <v>170</v>
          </cell>
          <cell r="G240">
            <v>339</v>
          </cell>
          <cell r="H240">
            <v>254.5</v>
          </cell>
          <cell r="I240">
            <v>294</v>
          </cell>
          <cell r="J240">
            <v>2</v>
          </cell>
          <cell r="K240">
            <v>1.3</v>
          </cell>
        </row>
        <row r="241">
          <cell r="A241">
            <v>238</v>
          </cell>
          <cell r="B241" t="str">
            <v>PLAINVILLE</v>
          </cell>
          <cell r="C241">
            <v>1865402800</v>
          </cell>
          <cell r="D241">
            <v>9896</v>
          </cell>
          <cell r="E241">
            <v>188500.68714632175</v>
          </cell>
          <cell r="F241">
            <v>174</v>
          </cell>
          <cell r="G241">
            <v>184</v>
          </cell>
          <cell r="H241">
            <v>179</v>
          </cell>
          <cell r="I241">
            <v>190</v>
          </cell>
          <cell r="J241">
            <v>5</v>
          </cell>
          <cell r="K241">
            <v>1</v>
          </cell>
        </row>
        <row r="242">
          <cell r="A242">
            <v>239</v>
          </cell>
          <cell r="B242" t="str">
            <v>PLYMOUTH</v>
          </cell>
          <cell r="C242">
            <v>13647134600</v>
          </cell>
          <cell r="D242">
            <v>62131</v>
          </cell>
          <cell r="E242">
            <v>219650.97294426293</v>
          </cell>
          <cell r="F242">
            <v>131</v>
          </cell>
          <cell r="G242">
            <v>19</v>
          </cell>
          <cell r="H242">
            <v>75</v>
          </cell>
          <cell r="I242">
            <v>26</v>
          </cell>
          <cell r="J242">
            <v>10</v>
          </cell>
          <cell r="K242">
            <v>0.5</v>
          </cell>
        </row>
        <row r="243">
          <cell r="A243">
            <v>240</v>
          </cell>
          <cell r="B243" t="str">
            <v>PLYMPTON</v>
          </cell>
          <cell r="C243">
            <v>654578500</v>
          </cell>
          <cell r="D243">
            <v>2939</v>
          </cell>
          <cell r="E243">
            <v>222721.50391289554</v>
          </cell>
          <cell r="F243">
            <v>127</v>
          </cell>
          <cell r="G243">
            <v>280</v>
          </cell>
          <cell r="H243">
            <v>203.5</v>
          </cell>
          <cell r="I243">
            <v>234</v>
          </cell>
          <cell r="J243">
            <v>4</v>
          </cell>
          <cell r="K243">
            <v>1.1000000000000001</v>
          </cell>
        </row>
        <row r="244">
          <cell r="A244">
            <v>241</v>
          </cell>
          <cell r="B244" t="str">
            <v>PRINCETON</v>
          </cell>
          <cell r="C244">
            <v>639721900</v>
          </cell>
          <cell r="D244">
            <v>3499</v>
          </cell>
          <cell r="E244">
            <v>182829.92283509573</v>
          </cell>
          <cell r="F244">
            <v>184</v>
          </cell>
          <cell r="G244">
            <v>270</v>
          </cell>
          <cell r="H244">
            <v>227</v>
          </cell>
          <cell r="I244">
            <v>264</v>
          </cell>
          <cell r="J244">
            <v>3</v>
          </cell>
          <cell r="K244">
            <v>1.2</v>
          </cell>
        </row>
        <row r="245">
          <cell r="A245">
            <v>242</v>
          </cell>
          <cell r="B245" t="str">
            <v>PROVINCETOWN</v>
          </cell>
          <cell r="C245">
            <v>4042523100</v>
          </cell>
          <cell r="D245">
            <v>3708</v>
          </cell>
          <cell r="E245">
            <v>1090216.5857605177</v>
          </cell>
          <cell r="F245">
            <v>8</v>
          </cell>
          <cell r="G245">
            <v>263</v>
          </cell>
          <cell r="H245">
            <v>135.5</v>
          </cell>
          <cell r="I245">
            <v>105</v>
          </cell>
          <cell r="J245">
            <v>8</v>
          </cell>
          <cell r="K245">
            <v>0.7</v>
          </cell>
        </row>
        <row r="246">
          <cell r="A246">
            <v>243</v>
          </cell>
          <cell r="B246" t="str">
            <v>QUINCY</v>
          </cell>
          <cell r="C246">
            <v>20526193400</v>
          </cell>
          <cell r="D246">
            <v>101119</v>
          </cell>
          <cell r="E246">
            <v>202990.47063360992</v>
          </cell>
          <cell r="F246">
            <v>148</v>
          </cell>
          <cell r="G246">
            <v>7</v>
          </cell>
          <cell r="H246">
            <v>77.5</v>
          </cell>
          <cell r="I246">
            <v>28</v>
          </cell>
          <cell r="J246">
            <v>10</v>
          </cell>
          <cell r="K246">
            <v>0.5</v>
          </cell>
        </row>
        <row r="247">
          <cell r="A247">
            <v>244</v>
          </cell>
          <cell r="B247" t="str">
            <v>RANDOLPH</v>
          </cell>
          <cell r="C247">
            <v>4869345300</v>
          </cell>
          <cell r="D247">
            <v>34715</v>
          </cell>
          <cell r="E247">
            <v>140266.32003456718</v>
          </cell>
          <cell r="F247">
            <v>270</v>
          </cell>
          <cell r="G247">
            <v>49</v>
          </cell>
          <cell r="H247">
            <v>159.5</v>
          </cell>
          <cell r="I247">
            <v>139</v>
          </cell>
          <cell r="J247">
            <v>7</v>
          </cell>
          <cell r="K247">
            <v>0.8</v>
          </cell>
        </row>
        <row r="248">
          <cell r="A248">
            <v>245</v>
          </cell>
          <cell r="B248" t="str">
            <v>RAYNHAM</v>
          </cell>
          <cell r="C248">
            <v>2735332900</v>
          </cell>
          <cell r="D248">
            <v>15230</v>
          </cell>
          <cell r="E248">
            <v>179601.63493105714</v>
          </cell>
          <cell r="F248">
            <v>189</v>
          </cell>
          <cell r="G248">
            <v>137</v>
          </cell>
          <cell r="H248">
            <v>163</v>
          </cell>
          <cell r="I248">
            <v>151</v>
          </cell>
          <cell r="J248">
            <v>6</v>
          </cell>
          <cell r="K248">
            <v>0.9</v>
          </cell>
        </row>
        <row r="249">
          <cell r="A249">
            <v>246</v>
          </cell>
          <cell r="B249" t="str">
            <v>READING</v>
          </cell>
          <cell r="C249">
            <v>6543953300</v>
          </cell>
          <cell r="D249">
            <v>25223</v>
          </cell>
          <cell r="E249">
            <v>259443.89247908656</v>
          </cell>
          <cell r="F249">
            <v>98</v>
          </cell>
          <cell r="G249">
            <v>80</v>
          </cell>
          <cell r="H249">
            <v>89</v>
          </cell>
          <cell r="I249">
            <v>42</v>
          </cell>
          <cell r="J249">
            <v>9</v>
          </cell>
          <cell r="K249">
            <v>0.6</v>
          </cell>
        </row>
        <row r="250">
          <cell r="A250">
            <v>247</v>
          </cell>
          <cell r="B250" t="str">
            <v>REHOBOTH</v>
          </cell>
          <cell r="C250">
            <v>2389985700</v>
          </cell>
          <cell r="D250">
            <v>12687</v>
          </cell>
          <cell r="E250">
            <v>188380.68101205959</v>
          </cell>
          <cell r="F250">
            <v>175</v>
          </cell>
          <cell r="G250">
            <v>158</v>
          </cell>
          <cell r="H250">
            <v>166.5</v>
          </cell>
          <cell r="I250">
            <v>157</v>
          </cell>
          <cell r="J250">
            <v>6</v>
          </cell>
          <cell r="K250">
            <v>0.9</v>
          </cell>
        </row>
        <row r="251">
          <cell r="A251">
            <v>248</v>
          </cell>
          <cell r="B251" t="str">
            <v>REVERE</v>
          </cell>
          <cell r="C251">
            <v>9389475300</v>
          </cell>
          <cell r="D251">
            <v>59075</v>
          </cell>
          <cell r="E251">
            <v>158941.60473973761</v>
          </cell>
          <cell r="F251">
            <v>224</v>
          </cell>
          <cell r="G251">
            <v>22</v>
          </cell>
          <cell r="H251">
            <v>123</v>
          </cell>
          <cell r="I251">
            <v>87</v>
          </cell>
          <cell r="J251">
            <v>8</v>
          </cell>
          <cell r="K251">
            <v>0.7</v>
          </cell>
        </row>
        <row r="252">
          <cell r="A252">
            <v>249</v>
          </cell>
          <cell r="B252" t="str">
            <v>RICHMOND</v>
          </cell>
          <cell r="C252">
            <v>507363800</v>
          </cell>
          <cell r="D252">
            <v>1405</v>
          </cell>
          <cell r="E252">
            <v>361113.024911032</v>
          </cell>
          <cell r="F252">
            <v>49</v>
          </cell>
          <cell r="G252">
            <v>311</v>
          </cell>
          <cell r="H252">
            <v>180</v>
          </cell>
          <cell r="I252">
            <v>193</v>
          </cell>
          <cell r="J252">
            <v>5</v>
          </cell>
          <cell r="K252">
            <v>1</v>
          </cell>
        </row>
        <row r="253">
          <cell r="A253">
            <v>250</v>
          </cell>
          <cell r="B253" t="str">
            <v>ROCHESTER</v>
          </cell>
          <cell r="C253">
            <v>1249707700</v>
          </cell>
          <cell r="D253">
            <v>5762</v>
          </cell>
          <cell r="E253">
            <v>216887.83408538703</v>
          </cell>
          <cell r="F253">
            <v>134</v>
          </cell>
          <cell r="G253">
            <v>238</v>
          </cell>
          <cell r="H253">
            <v>186</v>
          </cell>
          <cell r="I253">
            <v>207</v>
          </cell>
          <cell r="J253">
            <v>5</v>
          </cell>
          <cell r="K253">
            <v>1</v>
          </cell>
        </row>
        <row r="254">
          <cell r="A254">
            <v>251</v>
          </cell>
          <cell r="B254" t="str">
            <v>ROCKLAND</v>
          </cell>
          <cell r="C254">
            <v>2667214100</v>
          </cell>
          <cell r="D254">
            <v>17771</v>
          </cell>
          <cell r="E254">
            <v>150088.01418040629</v>
          </cell>
          <cell r="F254">
            <v>245</v>
          </cell>
          <cell r="G254">
            <v>113</v>
          </cell>
          <cell r="H254">
            <v>179</v>
          </cell>
          <cell r="I254">
            <v>188</v>
          </cell>
          <cell r="J254">
            <v>5</v>
          </cell>
          <cell r="K254">
            <v>1</v>
          </cell>
        </row>
        <row r="255">
          <cell r="A255">
            <v>252</v>
          </cell>
          <cell r="B255" t="str">
            <v>ROCKPORT</v>
          </cell>
          <cell r="C255">
            <v>2710915200</v>
          </cell>
          <cell r="D255">
            <v>6959</v>
          </cell>
          <cell r="E255">
            <v>389555.28093116829</v>
          </cell>
          <cell r="F255">
            <v>43</v>
          </cell>
          <cell r="G255">
            <v>218</v>
          </cell>
          <cell r="H255">
            <v>130.5</v>
          </cell>
          <cell r="I255">
            <v>98</v>
          </cell>
          <cell r="J255">
            <v>8</v>
          </cell>
          <cell r="K255">
            <v>0.7</v>
          </cell>
        </row>
        <row r="256">
          <cell r="A256">
            <v>253</v>
          </cell>
          <cell r="B256" t="str">
            <v>ROWE</v>
          </cell>
          <cell r="C256">
            <v>539813700</v>
          </cell>
          <cell r="D256">
            <v>422</v>
          </cell>
          <cell r="E256">
            <v>1279179.383886256</v>
          </cell>
          <cell r="F256">
            <v>7</v>
          </cell>
          <cell r="G256">
            <v>345</v>
          </cell>
          <cell r="H256">
            <v>176</v>
          </cell>
          <cell r="I256">
            <v>180</v>
          </cell>
          <cell r="J256">
            <v>5</v>
          </cell>
          <cell r="K256">
            <v>1</v>
          </cell>
        </row>
        <row r="257">
          <cell r="A257">
            <v>254</v>
          </cell>
          <cell r="B257" t="str">
            <v>ROWLEY</v>
          </cell>
          <cell r="C257">
            <v>1360711500</v>
          </cell>
          <cell r="D257">
            <v>6131</v>
          </cell>
          <cell r="E257">
            <v>221939.5694014027</v>
          </cell>
          <cell r="F257">
            <v>128</v>
          </cell>
          <cell r="G257">
            <v>233</v>
          </cell>
          <cell r="H257">
            <v>180.5</v>
          </cell>
          <cell r="I257">
            <v>194</v>
          </cell>
          <cell r="J257">
            <v>5</v>
          </cell>
          <cell r="K257">
            <v>1</v>
          </cell>
        </row>
        <row r="258">
          <cell r="A258">
            <v>255</v>
          </cell>
          <cell r="B258" t="str">
            <v>ROYALSTON</v>
          </cell>
          <cell r="C258">
            <v>173106900</v>
          </cell>
          <cell r="D258">
            <v>1256</v>
          </cell>
          <cell r="E258">
            <v>137823.96496815287</v>
          </cell>
          <cell r="F258">
            <v>272</v>
          </cell>
          <cell r="G258">
            <v>315</v>
          </cell>
          <cell r="H258">
            <v>293.5</v>
          </cell>
          <cell r="I258">
            <v>333</v>
          </cell>
          <cell r="J258">
            <v>1</v>
          </cell>
          <cell r="K258">
            <v>1.4</v>
          </cell>
        </row>
        <row r="259">
          <cell r="A259">
            <v>256</v>
          </cell>
          <cell r="B259" t="str">
            <v>RUSSELL</v>
          </cell>
          <cell r="C259">
            <v>189182200</v>
          </cell>
          <cell r="D259">
            <v>1635</v>
          </cell>
          <cell r="E259">
            <v>115707.76758409786</v>
          </cell>
          <cell r="F259">
            <v>314</v>
          </cell>
          <cell r="G259">
            <v>303</v>
          </cell>
          <cell r="H259">
            <v>308.5</v>
          </cell>
          <cell r="I259">
            <v>346</v>
          </cell>
          <cell r="J259">
            <v>1</v>
          </cell>
          <cell r="K259">
            <v>1.4</v>
          </cell>
        </row>
        <row r="260">
          <cell r="A260">
            <v>257</v>
          </cell>
          <cell r="B260" t="str">
            <v>RUTLAND</v>
          </cell>
          <cell r="C260">
            <v>1250864000</v>
          </cell>
          <cell r="D260">
            <v>9169</v>
          </cell>
          <cell r="E260">
            <v>136423.16501254227</v>
          </cell>
          <cell r="F260">
            <v>274</v>
          </cell>
          <cell r="G260">
            <v>192</v>
          </cell>
          <cell r="H260">
            <v>233</v>
          </cell>
          <cell r="I260">
            <v>269</v>
          </cell>
          <cell r="J260">
            <v>3</v>
          </cell>
          <cell r="K260">
            <v>1.2</v>
          </cell>
        </row>
        <row r="261">
          <cell r="A261">
            <v>258</v>
          </cell>
          <cell r="B261" t="str">
            <v>SALEM</v>
          </cell>
          <cell r="C261">
            <v>7783083000</v>
          </cell>
          <cell r="D261">
            <v>44819</v>
          </cell>
          <cell r="E261">
            <v>173655.88254981147</v>
          </cell>
          <cell r="F261">
            <v>198</v>
          </cell>
          <cell r="G261">
            <v>31</v>
          </cell>
          <cell r="H261">
            <v>114.5</v>
          </cell>
          <cell r="I261">
            <v>78</v>
          </cell>
          <cell r="J261">
            <v>8</v>
          </cell>
          <cell r="K261">
            <v>0.7</v>
          </cell>
        </row>
        <row r="262">
          <cell r="A262">
            <v>259</v>
          </cell>
          <cell r="B262" t="str">
            <v>SALISBURY</v>
          </cell>
          <cell r="C262">
            <v>2258891500</v>
          </cell>
          <cell r="D262">
            <v>9212</v>
          </cell>
          <cell r="E262">
            <v>245211.84324793748</v>
          </cell>
          <cell r="F262">
            <v>105</v>
          </cell>
          <cell r="G262">
            <v>188</v>
          </cell>
          <cell r="H262">
            <v>146.5</v>
          </cell>
          <cell r="I262">
            <v>122</v>
          </cell>
          <cell r="J262">
            <v>7</v>
          </cell>
          <cell r="K262">
            <v>0.8</v>
          </cell>
        </row>
        <row r="263">
          <cell r="A263">
            <v>260</v>
          </cell>
          <cell r="B263" t="str">
            <v>SANDISFIELD</v>
          </cell>
          <cell r="C263">
            <v>262006000</v>
          </cell>
          <cell r="D263">
            <v>982</v>
          </cell>
          <cell r="E263">
            <v>266808.55397148675</v>
          </cell>
          <cell r="F263">
            <v>88</v>
          </cell>
          <cell r="G263">
            <v>326</v>
          </cell>
          <cell r="H263">
            <v>207</v>
          </cell>
          <cell r="I263">
            <v>239</v>
          </cell>
          <cell r="J263">
            <v>4</v>
          </cell>
          <cell r="K263">
            <v>1.1000000000000001</v>
          </cell>
        </row>
        <row r="264">
          <cell r="A264">
            <v>261</v>
          </cell>
          <cell r="B264" t="str">
            <v>SANDWICH</v>
          </cell>
          <cell r="C264">
            <v>5437055800</v>
          </cell>
          <cell r="D264">
            <v>20585</v>
          </cell>
          <cell r="E264">
            <v>264127.07311148895</v>
          </cell>
          <cell r="F264">
            <v>93</v>
          </cell>
          <cell r="G264">
            <v>95</v>
          </cell>
          <cell r="H264">
            <v>94</v>
          </cell>
          <cell r="I264">
            <v>52</v>
          </cell>
          <cell r="J264">
            <v>9</v>
          </cell>
          <cell r="K264">
            <v>0.6</v>
          </cell>
        </row>
        <row r="265">
          <cell r="A265">
            <v>262</v>
          </cell>
          <cell r="B265" t="str">
            <v>SAUGUS</v>
          </cell>
          <cell r="C265">
            <v>6097491800</v>
          </cell>
          <cell r="D265">
            <v>28676</v>
          </cell>
          <cell r="E265">
            <v>212633.97266006417</v>
          </cell>
          <cell r="F265">
            <v>137</v>
          </cell>
          <cell r="G265">
            <v>67</v>
          </cell>
          <cell r="H265">
            <v>102</v>
          </cell>
          <cell r="I265">
            <v>61</v>
          </cell>
          <cell r="J265">
            <v>9</v>
          </cell>
          <cell r="K265">
            <v>0.6</v>
          </cell>
        </row>
        <row r="266">
          <cell r="A266">
            <v>263</v>
          </cell>
          <cell r="B266" t="str">
            <v>SAVOY</v>
          </cell>
          <cell r="C266">
            <v>82500500</v>
          </cell>
          <cell r="D266">
            <v>645</v>
          </cell>
          <cell r="E266">
            <v>127907.75193798449</v>
          </cell>
          <cell r="F266">
            <v>291</v>
          </cell>
          <cell r="G266">
            <v>338</v>
          </cell>
          <cell r="H266">
            <v>314.5</v>
          </cell>
          <cell r="I266">
            <v>349</v>
          </cell>
          <cell r="J266">
            <v>1</v>
          </cell>
          <cell r="K266">
            <v>1.4</v>
          </cell>
        </row>
        <row r="267">
          <cell r="A267">
            <v>264</v>
          </cell>
          <cell r="B267" t="str">
            <v>SCITUATE</v>
          </cell>
          <cell r="C267">
            <v>5952520200</v>
          </cell>
          <cell r="D267">
            <v>19185</v>
          </cell>
          <cell r="E267">
            <v>310269.4917904613</v>
          </cell>
          <cell r="F267">
            <v>66</v>
          </cell>
          <cell r="G267">
            <v>101</v>
          </cell>
          <cell r="H267">
            <v>83.5</v>
          </cell>
          <cell r="I267">
            <v>32</v>
          </cell>
          <cell r="J267">
            <v>10</v>
          </cell>
          <cell r="K267">
            <v>0.5</v>
          </cell>
        </row>
        <row r="268">
          <cell r="A268">
            <v>265</v>
          </cell>
          <cell r="B268" t="str">
            <v>SEEKONK</v>
          </cell>
          <cell r="C268">
            <v>2959677700</v>
          </cell>
          <cell r="D268">
            <v>15568</v>
          </cell>
          <cell r="E268">
            <v>190112.904676259</v>
          </cell>
          <cell r="F268">
            <v>172</v>
          </cell>
          <cell r="G268">
            <v>131</v>
          </cell>
          <cell r="H268">
            <v>151.5</v>
          </cell>
          <cell r="I268">
            <v>127</v>
          </cell>
          <cell r="J268">
            <v>7</v>
          </cell>
          <cell r="K268">
            <v>0.8</v>
          </cell>
        </row>
        <row r="269">
          <cell r="A269">
            <v>266</v>
          </cell>
          <cell r="B269" t="str">
            <v>SHARON</v>
          </cell>
          <cell r="C269">
            <v>4292191400</v>
          </cell>
          <cell r="D269">
            <v>18494</v>
          </cell>
          <cell r="E269">
            <v>232085.61695685086</v>
          </cell>
          <cell r="F269">
            <v>114</v>
          </cell>
          <cell r="G269">
            <v>107</v>
          </cell>
          <cell r="H269">
            <v>110.5</v>
          </cell>
          <cell r="I269">
            <v>74</v>
          </cell>
          <cell r="J269">
            <v>8</v>
          </cell>
          <cell r="K269">
            <v>0.7</v>
          </cell>
        </row>
        <row r="270">
          <cell r="A270">
            <v>267</v>
          </cell>
          <cell r="B270" t="str">
            <v>SHEFFIELD</v>
          </cell>
          <cell r="C270">
            <v>788173500</v>
          </cell>
          <cell r="D270">
            <v>3312</v>
          </cell>
          <cell r="E270">
            <v>237975.09057971014</v>
          </cell>
          <cell r="F270">
            <v>110</v>
          </cell>
          <cell r="G270">
            <v>275</v>
          </cell>
          <cell r="H270">
            <v>192.5</v>
          </cell>
          <cell r="I270">
            <v>215</v>
          </cell>
          <cell r="J270">
            <v>4</v>
          </cell>
          <cell r="K270">
            <v>1.1000000000000001</v>
          </cell>
        </row>
        <row r="271">
          <cell r="A271">
            <v>268</v>
          </cell>
          <cell r="B271" t="str">
            <v>SHELBURNE</v>
          </cell>
          <cell r="C271">
            <v>315346600</v>
          </cell>
          <cell r="D271">
            <v>1889</v>
          </cell>
          <cell r="E271">
            <v>166938.38009528851</v>
          </cell>
          <cell r="F271">
            <v>208</v>
          </cell>
          <cell r="G271">
            <v>292</v>
          </cell>
          <cell r="H271">
            <v>250</v>
          </cell>
          <cell r="I271">
            <v>284</v>
          </cell>
          <cell r="J271">
            <v>2</v>
          </cell>
          <cell r="K271">
            <v>1.3</v>
          </cell>
        </row>
        <row r="272">
          <cell r="A272">
            <v>269</v>
          </cell>
          <cell r="B272" t="str">
            <v>SHERBORN</v>
          </cell>
          <cell r="C272">
            <v>1468975200</v>
          </cell>
          <cell r="D272">
            <v>4390</v>
          </cell>
          <cell r="E272">
            <v>334618.49658314348</v>
          </cell>
          <cell r="F272">
            <v>59</v>
          </cell>
          <cell r="G272">
            <v>260</v>
          </cell>
          <cell r="H272">
            <v>159.5</v>
          </cell>
          <cell r="I272">
            <v>140</v>
          </cell>
          <cell r="J272">
            <v>7</v>
          </cell>
          <cell r="K272">
            <v>0.8</v>
          </cell>
        </row>
        <row r="273">
          <cell r="A273">
            <v>270</v>
          </cell>
          <cell r="B273" t="str">
            <v>SHIRLEY</v>
          </cell>
          <cell r="C273">
            <v>847533600</v>
          </cell>
          <cell r="D273">
            <v>7279</v>
          </cell>
          <cell r="E273">
            <v>116435.44442917983</v>
          </cell>
          <cell r="F273">
            <v>311</v>
          </cell>
          <cell r="G273">
            <v>215</v>
          </cell>
          <cell r="H273">
            <v>263</v>
          </cell>
          <cell r="I273">
            <v>301</v>
          </cell>
          <cell r="J273">
            <v>2</v>
          </cell>
          <cell r="K273">
            <v>1.3</v>
          </cell>
        </row>
        <row r="274">
          <cell r="A274">
            <v>271</v>
          </cell>
          <cell r="B274" t="str">
            <v>SHREWSBURY</v>
          </cell>
          <cell r="C274">
            <v>7215094200</v>
          </cell>
          <cell r="D274">
            <v>38999</v>
          </cell>
          <cell r="E274">
            <v>185007.15915792712</v>
          </cell>
          <cell r="F274">
            <v>181</v>
          </cell>
          <cell r="G274">
            <v>41</v>
          </cell>
          <cell r="H274">
            <v>111</v>
          </cell>
          <cell r="I274">
            <v>76</v>
          </cell>
          <cell r="J274">
            <v>8</v>
          </cell>
          <cell r="K274">
            <v>0.7</v>
          </cell>
        </row>
        <row r="275">
          <cell r="A275">
            <v>272</v>
          </cell>
          <cell r="B275" t="str">
            <v>SHUTESBURY</v>
          </cell>
          <cell r="C275">
            <v>258085500</v>
          </cell>
          <cell r="D275">
            <v>1731</v>
          </cell>
          <cell r="E275">
            <v>149096.18717504333</v>
          </cell>
          <cell r="F275">
            <v>247</v>
          </cell>
          <cell r="G275">
            <v>298</v>
          </cell>
          <cell r="H275">
            <v>272.5</v>
          </cell>
          <cell r="I275">
            <v>317</v>
          </cell>
          <cell r="J275">
            <v>1</v>
          </cell>
          <cell r="K275">
            <v>1.4</v>
          </cell>
        </row>
        <row r="276">
          <cell r="A276">
            <v>273</v>
          </cell>
          <cell r="B276" t="str">
            <v>SOMERSET</v>
          </cell>
          <cell r="C276">
            <v>2845873800</v>
          </cell>
          <cell r="D276">
            <v>18250</v>
          </cell>
          <cell r="E276">
            <v>155938.2904109589</v>
          </cell>
          <cell r="F276">
            <v>232</v>
          </cell>
          <cell r="G276">
            <v>110</v>
          </cell>
          <cell r="H276">
            <v>171</v>
          </cell>
          <cell r="I276">
            <v>164</v>
          </cell>
          <cell r="J276">
            <v>6</v>
          </cell>
          <cell r="K276">
            <v>0.9</v>
          </cell>
        </row>
        <row r="277">
          <cell r="A277">
            <v>274</v>
          </cell>
          <cell r="B277" t="str">
            <v>SOMERVILLE</v>
          </cell>
          <cell r="C277">
            <v>22812899800</v>
          </cell>
          <cell r="D277">
            <v>79815</v>
          </cell>
          <cell r="E277">
            <v>285822.21136377874</v>
          </cell>
          <cell r="F277">
            <v>77</v>
          </cell>
          <cell r="G277">
            <v>13</v>
          </cell>
          <cell r="H277">
            <v>45</v>
          </cell>
          <cell r="I277">
            <v>8</v>
          </cell>
          <cell r="J277">
            <v>10</v>
          </cell>
          <cell r="K277">
            <v>0.5</v>
          </cell>
        </row>
        <row r="278">
          <cell r="A278">
            <v>275</v>
          </cell>
          <cell r="B278" t="str">
            <v>SOUTH HADLEY</v>
          </cell>
          <cell r="C278">
            <v>1917250100</v>
          </cell>
          <cell r="D278">
            <v>17995</v>
          </cell>
          <cell r="E278">
            <v>106543.48985829396</v>
          </cell>
          <cell r="F278">
            <v>325</v>
          </cell>
          <cell r="G278">
            <v>112</v>
          </cell>
          <cell r="H278">
            <v>218.5</v>
          </cell>
          <cell r="I278">
            <v>254</v>
          </cell>
          <cell r="J278">
            <v>3</v>
          </cell>
          <cell r="K278">
            <v>1.2</v>
          </cell>
        </row>
        <row r="279">
          <cell r="A279">
            <v>276</v>
          </cell>
          <cell r="B279" t="str">
            <v>SOUTHAMPTON</v>
          </cell>
          <cell r="C279">
            <v>940959000</v>
          </cell>
          <cell r="D279">
            <v>6187</v>
          </cell>
          <cell r="E279">
            <v>152086.47163407144</v>
          </cell>
          <cell r="F279">
            <v>243</v>
          </cell>
          <cell r="G279">
            <v>232</v>
          </cell>
          <cell r="H279">
            <v>237.5</v>
          </cell>
          <cell r="I279">
            <v>275</v>
          </cell>
          <cell r="J279">
            <v>3</v>
          </cell>
          <cell r="K279">
            <v>1.2</v>
          </cell>
        </row>
        <row r="280">
          <cell r="A280">
            <v>277</v>
          </cell>
          <cell r="B280" t="str">
            <v>SOUTHBOROUGH</v>
          </cell>
          <cell r="C280">
            <v>3033118400</v>
          </cell>
          <cell r="D280">
            <v>10421</v>
          </cell>
          <cell r="E280">
            <v>291058.28615296038</v>
          </cell>
          <cell r="F280">
            <v>73</v>
          </cell>
          <cell r="G280">
            <v>179</v>
          </cell>
          <cell r="H280">
            <v>126</v>
          </cell>
          <cell r="I280">
            <v>91</v>
          </cell>
          <cell r="J280">
            <v>8</v>
          </cell>
          <cell r="K280">
            <v>0.7</v>
          </cell>
        </row>
        <row r="281">
          <cell r="A281">
            <v>278</v>
          </cell>
          <cell r="B281" t="str">
            <v>SOUTHBRIDGE</v>
          </cell>
          <cell r="C281">
            <v>1422813300</v>
          </cell>
          <cell r="D281">
            <v>17657</v>
          </cell>
          <cell r="E281">
            <v>80580.69320949199</v>
          </cell>
          <cell r="F281">
            <v>344</v>
          </cell>
          <cell r="G281">
            <v>114</v>
          </cell>
          <cell r="H281">
            <v>229</v>
          </cell>
          <cell r="I281">
            <v>265</v>
          </cell>
          <cell r="J281">
            <v>3</v>
          </cell>
          <cell r="K281">
            <v>1.2</v>
          </cell>
        </row>
        <row r="282">
          <cell r="A282">
            <v>279</v>
          </cell>
          <cell r="B282" t="str">
            <v>SOUTHWICK</v>
          </cell>
          <cell r="C282">
            <v>1295630000</v>
          </cell>
          <cell r="D282">
            <v>9196</v>
          </cell>
          <cell r="E282">
            <v>140890.60461070031</v>
          </cell>
          <cell r="F282">
            <v>268</v>
          </cell>
          <cell r="G282">
            <v>190</v>
          </cell>
          <cell r="H282">
            <v>229</v>
          </cell>
          <cell r="I282">
            <v>266</v>
          </cell>
          <cell r="J282">
            <v>3</v>
          </cell>
          <cell r="K282">
            <v>1.2</v>
          </cell>
        </row>
        <row r="283">
          <cell r="A283">
            <v>280</v>
          </cell>
          <cell r="B283" t="str">
            <v>SPENCER</v>
          </cell>
          <cell r="C283">
            <v>1407446100</v>
          </cell>
          <cell r="D283">
            <v>11928</v>
          </cell>
          <cell r="E283">
            <v>117995.1458752515</v>
          </cell>
          <cell r="F283">
            <v>308</v>
          </cell>
          <cell r="G283">
            <v>162</v>
          </cell>
          <cell r="H283">
            <v>235</v>
          </cell>
          <cell r="I283">
            <v>272</v>
          </cell>
          <cell r="J283">
            <v>3</v>
          </cell>
          <cell r="K283">
            <v>1.2</v>
          </cell>
        </row>
        <row r="284">
          <cell r="A284">
            <v>281</v>
          </cell>
          <cell r="B284" t="str">
            <v>SPRINGFIELD</v>
          </cell>
          <cell r="C284">
            <v>11356806000</v>
          </cell>
          <cell r="D284">
            <v>154789</v>
          </cell>
          <cell r="E284">
            <v>73369.593446562736</v>
          </cell>
          <cell r="F284">
            <v>348</v>
          </cell>
          <cell r="G284">
            <v>3</v>
          </cell>
          <cell r="H284">
            <v>175.5</v>
          </cell>
          <cell r="I284">
            <v>176</v>
          </cell>
          <cell r="J284">
            <v>5</v>
          </cell>
          <cell r="K284">
            <v>1</v>
          </cell>
        </row>
        <row r="285">
          <cell r="A285">
            <v>282</v>
          </cell>
          <cell r="B285" t="str">
            <v>STERLING</v>
          </cell>
          <cell r="C285">
            <v>1439088200</v>
          </cell>
          <cell r="D285">
            <v>8152</v>
          </cell>
          <cell r="E285">
            <v>176531.91854759568</v>
          </cell>
          <cell r="F285">
            <v>194</v>
          </cell>
          <cell r="G285">
            <v>203</v>
          </cell>
          <cell r="H285">
            <v>198.5</v>
          </cell>
          <cell r="I285">
            <v>225</v>
          </cell>
          <cell r="J285">
            <v>4</v>
          </cell>
          <cell r="K285">
            <v>1.1000000000000001</v>
          </cell>
        </row>
        <row r="286">
          <cell r="A286">
            <v>283</v>
          </cell>
          <cell r="B286" t="str">
            <v>STOCKBRIDGE</v>
          </cell>
          <cell r="C286">
            <v>1037162900</v>
          </cell>
          <cell r="D286">
            <v>2003</v>
          </cell>
          <cell r="E286">
            <v>517804.7428856715</v>
          </cell>
          <cell r="F286">
            <v>25</v>
          </cell>
          <cell r="G286">
            <v>289</v>
          </cell>
          <cell r="H286">
            <v>157</v>
          </cell>
          <cell r="I286">
            <v>133</v>
          </cell>
          <cell r="J286">
            <v>7</v>
          </cell>
          <cell r="K286">
            <v>0.8</v>
          </cell>
        </row>
        <row r="287">
          <cell r="A287">
            <v>284</v>
          </cell>
          <cell r="B287" t="str">
            <v>STONEHAM</v>
          </cell>
          <cell r="C287">
            <v>5178336700</v>
          </cell>
          <cell r="D287">
            <v>22877</v>
          </cell>
          <cell r="E287">
            <v>226355.58421121651</v>
          </cell>
          <cell r="F287">
            <v>121</v>
          </cell>
          <cell r="G287">
            <v>89</v>
          </cell>
          <cell r="H287">
            <v>105</v>
          </cell>
          <cell r="I287">
            <v>69</v>
          </cell>
          <cell r="J287">
            <v>9</v>
          </cell>
          <cell r="K287">
            <v>0.6</v>
          </cell>
        </row>
        <row r="288">
          <cell r="A288">
            <v>285</v>
          </cell>
          <cell r="B288" t="str">
            <v>STOUGHTON</v>
          </cell>
          <cell r="C288">
            <v>5187577900</v>
          </cell>
          <cell r="D288">
            <v>29132</v>
          </cell>
          <cell r="E288">
            <v>178071.46436907869</v>
          </cell>
          <cell r="F288">
            <v>190</v>
          </cell>
          <cell r="G288">
            <v>65</v>
          </cell>
          <cell r="H288">
            <v>127.5</v>
          </cell>
          <cell r="I288">
            <v>94</v>
          </cell>
          <cell r="J288">
            <v>8</v>
          </cell>
          <cell r="K288">
            <v>0.7</v>
          </cell>
        </row>
        <row r="289">
          <cell r="A289">
            <v>286</v>
          </cell>
          <cell r="B289" t="str">
            <v>STOW</v>
          </cell>
          <cell r="C289">
            <v>1594927000</v>
          </cell>
          <cell r="D289">
            <v>7059</v>
          </cell>
          <cell r="E289">
            <v>225942.34310808897</v>
          </cell>
          <cell r="F289">
            <v>122</v>
          </cell>
          <cell r="G289">
            <v>217</v>
          </cell>
          <cell r="H289">
            <v>169.5</v>
          </cell>
          <cell r="I289">
            <v>161</v>
          </cell>
          <cell r="J289">
            <v>6</v>
          </cell>
          <cell r="K289">
            <v>0.9</v>
          </cell>
        </row>
        <row r="290">
          <cell r="A290">
            <v>287</v>
          </cell>
          <cell r="B290" t="str">
            <v>STURBRIDGE</v>
          </cell>
          <cell r="C290">
            <v>1540777200</v>
          </cell>
          <cell r="D290">
            <v>9846</v>
          </cell>
          <cell r="E290">
            <v>156487.62949421085</v>
          </cell>
          <cell r="F290">
            <v>229</v>
          </cell>
          <cell r="G290">
            <v>185</v>
          </cell>
          <cell r="H290">
            <v>207</v>
          </cell>
          <cell r="I290">
            <v>238</v>
          </cell>
          <cell r="J290">
            <v>4</v>
          </cell>
          <cell r="K290">
            <v>1.1000000000000001</v>
          </cell>
        </row>
        <row r="291">
          <cell r="A291">
            <v>288</v>
          </cell>
          <cell r="B291" t="str">
            <v>SUDBURY</v>
          </cell>
          <cell r="C291">
            <v>5513521800</v>
          </cell>
          <cell r="D291">
            <v>19059</v>
          </cell>
          <cell r="E291">
            <v>289287.04549031955</v>
          </cell>
          <cell r="F291">
            <v>74</v>
          </cell>
          <cell r="G291">
            <v>102</v>
          </cell>
          <cell r="H291">
            <v>88</v>
          </cell>
          <cell r="I291">
            <v>40</v>
          </cell>
          <cell r="J291">
            <v>9</v>
          </cell>
          <cell r="K291">
            <v>0.6</v>
          </cell>
        </row>
        <row r="292">
          <cell r="A292">
            <v>289</v>
          </cell>
          <cell r="B292" t="str">
            <v>SUNDERLAND</v>
          </cell>
          <cell r="C292">
            <v>458245200</v>
          </cell>
          <cell r="D292">
            <v>3662</v>
          </cell>
          <cell r="E292">
            <v>125135.22665210268</v>
          </cell>
          <cell r="F292">
            <v>296</v>
          </cell>
          <cell r="G292">
            <v>267</v>
          </cell>
          <cell r="H292">
            <v>281.5</v>
          </cell>
          <cell r="I292">
            <v>326</v>
          </cell>
          <cell r="J292">
            <v>1</v>
          </cell>
          <cell r="K292">
            <v>1.4</v>
          </cell>
        </row>
        <row r="293">
          <cell r="A293">
            <v>290</v>
          </cell>
          <cell r="B293" t="str">
            <v>SUTTON</v>
          </cell>
          <cell r="C293">
            <v>1838850200</v>
          </cell>
          <cell r="D293">
            <v>9361</v>
          </cell>
          <cell r="E293">
            <v>196437.36780258518</v>
          </cell>
          <cell r="F293">
            <v>162</v>
          </cell>
          <cell r="G293">
            <v>187</v>
          </cell>
          <cell r="H293">
            <v>174.5</v>
          </cell>
          <cell r="I293">
            <v>174</v>
          </cell>
          <cell r="J293">
            <v>6</v>
          </cell>
          <cell r="K293">
            <v>0.9</v>
          </cell>
        </row>
        <row r="294">
          <cell r="A294">
            <v>291</v>
          </cell>
          <cell r="B294" t="str">
            <v>SWAMPSCOTT</v>
          </cell>
          <cell r="C294">
            <v>4007032500</v>
          </cell>
          <cell r="D294">
            <v>15155</v>
          </cell>
          <cell r="E294">
            <v>264403.33223358629</v>
          </cell>
          <cell r="F294">
            <v>92</v>
          </cell>
          <cell r="G294">
            <v>138</v>
          </cell>
          <cell r="H294">
            <v>115</v>
          </cell>
          <cell r="I294">
            <v>79</v>
          </cell>
          <cell r="J294">
            <v>8</v>
          </cell>
          <cell r="K294">
            <v>0.7</v>
          </cell>
        </row>
        <row r="295">
          <cell r="A295">
            <v>292</v>
          </cell>
          <cell r="B295" t="str">
            <v>SWANSEA</v>
          </cell>
          <cell r="C295">
            <v>2751746600</v>
          </cell>
          <cell r="D295">
            <v>17259</v>
          </cell>
          <cell r="E295">
            <v>159438.35679935105</v>
          </cell>
          <cell r="F295">
            <v>222</v>
          </cell>
          <cell r="G295">
            <v>118</v>
          </cell>
          <cell r="H295">
            <v>170</v>
          </cell>
          <cell r="I295">
            <v>163</v>
          </cell>
          <cell r="J295">
            <v>6</v>
          </cell>
          <cell r="K295">
            <v>0.9</v>
          </cell>
        </row>
        <row r="296">
          <cell r="A296">
            <v>293</v>
          </cell>
          <cell r="B296" t="str">
            <v>TAUNTON</v>
          </cell>
          <cell r="C296">
            <v>7410717500</v>
          </cell>
          <cell r="D296">
            <v>59600</v>
          </cell>
          <cell r="E296">
            <v>124340.89765100672</v>
          </cell>
          <cell r="F296">
            <v>297</v>
          </cell>
          <cell r="G296">
            <v>21</v>
          </cell>
          <cell r="H296">
            <v>159</v>
          </cell>
          <cell r="I296">
            <v>137</v>
          </cell>
          <cell r="J296">
            <v>7</v>
          </cell>
          <cell r="K296">
            <v>0.8</v>
          </cell>
        </row>
        <row r="297">
          <cell r="A297">
            <v>294</v>
          </cell>
          <cell r="B297" t="str">
            <v>TEMPLETON</v>
          </cell>
          <cell r="C297">
            <v>893567900</v>
          </cell>
          <cell r="D297">
            <v>8160</v>
          </cell>
          <cell r="E297">
            <v>109505.87009803922</v>
          </cell>
          <cell r="F297">
            <v>322</v>
          </cell>
          <cell r="G297">
            <v>202</v>
          </cell>
          <cell r="H297">
            <v>262</v>
          </cell>
          <cell r="I297">
            <v>299</v>
          </cell>
          <cell r="J297">
            <v>2</v>
          </cell>
          <cell r="K297">
            <v>1.3</v>
          </cell>
        </row>
        <row r="298">
          <cell r="A298">
            <v>295</v>
          </cell>
          <cell r="B298" t="str">
            <v>TEWKSBURY</v>
          </cell>
          <cell r="C298">
            <v>6249555900</v>
          </cell>
          <cell r="D298">
            <v>30876</v>
          </cell>
          <cell r="E298">
            <v>202408.21026039642</v>
          </cell>
          <cell r="F298">
            <v>150</v>
          </cell>
          <cell r="G298">
            <v>57</v>
          </cell>
          <cell r="H298">
            <v>103.5</v>
          </cell>
          <cell r="I298">
            <v>65</v>
          </cell>
          <cell r="J298">
            <v>9</v>
          </cell>
          <cell r="K298">
            <v>0.6</v>
          </cell>
        </row>
        <row r="299">
          <cell r="A299">
            <v>296</v>
          </cell>
          <cell r="B299" t="str">
            <v>TISBURY</v>
          </cell>
          <cell r="C299">
            <v>3667871800</v>
          </cell>
          <cell r="D299">
            <v>4920</v>
          </cell>
          <cell r="E299">
            <v>745502.39837398368</v>
          </cell>
          <cell r="F299">
            <v>14</v>
          </cell>
          <cell r="G299">
            <v>255</v>
          </cell>
          <cell r="H299">
            <v>134.5</v>
          </cell>
          <cell r="I299">
            <v>103</v>
          </cell>
          <cell r="J299">
            <v>8</v>
          </cell>
          <cell r="K299">
            <v>0.7</v>
          </cell>
        </row>
        <row r="300">
          <cell r="A300">
            <v>297</v>
          </cell>
          <cell r="B300" t="str">
            <v>TOLLAND</v>
          </cell>
          <cell r="C300">
            <v>225103100</v>
          </cell>
          <cell r="D300">
            <v>465</v>
          </cell>
          <cell r="E300">
            <v>484092.68817204301</v>
          </cell>
          <cell r="F300">
            <v>28</v>
          </cell>
          <cell r="G300">
            <v>342</v>
          </cell>
          <cell r="H300">
            <v>185</v>
          </cell>
          <cell r="I300">
            <v>206</v>
          </cell>
          <cell r="J300">
            <v>5</v>
          </cell>
          <cell r="K300">
            <v>1</v>
          </cell>
        </row>
        <row r="301">
          <cell r="A301">
            <v>298</v>
          </cell>
          <cell r="B301" t="str">
            <v>TOPSFIELD</v>
          </cell>
          <cell r="C301">
            <v>1686723900</v>
          </cell>
          <cell r="D301">
            <v>6555</v>
          </cell>
          <cell r="E301">
            <v>257318.67276887872</v>
          </cell>
          <cell r="F301">
            <v>99</v>
          </cell>
          <cell r="G301">
            <v>227</v>
          </cell>
          <cell r="H301">
            <v>163</v>
          </cell>
          <cell r="I301">
            <v>152</v>
          </cell>
          <cell r="J301">
            <v>6</v>
          </cell>
          <cell r="K301">
            <v>0.9</v>
          </cell>
        </row>
        <row r="302">
          <cell r="A302">
            <v>299</v>
          </cell>
          <cell r="B302" t="str">
            <v>TOWNSEND</v>
          </cell>
          <cell r="C302">
            <v>1176302500</v>
          </cell>
          <cell r="D302">
            <v>8983</v>
          </cell>
          <cell r="E302">
            <v>130947.62328843371</v>
          </cell>
          <cell r="F302">
            <v>286</v>
          </cell>
          <cell r="G302">
            <v>194</v>
          </cell>
          <cell r="H302">
            <v>240</v>
          </cell>
          <cell r="I302">
            <v>277</v>
          </cell>
          <cell r="J302">
            <v>3</v>
          </cell>
          <cell r="K302">
            <v>1.2</v>
          </cell>
        </row>
        <row r="303">
          <cell r="A303">
            <v>300</v>
          </cell>
          <cell r="B303" t="str">
            <v>TRURO</v>
          </cell>
          <cell r="C303">
            <v>2624539200</v>
          </cell>
          <cell r="D303">
            <v>2486</v>
          </cell>
          <cell r="E303">
            <v>1055727.7554304104</v>
          </cell>
          <cell r="F303">
            <v>9</v>
          </cell>
          <cell r="G303">
            <v>284</v>
          </cell>
          <cell r="H303">
            <v>146.5</v>
          </cell>
          <cell r="I303">
            <v>123</v>
          </cell>
          <cell r="J303">
            <v>7</v>
          </cell>
          <cell r="K303">
            <v>0.8</v>
          </cell>
        </row>
        <row r="304">
          <cell r="A304">
            <v>301</v>
          </cell>
          <cell r="B304" t="str">
            <v>TYNGSBOROUGH</v>
          </cell>
          <cell r="C304">
            <v>2177318100</v>
          </cell>
          <cell r="D304">
            <v>12421</v>
          </cell>
          <cell r="E304">
            <v>175293.3016665325</v>
          </cell>
          <cell r="F304">
            <v>195</v>
          </cell>
          <cell r="G304">
            <v>159</v>
          </cell>
          <cell r="H304">
            <v>177</v>
          </cell>
          <cell r="I304">
            <v>183</v>
          </cell>
          <cell r="J304">
            <v>5</v>
          </cell>
          <cell r="K304">
            <v>1</v>
          </cell>
        </row>
        <row r="305">
          <cell r="A305">
            <v>302</v>
          </cell>
          <cell r="B305" t="str">
            <v>TYRINGHAM</v>
          </cell>
          <cell r="C305">
            <v>228166500</v>
          </cell>
          <cell r="D305">
            <v>423</v>
          </cell>
          <cell r="E305">
            <v>539400.70921985817</v>
          </cell>
          <cell r="F305">
            <v>23</v>
          </cell>
          <cell r="G305">
            <v>344</v>
          </cell>
          <cell r="H305">
            <v>183.5</v>
          </cell>
          <cell r="I305">
            <v>202</v>
          </cell>
          <cell r="J305">
            <v>5</v>
          </cell>
          <cell r="K305">
            <v>1</v>
          </cell>
        </row>
        <row r="306">
          <cell r="A306">
            <v>303</v>
          </cell>
          <cell r="B306" t="str">
            <v>UPTON</v>
          </cell>
          <cell r="C306">
            <v>1431109500</v>
          </cell>
          <cell r="D306">
            <v>8050</v>
          </cell>
          <cell r="E306">
            <v>177777.57763975154</v>
          </cell>
          <cell r="F306">
            <v>191</v>
          </cell>
          <cell r="G306">
            <v>208</v>
          </cell>
          <cell r="H306">
            <v>199.5</v>
          </cell>
          <cell r="I306">
            <v>228</v>
          </cell>
          <cell r="J306">
            <v>4</v>
          </cell>
          <cell r="K306">
            <v>1.1000000000000001</v>
          </cell>
        </row>
        <row r="307">
          <cell r="A307">
            <v>304</v>
          </cell>
          <cell r="B307" t="str">
            <v>UXBRIDGE</v>
          </cell>
          <cell r="C307">
            <v>2302233500</v>
          </cell>
          <cell r="D307">
            <v>14270</v>
          </cell>
          <cell r="E307">
            <v>161333.81219341274</v>
          </cell>
          <cell r="F307">
            <v>213</v>
          </cell>
          <cell r="G307">
            <v>145</v>
          </cell>
          <cell r="H307">
            <v>179</v>
          </cell>
          <cell r="I307">
            <v>189</v>
          </cell>
          <cell r="J307">
            <v>5</v>
          </cell>
          <cell r="K307">
            <v>1</v>
          </cell>
        </row>
        <row r="308">
          <cell r="A308">
            <v>305</v>
          </cell>
          <cell r="B308" t="str">
            <v>WAKEFIELD</v>
          </cell>
          <cell r="C308">
            <v>6497773200</v>
          </cell>
          <cell r="D308">
            <v>27104</v>
          </cell>
          <cell r="E308">
            <v>239734.84356552537</v>
          </cell>
          <cell r="F308">
            <v>109</v>
          </cell>
          <cell r="G308">
            <v>72</v>
          </cell>
          <cell r="H308">
            <v>90.5</v>
          </cell>
          <cell r="I308">
            <v>45</v>
          </cell>
          <cell r="J308">
            <v>9</v>
          </cell>
          <cell r="K308">
            <v>0.6</v>
          </cell>
        </row>
        <row r="309">
          <cell r="A309">
            <v>306</v>
          </cell>
          <cell r="B309" t="str">
            <v>WALES</v>
          </cell>
          <cell r="C309">
            <v>206597900</v>
          </cell>
          <cell r="D309">
            <v>1816</v>
          </cell>
          <cell r="E309">
            <v>113765.36343612334</v>
          </cell>
          <cell r="F309">
            <v>320</v>
          </cell>
          <cell r="G309">
            <v>296</v>
          </cell>
          <cell r="H309">
            <v>308</v>
          </cell>
          <cell r="I309">
            <v>345</v>
          </cell>
          <cell r="J309">
            <v>1</v>
          </cell>
          <cell r="K309">
            <v>1.4</v>
          </cell>
        </row>
        <row r="310">
          <cell r="A310">
            <v>307</v>
          </cell>
          <cell r="B310" t="str">
            <v>WALPOLE</v>
          </cell>
          <cell r="C310">
            <v>5952614800</v>
          </cell>
          <cell r="D310">
            <v>26652</v>
          </cell>
          <cell r="E310">
            <v>223345.89524238333</v>
          </cell>
          <cell r="F310">
            <v>126</v>
          </cell>
          <cell r="G310">
            <v>74</v>
          </cell>
          <cell r="H310">
            <v>100</v>
          </cell>
          <cell r="I310">
            <v>57</v>
          </cell>
          <cell r="J310">
            <v>9</v>
          </cell>
          <cell r="K310">
            <v>0.6</v>
          </cell>
        </row>
        <row r="311">
          <cell r="A311">
            <v>308</v>
          </cell>
          <cell r="B311" t="str">
            <v>WALTHAM</v>
          </cell>
          <cell r="C311">
            <v>17215737300</v>
          </cell>
          <cell r="D311">
            <v>64015</v>
          </cell>
          <cell r="E311">
            <v>268932.86417245958</v>
          </cell>
          <cell r="F311">
            <v>86</v>
          </cell>
          <cell r="G311">
            <v>17</v>
          </cell>
          <cell r="H311">
            <v>51.5</v>
          </cell>
          <cell r="I311">
            <v>12</v>
          </cell>
          <cell r="J311">
            <v>10</v>
          </cell>
          <cell r="K311">
            <v>0.5</v>
          </cell>
        </row>
        <row r="312">
          <cell r="A312">
            <v>309</v>
          </cell>
          <cell r="B312" t="str">
            <v>WARE</v>
          </cell>
          <cell r="C312">
            <v>922889900</v>
          </cell>
          <cell r="D312">
            <v>10178</v>
          </cell>
          <cell r="E312">
            <v>90674.975437217523</v>
          </cell>
          <cell r="F312">
            <v>338</v>
          </cell>
          <cell r="G312">
            <v>181</v>
          </cell>
          <cell r="H312">
            <v>259.5</v>
          </cell>
          <cell r="I312">
            <v>298</v>
          </cell>
          <cell r="J312">
            <v>2</v>
          </cell>
          <cell r="K312">
            <v>1.3</v>
          </cell>
        </row>
        <row r="313">
          <cell r="A313">
            <v>310</v>
          </cell>
          <cell r="B313" t="str">
            <v>WAREHAM</v>
          </cell>
          <cell r="C313">
            <v>4699228300</v>
          </cell>
          <cell r="D313">
            <v>23317</v>
          </cell>
          <cell r="E313">
            <v>201536.57417334992</v>
          </cell>
          <cell r="F313">
            <v>151</v>
          </cell>
          <cell r="G313">
            <v>87</v>
          </cell>
          <cell r="H313">
            <v>119</v>
          </cell>
          <cell r="I313">
            <v>82</v>
          </cell>
          <cell r="J313">
            <v>8</v>
          </cell>
          <cell r="K313">
            <v>0.7</v>
          </cell>
        </row>
        <row r="314">
          <cell r="A314">
            <v>311</v>
          </cell>
          <cell r="B314" t="str">
            <v>WARREN</v>
          </cell>
          <cell r="C314">
            <v>487514800</v>
          </cell>
          <cell r="D314">
            <v>4955</v>
          </cell>
          <cell r="E314">
            <v>98388.456104944504</v>
          </cell>
          <cell r="F314">
            <v>330</v>
          </cell>
          <cell r="G314">
            <v>253</v>
          </cell>
          <cell r="H314">
            <v>291.5</v>
          </cell>
          <cell r="I314">
            <v>330</v>
          </cell>
          <cell r="J314">
            <v>1</v>
          </cell>
          <cell r="K314">
            <v>1.4</v>
          </cell>
        </row>
        <row r="315">
          <cell r="A315">
            <v>312</v>
          </cell>
          <cell r="B315" t="str">
            <v>WARWICK</v>
          </cell>
          <cell r="C315">
            <v>91765300</v>
          </cell>
          <cell r="D315">
            <v>782</v>
          </cell>
          <cell r="E315">
            <v>117346.93094629156</v>
          </cell>
          <cell r="F315">
            <v>310</v>
          </cell>
          <cell r="G315">
            <v>333</v>
          </cell>
          <cell r="H315">
            <v>321.5</v>
          </cell>
          <cell r="I315">
            <v>351</v>
          </cell>
          <cell r="J315">
            <v>1</v>
          </cell>
          <cell r="K315">
            <v>1.4</v>
          </cell>
        </row>
        <row r="316">
          <cell r="A316">
            <v>313</v>
          </cell>
          <cell r="B316" t="str">
            <v>WASHINGTON</v>
          </cell>
          <cell r="C316">
            <v>96983700</v>
          </cell>
          <cell r="D316">
            <v>493</v>
          </cell>
          <cell r="E316">
            <v>196721.50101419879</v>
          </cell>
          <cell r="F316">
            <v>161</v>
          </cell>
          <cell r="G316">
            <v>340</v>
          </cell>
          <cell r="H316">
            <v>250.5</v>
          </cell>
          <cell r="I316">
            <v>285</v>
          </cell>
          <cell r="J316">
            <v>2</v>
          </cell>
          <cell r="K316">
            <v>1.3</v>
          </cell>
        </row>
        <row r="317">
          <cell r="A317">
            <v>314</v>
          </cell>
          <cell r="B317" t="str">
            <v>WATERTOWN</v>
          </cell>
          <cell r="C317">
            <v>11132886300</v>
          </cell>
          <cell r="D317">
            <v>35149</v>
          </cell>
          <cell r="E317">
            <v>316734.08347321401</v>
          </cell>
          <cell r="F317">
            <v>65</v>
          </cell>
          <cell r="G317">
            <v>48</v>
          </cell>
          <cell r="H317">
            <v>56.5</v>
          </cell>
          <cell r="I317">
            <v>13</v>
          </cell>
          <cell r="J317">
            <v>10</v>
          </cell>
          <cell r="K317">
            <v>0.5</v>
          </cell>
        </row>
        <row r="318">
          <cell r="A318">
            <v>315</v>
          </cell>
          <cell r="B318" t="str">
            <v>WAYLAND</v>
          </cell>
          <cell r="C318">
            <v>4401061600</v>
          </cell>
          <cell r="D318">
            <v>13724</v>
          </cell>
          <cell r="E318">
            <v>320683.5907898572</v>
          </cell>
          <cell r="F318">
            <v>63</v>
          </cell>
          <cell r="G318">
            <v>149</v>
          </cell>
          <cell r="H318">
            <v>106</v>
          </cell>
          <cell r="I318">
            <v>70</v>
          </cell>
          <cell r="J318">
            <v>9</v>
          </cell>
          <cell r="K318">
            <v>0.6</v>
          </cell>
        </row>
        <row r="319">
          <cell r="A319">
            <v>316</v>
          </cell>
          <cell r="B319" t="str">
            <v>WEBSTER</v>
          </cell>
          <cell r="C319">
            <v>2051784300</v>
          </cell>
          <cell r="D319">
            <v>17651</v>
          </cell>
          <cell r="E319">
            <v>116241.81632768681</v>
          </cell>
          <cell r="F319">
            <v>313</v>
          </cell>
          <cell r="G319">
            <v>116</v>
          </cell>
          <cell r="H319">
            <v>214.5</v>
          </cell>
          <cell r="I319">
            <v>247</v>
          </cell>
          <cell r="J319">
            <v>3</v>
          </cell>
          <cell r="K319">
            <v>1.2</v>
          </cell>
        </row>
        <row r="320">
          <cell r="A320">
            <v>317</v>
          </cell>
          <cell r="B320" t="str">
            <v>WELLESLEY</v>
          </cell>
          <cell r="C320">
            <v>14471634900</v>
          </cell>
          <cell r="D320">
            <v>30191</v>
          </cell>
          <cell r="E320">
            <v>479336.05710311019</v>
          </cell>
          <cell r="F320">
            <v>29</v>
          </cell>
          <cell r="G320">
            <v>61</v>
          </cell>
          <cell r="H320">
            <v>45</v>
          </cell>
          <cell r="I320">
            <v>9</v>
          </cell>
          <cell r="J320">
            <v>10</v>
          </cell>
          <cell r="K320">
            <v>0.5</v>
          </cell>
        </row>
        <row r="321">
          <cell r="A321">
            <v>318</v>
          </cell>
          <cell r="B321" t="str">
            <v>WELLFLEET</v>
          </cell>
          <cell r="C321">
            <v>2962150700</v>
          </cell>
          <cell r="D321">
            <v>3635</v>
          </cell>
          <cell r="E321">
            <v>814897.02888583217</v>
          </cell>
          <cell r="F321">
            <v>11</v>
          </cell>
          <cell r="G321">
            <v>269</v>
          </cell>
          <cell r="H321">
            <v>140</v>
          </cell>
          <cell r="I321">
            <v>111</v>
          </cell>
          <cell r="J321">
            <v>7</v>
          </cell>
          <cell r="K321">
            <v>0.8</v>
          </cell>
        </row>
        <row r="322">
          <cell r="A322">
            <v>319</v>
          </cell>
          <cell r="B322" t="str">
            <v>WENDELL</v>
          </cell>
          <cell r="C322">
            <v>119774300</v>
          </cell>
          <cell r="D322">
            <v>926</v>
          </cell>
          <cell r="E322">
            <v>129345.89632829373</v>
          </cell>
          <cell r="F322">
            <v>290</v>
          </cell>
          <cell r="G322">
            <v>328</v>
          </cell>
          <cell r="H322">
            <v>309</v>
          </cell>
          <cell r="I322">
            <v>348</v>
          </cell>
          <cell r="J322">
            <v>1</v>
          </cell>
          <cell r="K322">
            <v>1.4</v>
          </cell>
        </row>
        <row r="323">
          <cell r="A323">
            <v>320</v>
          </cell>
          <cell r="B323" t="str">
            <v>WENHAM</v>
          </cell>
          <cell r="C323">
            <v>1010590200</v>
          </cell>
          <cell r="D323">
            <v>4987</v>
          </cell>
          <cell r="E323">
            <v>202644.91678363745</v>
          </cell>
          <cell r="F323">
            <v>149</v>
          </cell>
          <cell r="G323">
            <v>252</v>
          </cell>
          <cell r="H323">
            <v>200.5</v>
          </cell>
          <cell r="I323">
            <v>230</v>
          </cell>
          <cell r="J323">
            <v>4</v>
          </cell>
          <cell r="K323">
            <v>1.1000000000000001</v>
          </cell>
        </row>
        <row r="324">
          <cell r="A324">
            <v>321</v>
          </cell>
          <cell r="B324" t="str">
            <v>WEST BOYLSTON</v>
          </cell>
          <cell r="C324">
            <v>1203529000</v>
          </cell>
          <cell r="D324">
            <v>7855</v>
          </cell>
          <cell r="E324">
            <v>153218.20496499047</v>
          </cell>
          <cell r="F324">
            <v>241</v>
          </cell>
          <cell r="G324">
            <v>209</v>
          </cell>
          <cell r="H324">
            <v>225</v>
          </cell>
          <cell r="I324">
            <v>261</v>
          </cell>
          <cell r="J324">
            <v>3</v>
          </cell>
          <cell r="K324">
            <v>1.2</v>
          </cell>
        </row>
        <row r="325">
          <cell r="A325">
            <v>322</v>
          </cell>
          <cell r="B325" t="str">
            <v>WEST BRIDGEWATER</v>
          </cell>
          <cell r="C325">
            <v>1451294400</v>
          </cell>
          <cell r="D325">
            <v>7727</v>
          </cell>
          <cell r="E325">
            <v>187821.19839523747</v>
          </cell>
          <cell r="F325">
            <v>176</v>
          </cell>
          <cell r="G325">
            <v>212</v>
          </cell>
          <cell r="H325">
            <v>194</v>
          </cell>
          <cell r="I325">
            <v>219</v>
          </cell>
          <cell r="J325">
            <v>4</v>
          </cell>
          <cell r="K325">
            <v>1.1000000000000001</v>
          </cell>
        </row>
        <row r="326">
          <cell r="A326">
            <v>323</v>
          </cell>
          <cell r="B326" t="str">
            <v>WEST BROOKFIELD</v>
          </cell>
          <cell r="C326">
            <v>513429200</v>
          </cell>
          <cell r="D326">
            <v>3820</v>
          </cell>
          <cell r="E326">
            <v>134405.54973821988</v>
          </cell>
          <cell r="F326">
            <v>280</v>
          </cell>
          <cell r="G326">
            <v>262</v>
          </cell>
          <cell r="H326">
            <v>271</v>
          </cell>
          <cell r="I326">
            <v>314</v>
          </cell>
          <cell r="J326">
            <v>2</v>
          </cell>
          <cell r="K326">
            <v>1.3</v>
          </cell>
        </row>
        <row r="327">
          <cell r="A327">
            <v>324</v>
          </cell>
          <cell r="B327" t="str">
            <v>WEST NEWBURY</v>
          </cell>
          <cell r="C327">
            <v>1189426700</v>
          </cell>
          <cell r="D327">
            <v>4544</v>
          </cell>
          <cell r="E327">
            <v>261757.63644366196</v>
          </cell>
          <cell r="F327">
            <v>95</v>
          </cell>
          <cell r="G327">
            <v>259</v>
          </cell>
          <cell r="H327">
            <v>177</v>
          </cell>
          <cell r="I327">
            <v>184</v>
          </cell>
          <cell r="J327">
            <v>5</v>
          </cell>
          <cell r="K327">
            <v>1</v>
          </cell>
        </row>
        <row r="328">
          <cell r="A328">
            <v>325</v>
          </cell>
          <cell r="B328" t="str">
            <v>WEST SPRINGFIELD</v>
          </cell>
          <cell r="C328">
            <v>3302461300</v>
          </cell>
          <cell r="D328">
            <v>28629</v>
          </cell>
          <cell r="E328">
            <v>115353.70777882567</v>
          </cell>
          <cell r="F328">
            <v>318</v>
          </cell>
          <cell r="G328">
            <v>68</v>
          </cell>
          <cell r="H328">
            <v>193</v>
          </cell>
          <cell r="I328">
            <v>217</v>
          </cell>
          <cell r="J328">
            <v>4</v>
          </cell>
          <cell r="K328">
            <v>1.1000000000000001</v>
          </cell>
        </row>
        <row r="329">
          <cell r="A329">
            <v>326</v>
          </cell>
          <cell r="B329" t="str">
            <v>WEST STOCKBRIDGE</v>
          </cell>
          <cell r="C329">
            <v>453409500</v>
          </cell>
          <cell r="D329">
            <v>1338</v>
          </cell>
          <cell r="E329">
            <v>338871.07623318385</v>
          </cell>
          <cell r="F329">
            <v>56</v>
          </cell>
          <cell r="G329">
            <v>313</v>
          </cell>
          <cell r="H329">
            <v>184.5</v>
          </cell>
          <cell r="I329">
            <v>204</v>
          </cell>
          <cell r="J329">
            <v>5</v>
          </cell>
          <cell r="K329">
            <v>1</v>
          </cell>
        </row>
        <row r="330">
          <cell r="A330">
            <v>327</v>
          </cell>
          <cell r="B330" t="str">
            <v>WEST TISBURY</v>
          </cell>
          <cell r="C330">
            <v>3290703900</v>
          </cell>
          <cell r="D330">
            <v>3635</v>
          </cell>
          <cell r="E330">
            <v>905283.05364511698</v>
          </cell>
          <cell r="F330">
            <v>10</v>
          </cell>
          <cell r="G330">
            <v>268</v>
          </cell>
          <cell r="H330">
            <v>139</v>
          </cell>
          <cell r="I330">
            <v>110</v>
          </cell>
          <cell r="J330">
            <v>7</v>
          </cell>
          <cell r="K330">
            <v>0.8</v>
          </cell>
        </row>
        <row r="331">
          <cell r="A331">
            <v>328</v>
          </cell>
          <cell r="B331" t="str">
            <v>WESTBOROUGH</v>
          </cell>
          <cell r="C331">
            <v>5021857900</v>
          </cell>
          <cell r="D331">
            <v>21499</v>
          </cell>
          <cell r="E331">
            <v>233585.65049537187</v>
          </cell>
          <cell r="F331">
            <v>111</v>
          </cell>
          <cell r="G331">
            <v>91</v>
          </cell>
          <cell r="H331">
            <v>101</v>
          </cell>
          <cell r="I331">
            <v>60</v>
          </cell>
          <cell r="J331">
            <v>9</v>
          </cell>
          <cell r="K331">
            <v>0.6</v>
          </cell>
        </row>
        <row r="332">
          <cell r="A332">
            <v>329</v>
          </cell>
          <cell r="B332" t="str">
            <v>WESTFIELD</v>
          </cell>
          <cell r="C332">
            <v>3978694400</v>
          </cell>
          <cell r="D332">
            <v>40575</v>
          </cell>
          <cell r="E332">
            <v>98057.779420825638</v>
          </cell>
          <cell r="F332">
            <v>331</v>
          </cell>
          <cell r="G332">
            <v>39</v>
          </cell>
          <cell r="H332">
            <v>185</v>
          </cell>
          <cell r="I332">
            <v>205</v>
          </cell>
          <cell r="J332">
            <v>5</v>
          </cell>
          <cell r="K332">
            <v>1</v>
          </cell>
        </row>
        <row r="333">
          <cell r="A333">
            <v>330</v>
          </cell>
          <cell r="B333" t="str">
            <v>WESTFORD</v>
          </cell>
          <cell r="C333">
            <v>5707136100</v>
          </cell>
          <cell r="D333">
            <v>24446</v>
          </cell>
          <cell r="E333">
            <v>233458.89307044097</v>
          </cell>
          <cell r="F333">
            <v>112</v>
          </cell>
          <cell r="G333">
            <v>83</v>
          </cell>
          <cell r="H333">
            <v>97.5</v>
          </cell>
          <cell r="I333">
            <v>55</v>
          </cell>
          <cell r="J333">
            <v>9</v>
          </cell>
          <cell r="K333">
            <v>0.6</v>
          </cell>
        </row>
        <row r="334">
          <cell r="A334">
            <v>331</v>
          </cell>
          <cell r="B334" t="str">
            <v>WESTHAMPTON</v>
          </cell>
          <cell r="C334">
            <v>267682700</v>
          </cell>
          <cell r="D334">
            <v>1614</v>
          </cell>
          <cell r="E334">
            <v>165850.49566294919</v>
          </cell>
          <cell r="F334">
            <v>209</v>
          </cell>
          <cell r="G334">
            <v>307</v>
          </cell>
          <cell r="H334">
            <v>258</v>
          </cell>
          <cell r="I334">
            <v>297</v>
          </cell>
          <cell r="J334">
            <v>2</v>
          </cell>
          <cell r="K334">
            <v>1.3</v>
          </cell>
        </row>
        <row r="335">
          <cell r="A335">
            <v>332</v>
          </cell>
          <cell r="B335" t="str">
            <v>WESTMINSTER</v>
          </cell>
          <cell r="C335">
            <v>1330013700</v>
          </cell>
          <cell r="D335">
            <v>8275</v>
          </cell>
          <cell r="E335">
            <v>160726.73111782476</v>
          </cell>
          <cell r="F335">
            <v>215</v>
          </cell>
          <cell r="G335">
            <v>201</v>
          </cell>
          <cell r="H335">
            <v>208</v>
          </cell>
          <cell r="I335">
            <v>240</v>
          </cell>
          <cell r="J335">
            <v>4</v>
          </cell>
          <cell r="K335">
            <v>1.1000000000000001</v>
          </cell>
        </row>
        <row r="336">
          <cell r="A336">
            <v>333</v>
          </cell>
          <cell r="B336" t="str">
            <v>WESTON</v>
          </cell>
          <cell r="C336">
            <v>7192996000</v>
          </cell>
          <cell r="D336">
            <v>11666</v>
          </cell>
          <cell r="E336">
            <v>616577.74729984568</v>
          </cell>
          <cell r="F336">
            <v>18</v>
          </cell>
          <cell r="G336">
            <v>168</v>
          </cell>
          <cell r="H336">
            <v>93</v>
          </cell>
          <cell r="I336">
            <v>50</v>
          </cell>
          <cell r="J336">
            <v>9</v>
          </cell>
          <cell r="K336">
            <v>0.6</v>
          </cell>
        </row>
        <row r="337">
          <cell r="A337">
            <v>334</v>
          </cell>
          <cell r="B337" t="str">
            <v>WESTPORT</v>
          </cell>
          <cell r="C337">
            <v>4325909100</v>
          </cell>
          <cell r="D337">
            <v>16359</v>
          </cell>
          <cell r="E337">
            <v>264436.03520997614</v>
          </cell>
          <cell r="F337">
            <v>91</v>
          </cell>
          <cell r="G337">
            <v>123</v>
          </cell>
          <cell r="H337">
            <v>107</v>
          </cell>
          <cell r="I337">
            <v>72</v>
          </cell>
          <cell r="J337">
            <v>8</v>
          </cell>
          <cell r="K337">
            <v>0.7</v>
          </cell>
        </row>
        <row r="338">
          <cell r="A338">
            <v>335</v>
          </cell>
          <cell r="B338" t="str">
            <v>WESTWOOD</v>
          </cell>
          <cell r="C338">
            <v>5479184600</v>
          </cell>
          <cell r="D338">
            <v>16213</v>
          </cell>
          <cell r="E338">
            <v>337950.07709862455</v>
          </cell>
          <cell r="F338">
            <v>57</v>
          </cell>
          <cell r="G338">
            <v>125</v>
          </cell>
          <cell r="H338">
            <v>91</v>
          </cell>
          <cell r="I338">
            <v>46</v>
          </cell>
          <cell r="J338">
            <v>9</v>
          </cell>
          <cell r="K338">
            <v>0.6</v>
          </cell>
        </row>
        <row r="339">
          <cell r="A339">
            <v>336</v>
          </cell>
          <cell r="B339" t="str">
            <v>WEYMOUTH</v>
          </cell>
          <cell r="C339">
            <v>10601685400</v>
          </cell>
          <cell r="D339">
            <v>57670</v>
          </cell>
          <cell r="E339">
            <v>183833.62926998441</v>
          </cell>
          <cell r="F339">
            <v>182</v>
          </cell>
          <cell r="G339">
            <v>23</v>
          </cell>
          <cell r="H339">
            <v>102.5</v>
          </cell>
          <cell r="I339">
            <v>62</v>
          </cell>
          <cell r="J339">
            <v>9</v>
          </cell>
          <cell r="K339">
            <v>0.6</v>
          </cell>
        </row>
        <row r="340">
          <cell r="A340">
            <v>337</v>
          </cell>
          <cell r="B340" t="str">
            <v>WHATELY</v>
          </cell>
          <cell r="C340">
            <v>333516600</v>
          </cell>
          <cell r="D340">
            <v>1631</v>
          </cell>
          <cell r="E340">
            <v>204485.9595340282</v>
          </cell>
          <cell r="F340">
            <v>145</v>
          </cell>
          <cell r="G340">
            <v>304</v>
          </cell>
          <cell r="H340">
            <v>224.5</v>
          </cell>
          <cell r="I340">
            <v>260</v>
          </cell>
          <cell r="J340">
            <v>3</v>
          </cell>
          <cell r="K340">
            <v>1.2</v>
          </cell>
        </row>
        <row r="341">
          <cell r="A341">
            <v>338</v>
          </cell>
          <cell r="B341" t="str">
            <v>WHITMAN</v>
          </cell>
          <cell r="C341">
            <v>2145260700</v>
          </cell>
          <cell r="D341">
            <v>15279</v>
          </cell>
          <cell r="E341">
            <v>140405.83153347732</v>
          </cell>
          <cell r="F341">
            <v>269</v>
          </cell>
          <cell r="G341">
            <v>135</v>
          </cell>
          <cell r="H341">
            <v>202</v>
          </cell>
          <cell r="I341">
            <v>231</v>
          </cell>
          <cell r="J341">
            <v>4</v>
          </cell>
          <cell r="K341">
            <v>1.1000000000000001</v>
          </cell>
        </row>
        <row r="342">
          <cell r="A342">
            <v>339</v>
          </cell>
          <cell r="B342" t="str">
            <v>WILBRAHAM</v>
          </cell>
          <cell r="C342">
            <v>2108258500</v>
          </cell>
          <cell r="D342">
            <v>14551</v>
          </cell>
          <cell r="E342">
            <v>144887.53350285205</v>
          </cell>
          <cell r="F342">
            <v>257</v>
          </cell>
          <cell r="G342">
            <v>142</v>
          </cell>
          <cell r="H342">
            <v>199.5</v>
          </cell>
          <cell r="I342">
            <v>227</v>
          </cell>
          <cell r="J342">
            <v>4</v>
          </cell>
          <cell r="K342">
            <v>1.1000000000000001</v>
          </cell>
        </row>
        <row r="343">
          <cell r="A343">
            <v>340</v>
          </cell>
          <cell r="B343" t="str">
            <v>WILLIAMSBURG</v>
          </cell>
          <cell r="C343">
            <v>371024900</v>
          </cell>
          <cell r="D343">
            <v>2475</v>
          </cell>
          <cell r="E343">
            <v>149909.05050505052</v>
          </cell>
          <cell r="F343">
            <v>246</v>
          </cell>
          <cell r="G343">
            <v>285</v>
          </cell>
          <cell r="H343">
            <v>265.5</v>
          </cell>
          <cell r="I343">
            <v>305</v>
          </cell>
          <cell r="J343">
            <v>2</v>
          </cell>
          <cell r="K343">
            <v>1.3</v>
          </cell>
        </row>
        <row r="344">
          <cell r="A344">
            <v>341</v>
          </cell>
          <cell r="B344" t="str">
            <v>WILLIAMSTOWN</v>
          </cell>
          <cell r="C344">
            <v>1144212500</v>
          </cell>
          <cell r="D344">
            <v>7813</v>
          </cell>
          <cell r="E344">
            <v>146449.82721105849</v>
          </cell>
          <cell r="F344">
            <v>253</v>
          </cell>
          <cell r="G344">
            <v>210</v>
          </cell>
          <cell r="H344">
            <v>231.5</v>
          </cell>
          <cell r="I344">
            <v>268</v>
          </cell>
          <cell r="J344">
            <v>3</v>
          </cell>
          <cell r="K344">
            <v>1.2</v>
          </cell>
        </row>
        <row r="345">
          <cell r="A345">
            <v>342</v>
          </cell>
          <cell r="B345" t="str">
            <v>WILMINGTON</v>
          </cell>
          <cell r="C345">
            <v>5921026600</v>
          </cell>
          <cell r="D345">
            <v>23012</v>
          </cell>
          <cell r="E345">
            <v>257301.69476794716</v>
          </cell>
          <cell r="F345">
            <v>100</v>
          </cell>
          <cell r="G345">
            <v>88</v>
          </cell>
          <cell r="H345">
            <v>94</v>
          </cell>
          <cell r="I345">
            <v>51</v>
          </cell>
          <cell r="J345">
            <v>9</v>
          </cell>
          <cell r="K345">
            <v>0.6</v>
          </cell>
        </row>
        <row r="346">
          <cell r="A346">
            <v>343</v>
          </cell>
          <cell r="B346" t="str">
            <v>WINCHENDON</v>
          </cell>
          <cell r="C346">
            <v>983994000</v>
          </cell>
          <cell r="D346">
            <v>10352</v>
          </cell>
          <cell r="E346">
            <v>95053.516228748063</v>
          </cell>
          <cell r="F346">
            <v>333</v>
          </cell>
          <cell r="G346">
            <v>180</v>
          </cell>
          <cell r="H346">
            <v>256.5</v>
          </cell>
          <cell r="I346">
            <v>295</v>
          </cell>
          <cell r="J346">
            <v>2</v>
          </cell>
          <cell r="K346">
            <v>1.3</v>
          </cell>
        </row>
        <row r="347">
          <cell r="A347">
            <v>344</v>
          </cell>
          <cell r="B347" t="str">
            <v>WINCHESTER</v>
          </cell>
          <cell r="C347">
            <v>9544700800</v>
          </cell>
          <cell r="D347">
            <v>22662</v>
          </cell>
          <cell r="E347">
            <v>421176.45397581853</v>
          </cell>
          <cell r="F347">
            <v>39</v>
          </cell>
          <cell r="G347">
            <v>90</v>
          </cell>
          <cell r="H347">
            <v>64.5</v>
          </cell>
          <cell r="I347">
            <v>18</v>
          </cell>
          <cell r="J347">
            <v>10</v>
          </cell>
          <cell r="K347">
            <v>0.5</v>
          </cell>
        </row>
        <row r="348">
          <cell r="A348">
            <v>345</v>
          </cell>
          <cell r="B348" t="str">
            <v>WINDSOR</v>
          </cell>
          <cell r="C348">
            <v>139980600</v>
          </cell>
          <cell r="D348">
            <v>821</v>
          </cell>
          <cell r="E348">
            <v>170500.12180267967</v>
          </cell>
          <cell r="F348">
            <v>203</v>
          </cell>
          <cell r="G348">
            <v>329</v>
          </cell>
          <cell r="H348">
            <v>266</v>
          </cell>
          <cell r="I348">
            <v>306</v>
          </cell>
          <cell r="J348">
            <v>2</v>
          </cell>
          <cell r="K348">
            <v>1.3</v>
          </cell>
        </row>
        <row r="349">
          <cell r="A349">
            <v>346</v>
          </cell>
          <cell r="B349" t="str">
            <v>WINTHROP</v>
          </cell>
          <cell r="C349">
            <v>3178797900</v>
          </cell>
          <cell r="D349">
            <v>18505</v>
          </cell>
          <cell r="E349">
            <v>171780.48635503917</v>
          </cell>
          <cell r="F349">
            <v>202</v>
          </cell>
          <cell r="G349">
            <v>106</v>
          </cell>
          <cell r="H349">
            <v>154</v>
          </cell>
          <cell r="I349">
            <v>129</v>
          </cell>
          <cell r="J349">
            <v>7</v>
          </cell>
          <cell r="K349">
            <v>0.8</v>
          </cell>
        </row>
        <row r="350">
          <cell r="A350">
            <v>347</v>
          </cell>
          <cell r="B350" t="str">
            <v>WOBURN</v>
          </cell>
          <cell r="C350">
            <v>10155637600</v>
          </cell>
          <cell r="D350">
            <v>41056</v>
          </cell>
          <cell r="E350">
            <v>247360.61964146531</v>
          </cell>
          <cell r="F350">
            <v>104</v>
          </cell>
          <cell r="G350">
            <v>38</v>
          </cell>
          <cell r="H350">
            <v>71</v>
          </cell>
          <cell r="I350">
            <v>21</v>
          </cell>
          <cell r="J350">
            <v>10</v>
          </cell>
          <cell r="K350">
            <v>0.5</v>
          </cell>
        </row>
        <row r="351">
          <cell r="A351">
            <v>348</v>
          </cell>
          <cell r="B351" t="str">
            <v>WORCESTER</v>
          </cell>
          <cell r="C351">
            <v>18737985800</v>
          </cell>
          <cell r="D351">
            <v>205918</v>
          </cell>
          <cell r="E351">
            <v>90997.318350022819</v>
          </cell>
          <cell r="F351">
            <v>336</v>
          </cell>
          <cell r="G351">
            <v>2</v>
          </cell>
          <cell r="H351">
            <v>169</v>
          </cell>
          <cell r="I351">
            <v>159</v>
          </cell>
          <cell r="J351">
            <v>6</v>
          </cell>
          <cell r="K351">
            <v>0.9</v>
          </cell>
        </row>
        <row r="352">
          <cell r="A352">
            <v>349</v>
          </cell>
          <cell r="B352" t="str">
            <v>WORTHINGTON</v>
          </cell>
          <cell r="C352">
            <v>198652000</v>
          </cell>
          <cell r="D352">
            <v>1182</v>
          </cell>
          <cell r="E352">
            <v>168064.29780033842</v>
          </cell>
          <cell r="F352">
            <v>206</v>
          </cell>
          <cell r="G352">
            <v>321</v>
          </cell>
          <cell r="H352">
            <v>263.5</v>
          </cell>
          <cell r="I352">
            <v>303</v>
          </cell>
          <cell r="J352">
            <v>2</v>
          </cell>
          <cell r="K352">
            <v>1.3</v>
          </cell>
        </row>
        <row r="353">
          <cell r="A353">
            <v>350</v>
          </cell>
          <cell r="B353" t="str">
            <v>WRENTHAM</v>
          </cell>
          <cell r="C353">
            <v>2814471000</v>
          </cell>
          <cell r="D353">
            <v>12209</v>
          </cell>
          <cell r="E353">
            <v>230524.28536325661</v>
          </cell>
          <cell r="F353">
            <v>116</v>
          </cell>
          <cell r="G353">
            <v>161</v>
          </cell>
          <cell r="H353">
            <v>138.5</v>
          </cell>
          <cell r="I353">
            <v>109</v>
          </cell>
          <cell r="J353">
            <v>7</v>
          </cell>
          <cell r="K353">
            <v>0.8</v>
          </cell>
        </row>
        <row r="354">
          <cell r="A354">
            <v>351</v>
          </cell>
          <cell r="B354" t="str">
            <v>YARMOUTH</v>
          </cell>
          <cell r="C354">
            <v>7825616900</v>
          </cell>
          <cell r="D354">
            <v>25286</v>
          </cell>
          <cell r="E354">
            <v>309484.17701494897</v>
          </cell>
          <cell r="F354">
            <v>67</v>
          </cell>
          <cell r="G354">
            <v>77</v>
          </cell>
          <cell r="H354">
            <v>72</v>
          </cell>
          <cell r="I354">
            <v>23</v>
          </cell>
          <cell r="J354">
            <v>10</v>
          </cell>
          <cell r="K354">
            <v>0.5</v>
          </cell>
        </row>
        <row r="356">
          <cell r="C356">
            <v>1583183946900</v>
          </cell>
          <cell r="D356">
            <v>6984723</v>
          </cell>
          <cell r="E356">
            <v>226664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2"/>
  <sheetViews>
    <sheetView tabSelected="1" zoomScaleNormal="100" workbookViewId="0"/>
  </sheetViews>
  <sheetFormatPr defaultColWidth="9.1796875" defaultRowHeight="13"/>
  <cols>
    <col min="1" max="1" width="5.54296875" style="1" bestFit="1" customWidth="1"/>
    <col min="2" max="2" width="14.26953125" style="1" bestFit="1" customWidth="1"/>
    <col min="3" max="3" width="8" style="1" bestFit="1" customWidth="1"/>
    <col min="4" max="4" width="20.7265625" style="1" bestFit="1" customWidth="1"/>
    <col min="5" max="5" width="14.81640625" style="1" bestFit="1" customWidth="1"/>
    <col min="6" max="6" width="17.26953125" style="1" customWidth="1"/>
    <col min="7" max="7" width="21" style="1" bestFit="1" customWidth="1"/>
    <col min="8" max="8" width="16.26953125" style="1" bestFit="1" customWidth="1"/>
    <col min="9" max="9" width="14.81640625" style="1" bestFit="1" customWidth="1"/>
    <col min="10" max="10" width="18" style="1" customWidth="1"/>
    <col min="11" max="11" width="11.453125" style="15" bestFit="1" customWidth="1"/>
    <col min="12" max="12" width="12.1796875" style="15" bestFit="1" customWidth="1"/>
    <col min="13" max="13" width="17" style="1" bestFit="1" customWidth="1"/>
    <col min="14" max="14" width="16.7265625" style="1" bestFit="1" customWidth="1"/>
    <col min="15" max="15" width="12" style="1" bestFit="1" customWidth="1"/>
    <col min="16" max="16" width="19.26953125" style="1" customWidth="1"/>
    <col min="17" max="17" width="13.453125" style="1" bestFit="1" customWidth="1"/>
    <col min="18" max="18" width="13.1796875" style="1" bestFit="1" customWidth="1"/>
    <col min="19" max="19" width="12.7265625" style="1" bestFit="1" customWidth="1"/>
    <col min="20" max="20" width="11.26953125" style="1" bestFit="1" customWidth="1"/>
    <col min="21" max="21" width="12.1796875" style="1" bestFit="1" customWidth="1"/>
    <col min="22" max="22" width="11.453125" style="1" bestFit="1" customWidth="1"/>
    <col min="23" max="23" width="12.453125" style="15" customWidth="1"/>
    <col min="24" max="26" width="12.453125" style="1" customWidth="1"/>
    <col min="27" max="27" width="16" style="1" customWidth="1"/>
    <col min="28" max="28" width="12.453125" style="57" customWidth="1"/>
    <col min="29" max="29" width="12.453125" style="58" customWidth="1"/>
    <col min="30" max="30" width="12.453125" style="57" customWidth="1"/>
    <col min="31" max="31" width="15.81640625" style="1" customWidth="1"/>
    <col min="32" max="16384" width="9.1796875" style="1"/>
  </cols>
  <sheetData>
    <row r="1" spans="1:31" s="4" customFormat="1" ht="55.5" customHeight="1">
      <c r="D1" s="109"/>
      <c r="E1" s="95"/>
      <c r="F1" s="95"/>
      <c r="G1" s="95"/>
      <c r="H1" s="95"/>
      <c r="I1" s="37"/>
      <c r="J1" s="110"/>
      <c r="K1" s="37"/>
      <c r="L1" s="37"/>
      <c r="M1" s="37"/>
      <c r="N1" s="38"/>
      <c r="O1" s="37"/>
      <c r="P1" s="37"/>
      <c r="Q1" s="42"/>
      <c r="R1" s="37"/>
      <c r="S1" s="39"/>
      <c r="T1" s="39"/>
      <c r="U1" s="37"/>
      <c r="V1" s="37"/>
      <c r="W1" s="37"/>
      <c r="X1" s="37"/>
      <c r="Y1" s="37"/>
      <c r="Z1" s="37"/>
      <c r="AA1" s="37"/>
      <c r="AB1" s="39"/>
      <c r="AC1" s="39"/>
      <c r="AD1" s="39"/>
      <c r="AE1" s="37"/>
    </row>
    <row r="2" spans="1:31" s="4" customFormat="1" ht="14.5">
      <c r="D2" s="111"/>
      <c r="E2" s="2"/>
      <c r="F2" s="2"/>
      <c r="G2" s="2"/>
      <c r="H2" s="112"/>
      <c r="I2" s="112"/>
      <c r="J2" s="91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37"/>
    </row>
    <row r="3" spans="1:31" s="4" customFormat="1" ht="39.5">
      <c r="A3" s="2" t="s">
        <v>0</v>
      </c>
      <c r="B3" s="2" t="s">
        <v>1</v>
      </c>
      <c r="C3" s="2" t="s">
        <v>2</v>
      </c>
      <c r="D3" s="2" t="s">
        <v>3</v>
      </c>
      <c r="E3" s="2" t="s">
        <v>1071</v>
      </c>
      <c r="F3" s="2" t="s">
        <v>1092</v>
      </c>
      <c r="G3" s="2" t="s">
        <v>1085</v>
      </c>
      <c r="H3" s="43" t="s">
        <v>1090</v>
      </c>
      <c r="I3" s="29" t="s">
        <v>4</v>
      </c>
      <c r="J3" s="2" t="s">
        <v>5</v>
      </c>
      <c r="K3" s="28" t="s">
        <v>1065</v>
      </c>
      <c r="L3" s="28" t="s">
        <v>1066</v>
      </c>
      <c r="M3" s="29" t="s">
        <v>1093</v>
      </c>
      <c r="N3" s="29" t="s">
        <v>1094</v>
      </c>
      <c r="O3" s="29"/>
      <c r="P3" s="29" t="s">
        <v>709</v>
      </c>
      <c r="Q3" s="29" t="s">
        <v>1069</v>
      </c>
      <c r="R3" s="29" t="s">
        <v>1059</v>
      </c>
      <c r="S3" s="2" t="s">
        <v>1086</v>
      </c>
      <c r="T3" s="2" t="s">
        <v>1061</v>
      </c>
      <c r="U3" s="2" t="s">
        <v>1063</v>
      </c>
      <c r="V3" s="2" t="s">
        <v>1057</v>
      </c>
      <c r="W3" s="3" t="s">
        <v>1059</v>
      </c>
      <c r="X3" s="2" t="s">
        <v>1060</v>
      </c>
      <c r="Y3" s="2" t="s">
        <v>1062</v>
      </c>
      <c r="Z3" s="2" t="s">
        <v>1064</v>
      </c>
      <c r="AA3" s="54" t="s">
        <v>1058</v>
      </c>
      <c r="AB3" s="2" t="s">
        <v>1067</v>
      </c>
      <c r="AC3" s="3" t="s">
        <v>1091</v>
      </c>
      <c r="AD3" s="2" t="s">
        <v>1070</v>
      </c>
      <c r="AE3" s="2"/>
    </row>
    <row r="4" spans="1:31">
      <c r="A4" s="1">
        <v>1</v>
      </c>
      <c r="B4" s="5" t="s">
        <v>127</v>
      </c>
      <c r="C4" s="5" t="s">
        <v>7</v>
      </c>
      <c r="D4" s="6" t="s">
        <v>128</v>
      </c>
      <c r="E4" s="7">
        <v>526049.01</v>
      </c>
      <c r="F4" s="7">
        <v>5046.6899999999996</v>
      </c>
      <c r="G4" s="53">
        <v>0</v>
      </c>
      <c r="H4" s="7">
        <f>E4-F4+G4</f>
        <v>521002.32</v>
      </c>
      <c r="I4" s="8">
        <f>ROUND(H4,0)</f>
        <v>521002</v>
      </c>
      <c r="J4" s="9">
        <v>1.4999999999999999E-2</v>
      </c>
      <c r="K4" s="10">
        <f>R4</f>
        <v>16.87</v>
      </c>
      <c r="L4" s="10">
        <f>AC4</f>
        <v>16.87</v>
      </c>
      <c r="M4" s="11">
        <f t="shared" ref="M4:M67" si="0">ROUND(($I$362/$I$360)*I4,5)</f>
        <v>87877.603499999997</v>
      </c>
      <c r="N4" s="11">
        <f t="shared" ref="N4:N67" si="1">ROUND(($I$362/$I$360)*I4,5)</f>
        <v>87877.603499999997</v>
      </c>
      <c r="O4" s="11">
        <f>N4-P4</f>
        <v>-0.39650000000256114</v>
      </c>
      <c r="P4" s="8">
        <f>ROUND(M4,0)</f>
        <v>87878</v>
      </c>
      <c r="Q4" s="11">
        <f>P4-M4</f>
        <v>0.39650000000256114</v>
      </c>
      <c r="R4" s="1">
        <f>IF(P4&gt;0,ROUND((P4/I4)*100,2),0)</f>
        <v>16.87</v>
      </c>
      <c r="S4" s="8">
        <f>ROUND(IF(J4=3%,$I$364*Ranking!K4,0),0)</f>
        <v>0</v>
      </c>
      <c r="T4" s="8">
        <f t="shared" ref="T4:T67" si="2">S4+P4</f>
        <v>87878</v>
      </c>
      <c r="U4" s="8">
        <f t="shared" ref="U4:U67" si="3">IF(T4&gt;I4,I4-P4,S4)</f>
        <v>0</v>
      </c>
      <c r="V4" s="8">
        <f>P4+U4</f>
        <v>87878</v>
      </c>
      <c r="W4" s="10">
        <f t="shared" ref="W4:W67" si="4">IF(I4&gt;0,ROUND(V4/I4*100,2),0)</f>
        <v>16.87</v>
      </c>
      <c r="X4" s="8">
        <f>IF(J4=3%,ROUND($I$366*Ranking!K4,0),0)</f>
        <v>0</v>
      </c>
      <c r="Y4" s="12">
        <f>V4+X4</f>
        <v>87878</v>
      </c>
      <c r="Z4" s="12">
        <f t="shared" ref="Z4:Z67" si="5">IF(Y4&gt;I4,I4-V4,X4)</f>
        <v>0</v>
      </c>
      <c r="AA4" s="8">
        <f>V4+Z4</f>
        <v>87878</v>
      </c>
      <c r="AB4" s="55">
        <f t="shared" ref="AB4:AB67" si="6">IF(AA4&gt;I4,1,0)</f>
        <v>0</v>
      </c>
      <c r="AC4" s="56">
        <f t="shared" ref="AC4:AC67" si="7">IF(AA4&gt;0,ROUND(AA4/I4*100,2),"")</f>
        <v>16.87</v>
      </c>
      <c r="AD4" s="57" t="str">
        <f>IF(AC4=100,1,"")</f>
        <v/>
      </c>
      <c r="AE4" s="8"/>
    </row>
    <row r="5" spans="1:31">
      <c r="A5" s="1">
        <v>2</v>
      </c>
      <c r="B5" s="14" t="s">
        <v>6</v>
      </c>
      <c r="C5" s="14" t="s">
        <v>7</v>
      </c>
      <c r="D5" s="6" t="s">
        <v>720</v>
      </c>
      <c r="E5" s="7">
        <v>1485575.51</v>
      </c>
      <c r="F5" s="7">
        <v>18692.849999999999</v>
      </c>
      <c r="G5" s="53">
        <v>0</v>
      </c>
      <c r="H5" s="7">
        <f t="shared" ref="H5:H21" si="8">E5-F5+G5</f>
        <v>1466882.66</v>
      </c>
      <c r="I5" s="8">
        <f t="shared" ref="I5:I67" si="9">ROUND(H5,0)</f>
        <v>1466883</v>
      </c>
      <c r="J5" s="9">
        <v>1.4999999999999999E-2</v>
      </c>
      <c r="K5" s="10">
        <f t="shared" ref="K5:K67" si="10">R5</f>
        <v>16.87</v>
      </c>
      <c r="L5" s="10">
        <f t="shared" ref="L5:L67" si="11">AC5</f>
        <v>16.87</v>
      </c>
      <c r="M5" s="11">
        <f t="shared" si="0"/>
        <v>247419.70790000001</v>
      </c>
      <c r="N5" s="11">
        <f t="shared" si="1"/>
        <v>247419.70790000001</v>
      </c>
      <c r="O5" s="11">
        <f t="shared" ref="O5:O68" si="12">N5-P5</f>
        <v>-0.2920999999914784</v>
      </c>
      <c r="P5" s="8">
        <f t="shared" ref="P5:P67" si="13">ROUND(M5,0)</f>
        <v>247420</v>
      </c>
      <c r="Q5" s="11">
        <f t="shared" ref="Q5:Q67" si="14">P5-M5</f>
        <v>0.2920999999914784</v>
      </c>
      <c r="R5" s="1">
        <f>IF(P5&gt;0,ROUND((P5/I5)*100,2),0)</f>
        <v>16.87</v>
      </c>
      <c r="S5" s="8">
        <f>ROUND(IF(J5=3%,$I$364*Ranking!K5,0),0)</f>
        <v>0</v>
      </c>
      <c r="T5" s="8">
        <f t="shared" si="2"/>
        <v>247420</v>
      </c>
      <c r="U5" s="8">
        <f t="shared" si="3"/>
        <v>0</v>
      </c>
      <c r="V5" s="8">
        <f t="shared" ref="V5:V67" si="15">P5+U5</f>
        <v>247420</v>
      </c>
      <c r="W5" s="10">
        <f t="shared" si="4"/>
        <v>16.87</v>
      </c>
      <c r="X5" s="8">
        <f>IF(J5=3%,ROUND($I$366*Ranking!K5,0),0)</f>
        <v>0</v>
      </c>
      <c r="Y5" s="12">
        <f t="shared" ref="Y5:Y67" si="16">V5+X5</f>
        <v>247420</v>
      </c>
      <c r="Z5" s="12">
        <f t="shared" si="5"/>
        <v>0</v>
      </c>
      <c r="AA5" s="8">
        <f t="shared" ref="AA5:AA67" si="17">V5+Z5</f>
        <v>247420</v>
      </c>
      <c r="AB5" s="55">
        <f t="shared" si="6"/>
        <v>0</v>
      </c>
      <c r="AC5" s="56">
        <f t="shared" si="7"/>
        <v>16.87</v>
      </c>
      <c r="AD5" s="57" t="str">
        <f t="shared" ref="AD5:AD67" si="18">IF(AC5=100,1,"")</f>
        <v/>
      </c>
      <c r="AE5" s="8"/>
    </row>
    <row r="6" spans="1:31">
      <c r="A6" s="1">
        <v>3</v>
      </c>
      <c r="B6" s="14" t="s">
        <v>8</v>
      </c>
      <c r="C6" s="14" t="s">
        <v>7</v>
      </c>
      <c r="D6" s="6" t="s">
        <v>721</v>
      </c>
      <c r="E6" s="7">
        <v>242362.66</v>
      </c>
      <c r="F6" s="7">
        <v>1618.3</v>
      </c>
      <c r="G6" s="53">
        <v>0</v>
      </c>
      <c r="H6" s="7">
        <f t="shared" si="8"/>
        <v>240744.36000000002</v>
      </c>
      <c r="I6" s="8">
        <f t="shared" si="9"/>
        <v>240744</v>
      </c>
      <c r="J6" s="9">
        <v>1.4999999999999999E-2</v>
      </c>
      <c r="K6" s="10">
        <f t="shared" si="10"/>
        <v>16.87</v>
      </c>
      <c r="L6" s="10">
        <f t="shared" si="11"/>
        <v>16.87</v>
      </c>
      <c r="M6" s="11">
        <f t="shared" si="0"/>
        <v>40606.381119999998</v>
      </c>
      <c r="N6" s="11">
        <f t="shared" si="1"/>
        <v>40606.381119999998</v>
      </c>
      <c r="O6" s="11">
        <f t="shared" si="12"/>
        <v>0.38111999999819091</v>
      </c>
      <c r="P6" s="8">
        <f t="shared" si="13"/>
        <v>40606</v>
      </c>
      <c r="Q6" s="11">
        <f t="shared" si="14"/>
        <v>-0.38111999999819091</v>
      </c>
      <c r="R6" s="1">
        <f t="shared" ref="R6:R67" si="19">IF(P6&gt;0,ROUND((P6/I6)*100,2),0)</f>
        <v>16.87</v>
      </c>
      <c r="S6" s="8">
        <f>ROUND(IF(J6=3%,$I$364*Ranking!K6,0),0)</f>
        <v>0</v>
      </c>
      <c r="T6" s="8">
        <f t="shared" si="2"/>
        <v>40606</v>
      </c>
      <c r="U6" s="8">
        <f t="shared" si="3"/>
        <v>0</v>
      </c>
      <c r="V6" s="8">
        <f t="shared" si="15"/>
        <v>40606</v>
      </c>
      <c r="W6" s="10">
        <f t="shared" si="4"/>
        <v>16.87</v>
      </c>
      <c r="X6" s="8">
        <f>IF(J6=3%,ROUND($I$366*Ranking!K6,0),0)</f>
        <v>0</v>
      </c>
      <c r="Y6" s="12">
        <f t="shared" si="16"/>
        <v>40606</v>
      </c>
      <c r="Z6" s="12">
        <f t="shared" si="5"/>
        <v>0</v>
      </c>
      <c r="AA6" s="8">
        <f t="shared" si="17"/>
        <v>40606</v>
      </c>
      <c r="AB6" s="55">
        <f t="shared" si="6"/>
        <v>0</v>
      </c>
      <c r="AC6" s="56">
        <f t="shared" si="7"/>
        <v>16.87</v>
      </c>
      <c r="AD6" s="57" t="str">
        <f t="shared" si="18"/>
        <v/>
      </c>
      <c r="AE6" s="8"/>
    </row>
    <row r="7" spans="1:31">
      <c r="A7" s="1">
        <v>4</v>
      </c>
      <c r="B7" s="14" t="s">
        <v>129</v>
      </c>
      <c r="C7" s="14" t="s">
        <v>7</v>
      </c>
      <c r="D7" s="6" t="s">
        <v>130</v>
      </c>
      <c r="E7" s="7">
        <v>0</v>
      </c>
      <c r="F7" s="7">
        <v>0</v>
      </c>
      <c r="G7" s="53">
        <v>0</v>
      </c>
      <c r="H7" s="7">
        <f t="shared" si="8"/>
        <v>0</v>
      </c>
      <c r="I7" s="8">
        <f t="shared" si="9"/>
        <v>0</v>
      </c>
      <c r="J7" s="9">
        <v>0</v>
      </c>
      <c r="K7" s="10">
        <f t="shared" si="10"/>
        <v>0</v>
      </c>
      <c r="L7" s="10" t="str">
        <f t="shared" si="11"/>
        <v/>
      </c>
      <c r="M7" s="11">
        <f t="shared" si="0"/>
        <v>0</v>
      </c>
      <c r="N7" s="11">
        <f t="shared" si="1"/>
        <v>0</v>
      </c>
      <c r="O7" s="11">
        <f t="shared" si="12"/>
        <v>0</v>
      </c>
      <c r="P7" s="8">
        <f t="shared" si="13"/>
        <v>0</v>
      </c>
      <c r="Q7" s="11">
        <f t="shared" si="14"/>
        <v>0</v>
      </c>
      <c r="R7" s="1">
        <f t="shared" si="19"/>
        <v>0</v>
      </c>
      <c r="S7" s="8">
        <f>ROUND(IF(J7=3%,$I$364*Ranking!K7,0),0)</f>
        <v>0</v>
      </c>
      <c r="T7" s="8">
        <f t="shared" si="2"/>
        <v>0</v>
      </c>
      <c r="U7" s="8">
        <f t="shared" si="3"/>
        <v>0</v>
      </c>
      <c r="V7" s="8">
        <f t="shared" si="15"/>
        <v>0</v>
      </c>
      <c r="W7" s="10">
        <f t="shared" si="4"/>
        <v>0</v>
      </c>
      <c r="X7" s="8">
        <f>IF(J7=3%,ROUND($I$366*Ranking!K7,0),0)</f>
        <v>0</v>
      </c>
      <c r="Y7" s="12">
        <f t="shared" si="16"/>
        <v>0</v>
      </c>
      <c r="Z7" s="12">
        <f t="shared" si="5"/>
        <v>0</v>
      </c>
      <c r="AA7" s="8">
        <f t="shared" si="17"/>
        <v>0</v>
      </c>
      <c r="AB7" s="55">
        <f t="shared" si="6"/>
        <v>0</v>
      </c>
      <c r="AC7" s="56" t="str">
        <f t="shared" si="7"/>
        <v/>
      </c>
      <c r="AD7" s="57" t="str">
        <f t="shared" si="18"/>
        <v/>
      </c>
      <c r="AE7" s="8"/>
    </row>
    <row r="8" spans="1:31">
      <c r="A8" s="1">
        <v>5</v>
      </c>
      <c r="B8" s="14" t="s">
        <v>9</v>
      </c>
      <c r="C8" s="14" t="s">
        <v>7</v>
      </c>
      <c r="D8" s="6" t="s">
        <v>10</v>
      </c>
      <c r="E8" s="7">
        <v>644420.46</v>
      </c>
      <c r="F8" s="7">
        <v>3924.19</v>
      </c>
      <c r="G8" s="53">
        <v>0</v>
      </c>
      <c r="H8" s="7">
        <f t="shared" si="8"/>
        <v>640496.27</v>
      </c>
      <c r="I8" s="8">
        <f t="shared" si="9"/>
        <v>640496</v>
      </c>
      <c r="J8" s="9">
        <v>0.01</v>
      </c>
      <c r="K8" s="10">
        <f t="shared" si="10"/>
        <v>16.87</v>
      </c>
      <c r="L8" s="10">
        <f t="shared" si="11"/>
        <v>16.87</v>
      </c>
      <c r="M8" s="11">
        <f t="shared" si="0"/>
        <v>108032.70147</v>
      </c>
      <c r="N8" s="11">
        <f t="shared" si="1"/>
        <v>108032.70147</v>
      </c>
      <c r="O8" s="11">
        <f t="shared" si="12"/>
        <v>-0.29853000000002794</v>
      </c>
      <c r="P8" s="8">
        <f t="shared" si="13"/>
        <v>108033</v>
      </c>
      <c r="Q8" s="11">
        <f t="shared" si="14"/>
        <v>0.29853000000002794</v>
      </c>
      <c r="R8" s="1">
        <f t="shared" si="19"/>
        <v>16.87</v>
      </c>
      <c r="S8" s="8">
        <f>ROUND(IF(J8=3%,$I$364*Ranking!K8,0),0)</f>
        <v>0</v>
      </c>
      <c r="T8" s="8">
        <f t="shared" si="2"/>
        <v>108033</v>
      </c>
      <c r="U8" s="8">
        <f t="shared" si="3"/>
        <v>0</v>
      </c>
      <c r="V8" s="8">
        <f t="shared" si="15"/>
        <v>108033</v>
      </c>
      <c r="W8" s="10">
        <f t="shared" si="4"/>
        <v>16.87</v>
      </c>
      <c r="X8" s="8">
        <f>IF(J8=3%,ROUND($I$366*Ranking!K8,0),0)</f>
        <v>0</v>
      </c>
      <c r="Y8" s="12">
        <f t="shared" si="16"/>
        <v>108033</v>
      </c>
      <c r="Z8" s="12">
        <f t="shared" si="5"/>
        <v>0</v>
      </c>
      <c r="AA8" s="8">
        <f t="shared" si="17"/>
        <v>108033</v>
      </c>
      <c r="AB8" s="55">
        <f t="shared" si="6"/>
        <v>0</v>
      </c>
      <c r="AC8" s="56">
        <f t="shared" si="7"/>
        <v>16.87</v>
      </c>
      <c r="AD8" s="57" t="str">
        <f t="shared" si="18"/>
        <v/>
      </c>
      <c r="AE8" s="8"/>
    </row>
    <row r="9" spans="1:31">
      <c r="A9" s="1">
        <v>6</v>
      </c>
      <c r="B9" s="14" t="s">
        <v>131</v>
      </c>
      <c r="C9" s="14" t="s">
        <v>7</v>
      </c>
      <c r="D9" s="6" t="s">
        <v>132</v>
      </c>
      <c r="E9" s="7">
        <v>0</v>
      </c>
      <c r="F9" s="7">
        <v>0</v>
      </c>
      <c r="G9" s="53">
        <v>0</v>
      </c>
      <c r="H9" s="7">
        <f t="shared" si="8"/>
        <v>0</v>
      </c>
      <c r="I9" s="8">
        <f t="shared" si="9"/>
        <v>0</v>
      </c>
      <c r="J9" s="9">
        <v>0</v>
      </c>
      <c r="K9" s="10">
        <f t="shared" si="10"/>
        <v>0</v>
      </c>
      <c r="L9" s="10" t="str">
        <f t="shared" si="11"/>
        <v/>
      </c>
      <c r="M9" s="11">
        <f t="shared" si="0"/>
        <v>0</v>
      </c>
      <c r="N9" s="11">
        <f t="shared" si="1"/>
        <v>0</v>
      </c>
      <c r="O9" s="11">
        <f t="shared" si="12"/>
        <v>0</v>
      </c>
      <c r="P9" s="8">
        <f t="shared" si="13"/>
        <v>0</v>
      </c>
      <c r="Q9" s="11">
        <f t="shared" si="14"/>
        <v>0</v>
      </c>
      <c r="R9" s="1">
        <f t="shared" si="19"/>
        <v>0</v>
      </c>
      <c r="S9" s="8">
        <f>ROUND(IF(J9=3%,$I$364*Ranking!K9,0),0)</f>
        <v>0</v>
      </c>
      <c r="T9" s="8">
        <f t="shared" si="2"/>
        <v>0</v>
      </c>
      <c r="U9" s="8">
        <f t="shared" si="3"/>
        <v>0</v>
      </c>
      <c r="V9" s="8">
        <f t="shared" si="15"/>
        <v>0</v>
      </c>
      <c r="W9" s="10">
        <f t="shared" si="4"/>
        <v>0</v>
      </c>
      <c r="X9" s="8">
        <f>IF(J9=3%,ROUND($I$366*Ranking!K9,0),0)</f>
        <v>0</v>
      </c>
      <c r="Y9" s="12">
        <f t="shared" si="16"/>
        <v>0</v>
      </c>
      <c r="Z9" s="12">
        <f t="shared" si="5"/>
        <v>0</v>
      </c>
      <c r="AA9" s="8">
        <f t="shared" si="17"/>
        <v>0</v>
      </c>
      <c r="AB9" s="55">
        <f t="shared" si="6"/>
        <v>0</v>
      </c>
      <c r="AC9" s="56" t="str">
        <f t="shared" si="7"/>
        <v/>
      </c>
      <c r="AD9" s="57" t="str">
        <f t="shared" si="18"/>
        <v/>
      </c>
      <c r="AE9" s="8"/>
    </row>
    <row r="10" spans="1:31">
      <c r="A10" s="1">
        <v>7</v>
      </c>
      <c r="B10" s="14" t="s">
        <v>133</v>
      </c>
      <c r="C10" s="14" t="s">
        <v>7</v>
      </c>
      <c r="D10" s="6" t="s">
        <v>134</v>
      </c>
      <c r="E10" s="7">
        <v>481877.96</v>
      </c>
      <c r="F10" s="7">
        <v>1495.47</v>
      </c>
      <c r="G10" s="53">
        <v>0</v>
      </c>
      <c r="H10" s="7">
        <f t="shared" si="8"/>
        <v>480382.49000000005</v>
      </c>
      <c r="I10" s="8">
        <f t="shared" si="9"/>
        <v>480382</v>
      </c>
      <c r="J10" s="9">
        <v>0.01</v>
      </c>
      <c r="K10" s="10">
        <f t="shared" si="10"/>
        <v>16.87</v>
      </c>
      <c r="L10" s="10">
        <f t="shared" si="11"/>
        <v>16.87</v>
      </c>
      <c r="M10" s="11">
        <f t="shared" si="0"/>
        <v>81026.212809999997</v>
      </c>
      <c r="N10" s="11">
        <f t="shared" si="1"/>
        <v>81026.212809999997</v>
      </c>
      <c r="O10" s="11">
        <f t="shared" si="12"/>
        <v>0.21280999999726191</v>
      </c>
      <c r="P10" s="8">
        <f t="shared" si="13"/>
        <v>81026</v>
      </c>
      <c r="Q10" s="11">
        <f t="shared" si="14"/>
        <v>-0.21280999999726191</v>
      </c>
      <c r="R10" s="1">
        <f t="shared" si="19"/>
        <v>16.87</v>
      </c>
      <c r="S10" s="8">
        <f>ROUND(IF(J10=3%,$I$364*Ranking!K10,0),0)</f>
        <v>0</v>
      </c>
      <c r="T10" s="8">
        <f t="shared" si="2"/>
        <v>81026</v>
      </c>
      <c r="U10" s="8">
        <f t="shared" si="3"/>
        <v>0</v>
      </c>
      <c r="V10" s="8">
        <f t="shared" si="15"/>
        <v>81026</v>
      </c>
      <c r="W10" s="10">
        <f t="shared" si="4"/>
        <v>16.87</v>
      </c>
      <c r="X10" s="8">
        <f>IF(J10=3%,ROUND($I$366*Ranking!K10,0),0)</f>
        <v>0</v>
      </c>
      <c r="Y10" s="12">
        <f t="shared" si="16"/>
        <v>81026</v>
      </c>
      <c r="Z10" s="12">
        <f t="shared" si="5"/>
        <v>0</v>
      </c>
      <c r="AA10" s="8">
        <f t="shared" si="17"/>
        <v>81026</v>
      </c>
      <c r="AB10" s="55">
        <f t="shared" si="6"/>
        <v>0</v>
      </c>
      <c r="AC10" s="56">
        <f t="shared" si="7"/>
        <v>16.87</v>
      </c>
      <c r="AD10" s="57" t="str">
        <f t="shared" si="18"/>
        <v/>
      </c>
      <c r="AE10" s="8"/>
    </row>
    <row r="11" spans="1:31">
      <c r="A11" s="1">
        <v>8</v>
      </c>
      <c r="B11" s="14" t="s">
        <v>11</v>
      </c>
      <c r="C11" s="14" t="s">
        <v>7</v>
      </c>
      <c r="D11" s="6" t="s">
        <v>12</v>
      </c>
      <c r="E11" s="7">
        <v>1596238.04</v>
      </c>
      <c r="F11" s="7">
        <v>5863.86</v>
      </c>
      <c r="G11" s="53">
        <v>0</v>
      </c>
      <c r="H11" s="7">
        <f t="shared" si="8"/>
        <v>1590374.18</v>
      </c>
      <c r="I11" s="8">
        <f t="shared" si="9"/>
        <v>1590374</v>
      </c>
      <c r="J11" s="9">
        <v>0.03</v>
      </c>
      <c r="K11" s="10">
        <f t="shared" si="10"/>
        <v>16.87</v>
      </c>
      <c r="L11" s="10">
        <f t="shared" si="11"/>
        <v>22.87</v>
      </c>
      <c r="M11" s="11">
        <f t="shared" si="0"/>
        <v>268248.98136999999</v>
      </c>
      <c r="N11" s="11">
        <f t="shared" si="1"/>
        <v>268248.98136999999</v>
      </c>
      <c r="O11" s="11">
        <f t="shared" si="12"/>
        <v>-1.8630000005941838E-2</v>
      </c>
      <c r="P11" s="8">
        <f t="shared" si="13"/>
        <v>268249</v>
      </c>
      <c r="Q11" s="11">
        <f t="shared" si="14"/>
        <v>1.8630000005941838E-2</v>
      </c>
      <c r="R11" s="1">
        <f t="shared" si="19"/>
        <v>16.87</v>
      </c>
      <c r="S11" s="8">
        <f>ROUND(IF(J11=3%,$I$364*Ranking!K11,0),0)</f>
        <v>57874</v>
      </c>
      <c r="T11" s="8">
        <f t="shared" si="2"/>
        <v>326123</v>
      </c>
      <c r="U11" s="8">
        <f t="shared" si="3"/>
        <v>57874</v>
      </c>
      <c r="V11" s="8">
        <f>P11+U11</f>
        <v>326123</v>
      </c>
      <c r="W11" s="10">
        <f t="shared" si="4"/>
        <v>20.51</v>
      </c>
      <c r="X11" s="8">
        <f>IF(J11=3%,ROUND($I$366*Ranking!K11,0),0)</f>
        <v>37666</v>
      </c>
      <c r="Y11" s="12">
        <f t="shared" si="16"/>
        <v>363789</v>
      </c>
      <c r="Z11" s="12">
        <f>IF(Y11&gt;I11,I11-V11,X11)</f>
        <v>37666</v>
      </c>
      <c r="AA11" s="8">
        <f>V11+Z11</f>
        <v>363789</v>
      </c>
      <c r="AB11" s="55">
        <f t="shared" si="6"/>
        <v>0</v>
      </c>
      <c r="AC11" s="56">
        <f t="shared" si="7"/>
        <v>22.87</v>
      </c>
      <c r="AD11" s="57" t="str">
        <f t="shared" si="18"/>
        <v/>
      </c>
      <c r="AE11" s="8"/>
    </row>
    <row r="12" spans="1:31">
      <c r="A12" s="1">
        <v>9</v>
      </c>
      <c r="B12" s="14" t="s">
        <v>135</v>
      </c>
      <c r="C12" s="14" t="s">
        <v>7</v>
      </c>
      <c r="D12" s="6" t="s">
        <v>136</v>
      </c>
      <c r="E12" s="7">
        <v>0</v>
      </c>
      <c r="F12" s="7">
        <v>0</v>
      </c>
      <c r="G12" s="53">
        <v>0</v>
      </c>
      <c r="H12" s="7">
        <f t="shared" si="8"/>
        <v>0</v>
      </c>
      <c r="I12" s="8">
        <f t="shared" si="9"/>
        <v>0</v>
      </c>
      <c r="J12" s="9">
        <v>0</v>
      </c>
      <c r="K12" s="10">
        <f t="shared" si="10"/>
        <v>0</v>
      </c>
      <c r="L12" s="10" t="str">
        <f t="shared" si="11"/>
        <v/>
      </c>
      <c r="M12" s="11">
        <f t="shared" si="0"/>
        <v>0</v>
      </c>
      <c r="N12" s="11">
        <f t="shared" si="1"/>
        <v>0</v>
      </c>
      <c r="O12" s="11">
        <f t="shared" si="12"/>
        <v>0</v>
      </c>
      <c r="P12" s="8">
        <f t="shared" si="13"/>
        <v>0</v>
      </c>
      <c r="Q12" s="11">
        <f t="shared" si="14"/>
        <v>0</v>
      </c>
      <c r="R12" s="1">
        <f t="shared" si="19"/>
        <v>0</v>
      </c>
      <c r="S12" s="8">
        <f>ROUND(IF(J12=3%,$I$364*Ranking!K12,0),0)</f>
        <v>0</v>
      </c>
      <c r="T12" s="8">
        <f t="shared" si="2"/>
        <v>0</v>
      </c>
      <c r="U12" s="8">
        <f t="shared" si="3"/>
        <v>0</v>
      </c>
      <c r="V12" s="8">
        <f t="shared" si="15"/>
        <v>0</v>
      </c>
      <c r="W12" s="10">
        <f t="shared" si="4"/>
        <v>0</v>
      </c>
      <c r="X12" s="8">
        <f>IF(J12=3%,ROUND($I$366*Ranking!K12,0),0)</f>
        <v>0</v>
      </c>
      <c r="Y12" s="12">
        <f t="shared" si="16"/>
        <v>0</v>
      </c>
      <c r="Z12" s="12">
        <f t="shared" si="5"/>
        <v>0</v>
      </c>
      <c r="AA12" s="8">
        <f t="shared" si="17"/>
        <v>0</v>
      </c>
      <c r="AB12" s="55">
        <f t="shared" si="6"/>
        <v>0</v>
      </c>
      <c r="AC12" s="56" t="str">
        <f t="shared" si="7"/>
        <v/>
      </c>
      <c r="AD12" s="57" t="str">
        <f t="shared" si="18"/>
        <v/>
      </c>
      <c r="AE12" s="8"/>
    </row>
    <row r="13" spans="1:31">
      <c r="A13" s="1">
        <v>10</v>
      </c>
      <c r="B13" s="14" t="s">
        <v>137</v>
      </c>
      <c r="C13" s="14" t="s">
        <v>7</v>
      </c>
      <c r="D13" s="6" t="s">
        <v>138</v>
      </c>
      <c r="E13" s="7">
        <v>2211919.29</v>
      </c>
      <c r="F13" s="7">
        <v>20243.86</v>
      </c>
      <c r="G13" s="53">
        <v>0</v>
      </c>
      <c r="H13" s="7">
        <f t="shared" si="8"/>
        <v>2191675.4300000002</v>
      </c>
      <c r="I13" s="8">
        <f t="shared" si="9"/>
        <v>2191675</v>
      </c>
      <c r="J13" s="9">
        <v>1.4999999999999999E-2</v>
      </c>
      <c r="K13" s="10">
        <f t="shared" si="10"/>
        <v>16.87</v>
      </c>
      <c r="L13" s="10">
        <f t="shared" si="11"/>
        <v>16.87</v>
      </c>
      <c r="M13" s="11">
        <f t="shared" si="0"/>
        <v>369670.64743999997</v>
      </c>
      <c r="N13" s="11">
        <f t="shared" si="1"/>
        <v>369670.64743999997</v>
      </c>
      <c r="O13" s="11">
        <f t="shared" si="12"/>
        <v>-0.35256000002846122</v>
      </c>
      <c r="P13" s="8">
        <f t="shared" si="13"/>
        <v>369671</v>
      </c>
      <c r="Q13" s="11">
        <f t="shared" si="14"/>
        <v>0.35256000002846122</v>
      </c>
      <c r="R13" s="1">
        <f t="shared" si="19"/>
        <v>16.87</v>
      </c>
      <c r="S13" s="8">
        <f>ROUND(IF(J13=3%,$I$364*Ranking!K13,0),0)</f>
        <v>0</v>
      </c>
      <c r="T13" s="8">
        <f t="shared" si="2"/>
        <v>369671</v>
      </c>
      <c r="U13" s="8">
        <f t="shared" si="3"/>
        <v>0</v>
      </c>
      <c r="V13" s="8">
        <f t="shared" si="15"/>
        <v>369671</v>
      </c>
      <c r="W13" s="10">
        <f t="shared" si="4"/>
        <v>16.87</v>
      </c>
      <c r="X13" s="8">
        <f>IF(J13=3%,ROUND($I$366*Ranking!K13,0),0)</f>
        <v>0</v>
      </c>
      <c r="Y13" s="12">
        <f t="shared" si="16"/>
        <v>369671</v>
      </c>
      <c r="Z13" s="12">
        <f t="shared" si="5"/>
        <v>0</v>
      </c>
      <c r="AA13" s="8">
        <f t="shared" si="17"/>
        <v>369671</v>
      </c>
      <c r="AB13" s="55">
        <f t="shared" si="6"/>
        <v>0</v>
      </c>
      <c r="AC13" s="56">
        <f t="shared" si="7"/>
        <v>16.87</v>
      </c>
      <c r="AD13" s="57" t="str">
        <f t="shared" si="18"/>
        <v/>
      </c>
      <c r="AE13" s="8"/>
    </row>
    <row r="14" spans="1:31">
      <c r="A14" s="1">
        <v>11</v>
      </c>
      <c r="B14" s="14" t="s">
        <v>139</v>
      </c>
      <c r="C14" s="14" t="s">
        <v>7</v>
      </c>
      <c r="D14" s="6" t="s">
        <v>140</v>
      </c>
      <c r="E14" s="7">
        <v>0</v>
      </c>
      <c r="F14" s="7">
        <v>0</v>
      </c>
      <c r="G14" s="53">
        <v>0</v>
      </c>
      <c r="H14" s="7">
        <f t="shared" si="8"/>
        <v>0</v>
      </c>
      <c r="I14" s="8">
        <f t="shared" si="9"/>
        <v>0</v>
      </c>
      <c r="J14" s="9">
        <v>0</v>
      </c>
      <c r="K14" s="10">
        <f t="shared" si="10"/>
        <v>0</v>
      </c>
      <c r="L14" s="10" t="str">
        <f t="shared" si="11"/>
        <v/>
      </c>
      <c r="M14" s="11">
        <f t="shared" si="0"/>
        <v>0</v>
      </c>
      <c r="N14" s="11">
        <f t="shared" si="1"/>
        <v>0</v>
      </c>
      <c r="O14" s="11">
        <f t="shared" si="12"/>
        <v>0</v>
      </c>
      <c r="P14" s="8">
        <f t="shared" si="13"/>
        <v>0</v>
      </c>
      <c r="Q14" s="11">
        <f t="shared" si="14"/>
        <v>0</v>
      </c>
      <c r="R14" s="1">
        <f t="shared" si="19"/>
        <v>0</v>
      </c>
      <c r="S14" s="8">
        <f>ROUND(IF(J14=3%,$I$364*Ranking!K14,0),0)</f>
        <v>0</v>
      </c>
      <c r="T14" s="8">
        <f t="shared" si="2"/>
        <v>0</v>
      </c>
      <c r="U14" s="8">
        <f t="shared" si="3"/>
        <v>0</v>
      </c>
      <c r="V14" s="8">
        <f t="shared" si="15"/>
        <v>0</v>
      </c>
      <c r="W14" s="10">
        <f t="shared" si="4"/>
        <v>0</v>
      </c>
      <c r="X14" s="8">
        <f>IF(J14=3%,ROUND($I$366*Ranking!K14,0),0)</f>
        <v>0</v>
      </c>
      <c r="Y14" s="12">
        <f t="shared" si="16"/>
        <v>0</v>
      </c>
      <c r="Z14" s="12">
        <f t="shared" si="5"/>
        <v>0</v>
      </c>
      <c r="AA14" s="8">
        <f t="shared" si="17"/>
        <v>0</v>
      </c>
      <c r="AB14" s="55">
        <f t="shared" si="6"/>
        <v>0</v>
      </c>
      <c r="AC14" s="56" t="str">
        <f t="shared" si="7"/>
        <v/>
      </c>
      <c r="AD14" s="57" t="str">
        <f t="shared" si="18"/>
        <v/>
      </c>
      <c r="AE14" s="8"/>
    </row>
    <row r="15" spans="1:31">
      <c r="A15" s="1">
        <v>12</v>
      </c>
      <c r="B15" s="14" t="s">
        <v>141</v>
      </c>
      <c r="C15" s="14" t="s">
        <v>7</v>
      </c>
      <c r="D15" s="6" t="s">
        <v>142</v>
      </c>
      <c r="E15" s="7">
        <v>0</v>
      </c>
      <c r="F15" s="7">
        <v>0</v>
      </c>
      <c r="G15" s="53">
        <v>0</v>
      </c>
      <c r="H15" s="7">
        <f t="shared" si="8"/>
        <v>0</v>
      </c>
      <c r="I15" s="8">
        <f t="shared" si="9"/>
        <v>0</v>
      </c>
      <c r="J15" s="9">
        <v>0</v>
      </c>
      <c r="K15" s="10">
        <f t="shared" si="10"/>
        <v>0</v>
      </c>
      <c r="L15" s="10" t="str">
        <f t="shared" si="11"/>
        <v/>
      </c>
      <c r="M15" s="11">
        <f t="shared" si="0"/>
        <v>0</v>
      </c>
      <c r="N15" s="11">
        <f t="shared" si="1"/>
        <v>0</v>
      </c>
      <c r="O15" s="11">
        <f t="shared" si="12"/>
        <v>0</v>
      </c>
      <c r="P15" s="8">
        <f t="shared" si="13"/>
        <v>0</v>
      </c>
      <c r="Q15" s="11">
        <f t="shared" si="14"/>
        <v>0</v>
      </c>
      <c r="R15" s="1">
        <f t="shared" si="19"/>
        <v>0</v>
      </c>
      <c r="S15" s="8">
        <f>ROUND(IF(J15=3%,$I$364*Ranking!K15,0),0)</f>
        <v>0</v>
      </c>
      <c r="T15" s="8">
        <f t="shared" si="2"/>
        <v>0</v>
      </c>
      <c r="U15" s="8">
        <f t="shared" si="3"/>
        <v>0</v>
      </c>
      <c r="V15" s="8">
        <f t="shared" si="15"/>
        <v>0</v>
      </c>
      <c r="W15" s="10">
        <f t="shared" si="4"/>
        <v>0</v>
      </c>
      <c r="X15" s="8">
        <f>IF(J15=3%,ROUND($I$366*Ranking!K15,0),0)</f>
        <v>0</v>
      </c>
      <c r="Y15" s="12">
        <f t="shared" si="16"/>
        <v>0</v>
      </c>
      <c r="Z15" s="12">
        <f t="shared" si="5"/>
        <v>0</v>
      </c>
      <c r="AA15" s="8">
        <f t="shared" si="17"/>
        <v>0</v>
      </c>
      <c r="AB15" s="55">
        <f t="shared" si="6"/>
        <v>0</v>
      </c>
      <c r="AC15" s="56" t="str">
        <f t="shared" si="7"/>
        <v/>
      </c>
      <c r="AD15" s="57" t="str">
        <f t="shared" si="18"/>
        <v/>
      </c>
      <c r="AE15" s="8"/>
    </row>
    <row r="16" spans="1:31">
      <c r="A16" s="1">
        <v>13</v>
      </c>
      <c r="B16" s="14" t="s">
        <v>143</v>
      </c>
      <c r="C16" s="14" t="s">
        <v>7</v>
      </c>
      <c r="D16" s="6" t="s">
        <v>144</v>
      </c>
      <c r="E16" s="7">
        <v>0</v>
      </c>
      <c r="F16" s="7">
        <v>0</v>
      </c>
      <c r="G16" s="53">
        <v>0</v>
      </c>
      <c r="H16" s="7">
        <f t="shared" si="8"/>
        <v>0</v>
      </c>
      <c r="I16" s="8">
        <f t="shared" si="9"/>
        <v>0</v>
      </c>
      <c r="J16" s="9">
        <v>0</v>
      </c>
      <c r="K16" s="10">
        <f t="shared" si="10"/>
        <v>0</v>
      </c>
      <c r="L16" s="10" t="str">
        <f t="shared" si="11"/>
        <v/>
      </c>
      <c r="M16" s="11">
        <f t="shared" si="0"/>
        <v>0</v>
      </c>
      <c r="N16" s="11">
        <f t="shared" si="1"/>
        <v>0</v>
      </c>
      <c r="O16" s="11">
        <f t="shared" si="12"/>
        <v>0</v>
      </c>
      <c r="P16" s="8">
        <f t="shared" si="13"/>
        <v>0</v>
      </c>
      <c r="Q16" s="11">
        <f t="shared" si="14"/>
        <v>0</v>
      </c>
      <c r="R16" s="1">
        <f t="shared" si="19"/>
        <v>0</v>
      </c>
      <c r="S16" s="8">
        <f>ROUND(IF(J16=3%,$I$364*Ranking!K16,0),0)</f>
        <v>0</v>
      </c>
      <c r="T16" s="8">
        <f t="shared" si="2"/>
        <v>0</v>
      </c>
      <c r="U16" s="8">
        <f t="shared" si="3"/>
        <v>0</v>
      </c>
      <c r="V16" s="8">
        <f t="shared" si="15"/>
        <v>0</v>
      </c>
      <c r="W16" s="10">
        <f t="shared" si="4"/>
        <v>0</v>
      </c>
      <c r="X16" s="8">
        <f>IF(J16=3%,ROUND($I$366*Ranking!K16,0),0)</f>
        <v>0</v>
      </c>
      <c r="Y16" s="12">
        <f t="shared" si="16"/>
        <v>0</v>
      </c>
      <c r="Z16" s="12">
        <f t="shared" si="5"/>
        <v>0</v>
      </c>
      <c r="AA16" s="8">
        <f t="shared" si="17"/>
        <v>0</v>
      </c>
      <c r="AB16" s="55">
        <f t="shared" si="6"/>
        <v>0</v>
      </c>
      <c r="AC16" s="56" t="str">
        <f t="shared" si="7"/>
        <v/>
      </c>
      <c r="AD16" s="57" t="str">
        <f t="shared" si="18"/>
        <v/>
      </c>
      <c r="AE16" s="8"/>
    </row>
    <row r="17" spans="1:31">
      <c r="A17" s="1">
        <v>14</v>
      </c>
      <c r="B17" s="14" t="s">
        <v>13</v>
      </c>
      <c r="C17" s="14" t="s">
        <v>7</v>
      </c>
      <c r="D17" s="6" t="s">
        <v>14</v>
      </c>
      <c r="E17" s="7">
        <v>1467732.27</v>
      </c>
      <c r="F17" s="7">
        <v>28392.91</v>
      </c>
      <c r="G17" s="53">
        <v>0</v>
      </c>
      <c r="H17" s="7">
        <f t="shared" si="8"/>
        <v>1439339.36</v>
      </c>
      <c r="I17" s="8">
        <f t="shared" si="9"/>
        <v>1439339</v>
      </c>
      <c r="J17" s="9">
        <v>0.03</v>
      </c>
      <c r="K17" s="10">
        <f t="shared" si="10"/>
        <v>16.87</v>
      </c>
      <c r="L17" s="10">
        <f t="shared" si="11"/>
        <v>21.09</v>
      </c>
      <c r="M17" s="11">
        <f t="shared" si="0"/>
        <v>242773.85105</v>
      </c>
      <c r="N17" s="11">
        <f t="shared" si="1"/>
        <v>242773.85105</v>
      </c>
      <c r="O17" s="11">
        <f t="shared" si="12"/>
        <v>-0.14895000000251457</v>
      </c>
      <c r="P17" s="8">
        <f t="shared" si="13"/>
        <v>242774</v>
      </c>
      <c r="Q17" s="11">
        <f t="shared" si="14"/>
        <v>0.14895000000251457</v>
      </c>
      <c r="R17" s="1">
        <f t="shared" si="19"/>
        <v>16.87</v>
      </c>
      <c r="S17" s="8">
        <f>ROUND(IF(J17=3%,$I$364*Ranking!K17,0),0)</f>
        <v>36829</v>
      </c>
      <c r="T17" s="8">
        <f t="shared" si="2"/>
        <v>279603</v>
      </c>
      <c r="U17" s="8">
        <f t="shared" si="3"/>
        <v>36829</v>
      </c>
      <c r="V17" s="8">
        <f t="shared" si="15"/>
        <v>279603</v>
      </c>
      <c r="W17" s="10">
        <f t="shared" si="4"/>
        <v>19.43</v>
      </c>
      <c r="X17" s="8">
        <f>IF(J17=3%,ROUND($I$366*Ranking!K17,0),0)</f>
        <v>23969</v>
      </c>
      <c r="Y17" s="12">
        <f t="shared" si="16"/>
        <v>303572</v>
      </c>
      <c r="Z17" s="12">
        <f t="shared" si="5"/>
        <v>23969</v>
      </c>
      <c r="AA17" s="8">
        <f t="shared" si="17"/>
        <v>303572</v>
      </c>
      <c r="AB17" s="55">
        <f t="shared" si="6"/>
        <v>0</v>
      </c>
      <c r="AC17" s="56">
        <f t="shared" si="7"/>
        <v>21.09</v>
      </c>
      <c r="AD17" s="57" t="str">
        <f t="shared" si="18"/>
        <v/>
      </c>
      <c r="AE17" s="8"/>
    </row>
    <row r="18" spans="1:31">
      <c r="A18" s="1">
        <v>15</v>
      </c>
      <c r="B18" s="14" t="s">
        <v>145</v>
      </c>
      <c r="C18" s="14" t="s">
        <v>7</v>
      </c>
      <c r="D18" s="6" t="s">
        <v>146</v>
      </c>
      <c r="E18" s="7">
        <v>0</v>
      </c>
      <c r="F18" s="7">
        <v>0</v>
      </c>
      <c r="G18" s="53">
        <v>0</v>
      </c>
      <c r="H18" s="7">
        <f t="shared" si="8"/>
        <v>0</v>
      </c>
      <c r="I18" s="8">
        <f t="shared" si="9"/>
        <v>0</v>
      </c>
      <c r="J18" s="9">
        <v>0</v>
      </c>
      <c r="K18" s="10">
        <f t="shared" si="10"/>
        <v>0</v>
      </c>
      <c r="L18" s="10" t="str">
        <f t="shared" si="11"/>
        <v/>
      </c>
      <c r="M18" s="11">
        <f t="shared" si="0"/>
        <v>0</v>
      </c>
      <c r="N18" s="11">
        <f t="shared" si="1"/>
        <v>0</v>
      </c>
      <c r="O18" s="11">
        <f t="shared" si="12"/>
        <v>0</v>
      </c>
      <c r="P18" s="8">
        <f t="shared" si="13"/>
        <v>0</v>
      </c>
      <c r="Q18" s="11">
        <f t="shared" si="14"/>
        <v>0</v>
      </c>
      <c r="R18" s="1">
        <f t="shared" si="19"/>
        <v>0</v>
      </c>
      <c r="S18" s="8">
        <f>ROUND(IF(J18=3%,$I$364*Ranking!K18,0),0)</f>
        <v>0</v>
      </c>
      <c r="T18" s="8">
        <f t="shared" si="2"/>
        <v>0</v>
      </c>
      <c r="U18" s="8">
        <f t="shared" si="3"/>
        <v>0</v>
      </c>
      <c r="V18" s="8">
        <f t="shared" si="15"/>
        <v>0</v>
      </c>
      <c r="W18" s="10">
        <f t="shared" si="4"/>
        <v>0</v>
      </c>
      <c r="X18" s="8">
        <f>IF(J18=3%,ROUND($I$366*Ranking!K18,0),0)</f>
        <v>0</v>
      </c>
      <c r="Y18" s="12">
        <f t="shared" si="16"/>
        <v>0</v>
      </c>
      <c r="Z18" s="12">
        <f t="shared" si="5"/>
        <v>0</v>
      </c>
      <c r="AA18" s="8">
        <f t="shared" si="17"/>
        <v>0</v>
      </c>
      <c r="AB18" s="55">
        <f t="shared" si="6"/>
        <v>0</v>
      </c>
      <c r="AC18" s="56" t="str">
        <f t="shared" si="7"/>
        <v/>
      </c>
      <c r="AD18" s="57" t="str">
        <f t="shared" si="18"/>
        <v/>
      </c>
      <c r="AE18" s="8"/>
    </row>
    <row r="19" spans="1:31">
      <c r="A19" s="1">
        <v>16</v>
      </c>
      <c r="B19" s="14" t="s">
        <v>147</v>
      </c>
      <c r="C19" s="14" t="s">
        <v>7</v>
      </c>
      <c r="D19" s="6" t="s">
        <v>148</v>
      </c>
      <c r="E19" s="7">
        <v>0</v>
      </c>
      <c r="F19" s="7">
        <v>0</v>
      </c>
      <c r="G19" s="53">
        <v>0</v>
      </c>
      <c r="H19" s="7">
        <f t="shared" si="8"/>
        <v>0</v>
      </c>
      <c r="I19" s="8">
        <f t="shared" si="9"/>
        <v>0</v>
      </c>
      <c r="J19" s="9">
        <v>0</v>
      </c>
      <c r="K19" s="10">
        <f t="shared" si="10"/>
        <v>0</v>
      </c>
      <c r="L19" s="10" t="str">
        <f t="shared" si="11"/>
        <v/>
      </c>
      <c r="M19" s="11">
        <f t="shared" si="0"/>
        <v>0</v>
      </c>
      <c r="N19" s="11">
        <f t="shared" si="1"/>
        <v>0</v>
      </c>
      <c r="O19" s="11">
        <f t="shared" si="12"/>
        <v>0</v>
      </c>
      <c r="P19" s="8">
        <f t="shared" si="13"/>
        <v>0</v>
      </c>
      <c r="Q19" s="11">
        <f t="shared" si="14"/>
        <v>0</v>
      </c>
      <c r="R19" s="1">
        <f t="shared" si="19"/>
        <v>0</v>
      </c>
      <c r="S19" s="8">
        <f>ROUND(IF(J19=3%,$I$364*Ranking!K19,0),0)</f>
        <v>0</v>
      </c>
      <c r="T19" s="8">
        <f t="shared" si="2"/>
        <v>0</v>
      </c>
      <c r="U19" s="8">
        <f t="shared" si="3"/>
        <v>0</v>
      </c>
      <c r="V19" s="8">
        <f t="shared" si="15"/>
        <v>0</v>
      </c>
      <c r="W19" s="10">
        <f t="shared" si="4"/>
        <v>0</v>
      </c>
      <c r="X19" s="8">
        <f>IF(J19=3%,ROUND($I$366*Ranking!K19,0),0)</f>
        <v>0</v>
      </c>
      <c r="Y19" s="12">
        <f t="shared" si="16"/>
        <v>0</v>
      </c>
      <c r="Z19" s="12">
        <f t="shared" si="5"/>
        <v>0</v>
      </c>
      <c r="AA19" s="8">
        <f t="shared" si="17"/>
        <v>0</v>
      </c>
      <c r="AB19" s="55">
        <f t="shared" si="6"/>
        <v>0</v>
      </c>
      <c r="AC19" s="56" t="str">
        <f t="shared" si="7"/>
        <v/>
      </c>
      <c r="AD19" s="57" t="str">
        <f t="shared" si="18"/>
        <v/>
      </c>
      <c r="AE19" s="8"/>
    </row>
    <row r="20" spans="1:31">
      <c r="A20" s="1">
        <v>17</v>
      </c>
      <c r="B20" s="14" t="s">
        <v>149</v>
      </c>
      <c r="C20" s="14" t="s">
        <v>7</v>
      </c>
      <c r="D20" s="6" t="s">
        <v>150</v>
      </c>
      <c r="E20" s="7">
        <v>0</v>
      </c>
      <c r="F20" s="7">
        <v>0</v>
      </c>
      <c r="G20" s="53">
        <v>0</v>
      </c>
      <c r="H20" s="7">
        <f t="shared" si="8"/>
        <v>0</v>
      </c>
      <c r="I20" s="8">
        <f t="shared" si="9"/>
        <v>0</v>
      </c>
      <c r="J20" s="9">
        <v>0</v>
      </c>
      <c r="K20" s="10">
        <f t="shared" si="10"/>
        <v>0</v>
      </c>
      <c r="L20" s="10" t="str">
        <f t="shared" si="11"/>
        <v/>
      </c>
      <c r="M20" s="11">
        <f t="shared" si="0"/>
        <v>0</v>
      </c>
      <c r="N20" s="11">
        <f t="shared" si="1"/>
        <v>0</v>
      </c>
      <c r="O20" s="11">
        <f t="shared" si="12"/>
        <v>0</v>
      </c>
      <c r="P20" s="8">
        <f t="shared" si="13"/>
        <v>0</v>
      </c>
      <c r="Q20" s="11">
        <f t="shared" si="14"/>
        <v>0</v>
      </c>
      <c r="R20" s="1">
        <f t="shared" si="19"/>
        <v>0</v>
      </c>
      <c r="S20" s="8">
        <f>ROUND(IF(J20=3%,$I$364*Ranking!K20,0),0)</f>
        <v>0</v>
      </c>
      <c r="T20" s="8">
        <f t="shared" si="2"/>
        <v>0</v>
      </c>
      <c r="U20" s="8">
        <f t="shared" si="3"/>
        <v>0</v>
      </c>
      <c r="V20" s="8">
        <f t="shared" si="15"/>
        <v>0</v>
      </c>
      <c r="W20" s="10">
        <f t="shared" si="4"/>
        <v>0</v>
      </c>
      <c r="X20" s="8">
        <f>IF(J20=3%,ROUND($I$366*Ranking!K20,0),0)</f>
        <v>0</v>
      </c>
      <c r="Y20" s="12">
        <f t="shared" si="16"/>
        <v>0</v>
      </c>
      <c r="Z20" s="12">
        <f t="shared" si="5"/>
        <v>0</v>
      </c>
      <c r="AA20" s="8">
        <f t="shared" si="17"/>
        <v>0</v>
      </c>
      <c r="AB20" s="55">
        <f t="shared" si="6"/>
        <v>0</v>
      </c>
      <c r="AC20" s="56" t="str">
        <f t="shared" si="7"/>
        <v/>
      </c>
      <c r="AD20" s="57" t="str">
        <f t="shared" si="18"/>
        <v/>
      </c>
      <c r="AE20" s="8"/>
    </row>
    <row r="21" spans="1:31">
      <c r="A21" s="1">
        <v>18</v>
      </c>
      <c r="B21" s="14" t="s">
        <v>151</v>
      </c>
      <c r="C21" s="14" t="s">
        <v>7</v>
      </c>
      <c r="D21" s="6" t="s">
        <v>152</v>
      </c>
      <c r="E21" s="7">
        <v>0</v>
      </c>
      <c r="F21" s="7">
        <v>0</v>
      </c>
      <c r="G21" s="53">
        <v>0</v>
      </c>
      <c r="H21" s="7">
        <f t="shared" si="8"/>
        <v>0</v>
      </c>
      <c r="I21" s="8">
        <f t="shared" si="9"/>
        <v>0</v>
      </c>
      <c r="J21" s="9">
        <v>0</v>
      </c>
      <c r="K21" s="10">
        <f t="shared" si="10"/>
        <v>0</v>
      </c>
      <c r="L21" s="10" t="str">
        <f t="shared" si="11"/>
        <v/>
      </c>
      <c r="M21" s="11">
        <f t="shared" si="0"/>
        <v>0</v>
      </c>
      <c r="N21" s="11">
        <f t="shared" si="1"/>
        <v>0</v>
      </c>
      <c r="O21" s="11">
        <f t="shared" si="12"/>
        <v>0</v>
      </c>
      <c r="P21" s="8">
        <f t="shared" si="13"/>
        <v>0</v>
      </c>
      <c r="Q21" s="11">
        <f t="shared" si="14"/>
        <v>0</v>
      </c>
      <c r="R21" s="1">
        <f t="shared" si="19"/>
        <v>0</v>
      </c>
      <c r="S21" s="8">
        <f>ROUND(IF(J21=3%,$I$364*Ranking!K21,0),0)</f>
        <v>0</v>
      </c>
      <c r="T21" s="8">
        <f t="shared" si="2"/>
        <v>0</v>
      </c>
      <c r="U21" s="8">
        <f t="shared" si="3"/>
        <v>0</v>
      </c>
      <c r="V21" s="8">
        <f t="shared" si="15"/>
        <v>0</v>
      </c>
      <c r="W21" s="10">
        <f t="shared" si="4"/>
        <v>0</v>
      </c>
      <c r="X21" s="8">
        <f>IF(J21=3%,ROUND($I$366*Ranking!K21,0),0)</f>
        <v>0</v>
      </c>
      <c r="Y21" s="12">
        <f t="shared" si="16"/>
        <v>0</v>
      </c>
      <c r="Z21" s="12">
        <f t="shared" si="5"/>
        <v>0</v>
      </c>
      <c r="AA21" s="8">
        <f t="shared" si="17"/>
        <v>0</v>
      </c>
      <c r="AB21" s="55">
        <f t="shared" si="6"/>
        <v>0</v>
      </c>
      <c r="AC21" s="56" t="str">
        <f t="shared" si="7"/>
        <v/>
      </c>
      <c r="AD21" s="57" t="str">
        <f t="shared" si="18"/>
        <v/>
      </c>
      <c r="AE21" s="8"/>
    </row>
    <row r="22" spans="1:31">
      <c r="A22" s="1">
        <v>19</v>
      </c>
      <c r="B22" s="14" t="s">
        <v>15</v>
      </c>
      <c r="C22" s="14" t="s">
        <v>7</v>
      </c>
      <c r="D22" s="6" t="s">
        <v>16</v>
      </c>
      <c r="E22" s="7">
        <v>778730.84</v>
      </c>
      <c r="F22" s="7">
        <v>6074.84</v>
      </c>
      <c r="G22" s="53">
        <v>0</v>
      </c>
      <c r="H22" s="7">
        <f t="shared" ref="H22:H68" si="20">E22-F22+G22</f>
        <v>772656</v>
      </c>
      <c r="I22" s="8">
        <f t="shared" si="9"/>
        <v>772656</v>
      </c>
      <c r="J22" s="9">
        <v>0.03</v>
      </c>
      <c r="K22" s="10">
        <f t="shared" si="10"/>
        <v>16.87</v>
      </c>
      <c r="L22" s="10">
        <f t="shared" si="11"/>
        <v>29.23</v>
      </c>
      <c r="M22" s="11">
        <f t="shared" si="0"/>
        <v>130324.17843</v>
      </c>
      <c r="N22" s="11">
        <f t="shared" si="1"/>
        <v>130324.17843</v>
      </c>
      <c r="O22" s="11">
        <f t="shared" si="12"/>
        <v>0.17842999999993481</v>
      </c>
      <c r="P22" s="8">
        <f t="shared" si="13"/>
        <v>130324</v>
      </c>
      <c r="Q22" s="11">
        <f t="shared" si="14"/>
        <v>-0.17842999999993481</v>
      </c>
      <c r="R22" s="1">
        <f t="shared" si="19"/>
        <v>16.87</v>
      </c>
      <c r="S22" s="8">
        <f>ROUND(IF(J22=3%,$I$364*Ranking!K22,0),0)</f>
        <v>57874</v>
      </c>
      <c r="T22" s="8">
        <f t="shared" si="2"/>
        <v>188198</v>
      </c>
      <c r="U22" s="8">
        <f t="shared" si="3"/>
        <v>57874</v>
      </c>
      <c r="V22" s="8">
        <f t="shared" si="15"/>
        <v>188198</v>
      </c>
      <c r="W22" s="10">
        <f t="shared" si="4"/>
        <v>24.36</v>
      </c>
      <c r="X22" s="8">
        <f>IF(J22=3%,ROUND($I$366*Ranking!K22,0),0)</f>
        <v>37666</v>
      </c>
      <c r="Y22" s="12">
        <f t="shared" si="16"/>
        <v>225864</v>
      </c>
      <c r="Z22" s="12">
        <f t="shared" si="5"/>
        <v>37666</v>
      </c>
      <c r="AA22" s="8">
        <f t="shared" si="17"/>
        <v>225864</v>
      </c>
      <c r="AB22" s="55">
        <f t="shared" si="6"/>
        <v>0</v>
      </c>
      <c r="AC22" s="56">
        <f t="shared" si="7"/>
        <v>29.23</v>
      </c>
      <c r="AD22" s="57" t="str">
        <f t="shared" si="18"/>
        <v/>
      </c>
      <c r="AE22" s="8"/>
    </row>
    <row r="23" spans="1:31">
      <c r="A23" s="1">
        <v>20</v>
      </c>
      <c r="B23" s="14" t="s">
        <v>153</v>
      </c>
      <c r="C23" s="14" t="s">
        <v>7</v>
      </c>
      <c r="D23" s="6" t="s">
        <v>154</v>
      </c>
      <c r="E23" s="7">
        <v>4524676.71</v>
      </c>
      <c r="F23" s="7">
        <v>33616.26</v>
      </c>
      <c r="G23" s="53">
        <v>0</v>
      </c>
      <c r="H23" s="7">
        <f t="shared" si="20"/>
        <v>4491060.45</v>
      </c>
      <c r="I23" s="8">
        <f t="shared" si="9"/>
        <v>4491060</v>
      </c>
      <c r="J23" s="9">
        <v>0.03</v>
      </c>
      <c r="K23" s="10">
        <f t="shared" si="10"/>
        <v>16.87</v>
      </c>
      <c r="L23" s="10">
        <f t="shared" si="11"/>
        <v>17.829999999999998</v>
      </c>
      <c r="M23" s="11">
        <f t="shared" si="0"/>
        <v>757508.78112000006</v>
      </c>
      <c r="N23" s="11">
        <f t="shared" si="1"/>
        <v>757508.78112000006</v>
      </c>
      <c r="O23" s="11">
        <f t="shared" si="12"/>
        <v>-0.21887999994214624</v>
      </c>
      <c r="P23" s="8">
        <f t="shared" si="13"/>
        <v>757509</v>
      </c>
      <c r="Q23" s="11">
        <f t="shared" si="14"/>
        <v>0.21887999994214624</v>
      </c>
      <c r="R23" s="1">
        <f t="shared" si="19"/>
        <v>16.87</v>
      </c>
      <c r="S23" s="8">
        <f>ROUND(IF(J23=3%,$I$364*Ranking!K23,0),0)</f>
        <v>26307</v>
      </c>
      <c r="T23" s="8">
        <f t="shared" si="2"/>
        <v>783816</v>
      </c>
      <c r="U23" s="8">
        <f t="shared" si="3"/>
        <v>26307</v>
      </c>
      <c r="V23" s="8">
        <f t="shared" si="15"/>
        <v>783816</v>
      </c>
      <c r="W23" s="10">
        <f t="shared" si="4"/>
        <v>17.45</v>
      </c>
      <c r="X23" s="8">
        <f>IF(J23=3%,ROUND($I$366*Ranking!K23,0),0)</f>
        <v>17121</v>
      </c>
      <c r="Y23" s="12">
        <f t="shared" si="16"/>
        <v>800937</v>
      </c>
      <c r="Z23" s="12">
        <f t="shared" si="5"/>
        <v>17121</v>
      </c>
      <c r="AA23" s="8">
        <f t="shared" si="17"/>
        <v>800937</v>
      </c>
      <c r="AB23" s="55">
        <f t="shared" si="6"/>
        <v>0</v>
      </c>
      <c r="AC23" s="56">
        <f t="shared" si="7"/>
        <v>17.829999999999998</v>
      </c>
      <c r="AD23" s="57" t="str">
        <f t="shared" si="18"/>
        <v/>
      </c>
      <c r="AE23" s="8"/>
    </row>
    <row r="24" spans="1:31">
      <c r="A24" s="1">
        <v>21</v>
      </c>
      <c r="B24" s="14" t="s">
        <v>155</v>
      </c>
      <c r="C24" s="14" t="s">
        <v>7</v>
      </c>
      <c r="D24" s="6" t="s">
        <v>156</v>
      </c>
      <c r="E24" s="7">
        <v>0</v>
      </c>
      <c r="F24" s="7">
        <v>0</v>
      </c>
      <c r="G24" s="53">
        <v>0</v>
      </c>
      <c r="H24" s="7">
        <f t="shared" si="20"/>
        <v>0</v>
      </c>
      <c r="I24" s="8">
        <f t="shared" si="9"/>
        <v>0</v>
      </c>
      <c r="J24" s="9">
        <v>0</v>
      </c>
      <c r="K24" s="10">
        <f t="shared" si="10"/>
        <v>0</v>
      </c>
      <c r="L24" s="10" t="str">
        <f t="shared" si="11"/>
        <v/>
      </c>
      <c r="M24" s="11">
        <f t="shared" si="0"/>
        <v>0</v>
      </c>
      <c r="N24" s="11">
        <f t="shared" si="1"/>
        <v>0</v>
      </c>
      <c r="O24" s="11">
        <f t="shared" si="12"/>
        <v>0</v>
      </c>
      <c r="P24" s="8">
        <f t="shared" si="13"/>
        <v>0</v>
      </c>
      <c r="Q24" s="11">
        <f t="shared" si="14"/>
        <v>0</v>
      </c>
      <c r="R24" s="1">
        <f t="shared" si="19"/>
        <v>0</v>
      </c>
      <c r="S24" s="8">
        <f>ROUND(IF(J24=3%,$I$364*Ranking!K24,0),0)</f>
        <v>0</v>
      </c>
      <c r="T24" s="8">
        <f t="shared" si="2"/>
        <v>0</v>
      </c>
      <c r="U24" s="8">
        <f t="shared" si="3"/>
        <v>0</v>
      </c>
      <c r="V24" s="8">
        <f t="shared" si="15"/>
        <v>0</v>
      </c>
      <c r="W24" s="10">
        <f t="shared" si="4"/>
        <v>0</v>
      </c>
      <c r="X24" s="8">
        <f>IF(J24=3%,ROUND($I$366*Ranking!K24,0),0)</f>
        <v>0</v>
      </c>
      <c r="Y24" s="12">
        <f t="shared" si="16"/>
        <v>0</v>
      </c>
      <c r="Z24" s="12">
        <f t="shared" si="5"/>
        <v>0</v>
      </c>
      <c r="AA24" s="8">
        <f t="shared" si="17"/>
        <v>0</v>
      </c>
      <c r="AB24" s="55">
        <f t="shared" si="6"/>
        <v>0</v>
      </c>
      <c r="AC24" s="56" t="str">
        <f t="shared" si="7"/>
        <v/>
      </c>
      <c r="AD24" s="57" t="str">
        <f t="shared" si="18"/>
        <v/>
      </c>
      <c r="AE24" s="8"/>
    </row>
    <row r="25" spans="1:31">
      <c r="A25" s="1">
        <v>22</v>
      </c>
      <c r="B25" s="14" t="s">
        <v>157</v>
      </c>
      <c r="C25" s="14" t="s">
        <v>7</v>
      </c>
      <c r="D25" s="6" t="s">
        <v>158</v>
      </c>
      <c r="E25" s="7">
        <v>72511.27</v>
      </c>
      <c r="F25" s="7">
        <v>0</v>
      </c>
      <c r="G25" s="53">
        <v>0</v>
      </c>
      <c r="H25" s="7">
        <f t="shared" si="20"/>
        <v>72511.27</v>
      </c>
      <c r="I25" s="8">
        <f t="shared" si="9"/>
        <v>72511</v>
      </c>
      <c r="J25" s="9">
        <v>1.4999999999999999E-2</v>
      </c>
      <c r="K25" s="10">
        <f t="shared" si="10"/>
        <v>16.87</v>
      </c>
      <c r="L25" s="10">
        <f t="shared" si="11"/>
        <v>16.87</v>
      </c>
      <c r="M25" s="11">
        <f t="shared" si="0"/>
        <v>12230.45767</v>
      </c>
      <c r="N25" s="11">
        <f t="shared" si="1"/>
        <v>12230.45767</v>
      </c>
      <c r="O25" s="11">
        <f t="shared" si="12"/>
        <v>0.45766999999977998</v>
      </c>
      <c r="P25" s="8">
        <f t="shared" si="13"/>
        <v>12230</v>
      </c>
      <c r="Q25" s="11">
        <f t="shared" si="14"/>
        <v>-0.45766999999977998</v>
      </c>
      <c r="R25" s="1">
        <f t="shared" si="19"/>
        <v>16.87</v>
      </c>
      <c r="S25" s="8">
        <f>ROUND(IF(J25=3%,$I$364*Ranking!K25,0),0)</f>
        <v>0</v>
      </c>
      <c r="T25" s="8">
        <f t="shared" si="2"/>
        <v>12230</v>
      </c>
      <c r="U25" s="8">
        <f t="shared" si="3"/>
        <v>0</v>
      </c>
      <c r="V25" s="8">
        <f t="shared" si="15"/>
        <v>12230</v>
      </c>
      <c r="W25" s="10">
        <f t="shared" si="4"/>
        <v>16.87</v>
      </c>
      <c r="X25" s="8">
        <f>IF(J25=3%,ROUND($I$366*Ranking!K25,0),0)</f>
        <v>0</v>
      </c>
      <c r="Y25" s="12">
        <f t="shared" si="16"/>
        <v>12230</v>
      </c>
      <c r="Z25" s="12">
        <f t="shared" si="5"/>
        <v>0</v>
      </c>
      <c r="AA25" s="8">
        <f t="shared" si="17"/>
        <v>12230</v>
      </c>
      <c r="AB25" s="55">
        <f t="shared" si="6"/>
        <v>0</v>
      </c>
      <c r="AC25" s="56">
        <f t="shared" si="7"/>
        <v>16.87</v>
      </c>
      <c r="AD25" s="57" t="str">
        <f t="shared" si="18"/>
        <v/>
      </c>
      <c r="AE25" s="8"/>
    </row>
    <row r="26" spans="1:31">
      <c r="A26" s="1">
        <v>23</v>
      </c>
      <c r="B26" s="14" t="s">
        <v>17</v>
      </c>
      <c r="C26" s="14" t="s">
        <v>7</v>
      </c>
      <c r="D26" s="6" t="s">
        <v>18</v>
      </c>
      <c r="E26" s="7">
        <v>2289562.48</v>
      </c>
      <c r="F26" s="7">
        <v>10374.6</v>
      </c>
      <c r="G26" s="53">
        <v>0</v>
      </c>
      <c r="H26" s="7">
        <f t="shared" si="20"/>
        <v>2279187.88</v>
      </c>
      <c r="I26" s="8">
        <f t="shared" si="9"/>
        <v>2279188</v>
      </c>
      <c r="J26" s="9">
        <v>0.03</v>
      </c>
      <c r="K26" s="10">
        <f t="shared" si="10"/>
        <v>16.87</v>
      </c>
      <c r="L26" s="10">
        <f t="shared" si="11"/>
        <v>19.149999999999999</v>
      </c>
      <c r="M26" s="11">
        <f t="shared" si="0"/>
        <v>384431.49809000001</v>
      </c>
      <c r="N26" s="11">
        <f t="shared" si="1"/>
        <v>384431.49809000001</v>
      </c>
      <c r="O26" s="11">
        <f t="shared" si="12"/>
        <v>0.49809000000823289</v>
      </c>
      <c r="P26" s="8">
        <f t="shared" si="13"/>
        <v>384431</v>
      </c>
      <c r="Q26" s="11">
        <f t="shared" si="14"/>
        <v>-0.49809000000823289</v>
      </c>
      <c r="R26" s="1">
        <f t="shared" si="19"/>
        <v>16.87</v>
      </c>
      <c r="S26" s="8">
        <f>ROUND(IF(J26=3%,$I$364*Ranking!K26,0),0)</f>
        <v>31568</v>
      </c>
      <c r="T26" s="8">
        <f t="shared" si="2"/>
        <v>415999</v>
      </c>
      <c r="U26" s="8">
        <f t="shared" si="3"/>
        <v>31568</v>
      </c>
      <c r="V26" s="8">
        <f t="shared" si="15"/>
        <v>415999</v>
      </c>
      <c r="W26" s="10">
        <f t="shared" si="4"/>
        <v>18.25</v>
      </c>
      <c r="X26" s="8">
        <f>IF(J26=3%,ROUND($I$366*Ranking!K26,0),0)</f>
        <v>20545</v>
      </c>
      <c r="Y26" s="12">
        <f t="shared" si="16"/>
        <v>436544</v>
      </c>
      <c r="Z26" s="12">
        <f t="shared" si="5"/>
        <v>20545</v>
      </c>
      <c r="AA26" s="8">
        <f t="shared" si="17"/>
        <v>436544</v>
      </c>
      <c r="AB26" s="55">
        <f t="shared" si="6"/>
        <v>0</v>
      </c>
      <c r="AC26" s="56">
        <f t="shared" si="7"/>
        <v>19.149999999999999</v>
      </c>
      <c r="AD26" s="57" t="str">
        <f t="shared" si="18"/>
        <v/>
      </c>
      <c r="AE26" s="8"/>
    </row>
    <row r="27" spans="1:31">
      <c r="A27" s="1">
        <v>24</v>
      </c>
      <c r="B27" s="14" t="s">
        <v>159</v>
      </c>
      <c r="C27" s="14" t="s">
        <v>7</v>
      </c>
      <c r="D27" s="6" t="s">
        <v>160</v>
      </c>
      <c r="E27" s="7">
        <v>382403.43</v>
      </c>
      <c r="F27" s="7">
        <v>3588.07</v>
      </c>
      <c r="G27" s="53">
        <v>0</v>
      </c>
      <c r="H27" s="7">
        <f t="shared" si="20"/>
        <v>378815.36</v>
      </c>
      <c r="I27" s="8">
        <f t="shared" si="9"/>
        <v>378815</v>
      </c>
      <c r="J27" s="9">
        <v>1.4999999999999999E-2</v>
      </c>
      <c r="K27" s="10">
        <f t="shared" si="10"/>
        <v>16.87</v>
      </c>
      <c r="L27" s="10">
        <f t="shared" si="11"/>
        <v>16.87</v>
      </c>
      <c r="M27" s="11">
        <f t="shared" si="0"/>
        <v>63894.86868</v>
      </c>
      <c r="N27" s="11">
        <f t="shared" si="1"/>
        <v>63894.86868</v>
      </c>
      <c r="O27" s="11">
        <f t="shared" si="12"/>
        <v>-0.13132000000041444</v>
      </c>
      <c r="P27" s="8">
        <f t="shared" si="13"/>
        <v>63895</v>
      </c>
      <c r="Q27" s="11">
        <f t="shared" si="14"/>
        <v>0.13132000000041444</v>
      </c>
      <c r="R27" s="1">
        <f t="shared" si="19"/>
        <v>16.87</v>
      </c>
      <c r="S27" s="8">
        <f>ROUND(IF(J27=3%,$I$364*Ranking!K27,0),0)</f>
        <v>0</v>
      </c>
      <c r="T27" s="8">
        <f t="shared" si="2"/>
        <v>63895</v>
      </c>
      <c r="U27" s="8">
        <f t="shared" si="3"/>
        <v>0</v>
      </c>
      <c r="V27" s="8">
        <f t="shared" si="15"/>
        <v>63895</v>
      </c>
      <c r="W27" s="10">
        <f t="shared" si="4"/>
        <v>16.87</v>
      </c>
      <c r="X27" s="8">
        <f>IF(J27=3%,ROUND($I$366*Ranking!K27,0),0)</f>
        <v>0</v>
      </c>
      <c r="Y27" s="12">
        <f t="shared" si="16"/>
        <v>63895</v>
      </c>
      <c r="Z27" s="12">
        <f t="shared" si="5"/>
        <v>0</v>
      </c>
      <c r="AA27" s="8">
        <f t="shared" si="17"/>
        <v>63895</v>
      </c>
      <c r="AB27" s="55">
        <f t="shared" si="6"/>
        <v>0</v>
      </c>
      <c r="AC27" s="56">
        <f t="shared" si="7"/>
        <v>16.87</v>
      </c>
      <c r="AD27" s="57" t="str">
        <f t="shared" si="18"/>
        <v/>
      </c>
      <c r="AE27" s="8"/>
    </row>
    <row r="28" spans="1:31">
      <c r="A28" s="1">
        <v>25</v>
      </c>
      <c r="B28" s="14" t="s">
        <v>161</v>
      </c>
      <c r="C28" s="14" t="s">
        <v>7</v>
      </c>
      <c r="D28" s="6" t="s">
        <v>162</v>
      </c>
      <c r="E28" s="7">
        <v>0</v>
      </c>
      <c r="F28" s="7">
        <v>0</v>
      </c>
      <c r="G28" s="53">
        <v>0</v>
      </c>
      <c r="H28" s="7">
        <f t="shared" si="20"/>
        <v>0</v>
      </c>
      <c r="I28" s="8">
        <f t="shared" si="9"/>
        <v>0</v>
      </c>
      <c r="J28" s="9">
        <v>0</v>
      </c>
      <c r="K28" s="10">
        <f t="shared" si="10"/>
        <v>0</v>
      </c>
      <c r="L28" s="10" t="str">
        <f t="shared" si="11"/>
        <v/>
      </c>
      <c r="M28" s="11">
        <f t="shared" si="0"/>
        <v>0</v>
      </c>
      <c r="N28" s="11">
        <f t="shared" si="1"/>
        <v>0</v>
      </c>
      <c r="O28" s="11">
        <f t="shared" si="12"/>
        <v>0</v>
      </c>
      <c r="P28" s="8">
        <f t="shared" si="13"/>
        <v>0</v>
      </c>
      <c r="Q28" s="11">
        <f t="shared" si="14"/>
        <v>0</v>
      </c>
      <c r="R28" s="1">
        <f t="shared" si="19"/>
        <v>0</v>
      </c>
      <c r="S28" s="8">
        <f>ROUND(IF(J28=3%,$I$364*Ranking!K28,0),0)</f>
        <v>0</v>
      </c>
      <c r="T28" s="8">
        <f t="shared" si="2"/>
        <v>0</v>
      </c>
      <c r="U28" s="8">
        <f t="shared" si="3"/>
        <v>0</v>
      </c>
      <c r="V28" s="8">
        <f t="shared" si="15"/>
        <v>0</v>
      </c>
      <c r="W28" s="10">
        <f t="shared" si="4"/>
        <v>0</v>
      </c>
      <c r="X28" s="8">
        <f>IF(J28=3%,ROUND($I$366*Ranking!K28,0),0)</f>
        <v>0</v>
      </c>
      <c r="Y28" s="12">
        <f t="shared" si="16"/>
        <v>0</v>
      </c>
      <c r="Z28" s="12">
        <f t="shared" si="5"/>
        <v>0</v>
      </c>
      <c r="AA28" s="8">
        <f t="shared" si="17"/>
        <v>0</v>
      </c>
      <c r="AB28" s="55">
        <f t="shared" si="6"/>
        <v>0</v>
      </c>
      <c r="AC28" s="56" t="str">
        <f t="shared" si="7"/>
        <v/>
      </c>
      <c r="AD28" s="57" t="str">
        <f t="shared" si="18"/>
        <v/>
      </c>
      <c r="AE28" s="8"/>
    </row>
    <row r="29" spans="1:31">
      <c r="A29" s="1">
        <v>26</v>
      </c>
      <c r="B29" s="14" t="s">
        <v>163</v>
      </c>
      <c r="C29" s="14" t="s">
        <v>7</v>
      </c>
      <c r="D29" s="6" t="s">
        <v>164</v>
      </c>
      <c r="E29" s="7">
        <v>1827465.43</v>
      </c>
      <c r="F29" s="7">
        <v>14315.79</v>
      </c>
      <c r="G29" s="53">
        <v>0</v>
      </c>
      <c r="H29" s="7">
        <f t="shared" si="20"/>
        <v>1813149.64</v>
      </c>
      <c r="I29" s="8">
        <f t="shared" si="9"/>
        <v>1813150</v>
      </c>
      <c r="J29" s="9">
        <v>1.4999999999999999E-2</v>
      </c>
      <c r="K29" s="10">
        <f t="shared" si="10"/>
        <v>16.87</v>
      </c>
      <c r="L29" s="10">
        <f t="shared" si="11"/>
        <v>16.87</v>
      </c>
      <c r="M29" s="11">
        <f t="shared" si="0"/>
        <v>305824.69316999998</v>
      </c>
      <c r="N29" s="11">
        <f t="shared" si="1"/>
        <v>305824.69316999998</v>
      </c>
      <c r="O29" s="11">
        <f t="shared" si="12"/>
        <v>-0.30683000001590699</v>
      </c>
      <c r="P29" s="8">
        <f t="shared" si="13"/>
        <v>305825</v>
      </c>
      <c r="Q29" s="11">
        <f t="shared" si="14"/>
        <v>0.30683000001590699</v>
      </c>
      <c r="R29" s="1">
        <f t="shared" si="19"/>
        <v>16.87</v>
      </c>
      <c r="S29" s="8">
        <f>ROUND(IF(J29=3%,$I$364*Ranking!K29,0),0)</f>
        <v>0</v>
      </c>
      <c r="T29" s="8">
        <f t="shared" si="2"/>
        <v>305825</v>
      </c>
      <c r="U29" s="8">
        <f t="shared" si="3"/>
        <v>0</v>
      </c>
      <c r="V29" s="8">
        <f t="shared" si="15"/>
        <v>305825</v>
      </c>
      <c r="W29" s="10">
        <f t="shared" si="4"/>
        <v>16.87</v>
      </c>
      <c r="X29" s="8">
        <f>IF(J29=3%,ROUND($I$366*Ranking!K29,0),0)</f>
        <v>0</v>
      </c>
      <c r="Y29" s="12">
        <f t="shared" si="16"/>
        <v>305825</v>
      </c>
      <c r="Z29" s="12">
        <f t="shared" si="5"/>
        <v>0</v>
      </c>
      <c r="AA29" s="8">
        <f t="shared" si="17"/>
        <v>305825</v>
      </c>
      <c r="AB29" s="55">
        <f t="shared" si="6"/>
        <v>0</v>
      </c>
      <c r="AC29" s="56">
        <f t="shared" si="7"/>
        <v>16.87</v>
      </c>
      <c r="AD29" s="57" t="str">
        <f t="shared" si="18"/>
        <v/>
      </c>
      <c r="AE29" s="8"/>
    </row>
    <row r="30" spans="1:31">
      <c r="A30" s="1">
        <v>27</v>
      </c>
      <c r="B30" s="14" t="s">
        <v>165</v>
      </c>
      <c r="C30" s="14" t="s">
        <v>7</v>
      </c>
      <c r="D30" s="6" t="s">
        <v>166</v>
      </c>
      <c r="E30" s="7">
        <v>0</v>
      </c>
      <c r="F30" s="7">
        <v>0</v>
      </c>
      <c r="G30" s="53">
        <v>0</v>
      </c>
      <c r="H30" s="7">
        <f t="shared" si="20"/>
        <v>0</v>
      </c>
      <c r="I30" s="8">
        <f t="shared" si="9"/>
        <v>0</v>
      </c>
      <c r="J30" s="9">
        <v>0</v>
      </c>
      <c r="K30" s="10">
        <f t="shared" si="10"/>
        <v>0</v>
      </c>
      <c r="L30" s="10" t="str">
        <f t="shared" si="11"/>
        <v/>
      </c>
      <c r="M30" s="11">
        <f t="shared" si="0"/>
        <v>0</v>
      </c>
      <c r="N30" s="11">
        <f t="shared" si="1"/>
        <v>0</v>
      </c>
      <c r="O30" s="11">
        <f t="shared" si="12"/>
        <v>0</v>
      </c>
      <c r="P30" s="8">
        <f t="shared" si="13"/>
        <v>0</v>
      </c>
      <c r="Q30" s="11">
        <f t="shared" si="14"/>
        <v>0</v>
      </c>
      <c r="R30" s="1">
        <f t="shared" si="19"/>
        <v>0</v>
      </c>
      <c r="S30" s="8">
        <f>ROUND(IF(J30=3%,$I$364*Ranking!K30,0),0)</f>
        <v>0</v>
      </c>
      <c r="T30" s="8">
        <f t="shared" si="2"/>
        <v>0</v>
      </c>
      <c r="U30" s="8">
        <f t="shared" si="3"/>
        <v>0</v>
      </c>
      <c r="V30" s="8">
        <f t="shared" si="15"/>
        <v>0</v>
      </c>
      <c r="W30" s="10">
        <f t="shared" si="4"/>
        <v>0</v>
      </c>
      <c r="X30" s="8">
        <f>IF(J30=3%,ROUND($I$366*Ranking!K30,0),0)</f>
        <v>0</v>
      </c>
      <c r="Y30" s="12">
        <f t="shared" si="16"/>
        <v>0</v>
      </c>
      <c r="Z30" s="12">
        <f t="shared" si="5"/>
        <v>0</v>
      </c>
      <c r="AA30" s="8">
        <f t="shared" si="17"/>
        <v>0</v>
      </c>
      <c r="AB30" s="55">
        <f t="shared" si="6"/>
        <v>0</v>
      </c>
      <c r="AC30" s="56" t="str">
        <f t="shared" si="7"/>
        <v/>
      </c>
      <c r="AD30" s="57" t="str">
        <f t="shared" si="18"/>
        <v/>
      </c>
      <c r="AE30" s="8"/>
    </row>
    <row r="31" spans="1:31">
      <c r="A31" s="1">
        <v>28</v>
      </c>
      <c r="B31" s="14" t="s">
        <v>167</v>
      </c>
      <c r="C31" s="14" t="s">
        <v>7</v>
      </c>
      <c r="D31" s="6" t="s">
        <v>168</v>
      </c>
      <c r="E31" s="7">
        <v>378435.85</v>
      </c>
      <c r="F31" s="7">
        <v>228.22</v>
      </c>
      <c r="G31" s="53">
        <v>0</v>
      </c>
      <c r="H31" s="7">
        <f t="shared" si="20"/>
        <v>378207.63</v>
      </c>
      <c r="I31" s="8">
        <f t="shared" si="9"/>
        <v>378208</v>
      </c>
      <c r="J31" s="9">
        <v>0.03</v>
      </c>
      <c r="K31" s="10">
        <f t="shared" si="10"/>
        <v>16.87</v>
      </c>
      <c r="L31" s="10">
        <f t="shared" si="11"/>
        <v>44.42</v>
      </c>
      <c r="M31" s="11">
        <f t="shared" si="0"/>
        <v>63792.485760000003</v>
      </c>
      <c r="N31" s="11">
        <f t="shared" si="1"/>
        <v>63792.485760000003</v>
      </c>
      <c r="O31" s="11">
        <f t="shared" si="12"/>
        <v>0.48576000000321073</v>
      </c>
      <c r="P31" s="8">
        <f t="shared" si="13"/>
        <v>63792</v>
      </c>
      <c r="Q31" s="11">
        <f t="shared" si="14"/>
        <v>-0.48576000000321073</v>
      </c>
      <c r="R31" s="1">
        <f t="shared" si="19"/>
        <v>16.87</v>
      </c>
      <c r="S31" s="8">
        <f>ROUND(IF(J31=3%,$I$364*Ranking!K31,0),0)</f>
        <v>63136</v>
      </c>
      <c r="T31" s="8">
        <f t="shared" si="2"/>
        <v>126928</v>
      </c>
      <c r="U31" s="8">
        <f t="shared" si="3"/>
        <v>63136</v>
      </c>
      <c r="V31" s="8">
        <f t="shared" si="15"/>
        <v>126928</v>
      </c>
      <c r="W31" s="10">
        <f t="shared" si="4"/>
        <v>33.56</v>
      </c>
      <c r="X31" s="8">
        <f>IF(J31=3%,ROUND($I$366*Ranking!K31,0),0)</f>
        <v>41090</v>
      </c>
      <c r="Y31" s="12">
        <f t="shared" si="16"/>
        <v>168018</v>
      </c>
      <c r="Z31" s="12">
        <f t="shared" si="5"/>
        <v>41090</v>
      </c>
      <c r="AA31" s="8">
        <f>V31+Z31</f>
        <v>168018</v>
      </c>
      <c r="AB31" s="55">
        <f t="shared" si="6"/>
        <v>0</v>
      </c>
      <c r="AC31" s="56">
        <f t="shared" si="7"/>
        <v>44.42</v>
      </c>
      <c r="AD31" s="57" t="str">
        <f t="shared" si="18"/>
        <v/>
      </c>
      <c r="AE31" s="8"/>
    </row>
    <row r="32" spans="1:31">
      <c r="A32" s="1">
        <v>29</v>
      </c>
      <c r="B32" s="14" t="s">
        <v>169</v>
      </c>
      <c r="C32" s="14" t="s">
        <v>7</v>
      </c>
      <c r="D32" s="6" t="s">
        <v>170</v>
      </c>
      <c r="E32" s="7">
        <v>0</v>
      </c>
      <c r="F32" s="7">
        <v>0</v>
      </c>
      <c r="G32" s="53">
        <v>0</v>
      </c>
      <c r="H32" s="7">
        <f t="shared" si="20"/>
        <v>0</v>
      </c>
      <c r="I32" s="8">
        <f t="shared" si="9"/>
        <v>0</v>
      </c>
      <c r="J32" s="9">
        <v>0</v>
      </c>
      <c r="K32" s="10">
        <f t="shared" si="10"/>
        <v>0</v>
      </c>
      <c r="L32" s="10" t="str">
        <f t="shared" si="11"/>
        <v/>
      </c>
      <c r="M32" s="11">
        <f t="shared" si="0"/>
        <v>0</v>
      </c>
      <c r="N32" s="11">
        <f t="shared" si="1"/>
        <v>0</v>
      </c>
      <c r="O32" s="11">
        <f t="shared" si="12"/>
        <v>0</v>
      </c>
      <c r="P32" s="8">
        <f t="shared" si="13"/>
        <v>0</v>
      </c>
      <c r="Q32" s="11">
        <f t="shared" si="14"/>
        <v>0</v>
      </c>
      <c r="R32" s="1">
        <f t="shared" si="19"/>
        <v>0</v>
      </c>
      <c r="S32" s="8">
        <f>ROUND(IF(J32=3%,$I$364*Ranking!K32,0),0)</f>
        <v>0</v>
      </c>
      <c r="T32" s="8">
        <f t="shared" si="2"/>
        <v>0</v>
      </c>
      <c r="U32" s="8">
        <f t="shared" si="3"/>
        <v>0</v>
      </c>
      <c r="V32" s="8">
        <f t="shared" si="15"/>
        <v>0</v>
      </c>
      <c r="W32" s="10">
        <f t="shared" si="4"/>
        <v>0</v>
      </c>
      <c r="X32" s="8">
        <f>IF(J32=3%,ROUND($I$366*Ranking!K32,0),0)</f>
        <v>0</v>
      </c>
      <c r="Y32" s="12">
        <f t="shared" si="16"/>
        <v>0</v>
      </c>
      <c r="Z32" s="12">
        <f t="shared" si="5"/>
        <v>0</v>
      </c>
      <c r="AA32" s="8">
        <f t="shared" si="17"/>
        <v>0</v>
      </c>
      <c r="AB32" s="55">
        <f t="shared" si="6"/>
        <v>0</v>
      </c>
      <c r="AC32" s="56" t="str">
        <f t="shared" si="7"/>
        <v/>
      </c>
      <c r="AD32" s="57" t="str">
        <f t="shared" si="18"/>
        <v/>
      </c>
      <c r="AE32" s="8"/>
    </row>
    <row r="33" spans="1:31">
      <c r="A33" s="1">
        <v>30</v>
      </c>
      <c r="B33" s="14" t="s">
        <v>171</v>
      </c>
      <c r="C33" s="14" t="s">
        <v>7</v>
      </c>
      <c r="D33" s="6" t="s">
        <v>172</v>
      </c>
      <c r="E33" s="7">
        <v>1105562.5900000001</v>
      </c>
      <c r="F33" s="7">
        <v>8755.0300000000007</v>
      </c>
      <c r="G33" s="53">
        <v>0</v>
      </c>
      <c r="H33" s="7">
        <f t="shared" si="20"/>
        <v>1096807.56</v>
      </c>
      <c r="I33" s="8">
        <f t="shared" si="9"/>
        <v>1096808</v>
      </c>
      <c r="J33" s="9">
        <v>0.01</v>
      </c>
      <c r="K33" s="10">
        <f t="shared" si="10"/>
        <v>16.87</v>
      </c>
      <c r="L33" s="10">
        <f t="shared" si="11"/>
        <v>16.87</v>
      </c>
      <c r="M33" s="11">
        <f t="shared" si="0"/>
        <v>184999.01832</v>
      </c>
      <c r="N33" s="11">
        <f t="shared" si="1"/>
        <v>184999.01832</v>
      </c>
      <c r="O33" s="11">
        <f t="shared" si="12"/>
        <v>1.832000000285916E-2</v>
      </c>
      <c r="P33" s="8">
        <f t="shared" si="13"/>
        <v>184999</v>
      </c>
      <c r="Q33" s="11">
        <f t="shared" si="14"/>
        <v>-1.832000000285916E-2</v>
      </c>
      <c r="R33" s="1">
        <f t="shared" si="19"/>
        <v>16.87</v>
      </c>
      <c r="S33" s="8">
        <f>ROUND(IF(J33=3%,$I$364*Ranking!K33,0),0)</f>
        <v>0</v>
      </c>
      <c r="T33" s="8">
        <f t="shared" si="2"/>
        <v>184999</v>
      </c>
      <c r="U33" s="8">
        <f t="shared" si="3"/>
        <v>0</v>
      </c>
      <c r="V33" s="8">
        <f t="shared" si="15"/>
        <v>184999</v>
      </c>
      <c r="W33" s="10">
        <f t="shared" si="4"/>
        <v>16.87</v>
      </c>
      <c r="X33" s="8">
        <f>IF(J33=3%,ROUND($I$366*Ranking!K33,0),0)</f>
        <v>0</v>
      </c>
      <c r="Y33" s="12">
        <f t="shared" si="16"/>
        <v>184999</v>
      </c>
      <c r="Z33" s="12">
        <f t="shared" si="5"/>
        <v>0</v>
      </c>
      <c r="AA33" s="8">
        <f t="shared" si="17"/>
        <v>184999</v>
      </c>
      <c r="AB33" s="55">
        <f t="shared" si="6"/>
        <v>0</v>
      </c>
      <c r="AC33" s="56">
        <f t="shared" si="7"/>
        <v>16.87</v>
      </c>
      <c r="AD33" s="57" t="str">
        <f t="shared" si="18"/>
        <v/>
      </c>
      <c r="AE33" s="8"/>
    </row>
    <row r="34" spans="1:31">
      <c r="A34" s="1">
        <v>31</v>
      </c>
      <c r="B34" s="14" t="s">
        <v>173</v>
      </c>
      <c r="C34" s="14" t="s">
        <v>7</v>
      </c>
      <c r="D34" s="6" t="s">
        <v>174</v>
      </c>
      <c r="E34" s="7">
        <v>1340594</v>
      </c>
      <c r="F34" s="7">
        <v>18671</v>
      </c>
      <c r="G34" s="53">
        <v>0</v>
      </c>
      <c r="H34" s="7">
        <f t="shared" si="20"/>
        <v>1321923</v>
      </c>
      <c r="I34" s="8">
        <f t="shared" si="9"/>
        <v>1321923</v>
      </c>
      <c r="J34" s="9">
        <v>0.01</v>
      </c>
      <c r="K34" s="10">
        <f t="shared" si="10"/>
        <v>16.87</v>
      </c>
      <c r="L34" s="10">
        <f t="shared" si="11"/>
        <v>16.87</v>
      </c>
      <c r="M34" s="11">
        <f t="shared" si="0"/>
        <v>222969.25013</v>
      </c>
      <c r="N34" s="11">
        <f t="shared" si="1"/>
        <v>222969.25013</v>
      </c>
      <c r="O34" s="11">
        <f t="shared" si="12"/>
        <v>0.2501300000003539</v>
      </c>
      <c r="P34" s="8">
        <f t="shared" si="13"/>
        <v>222969</v>
      </c>
      <c r="Q34" s="11">
        <f t="shared" si="14"/>
        <v>-0.2501300000003539</v>
      </c>
      <c r="R34" s="1">
        <f t="shared" si="19"/>
        <v>16.87</v>
      </c>
      <c r="S34" s="8">
        <f>ROUND(IF(J34=3%,$I$364*Ranking!K34,0),0)</f>
        <v>0</v>
      </c>
      <c r="T34" s="8">
        <f t="shared" si="2"/>
        <v>222969</v>
      </c>
      <c r="U34" s="8">
        <f t="shared" si="3"/>
        <v>0</v>
      </c>
      <c r="V34" s="8">
        <f t="shared" si="15"/>
        <v>222969</v>
      </c>
      <c r="W34" s="10">
        <f t="shared" si="4"/>
        <v>16.87</v>
      </c>
      <c r="X34" s="8">
        <f>IF(J34=3%,ROUND($I$366*Ranking!K34,0),0)</f>
        <v>0</v>
      </c>
      <c r="Y34" s="12">
        <f t="shared" si="16"/>
        <v>222969</v>
      </c>
      <c r="Z34" s="12">
        <f t="shared" si="5"/>
        <v>0</v>
      </c>
      <c r="AA34" s="8">
        <f t="shared" si="17"/>
        <v>222969</v>
      </c>
      <c r="AB34" s="55">
        <f t="shared" si="6"/>
        <v>0</v>
      </c>
      <c r="AC34" s="56">
        <f t="shared" si="7"/>
        <v>16.87</v>
      </c>
      <c r="AD34" s="57" t="str">
        <f t="shared" si="18"/>
        <v/>
      </c>
      <c r="AE34" s="8"/>
    </row>
    <row r="35" spans="1:31">
      <c r="A35" s="1">
        <v>32</v>
      </c>
      <c r="B35" s="14" t="s">
        <v>175</v>
      </c>
      <c r="C35" s="14" t="s">
        <v>176</v>
      </c>
      <c r="D35" s="6" t="s">
        <v>177</v>
      </c>
      <c r="E35" s="7">
        <v>0</v>
      </c>
      <c r="F35" s="7">
        <v>0</v>
      </c>
      <c r="G35" s="53">
        <v>0</v>
      </c>
      <c r="H35" s="7">
        <f t="shared" si="20"/>
        <v>0</v>
      </c>
      <c r="I35" s="8">
        <f t="shared" si="9"/>
        <v>0</v>
      </c>
      <c r="J35" s="9">
        <v>0</v>
      </c>
      <c r="K35" s="10">
        <f t="shared" si="10"/>
        <v>0</v>
      </c>
      <c r="L35" s="10" t="str">
        <f t="shared" si="11"/>
        <v/>
      </c>
      <c r="M35" s="11">
        <f t="shared" si="0"/>
        <v>0</v>
      </c>
      <c r="N35" s="11">
        <f t="shared" si="1"/>
        <v>0</v>
      </c>
      <c r="O35" s="11">
        <f t="shared" si="12"/>
        <v>0</v>
      </c>
      <c r="P35" s="8">
        <f t="shared" si="13"/>
        <v>0</v>
      </c>
      <c r="Q35" s="11">
        <f t="shared" si="14"/>
        <v>0</v>
      </c>
      <c r="R35" s="1">
        <f t="shared" si="19"/>
        <v>0</v>
      </c>
      <c r="S35" s="8">
        <f>ROUND(IF(J35=3%,$I$364*Ranking!K35,0),0)</f>
        <v>0</v>
      </c>
      <c r="T35" s="8">
        <f t="shared" si="2"/>
        <v>0</v>
      </c>
      <c r="U35" s="8">
        <f t="shared" si="3"/>
        <v>0</v>
      </c>
      <c r="V35" s="8">
        <f t="shared" si="15"/>
        <v>0</v>
      </c>
      <c r="W35" s="10">
        <f t="shared" si="4"/>
        <v>0</v>
      </c>
      <c r="X35" s="8">
        <f>IF(J35=3%,ROUND($I$366*Ranking!K35,0),0)</f>
        <v>0</v>
      </c>
      <c r="Y35" s="12">
        <f t="shared" si="16"/>
        <v>0</v>
      </c>
      <c r="Z35" s="12">
        <f t="shared" si="5"/>
        <v>0</v>
      </c>
      <c r="AA35" s="8">
        <f t="shared" si="17"/>
        <v>0</v>
      </c>
      <c r="AB35" s="55">
        <f t="shared" si="6"/>
        <v>0</v>
      </c>
      <c r="AC35" s="56" t="str">
        <f t="shared" si="7"/>
        <v/>
      </c>
      <c r="AD35" s="57" t="str">
        <f t="shared" si="18"/>
        <v/>
      </c>
      <c r="AE35" s="8"/>
    </row>
    <row r="36" spans="1:31">
      <c r="A36" s="1">
        <v>33</v>
      </c>
      <c r="B36" s="14" t="s">
        <v>178</v>
      </c>
      <c r="C36" s="14" t="s">
        <v>7</v>
      </c>
      <c r="D36" s="6" t="s">
        <v>179</v>
      </c>
      <c r="E36" s="7">
        <v>0</v>
      </c>
      <c r="F36" s="7">
        <v>0</v>
      </c>
      <c r="G36" s="53">
        <v>0</v>
      </c>
      <c r="H36" s="7">
        <f t="shared" si="20"/>
        <v>0</v>
      </c>
      <c r="I36" s="8">
        <f t="shared" si="9"/>
        <v>0</v>
      </c>
      <c r="J36" s="9">
        <v>0</v>
      </c>
      <c r="K36" s="10">
        <f t="shared" si="10"/>
        <v>0</v>
      </c>
      <c r="L36" s="10" t="str">
        <f t="shared" si="11"/>
        <v/>
      </c>
      <c r="M36" s="11">
        <f t="shared" si="0"/>
        <v>0</v>
      </c>
      <c r="N36" s="11">
        <f t="shared" si="1"/>
        <v>0</v>
      </c>
      <c r="O36" s="11">
        <f t="shared" si="12"/>
        <v>0</v>
      </c>
      <c r="P36" s="8">
        <f t="shared" si="13"/>
        <v>0</v>
      </c>
      <c r="Q36" s="11">
        <f t="shared" si="14"/>
        <v>0</v>
      </c>
      <c r="R36" s="1">
        <f t="shared" si="19"/>
        <v>0</v>
      </c>
      <c r="S36" s="8">
        <f>ROUND(IF(J36=3%,$I$364*Ranking!K36,0),0)</f>
        <v>0</v>
      </c>
      <c r="T36" s="8">
        <f t="shared" si="2"/>
        <v>0</v>
      </c>
      <c r="U36" s="8">
        <f t="shared" si="3"/>
        <v>0</v>
      </c>
      <c r="V36" s="8">
        <f t="shared" si="15"/>
        <v>0</v>
      </c>
      <c r="W36" s="10">
        <f t="shared" si="4"/>
        <v>0</v>
      </c>
      <c r="X36" s="8">
        <f>IF(J36=3%,ROUND($I$366*Ranking!K36,0),0)</f>
        <v>0</v>
      </c>
      <c r="Y36" s="12">
        <f t="shared" si="16"/>
        <v>0</v>
      </c>
      <c r="Z36" s="12">
        <f t="shared" si="5"/>
        <v>0</v>
      </c>
      <c r="AA36" s="8">
        <f t="shared" si="17"/>
        <v>0</v>
      </c>
      <c r="AB36" s="55">
        <f t="shared" si="6"/>
        <v>0</v>
      </c>
      <c r="AC36" s="56" t="str">
        <f t="shared" si="7"/>
        <v/>
      </c>
      <c r="AD36" s="57" t="str">
        <f t="shared" si="18"/>
        <v/>
      </c>
      <c r="AE36" s="8"/>
    </row>
    <row r="37" spans="1:31">
      <c r="A37" s="1">
        <v>34</v>
      </c>
      <c r="B37" s="14" t="s">
        <v>180</v>
      </c>
      <c r="C37" s="14" t="s">
        <v>7</v>
      </c>
      <c r="D37" s="6" t="s">
        <v>181</v>
      </c>
      <c r="E37" s="7">
        <v>0</v>
      </c>
      <c r="F37" s="7">
        <v>0</v>
      </c>
      <c r="G37" s="53">
        <v>0</v>
      </c>
      <c r="H37" s="7">
        <f t="shared" si="20"/>
        <v>0</v>
      </c>
      <c r="I37" s="8">
        <f t="shared" si="9"/>
        <v>0</v>
      </c>
      <c r="J37" s="9">
        <v>0</v>
      </c>
      <c r="K37" s="10">
        <f t="shared" si="10"/>
        <v>0</v>
      </c>
      <c r="L37" s="10" t="str">
        <f t="shared" si="11"/>
        <v/>
      </c>
      <c r="M37" s="11">
        <f t="shared" si="0"/>
        <v>0</v>
      </c>
      <c r="N37" s="11">
        <f t="shared" si="1"/>
        <v>0</v>
      </c>
      <c r="O37" s="11">
        <f t="shared" si="12"/>
        <v>0</v>
      </c>
      <c r="P37" s="8">
        <f t="shared" si="13"/>
        <v>0</v>
      </c>
      <c r="Q37" s="11">
        <f t="shared" si="14"/>
        <v>0</v>
      </c>
      <c r="R37" s="1">
        <f t="shared" si="19"/>
        <v>0</v>
      </c>
      <c r="S37" s="8">
        <f>ROUND(IF(J37=3%,$I$364*Ranking!K37,0),0)</f>
        <v>0</v>
      </c>
      <c r="T37" s="8">
        <f t="shared" si="2"/>
        <v>0</v>
      </c>
      <c r="U37" s="8">
        <f t="shared" si="3"/>
        <v>0</v>
      </c>
      <c r="V37" s="8">
        <f t="shared" si="15"/>
        <v>0</v>
      </c>
      <c r="W37" s="10">
        <f t="shared" si="4"/>
        <v>0</v>
      </c>
      <c r="X37" s="8">
        <f>IF(J37=3%,ROUND($I$366*Ranking!K37,0),0)</f>
        <v>0</v>
      </c>
      <c r="Y37" s="12">
        <f t="shared" si="16"/>
        <v>0</v>
      </c>
      <c r="Z37" s="12">
        <f t="shared" si="5"/>
        <v>0</v>
      </c>
      <c r="AA37" s="8">
        <f t="shared" si="17"/>
        <v>0</v>
      </c>
      <c r="AB37" s="55">
        <f t="shared" si="6"/>
        <v>0</v>
      </c>
      <c r="AC37" s="56" t="str">
        <f t="shared" si="7"/>
        <v/>
      </c>
      <c r="AD37" s="57" t="str">
        <f t="shared" si="18"/>
        <v/>
      </c>
      <c r="AE37" s="8"/>
    </row>
    <row r="38" spans="1:31">
      <c r="A38" s="1">
        <v>35</v>
      </c>
      <c r="B38" s="14" t="s">
        <v>182</v>
      </c>
      <c r="C38" s="14" t="s">
        <v>7</v>
      </c>
      <c r="D38" s="6" t="s">
        <v>183</v>
      </c>
      <c r="E38" s="7">
        <v>29180578.09</v>
      </c>
      <c r="F38" s="7">
        <v>113985.21</v>
      </c>
      <c r="G38" s="53">
        <v>0</v>
      </c>
      <c r="H38" s="7">
        <f t="shared" si="20"/>
        <v>29066592.879999999</v>
      </c>
      <c r="I38" s="8">
        <f t="shared" si="9"/>
        <v>29066593</v>
      </c>
      <c r="J38" s="9">
        <v>0.01</v>
      </c>
      <c r="K38" s="10">
        <f t="shared" si="10"/>
        <v>16.87</v>
      </c>
      <c r="L38" s="10">
        <f t="shared" si="11"/>
        <v>16.87</v>
      </c>
      <c r="M38" s="11">
        <f t="shared" si="0"/>
        <v>4902673.1851399997</v>
      </c>
      <c r="N38" s="11">
        <f t="shared" si="1"/>
        <v>4902673.1851399997</v>
      </c>
      <c r="O38" s="11">
        <f t="shared" si="12"/>
        <v>0.18513999972492456</v>
      </c>
      <c r="P38" s="8">
        <f t="shared" si="13"/>
        <v>4902673</v>
      </c>
      <c r="Q38" s="11">
        <f t="shared" si="14"/>
        <v>-0.18513999972492456</v>
      </c>
      <c r="R38" s="1">
        <f t="shared" si="19"/>
        <v>16.87</v>
      </c>
      <c r="S38" s="8">
        <f>ROUND(IF(J38=3%,$I$364*Ranking!K38,0),0)</f>
        <v>0</v>
      </c>
      <c r="T38" s="8">
        <f t="shared" si="2"/>
        <v>4902673</v>
      </c>
      <c r="U38" s="8">
        <f t="shared" si="3"/>
        <v>0</v>
      </c>
      <c r="V38" s="8">
        <f t="shared" si="15"/>
        <v>4902673</v>
      </c>
      <c r="W38" s="10">
        <f t="shared" si="4"/>
        <v>16.87</v>
      </c>
      <c r="X38" s="8">
        <f>IF(J38=3%,ROUND($I$366*Ranking!K38,0),0)</f>
        <v>0</v>
      </c>
      <c r="Y38" s="12">
        <f t="shared" si="16"/>
        <v>4902673</v>
      </c>
      <c r="Z38" s="12">
        <f t="shared" si="5"/>
        <v>0</v>
      </c>
      <c r="AA38" s="8">
        <f t="shared" si="17"/>
        <v>4902673</v>
      </c>
      <c r="AB38" s="55">
        <f t="shared" si="6"/>
        <v>0</v>
      </c>
      <c r="AC38" s="56">
        <f t="shared" si="7"/>
        <v>16.87</v>
      </c>
      <c r="AD38" s="57" t="str">
        <f t="shared" si="18"/>
        <v/>
      </c>
      <c r="AE38" s="8"/>
    </row>
    <row r="39" spans="1:31">
      <c r="A39" s="1">
        <v>36</v>
      </c>
      <c r="B39" s="14" t="s">
        <v>184</v>
      </c>
      <c r="C39" s="14" t="s">
        <v>7</v>
      </c>
      <c r="D39" s="6" t="s">
        <v>185</v>
      </c>
      <c r="E39" s="7">
        <v>1802237.23</v>
      </c>
      <c r="F39" s="7">
        <v>8058.69</v>
      </c>
      <c r="G39" s="53">
        <v>0</v>
      </c>
      <c r="H39" s="7">
        <f t="shared" si="20"/>
        <v>1794178.54</v>
      </c>
      <c r="I39" s="8">
        <f t="shared" si="9"/>
        <v>1794179</v>
      </c>
      <c r="J39" s="9">
        <v>0.03</v>
      </c>
      <c r="K39" s="10">
        <f t="shared" si="10"/>
        <v>16.87</v>
      </c>
      <c r="L39" s="10">
        <f t="shared" si="11"/>
        <v>19.77</v>
      </c>
      <c r="M39" s="11">
        <f t="shared" si="0"/>
        <v>302624.84745</v>
      </c>
      <c r="N39" s="11">
        <f t="shared" si="1"/>
        <v>302624.84745</v>
      </c>
      <c r="O39" s="11">
        <f t="shared" si="12"/>
        <v>-0.15254999999888241</v>
      </c>
      <c r="P39" s="8">
        <f t="shared" si="13"/>
        <v>302625</v>
      </c>
      <c r="Q39" s="11">
        <f t="shared" si="14"/>
        <v>0.15254999999888241</v>
      </c>
      <c r="R39" s="1">
        <f t="shared" si="19"/>
        <v>16.87</v>
      </c>
      <c r="S39" s="8">
        <f>ROUND(IF(J39=3%,$I$364*Ranking!K39,0),0)</f>
        <v>31568</v>
      </c>
      <c r="T39" s="8">
        <f t="shared" si="2"/>
        <v>334193</v>
      </c>
      <c r="U39" s="8">
        <f t="shared" si="3"/>
        <v>31568</v>
      </c>
      <c r="V39" s="8">
        <f t="shared" si="15"/>
        <v>334193</v>
      </c>
      <c r="W39" s="10">
        <f t="shared" si="4"/>
        <v>18.63</v>
      </c>
      <c r="X39" s="8">
        <f>IF(J39=3%,ROUND($I$366*Ranking!K39,0),0)</f>
        <v>20545</v>
      </c>
      <c r="Y39" s="12">
        <f t="shared" si="16"/>
        <v>354738</v>
      </c>
      <c r="Z39" s="12">
        <f t="shared" si="5"/>
        <v>20545</v>
      </c>
      <c r="AA39" s="8">
        <f t="shared" si="17"/>
        <v>354738</v>
      </c>
      <c r="AB39" s="55">
        <f t="shared" si="6"/>
        <v>0</v>
      </c>
      <c r="AC39" s="56">
        <f t="shared" si="7"/>
        <v>19.77</v>
      </c>
      <c r="AD39" s="57" t="str">
        <f t="shared" si="18"/>
        <v/>
      </c>
      <c r="AE39" s="8"/>
    </row>
    <row r="40" spans="1:31">
      <c r="A40" s="1">
        <v>37</v>
      </c>
      <c r="B40" s="14" t="s">
        <v>186</v>
      </c>
      <c r="C40" s="14" t="s">
        <v>7</v>
      </c>
      <c r="D40" s="6" t="s">
        <v>187</v>
      </c>
      <c r="E40" s="7">
        <v>261724.1</v>
      </c>
      <c r="F40" s="7">
        <v>491.99</v>
      </c>
      <c r="G40" s="53">
        <v>0</v>
      </c>
      <c r="H40" s="7">
        <f t="shared" si="20"/>
        <v>261232.11000000002</v>
      </c>
      <c r="I40" s="8">
        <f t="shared" si="9"/>
        <v>261232</v>
      </c>
      <c r="J40" s="9">
        <v>0.01</v>
      </c>
      <c r="K40" s="10">
        <f t="shared" si="10"/>
        <v>16.87</v>
      </c>
      <c r="L40" s="10">
        <f t="shared" si="11"/>
        <v>16.87</v>
      </c>
      <c r="M40" s="11">
        <f t="shared" si="0"/>
        <v>44062.099800000004</v>
      </c>
      <c r="N40" s="11">
        <f t="shared" si="1"/>
        <v>44062.099800000004</v>
      </c>
      <c r="O40" s="11">
        <f t="shared" si="12"/>
        <v>9.9800000003597233E-2</v>
      </c>
      <c r="P40" s="8">
        <f t="shared" si="13"/>
        <v>44062</v>
      </c>
      <c r="Q40" s="11">
        <f t="shared" si="14"/>
        <v>-9.9800000003597233E-2</v>
      </c>
      <c r="R40" s="1">
        <f t="shared" si="19"/>
        <v>16.87</v>
      </c>
      <c r="S40" s="8">
        <f>ROUND(IF(J40=3%,$I$364*Ranking!K40,0),0)</f>
        <v>0</v>
      </c>
      <c r="T40" s="8">
        <f t="shared" si="2"/>
        <v>44062</v>
      </c>
      <c r="U40" s="8">
        <f t="shared" si="3"/>
        <v>0</v>
      </c>
      <c r="V40" s="8">
        <f t="shared" si="15"/>
        <v>44062</v>
      </c>
      <c r="W40" s="10">
        <f t="shared" si="4"/>
        <v>16.87</v>
      </c>
      <c r="X40" s="8">
        <f>IF(J40=3%,ROUND($I$366*Ranking!K40,0),0)</f>
        <v>0</v>
      </c>
      <c r="Y40" s="12">
        <f t="shared" si="16"/>
        <v>44062</v>
      </c>
      <c r="Z40" s="12">
        <f t="shared" si="5"/>
        <v>0</v>
      </c>
      <c r="AA40" s="8">
        <f t="shared" si="17"/>
        <v>44062</v>
      </c>
      <c r="AB40" s="55">
        <f t="shared" si="6"/>
        <v>0</v>
      </c>
      <c r="AC40" s="56">
        <f t="shared" si="7"/>
        <v>16.87</v>
      </c>
      <c r="AD40" s="57" t="str">
        <f t="shared" si="18"/>
        <v/>
      </c>
      <c r="AE40" s="8"/>
    </row>
    <row r="41" spans="1:31">
      <c r="A41" s="1">
        <v>38</v>
      </c>
      <c r="B41" s="14" t="s">
        <v>19</v>
      </c>
      <c r="C41" s="14" t="s">
        <v>7</v>
      </c>
      <c r="D41" s="6" t="s">
        <v>20</v>
      </c>
      <c r="E41" s="7">
        <v>968946.35</v>
      </c>
      <c r="F41" s="7">
        <v>13338.29</v>
      </c>
      <c r="G41" s="53">
        <v>0</v>
      </c>
      <c r="H41" s="7">
        <f t="shared" si="20"/>
        <v>955608.05999999994</v>
      </c>
      <c r="I41" s="8">
        <f t="shared" si="9"/>
        <v>955608</v>
      </c>
      <c r="J41" s="9">
        <v>0.03</v>
      </c>
      <c r="K41" s="10">
        <f t="shared" si="10"/>
        <v>16.87</v>
      </c>
      <c r="L41" s="10">
        <f t="shared" si="11"/>
        <v>24.14</v>
      </c>
      <c r="M41" s="11">
        <f t="shared" si="0"/>
        <v>161182.76115999999</v>
      </c>
      <c r="N41" s="11">
        <f t="shared" si="1"/>
        <v>161182.76115999999</v>
      </c>
      <c r="O41" s="11">
        <f t="shared" si="12"/>
        <v>-0.23884000000543892</v>
      </c>
      <c r="P41" s="8">
        <f t="shared" si="13"/>
        <v>161183</v>
      </c>
      <c r="Q41" s="11">
        <f t="shared" si="14"/>
        <v>0.23884000000543892</v>
      </c>
      <c r="R41" s="1">
        <f t="shared" si="19"/>
        <v>16.87</v>
      </c>
      <c r="S41" s="8">
        <f>ROUND(IF(J41=3%,$I$364*Ranking!K41,0),0)</f>
        <v>42090</v>
      </c>
      <c r="T41" s="8">
        <f t="shared" si="2"/>
        <v>203273</v>
      </c>
      <c r="U41" s="8">
        <f t="shared" si="3"/>
        <v>42090</v>
      </c>
      <c r="V41" s="8">
        <f t="shared" si="15"/>
        <v>203273</v>
      </c>
      <c r="W41" s="10">
        <f t="shared" si="4"/>
        <v>21.27</v>
      </c>
      <c r="X41" s="8">
        <f>IF(J41=3%,ROUND($I$366*Ranking!K41,0),0)</f>
        <v>27394</v>
      </c>
      <c r="Y41" s="12">
        <f t="shared" si="16"/>
        <v>230667</v>
      </c>
      <c r="Z41" s="12">
        <f t="shared" si="5"/>
        <v>27394</v>
      </c>
      <c r="AA41" s="8">
        <f t="shared" si="17"/>
        <v>230667</v>
      </c>
      <c r="AB41" s="55">
        <f t="shared" si="6"/>
        <v>0</v>
      </c>
      <c r="AC41" s="56">
        <f t="shared" si="7"/>
        <v>24.14</v>
      </c>
      <c r="AD41" s="57" t="str">
        <f t="shared" si="18"/>
        <v/>
      </c>
      <c r="AE41" s="8"/>
    </row>
    <row r="42" spans="1:31">
      <c r="A42" s="1">
        <v>39</v>
      </c>
      <c r="B42" s="14" t="s">
        <v>188</v>
      </c>
      <c r="C42" s="14" t="s">
        <v>7</v>
      </c>
      <c r="D42" s="6" t="s">
        <v>189</v>
      </c>
      <c r="E42" s="7">
        <v>164538.15</v>
      </c>
      <c r="F42" s="7">
        <v>1137.46</v>
      </c>
      <c r="G42" s="53">
        <v>0</v>
      </c>
      <c r="H42" s="7">
        <f t="shared" si="20"/>
        <v>163400.69</v>
      </c>
      <c r="I42" s="8">
        <f t="shared" si="9"/>
        <v>163401</v>
      </c>
      <c r="J42" s="9">
        <v>0.01</v>
      </c>
      <c r="K42" s="10">
        <f t="shared" si="10"/>
        <v>16.87</v>
      </c>
      <c r="L42" s="10">
        <f t="shared" si="11"/>
        <v>16.87</v>
      </c>
      <c r="M42" s="11">
        <f t="shared" si="0"/>
        <v>27560.908189999998</v>
      </c>
      <c r="N42" s="11">
        <f t="shared" si="1"/>
        <v>27560.908189999998</v>
      </c>
      <c r="O42" s="11">
        <f t="shared" si="12"/>
        <v>-9.1810000001714798E-2</v>
      </c>
      <c r="P42" s="8">
        <f t="shared" si="13"/>
        <v>27561</v>
      </c>
      <c r="Q42" s="11">
        <f t="shared" si="14"/>
        <v>9.1810000001714798E-2</v>
      </c>
      <c r="R42" s="1">
        <f t="shared" si="19"/>
        <v>16.87</v>
      </c>
      <c r="S42" s="8">
        <f>ROUND(IF(J42=3%,$I$364*Ranking!K42,0),0)</f>
        <v>0</v>
      </c>
      <c r="T42" s="8">
        <f t="shared" si="2"/>
        <v>27561</v>
      </c>
      <c r="U42" s="8">
        <f t="shared" si="3"/>
        <v>0</v>
      </c>
      <c r="V42" s="8">
        <f t="shared" si="15"/>
        <v>27561</v>
      </c>
      <c r="W42" s="10">
        <f t="shared" si="4"/>
        <v>16.87</v>
      </c>
      <c r="X42" s="8">
        <f>IF(J42=3%,ROUND($I$366*Ranking!K42,0),0)</f>
        <v>0</v>
      </c>
      <c r="Y42" s="12">
        <f t="shared" si="16"/>
        <v>27561</v>
      </c>
      <c r="Z42" s="12">
        <f t="shared" si="5"/>
        <v>0</v>
      </c>
      <c r="AA42" s="8">
        <f t="shared" si="17"/>
        <v>27561</v>
      </c>
      <c r="AB42" s="55">
        <f t="shared" si="6"/>
        <v>0</v>
      </c>
      <c r="AC42" s="56">
        <f t="shared" si="7"/>
        <v>16.87</v>
      </c>
      <c r="AD42" s="57" t="str">
        <f t="shared" si="18"/>
        <v/>
      </c>
      <c r="AE42" s="8"/>
    </row>
    <row r="43" spans="1:31">
      <c r="A43" s="1">
        <v>40</v>
      </c>
      <c r="B43" s="14" t="s">
        <v>21</v>
      </c>
      <c r="C43" s="14" t="s">
        <v>7</v>
      </c>
      <c r="D43" s="6" t="s">
        <v>22</v>
      </c>
      <c r="E43" s="7">
        <v>1085059.93</v>
      </c>
      <c r="F43" s="7">
        <v>21547.47</v>
      </c>
      <c r="G43" s="53">
        <v>0</v>
      </c>
      <c r="H43" s="7">
        <f t="shared" si="20"/>
        <v>1063512.46</v>
      </c>
      <c r="I43" s="8">
        <f t="shared" si="9"/>
        <v>1063512</v>
      </c>
      <c r="J43" s="9">
        <v>0.01</v>
      </c>
      <c r="K43" s="10">
        <f t="shared" si="10"/>
        <v>16.87</v>
      </c>
      <c r="L43" s="10">
        <f t="shared" si="11"/>
        <v>16.87</v>
      </c>
      <c r="M43" s="11">
        <f t="shared" si="0"/>
        <v>179382.96945999999</v>
      </c>
      <c r="N43" s="11">
        <f t="shared" si="1"/>
        <v>179382.96945999999</v>
      </c>
      <c r="O43" s="11">
        <f t="shared" si="12"/>
        <v>-3.0540000007022172E-2</v>
      </c>
      <c r="P43" s="8">
        <f t="shared" si="13"/>
        <v>179383</v>
      </c>
      <c r="Q43" s="11">
        <f t="shared" si="14"/>
        <v>3.0540000007022172E-2</v>
      </c>
      <c r="R43" s="1">
        <f t="shared" si="19"/>
        <v>16.87</v>
      </c>
      <c r="S43" s="8">
        <f>ROUND(IF(J43=3%,$I$364*Ranking!K43,0),0)</f>
        <v>0</v>
      </c>
      <c r="T43" s="8">
        <f t="shared" si="2"/>
        <v>179383</v>
      </c>
      <c r="U43" s="8">
        <f t="shared" si="3"/>
        <v>0</v>
      </c>
      <c r="V43" s="8">
        <f t="shared" si="15"/>
        <v>179383</v>
      </c>
      <c r="W43" s="10">
        <f t="shared" si="4"/>
        <v>16.87</v>
      </c>
      <c r="X43" s="8">
        <f>IF(J43=3%,ROUND($I$366*Ranking!K43,0),0)</f>
        <v>0</v>
      </c>
      <c r="Y43" s="12">
        <f t="shared" si="16"/>
        <v>179383</v>
      </c>
      <c r="Z43" s="12">
        <f t="shared" si="5"/>
        <v>0</v>
      </c>
      <c r="AA43" s="8">
        <f t="shared" si="17"/>
        <v>179383</v>
      </c>
      <c r="AB43" s="55">
        <f t="shared" si="6"/>
        <v>0</v>
      </c>
      <c r="AC43" s="56">
        <f t="shared" si="7"/>
        <v>16.87</v>
      </c>
      <c r="AD43" s="57" t="str">
        <f t="shared" si="18"/>
        <v/>
      </c>
      <c r="AE43" s="8"/>
    </row>
    <row r="44" spans="1:31">
      <c r="A44" s="1">
        <v>41</v>
      </c>
      <c r="B44" s="14" t="s">
        <v>190</v>
      </c>
      <c r="C44" s="14" t="s">
        <v>7</v>
      </c>
      <c r="D44" s="6" t="s">
        <v>191</v>
      </c>
      <c r="E44" s="7">
        <v>1408913.24</v>
      </c>
      <c r="F44" s="7">
        <v>12605.5</v>
      </c>
      <c r="G44" s="53">
        <v>0</v>
      </c>
      <c r="H44" s="7">
        <f t="shared" si="20"/>
        <v>1396307.74</v>
      </c>
      <c r="I44" s="8">
        <f t="shared" si="9"/>
        <v>1396308</v>
      </c>
      <c r="J44" s="9">
        <v>0.03</v>
      </c>
      <c r="K44" s="10">
        <f t="shared" si="10"/>
        <v>16.87</v>
      </c>
      <c r="L44" s="10">
        <f t="shared" si="11"/>
        <v>20.6</v>
      </c>
      <c r="M44" s="11">
        <f t="shared" si="0"/>
        <v>235515.79608</v>
      </c>
      <c r="N44" s="11">
        <f t="shared" si="1"/>
        <v>235515.79608</v>
      </c>
      <c r="O44" s="11">
        <f t="shared" si="12"/>
        <v>-0.20391999999992549</v>
      </c>
      <c r="P44" s="8">
        <f t="shared" si="13"/>
        <v>235516</v>
      </c>
      <c r="Q44" s="11">
        <f t="shared" si="14"/>
        <v>0.20391999999992549</v>
      </c>
      <c r="R44" s="1">
        <f t="shared" si="19"/>
        <v>16.87</v>
      </c>
      <c r="S44" s="8">
        <f>ROUND(IF(J44=3%,$I$364*Ranking!K44,0),0)</f>
        <v>31568</v>
      </c>
      <c r="T44" s="8">
        <f t="shared" si="2"/>
        <v>267084</v>
      </c>
      <c r="U44" s="8">
        <f t="shared" si="3"/>
        <v>31568</v>
      </c>
      <c r="V44" s="8">
        <f t="shared" si="15"/>
        <v>267084</v>
      </c>
      <c r="W44" s="10">
        <f t="shared" si="4"/>
        <v>19.13</v>
      </c>
      <c r="X44" s="8">
        <f>IF(J44=3%,ROUND($I$366*Ranking!K44,0),0)</f>
        <v>20545</v>
      </c>
      <c r="Y44" s="12">
        <f t="shared" si="16"/>
        <v>287629</v>
      </c>
      <c r="Z44" s="12">
        <f t="shared" si="5"/>
        <v>20545</v>
      </c>
      <c r="AA44" s="8">
        <f t="shared" si="17"/>
        <v>287629</v>
      </c>
      <c r="AB44" s="55">
        <f t="shared" si="6"/>
        <v>0</v>
      </c>
      <c r="AC44" s="56">
        <f t="shared" si="7"/>
        <v>20.6</v>
      </c>
      <c r="AD44" s="57" t="str">
        <f t="shared" si="18"/>
        <v/>
      </c>
      <c r="AE44" s="8"/>
    </row>
    <row r="45" spans="1:31">
      <c r="A45" s="1">
        <v>42</v>
      </c>
      <c r="B45" s="14" t="s">
        <v>192</v>
      </c>
      <c r="C45" s="14" t="s">
        <v>7</v>
      </c>
      <c r="D45" s="6" t="s">
        <v>193</v>
      </c>
      <c r="E45" s="7">
        <v>1001502.67</v>
      </c>
      <c r="F45" s="7">
        <v>8814.92</v>
      </c>
      <c r="G45" s="53">
        <v>0</v>
      </c>
      <c r="H45" s="7">
        <f t="shared" si="20"/>
        <v>992687.75</v>
      </c>
      <c r="I45" s="8">
        <f t="shared" si="9"/>
        <v>992688</v>
      </c>
      <c r="J45" s="9">
        <v>0.02</v>
      </c>
      <c r="K45" s="10">
        <f t="shared" si="10"/>
        <v>16.87</v>
      </c>
      <c r="L45" s="10">
        <f t="shared" si="11"/>
        <v>16.87</v>
      </c>
      <c r="M45" s="11">
        <f t="shared" si="0"/>
        <v>167437.05872</v>
      </c>
      <c r="N45" s="11">
        <f t="shared" si="1"/>
        <v>167437.05872</v>
      </c>
      <c r="O45" s="11">
        <f t="shared" si="12"/>
        <v>5.8720000000903383E-2</v>
      </c>
      <c r="P45" s="8">
        <f t="shared" si="13"/>
        <v>167437</v>
      </c>
      <c r="Q45" s="11">
        <f t="shared" si="14"/>
        <v>-5.8720000000903383E-2</v>
      </c>
      <c r="R45" s="1">
        <f t="shared" si="19"/>
        <v>16.87</v>
      </c>
      <c r="S45" s="8">
        <f>ROUND(IF(J45=3%,$I$364*Ranking!K45,0),0)</f>
        <v>0</v>
      </c>
      <c r="T45" s="8">
        <f t="shared" si="2"/>
        <v>167437</v>
      </c>
      <c r="U45" s="8">
        <f t="shared" si="3"/>
        <v>0</v>
      </c>
      <c r="V45" s="8">
        <f t="shared" si="15"/>
        <v>167437</v>
      </c>
      <c r="W45" s="10">
        <f t="shared" si="4"/>
        <v>16.87</v>
      </c>
      <c r="X45" s="8">
        <f>IF(J45=3%,ROUND($I$366*Ranking!K45,0),0)</f>
        <v>0</v>
      </c>
      <c r="Y45" s="12">
        <f t="shared" si="16"/>
        <v>167437</v>
      </c>
      <c r="Z45" s="12">
        <f t="shared" si="5"/>
        <v>0</v>
      </c>
      <c r="AA45" s="8">
        <f t="shared" si="17"/>
        <v>167437</v>
      </c>
      <c r="AB45" s="55">
        <f t="shared" si="6"/>
        <v>0</v>
      </c>
      <c r="AC45" s="56">
        <f t="shared" si="7"/>
        <v>16.87</v>
      </c>
      <c r="AD45" s="57" t="str">
        <f t="shared" si="18"/>
        <v/>
      </c>
      <c r="AE45" s="8"/>
    </row>
    <row r="46" spans="1:31">
      <c r="A46" s="1">
        <v>43</v>
      </c>
      <c r="B46" s="14" t="s">
        <v>194</v>
      </c>
      <c r="C46" s="14" t="s">
        <v>7</v>
      </c>
      <c r="D46" s="6" t="s">
        <v>195</v>
      </c>
      <c r="E46" s="7">
        <v>0</v>
      </c>
      <c r="F46" s="7">
        <v>0</v>
      </c>
      <c r="G46" s="53">
        <v>0</v>
      </c>
      <c r="H46" s="7">
        <f t="shared" si="20"/>
        <v>0</v>
      </c>
      <c r="I46" s="8">
        <f t="shared" si="9"/>
        <v>0</v>
      </c>
      <c r="J46" s="9">
        <v>0</v>
      </c>
      <c r="K46" s="10">
        <f t="shared" si="10"/>
        <v>0</v>
      </c>
      <c r="L46" s="10" t="str">
        <f t="shared" si="11"/>
        <v/>
      </c>
      <c r="M46" s="11">
        <f t="shared" si="0"/>
        <v>0</v>
      </c>
      <c r="N46" s="11">
        <f t="shared" si="1"/>
        <v>0</v>
      </c>
      <c r="O46" s="11">
        <f t="shared" si="12"/>
        <v>0</v>
      </c>
      <c r="P46" s="8">
        <f t="shared" si="13"/>
        <v>0</v>
      </c>
      <c r="Q46" s="11">
        <f t="shared" si="14"/>
        <v>0</v>
      </c>
      <c r="R46" s="1">
        <f t="shared" si="19"/>
        <v>0</v>
      </c>
      <c r="S46" s="8">
        <f>ROUND(IF(J46=3%,$I$364*Ranking!K46,0),0)</f>
        <v>0</v>
      </c>
      <c r="T46" s="8">
        <f t="shared" si="2"/>
        <v>0</v>
      </c>
      <c r="U46" s="8">
        <f t="shared" si="3"/>
        <v>0</v>
      </c>
      <c r="V46" s="8">
        <f t="shared" si="15"/>
        <v>0</v>
      </c>
      <c r="W46" s="10">
        <f t="shared" si="4"/>
        <v>0</v>
      </c>
      <c r="X46" s="8">
        <f>IF(J46=3%,ROUND($I$366*Ranking!K46,0),0)</f>
        <v>0</v>
      </c>
      <c r="Y46" s="12">
        <f t="shared" si="16"/>
        <v>0</v>
      </c>
      <c r="Z46" s="12">
        <f t="shared" si="5"/>
        <v>0</v>
      </c>
      <c r="AA46" s="8">
        <f t="shared" si="17"/>
        <v>0</v>
      </c>
      <c r="AB46" s="55">
        <f t="shared" si="6"/>
        <v>0</v>
      </c>
      <c r="AC46" s="56" t="str">
        <f t="shared" si="7"/>
        <v/>
      </c>
      <c r="AD46" s="57" t="str">
        <f t="shared" si="18"/>
        <v/>
      </c>
      <c r="AE46" s="8"/>
    </row>
    <row r="47" spans="1:31">
      <c r="A47" s="1">
        <v>44</v>
      </c>
      <c r="B47" s="14" t="s">
        <v>196</v>
      </c>
      <c r="C47" s="14" t="s">
        <v>7</v>
      </c>
      <c r="D47" s="6" t="s">
        <v>197</v>
      </c>
      <c r="E47" s="7">
        <v>0</v>
      </c>
      <c r="F47" s="7">
        <v>0</v>
      </c>
      <c r="G47" s="53">
        <v>0</v>
      </c>
      <c r="H47" s="7">
        <f t="shared" si="20"/>
        <v>0</v>
      </c>
      <c r="I47" s="8">
        <f t="shared" si="9"/>
        <v>0</v>
      </c>
      <c r="J47" s="9">
        <v>0</v>
      </c>
      <c r="K47" s="10">
        <f t="shared" si="10"/>
        <v>0</v>
      </c>
      <c r="L47" s="10" t="str">
        <f t="shared" si="11"/>
        <v/>
      </c>
      <c r="M47" s="11">
        <f t="shared" si="0"/>
        <v>0</v>
      </c>
      <c r="N47" s="11">
        <f t="shared" si="1"/>
        <v>0</v>
      </c>
      <c r="O47" s="11">
        <f t="shared" si="12"/>
        <v>0</v>
      </c>
      <c r="P47" s="8">
        <f t="shared" si="13"/>
        <v>0</v>
      </c>
      <c r="Q47" s="11">
        <f t="shared" si="14"/>
        <v>0</v>
      </c>
      <c r="R47" s="1">
        <f t="shared" si="19"/>
        <v>0</v>
      </c>
      <c r="S47" s="8">
        <f>ROUND(IF(J47=3%,$I$364*Ranking!K47,0),0)</f>
        <v>0</v>
      </c>
      <c r="T47" s="8">
        <f t="shared" si="2"/>
        <v>0</v>
      </c>
      <c r="U47" s="8">
        <f t="shared" si="3"/>
        <v>0</v>
      </c>
      <c r="V47" s="8">
        <f t="shared" si="15"/>
        <v>0</v>
      </c>
      <c r="W47" s="10">
        <f t="shared" si="4"/>
        <v>0</v>
      </c>
      <c r="X47" s="8">
        <f>IF(J47=3%,ROUND($I$366*Ranking!K47,0),0)</f>
        <v>0</v>
      </c>
      <c r="Y47" s="12">
        <f t="shared" si="16"/>
        <v>0</v>
      </c>
      <c r="Z47" s="12">
        <f t="shared" si="5"/>
        <v>0</v>
      </c>
      <c r="AA47" s="8">
        <f t="shared" si="17"/>
        <v>0</v>
      </c>
      <c r="AB47" s="55">
        <f t="shared" si="6"/>
        <v>0</v>
      </c>
      <c r="AC47" s="56" t="str">
        <f t="shared" si="7"/>
        <v/>
      </c>
      <c r="AD47" s="57" t="str">
        <f t="shared" si="18"/>
        <v/>
      </c>
      <c r="AE47" s="8"/>
    </row>
    <row r="48" spans="1:31">
      <c r="A48" s="1">
        <v>45</v>
      </c>
      <c r="B48" s="14" t="s">
        <v>198</v>
      </c>
      <c r="C48" s="14" t="s">
        <v>7</v>
      </c>
      <c r="D48" s="6" t="s">
        <v>199</v>
      </c>
      <c r="E48" s="7">
        <v>0</v>
      </c>
      <c r="F48" s="7">
        <v>0</v>
      </c>
      <c r="G48" s="53">
        <v>0</v>
      </c>
      <c r="H48" s="7">
        <f t="shared" si="20"/>
        <v>0</v>
      </c>
      <c r="I48" s="8">
        <f t="shared" si="9"/>
        <v>0</v>
      </c>
      <c r="J48" s="9">
        <v>0</v>
      </c>
      <c r="K48" s="10">
        <f t="shared" si="10"/>
        <v>0</v>
      </c>
      <c r="L48" s="10" t="str">
        <f t="shared" si="11"/>
        <v/>
      </c>
      <c r="M48" s="11">
        <f t="shared" si="0"/>
        <v>0</v>
      </c>
      <c r="N48" s="11">
        <f t="shared" si="1"/>
        <v>0</v>
      </c>
      <c r="O48" s="11">
        <f t="shared" si="12"/>
        <v>0</v>
      </c>
      <c r="P48" s="8">
        <f t="shared" si="13"/>
        <v>0</v>
      </c>
      <c r="Q48" s="11">
        <f t="shared" si="14"/>
        <v>0</v>
      </c>
      <c r="R48" s="1">
        <f t="shared" si="19"/>
        <v>0</v>
      </c>
      <c r="S48" s="8">
        <f>ROUND(IF(J48=3%,$I$364*Ranking!K48,0),0)</f>
        <v>0</v>
      </c>
      <c r="T48" s="8">
        <f t="shared" si="2"/>
        <v>0</v>
      </c>
      <c r="U48" s="8">
        <f t="shared" si="3"/>
        <v>0</v>
      </c>
      <c r="V48" s="8">
        <f t="shared" si="15"/>
        <v>0</v>
      </c>
      <c r="W48" s="10">
        <f t="shared" si="4"/>
        <v>0</v>
      </c>
      <c r="X48" s="8">
        <f>IF(J48=3%,ROUND($I$366*Ranking!K48,0),0)</f>
        <v>0</v>
      </c>
      <c r="Y48" s="12">
        <f t="shared" si="16"/>
        <v>0</v>
      </c>
      <c r="Z48" s="12">
        <f t="shared" si="5"/>
        <v>0</v>
      </c>
      <c r="AA48" s="8">
        <f t="shared" si="17"/>
        <v>0</v>
      </c>
      <c r="AB48" s="55">
        <f t="shared" si="6"/>
        <v>0</v>
      </c>
      <c r="AC48" s="56" t="str">
        <f t="shared" si="7"/>
        <v/>
      </c>
      <c r="AD48" s="57" t="str">
        <f t="shared" si="18"/>
        <v/>
      </c>
      <c r="AE48" s="8"/>
    </row>
    <row r="49" spans="1:31">
      <c r="A49" s="1">
        <v>46</v>
      </c>
      <c r="B49" s="14" t="s">
        <v>200</v>
      </c>
      <c r="C49" s="14" t="s">
        <v>7</v>
      </c>
      <c r="D49" s="6" t="s">
        <v>201</v>
      </c>
      <c r="E49" s="7">
        <v>3057755.93</v>
      </c>
      <c r="F49" s="7">
        <v>13998.82</v>
      </c>
      <c r="G49" s="53">
        <v>0</v>
      </c>
      <c r="H49" s="7">
        <f t="shared" si="20"/>
        <v>3043757.1100000003</v>
      </c>
      <c r="I49" s="8">
        <f t="shared" si="9"/>
        <v>3043757</v>
      </c>
      <c r="J49" s="9">
        <v>0.01</v>
      </c>
      <c r="K49" s="10">
        <f t="shared" si="10"/>
        <v>16.87</v>
      </c>
      <c r="L49" s="10">
        <f t="shared" si="11"/>
        <v>16.87</v>
      </c>
      <c r="M49" s="11">
        <f t="shared" si="0"/>
        <v>513391.63919000002</v>
      </c>
      <c r="N49" s="11">
        <f t="shared" si="1"/>
        <v>513391.63919000002</v>
      </c>
      <c r="O49" s="11">
        <f t="shared" si="12"/>
        <v>-0.36080999998375773</v>
      </c>
      <c r="P49" s="8">
        <f t="shared" si="13"/>
        <v>513392</v>
      </c>
      <c r="Q49" s="11">
        <f t="shared" si="14"/>
        <v>0.36080999998375773</v>
      </c>
      <c r="R49" s="1">
        <f t="shared" si="19"/>
        <v>16.87</v>
      </c>
      <c r="S49" s="8">
        <f>ROUND(IF(J49=3%,$I$364*Ranking!K49,0),0)</f>
        <v>0</v>
      </c>
      <c r="T49" s="8">
        <f t="shared" si="2"/>
        <v>513392</v>
      </c>
      <c r="U49" s="8">
        <f t="shared" si="3"/>
        <v>0</v>
      </c>
      <c r="V49" s="8">
        <f t="shared" si="15"/>
        <v>513392</v>
      </c>
      <c r="W49" s="10">
        <f t="shared" si="4"/>
        <v>16.87</v>
      </c>
      <c r="X49" s="8">
        <f>IF(J49=3%,ROUND($I$366*Ranking!K49,0),0)</f>
        <v>0</v>
      </c>
      <c r="Y49" s="12">
        <f t="shared" si="16"/>
        <v>513392</v>
      </c>
      <c r="Z49" s="12">
        <f t="shared" si="5"/>
        <v>0</v>
      </c>
      <c r="AA49" s="8">
        <f t="shared" si="17"/>
        <v>513392</v>
      </c>
      <c r="AB49" s="55">
        <f t="shared" si="6"/>
        <v>0</v>
      </c>
      <c r="AC49" s="56">
        <f t="shared" si="7"/>
        <v>16.87</v>
      </c>
      <c r="AD49" s="57" t="str">
        <f t="shared" si="18"/>
        <v/>
      </c>
      <c r="AE49" s="8"/>
    </row>
    <row r="50" spans="1:31">
      <c r="A50" s="1">
        <v>47</v>
      </c>
      <c r="B50" s="14" t="s">
        <v>202</v>
      </c>
      <c r="C50" s="14" t="s">
        <v>7</v>
      </c>
      <c r="D50" s="6" t="s">
        <v>203</v>
      </c>
      <c r="E50" s="7">
        <v>0</v>
      </c>
      <c r="F50" s="7">
        <v>0</v>
      </c>
      <c r="G50" s="53">
        <v>0</v>
      </c>
      <c r="H50" s="7">
        <f t="shared" si="20"/>
        <v>0</v>
      </c>
      <c r="I50" s="8">
        <f t="shared" si="9"/>
        <v>0</v>
      </c>
      <c r="J50" s="9">
        <v>0</v>
      </c>
      <c r="K50" s="10">
        <f t="shared" si="10"/>
        <v>0</v>
      </c>
      <c r="L50" s="10" t="str">
        <f t="shared" si="11"/>
        <v/>
      </c>
      <c r="M50" s="11">
        <f t="shared" si="0"/>
        <v>0</v>
      </c>
      <c r="N50" s="11">
        <f t="shared" si="1"/>
        <v>0</v>
      </c>
      <c r="O50" s="11">
        <f t="shared" si="12"/>
        <v>0</v>
      </c>
      <c r="P50" s="8">
        <f t="shared" si="13"/>
        <v>0</v>
      </c>
      <c r="Q50" s="11">
        <f t="shared" si="14"/>
        <v>0</v>
      </c>
      <c r="R50" s="1">
        <f t="shared" si="19"/>
        <v>0</v>
      </c>
      <c r="S50" s="8">
        <f>ROUND(IF(J50=3%,$I$364*Ranking!K50,0),0)</f>
        <v>0</v>
      </c>
      <c r="T50" s="8">
        <f t="shared" si="2"/>
        <v>0</v>
      </c>
      <c r="U50" s="8">
        <f t="shared" si="3"/>
        <v>0</v>
      </c>
      <c r="V50" s="8">
        <f t="shared" si="15"/>
        <v>0</v>
      </c>
      <c r="W50" s="10">
        <f t="shared" si="4"/>
        <v>0</v>
      </c>
      <c r="X50" s="8">
        <f>IF(J50=3%,ROUND($I$366*Ranking!K50,0),0)</f>
        <v>0</v>
      </c>
      <c r="Y50" s="12">
        <f t="shared" si="16"/>
        <v>0</v>
      </c>
      <c r="Z50" s="12">
        <f t="shared" si="5"/>
        <v>0</v>
      </c>
      <c r="AA50" s="8">
        <f t="shared" si="17"/>
        <v>0</v>
      </c>
      <c r="AB50" s="55">
        <f t="shared" si="6"/>
        <v>0</v>
      </c>
      <c r="AC50" s="56" t="str">
        <f t="shared" si="7"/>
        <v/>
      </c>
      <c r="AD50" s="57" t="str">
        <f t="shared" si="18"/>
        <v/>
      </c>
      <c r="AE50" s="8"/>
    </row>
    <row r="51" spans="1:31">
      <c r="A51" s="1">
        <v>48</v>
      </c>
      <c r="B51" s="14" t="s">
        <v>204</v>
      </c>
      <c r="C51" s="14" t="s">
        <v>7</v>
      </c>
      <c r="D51" s="6" t="s">
        <v>205</v>
      </c>
      <c r="E51" s="7">
        <v>0</v>
      </c>
      <c r="F51" s="7">
        <v>0</v>
      </c>
      <c r="G51" s="53">
        <v>0</v>
      </c>
      <c r="H51" s="7">
        <f t="shared" si="20"/>
        <v>0</v>
      </c>
      <c r="I51" s="8">
        <f t="shared" si="9"/>
        <v>0</v>
      </c>
      <c r="J51" s="9">
        <v>0</v>
      </c>
      <c r="K51" s="10">
        <f t="shared" si="10"/>
        <v>0</v>
      </c>
      <c r="L51" s="10" t="str">
        <f t="shared" si="11"/>
        <v/>
      </c>
      <c r="M51" s="11">
        <f t="shared" si="0"/>
        <v>0</v>
      </c>
      <c r="N51" s="11">
        <f t="shared" si="1"/>
        <v>0</v>
      </c>
      <c r="O51" s="11">
        <f t="shared" si="12"/>
        <v>0</v>
      </c>
      <c r="P51" s="8">
        <f t="shared" si="13"/>
        <v>0</v>
      </c>
      <c r="Q51" s="11">
        <f t="shared" si="14"/>
        <v>0</v>
      </c>
      <c r="R51" s="1">
        <f t="shared" si="19"/>
        <v>0</v>
      </c>
      <c r="S51" s="8">
        <f>ROUND(IF(J51=3%,$I$364*Ranking!K51,0),0)</f>
        <v>0</v>
      </c>
      <c r="T51" s="8">
        <f t="shared" si="2"/>
        <v>0</v>
      </c>
      <c r="U51" s="8">
        <f t="shared" si="3"/>
        <v>0</v>
      </c>
      <c r="V51" s="8">
        <f t="shared" si="15"/>
        <v>0</v>
      </c>
      <c r="W51" s="10">
        <f t="shared" si="4"/>
        <v>0</v>
      </c>
      <c r="X51" s="8">
        <f>IF(J51=3%,ROUND($I$366*Ranking!K51,0),0)</f>
        <v>0</v>
      </c>
      <c r="Y51" s="12">
        <f t="shared" si="16"/>
        <v>0</v>
      </c>
      <c r="Z51" s="12">
        <f t="shared" si="5"/>
        <v>0</v>
      </c>
      <c r="AA51" s="8">
        <f t="shared" si="17"/>
        <v>0</v>
      </c>
      <c r="AB51" s="55">
        <f t="shared" si="6"/>
        <v>0</v>
      </c>
      <c r="AC51" s="56" t="str">
        <f t="shared" si="7"/>
        <v/>
      </c>
      <c r="AD51" s="57" t="str">
        <f t="shared" si="18"/>
        <v/>
      </c>
      <c r="AE51" s="8"/>
    </row>
    <row r="52" spans="1:31">
      <c r="A52" s="1">
        <v>49</v>
      </c>
      <c r="B52" s="14" t="s">
        <v>23</v>
      </c>
      <c r="C52" s="14" t="s">
        <v>7</v>
      </c>
      <c r="D52" s="6" t="s">
        <v>24</v>
      </c>
      <c r="E52" s="7">
        <v>17626428.34</v>
      </c>
      <c r="F52" s="7">
        <v>41183.699999999997</v>
      </c>
      <c r="G52" s="53">
        <v>0</v>
      </c>
      <c r="H52" s="7">
        <f t="shared" si="20"/>
        <v>17585244.640000001</v>
      </c>
      <c r="I52" s="8">
        <f t="shared" si="9"/>
        <v>17585245</v>
      </c>
      <c r="J52" s="9">
        <v>0.03</v>
      </c>
      <c r="K52" s="10">
        <f t="shared" si="10"/>
        <v>16.87</v>
      </c>
      <c r="L52" s="10">
        <f t="shared" si="11"/>
        <v>17.11</v>
      </c>
      <c r="M52" s="11">
        <f t="shared" si="0"/>
        <v>2966109.8951500002</v>
      </c>
      <c r="N52" s="11">
        <f t="shared" si="1"/>
        <v>2966109.8951500002</v>
      </c>
      <c r="O52" s="11">
        <f t="shared" si="12"/>
        <v>-0.10484999977052212</v>
      </c>
      <c r="P52" s="8">
        <f t="shared" si="13"/>
        <v>2966110</v>
      </c>
      <c r="Q52" s="11">
        <f t="shared" si="14"/>
        <v>0.10484999977052212</v>
      </c>
      <c r="R52" s="1">
        <f t="shared" si="19"/>
        <v>16.87</v>
      </c>
      <c r="S52" s="8">
        <f>ROUND(IF(J52=3%,$I$364*Ranking!K52,0),0)</f>
        <v>26307</v>
      </c>
      <c r="T52" s="8">
        <f t="shared" si="2"/>
        <v>2992417</v>
      </c>
      <c r="U52" s="8">
        <f t="shared" si="3"/>
        <v>26307</v>
      </c>
      <c r="V52" s="8">
        <f t="shared" si="15"/>
        <v>2992417</v>
      </c>
      <c r="W52" s="10">
        <f t="shared" si="4"/>
        <v>17.02</v>
      </c>
      <c r="X52" s="8">
        <f>IF(J52=3%,ROUND($I$366*Ranking!K52,0),0)</f>
        <v>17121</v>
      </c>
      <c r="Y52" s="12">
        <f t="shared" si="16"/>
        <v>3009538</v>
      </c>
      <c r="Z52" s="12">
        <f t="shared" si="5"/>
        <v>17121</v>
      </c>
      <c r="AA52" s="8">
        <f t="shared" si="17"/>
        <v>3009538</v>
      </c>
      <c r="AB52" s="55">
        <f t="shared" si="6"/>
        <v>0</v>
      </c>
      <c r="AC52" s="56">
        <f t="shared" si="7"/>
        <v>17.11</v>
      </c>
      <c r="AD52" s="57" t="str">
        <f t="shared" si="18"/>
        <v/>
      </c>
      <c r="AE52" s="8"/>
    </row>
    <row r="53" spans="1:31">
      <c r="A53" s="1">
        <v>50</v>
      </c>
      <c r="B53" s="14" t="s">
        <v>206</v>
      </c>
      <c r="C53" s="14" t="s">
        <v>7</v>
      </c>
      <c r="D53" s="6" t="s">
        <v>207</v>
      </c>
      <c r="E53" s="7">
        <v>838530.39</v>
      </c>
      <c r="F53" s="7">
        <v>11834.76</v>
      </c>
      <c r="G53" s="53">
        <v>0</v>
      </c>
      <c r="H53" s="7">
        <f t="shared" si="20"/>
        <v>826695.63</v>
      </c>
      <c r="I53" s="8">
        <f t="shared" si="9"/>
        <v>826696</v>
      </c>
      <c r="J53" s="9">
        <v>0.01</v>
      </c>
      <c r="K53" s="10">
        <f t="shared" si="10"/>
        <v>16.87</v>
      </c>
      <c r="L53" s="10">
        <f t="shared" si="11"/>
        <v>16.87</v>
      </c>
      <c r="M53" s="11">
        <f t="shared" si="0"/>
        <v>139439.12557999999</v>
      </c>
      <c r="N53" s="11">
        <f t="shared" si="1"/>
        <v>139439.12557999999</v>
      </c>
      <c r="O53" s="11">
        <f t="shared" si="12"/>
        <v>0.12557999999262393</v>
      </c>
      <c r="P53" s="8">
        <f t="shared" si="13"/>
        <v>139439</v>
      </c>
      <c r="Q53" s="11">
        <f t="shared" si="14"/>
        <v>-0.12557999999262393</v>
      </c>
      <c r="R53" s="1">
        <f t="shared" si="19"/>
        <v>16.87</v>
      </c>
      <c r="S53" s="8">
        <f>ROUND(IF(J53=3%,$I$364*Ranking!K53,0),0)</f>
        <v>0</v>
      </c>
      <c r="T53" s="8">
        <f t="shared" si="2"/>
        <v>139439</v>
      </c>
      <c r="U53" s="8">
        <f t="shared" si="3"/>
        <v>0</v>
      </c>
      <c r="V53" s="8">
        <f t="shared" si="15"/>
        <v>139439</v>
      </c>
      <c r="W53" s="10">
        <f t="shared" si="4"/>
        <v>16.87</v>
      </c>
      <c r="X53" s="8">
        <f>IF(J53=3%,ROUND($I$366*Ranking!K53,0),0)</f>
        <v>0</v>
      </c>
      <c r="Y53" s="12">
        <f t="shared" si="16"/>
        <v>139439</v>
      </c>
      <c r="Z53" s="12">
        <f t="shared" si="5"/>
        <v>0</v>
      </c>
      <c r="AA53" s="8">
        <f t="shared" si="17"/>
        <v>139439</v>
      </c>
      <c r="AB53" s="55">
        <f t="shared" si="6"/>
        <v>0</v>
      </c>
      <c r="AC53" s="56">
        <f t="shared" si="7"/>
        <v>16.87</v>
      </c>
      <c r="AD53" s="57" t="str">
        <f t="shared" si="18"/>
        <v/>
      </c>
      <c r="AE53" s="8"/>
    </row>
    <row r="54" spans="1:31">
      <c r="A54" s="1">
        <v>51</v>
      </c>
      <c r="B54" s="14" t="s">
        <v>25</v>
      </c>
      <c r="C54" s="14" t="s">
        <v>7</v>
      </c>
      <c r="D54" s="6" t="s">
        <v>26</v>
      </c>
      <c r="E54" s="7">
        <v>574048.32999999996</v>
      </c>
      <c r="F54" s="7">
        <v>4964.8</v>
      </c>
      <c r="G54" s="53">
        <v>0</v>
      </c>
      <c r="H54" s="7">
        <f t="shared" si="20"/>
        <v>569083.52999999991</v>
      </c>
      <c r="I54" s="8">
        <f t="shared" si="9"/>
        <v>569084</v>
      </c>
      <c r="J54" s="9">
        <v>0.02</v>
      </c>
      <c r="K54" s="10">
        <f t="shared" si="10"/>
        <v>16.87</v>
      </c>
      <c r="L54" s="10">
        <f t="shared" si="11"/>
        <v>16.87</v>
      </c>
      <c r="M54" s="11">
        <f t="shared" si="0"/>
        <v>95987.612550000005</v>
      </c>
      <c r="N54" s="11">
        <f t="shared" si="1"/>
        <v>95987.612550000005</v>
      </c>
      <c r="O54" s="11">
        <f t="shared" si="12"/>
        <v>-0.38744999999471474</v>
      </c>
      <c r="P54" s="8">
        <f t="shared" si="13"/>
        <v>95988</v>
      </c>
      <c r="Q54" s="11">
        <f t="shared" si="14"/>
        <v>0.38744999999471474</v>
      </c>
      <c r="R54" s="1">
        <f t="shared" si="19"/>
        <v>16.87</v>
      </c>
      <c r="S54" s="8">
        <f>ROUND(IF(J54=3%,$I$364*Ranking!K54,0),0)</f>
        <v>0</v>
      </c>
      <c r="T54" s="8">
        <f t="shared" si="2"/>
        <v>95988</v>
      </c>
      <c r="U54" s="8">
        <f t="shared" si="3"/>
        <v>0</v>
      </c>
      <c r="V54" s="8">
        <f t="shared" si="15"/>
        <v>95988</v>
      </c>
      <c r="W54" s="10">
        <f t="shared" si="4"/>
        <v>16.87</v>
      </c>
      <c r="X54" s="8">
        <f>IF(J54=3%,ROUND($I$366*Ranking!K54,0),0)</f>
        <v>0</v>
      </c>
      <c r="Y54" s="12">
        <f t="shared" si="16"/>
        <v>95988</v>
      </c>
      <c r="Z54" s="12">
        <f t="shared" si="5"/>
        <v>0</v>
      </c>
      <c r="AA54" s="8">
        <f t="shared" si="17"/>
        <v>95988</v>
      </c>
      <c r="AB54" s="55">
        <f t="shared" si="6"/>
        <v>0</v>
      </c>
      <c r="AC54" s="56">
        <f t="shared" si="7"/>
        <v>16.87</v>
      </c>
      <c r="AD54" s="57" t="str">
        <f t="shared" si="18"/>
        <v/>
      </c>
      <c r="AE54" s="8"/>
    </row>
    <row r="55" spans="1:31">
      <c r="A55" s="1">
        <v>52</v>
      </c>
      <c r="B55" s="14" t="s">
        <v>208</v>
      </c>
      <c r="C55" s="14" t="s">
        <v>7</v>
      </c>
      <c r="D55" s="6" t="s">
        <v>209</v>
      </c>
      <c r="E55" s="7">
        <v>758087.7</v>
      </c>
      <c r="F55" s="7">
        <v>19069.54</v>
      </c>
      <c r="G55" s="53">
        <v>0</v>
      </c>
      <c r="H55" s="7">
        <f t="shared" si="20"/>
        <v>739018.15999999992</v>
      </c>
      <c r="I55" s="8">
        <f t="shared" si="9"/>
        <v>739018</v>
      </c>
      <c r="J55" s="9">
        <v>0.03</v>
      </c>
      <c r="K55" s="10">
        <f t="shared" si="10"/>
        <v>16.87</v>
      </c>
      <c r="L55" s="10">
        <f t="shared" si="11"/>
        <v>29.79</v>
      </c>
      <c r="M55" s="11">
        <f t="shared" si="0"/>
        <v>124650.44431000001</v>
      </c>
      <c r="N55" s="11">
        <f t="shared" si="1"/>
        <v>124650.44431000001</v>
      </c>
      <c r="O55" s="11">
        <f t="shared" si="12"/>
        <v>0.44431000000622589</v>
      </c>
      <c r="P55" s="8">
        <f t="shared" si="13"/>
        <v>124650</v>
      </c>
      <c r="Q55" s="11">
        <f t="shared" si="14"/>
        <v>-0.44431000000622589</v>
      </c>
      <c r="R55" s="1">
        <f t="shared" si="19"/>
        <v>16.87</v>
      </c>
      <c r="S55" s="8">
        <f>ROUND(IF(J55=3%,$I$364*Ranking!K55,0),0)</f>
        <v>57874</v>
      </c>
      <c r="T55" s="8">
        <f t="shared" si="2"/>
        <v>182524</v>
      </c>
      <c r="U55" s="8">
        <f t="shared" si="3"/>
        <v>57874</v>
      </c>
      <c r="V55" s="8">
        <f t="shared" si="15"/>
        <v>182524</v>
      </c>
      <c r="W55" s="10">
        <f t="shared" si="4"/>
        <v>24.7</v>
      </c>
      <c r="X55" s="8">
        <f>IF(J55=3%,ROUND($I$366*Ranking!K55,0),0)</f>
        <v>37666</v>
      </c>
      <c r="Y55" s="12">
        <f t="shared" si="16"/>
        <v>220190</v>
      </c>
      <c r="Z55" s="12">
        <f t="shared" si="5"/>
        <v>37666</v>
      </c>
      <c r="AA55" s="8">
        <f t="shared" si="17"/>
        <v>220190</v>
      </c>
      <c r="AB55" s="55">
        <f t="shared" si="6"/>
        <v>0</v>
      </c>
      <c r="AC55" s="56">
        <f t="shared" si="7"/>
        <v>29.79</v>
      </c>
      <c r="AD55" s="57" t="str">
        <f t="shared" si="18"/>
        <v/>
      </c>
      <c r="AE55" s="8"/>
    </row>
    <row r="56" spans="1:31">
      <c r="A56" s="1">
        <v>53</v>
      </c>
      <c r="B56" s="14" t="s">
        <v>210</v>
      </c>
      <c r="C56" s="14" t="s">
        <v>7</v>
      </c>
      <c r="D56" s="6" t="s">
        <v>211</v>
      </c>
      <c r="E56" s="7">
        <v>0</v>
      </c>
      <c r="F56" s="7">
        <v>0</v>
      </c>
      <c r="G56" s="53">
        <v>0</v>
      </c>
      <c r="H56" s="7">
        <f t="shared" si="20"/>
        <v>0</v>
      </c>
      <c r="I56" s="8">
        <f t="shared" si="9"/>
        <v>0</v>
      </c>
      <c r="J56" s="9">
        <v>0</v>
      </c>
      <c r="K56" s="10">
        <f t="shared" si="10"/>
        <v>0</v>
      </c>
      <c r="L56" s="10" t="str">
        <f t="shared" si="11"/>
        <v/>
      </c>
      <c r="M56" s="11">
        <f t="shared" si="0"/>
        <v>0</v>
      </c>
      <c r="N56" s="11">
        <f t="shared" si="1"/>
        <v>0</v>
      </c>
      <c r="O56" s="11">
        <f t="shared" si="12"/>
        <v>0</v>
      </c>
      <c r="P56" s="8">
        <f t="shared" si="13"/>
        <v>0</v>
      </c>
      <c r="Q56" s="11">
        <f t="shared" si="14"/>
        <v>0</v>
      </c>
      <c r="R56" s="1">
        <f t="shared" si="19"/>
        <v>0</v>
      </c>
      <c r="S56" s="8">
        <f>ROUND(IF(J56=3%,$I$364*Ranking!K56,0),0)</f>
        <v>0</v>
      </c>
      <c r="T56" s="8">
        <f t="shared" si="2"/>
        <v>0</v>
      </c>
      <c r="U56" s="8">
        <f t="shared" si="3"/>
        <v>0</v>
      </c>
      <c r="V56" s="8">
        <f t="shared" si="15"/>
        <v>0</v>
      </c>
      <c r="W56" s="10">
        <f t="shared" si="4"/>
        <v>0</v>
      </c>
      <c r="X56" s="8">
        <f>IF(J56=3%,ROUND($I$366*Ranking!K56,0),0)</f>
        <v>0</v>
      </c>
      <c r="Y56" s="12">
        <f t="shared" si="16"/>
        <v>0</v>
      </c>
      <c r="Z56" s="12">
        <f t="shared" si="5"/>
        <v>0</v>
      </c>
      <c r="AA56" s="8">
        <f t="shared" si="17"/>
        <v>0</v>
      </c>
      <c r="AB56" s="55">
        <f t="shared" si="6"/>
        <v>0</v>
      </c>
      <c r="AC56" s="56" t="str">
        <f t="shared" si="7"/>
        <v/>
      </c>
      <c r="AD56" s="57" t="str">
        <f t="shared" si="18"/>
        <v/>
      </c>
      <c r="AE56" s="8"/>
    </row>
    <row r="57" spans="1:31">
      <c r="A57" s="1">
        <v>54</v>
      </c>
      <c r="B57" s="14" t="s">
        <v>212</v>
      </c>
      <c r="C57" s="14" t="s">
        <v>7</v>
      </c>
      <c r="D57" s="6" t="s">
        <v>213</v>
      </c>
      <c r="E57" s="7">
        <v>0</v>
      </c>
      <c r="F57" s="7">
        <v>0</v>
      </c>
      <c r="G57" s="53">
        <v>0</v>
      </c>
      <c r="H57" s="7">
        <f t="shared" si="20"/>
        <v>0</v>
      </c>
      <c r="I57" s="8">
        <f t="shared" si="9"/>
        <v>0</v>
      </c>
      <c r="J57" s="9">
        <v>0</v>
      </c>
      <c r="K57" s="10">
        <f t="shared" si="10"/>
        <v>0</v>
      </c>
      <c r="L57" s="10" t="str">
        <f t="shared" si="11"/>
        <v/>
      </c>
      <c r="M57" s="11">
        <f t="shared" si="0"/>
        <v>0</v>
      </c>
      <c r="N57" s="11">
        <f t="shared" si="1"/>
        <v>0</v>
      </c>
      <c r="O57" s="11">
        <f t="shared" si="12"/>
        <v>0</v>
      </c>
      <c r="P57" s="8">
        <f t="shared" si="13"/>
        <v>0</v>
      </c>
      <c r="Q57" s="11">
        <f t="shared" si="14"/>
        <v>0</v>
      </c>
      <c r="R57" s="1">
        <f t="shared" si="19"/>
        <v>0</v>
      </c>
      <c r="S57" s="8">
        <f>ROUND(IF(J57=3%,$I$364*Ranking!K57,0),0)</f>
        <v>0</v>
      </c>
      <c r="T57" s="8">
        <f t="shared" si="2"/>
        <v>0</v>
      </c>
      <c r="U57" s="8">
        <f t="shared" si="3"/>
        <v>0</v>
      </c>
      <c r="V57" s="8">
        <f t="shared" si="15"/>
        <v>0</v>
      </c>
      <c r="W57" s="10">
        <f t="shared" si="4"/>
        <v>0</v>
      </c>
      <c r="X57" s="8">
        <f>IF(J57=3%,ROUND($I$366*Ranking!K57,0),0)</f>
        <v>0</v>
      </c>
      <c r="Y57" s="12">
        <f t="shared" si="16"/>
        <v>0</v>
      </c>
      <c r="Z57" s="12">
        <f t="shared" si="5"/>
        <v>0</v>
      </c>
      <c r="AA57" s="8">
        <f t="shared" si="17"/>
        <v>0</v>
      </c>
      <c r="AB57" s="55">
        <f t="shared" si="6"/>
        <v>0</v>
      </c>
      <c r="AC57" s="56" t="str">
        <f t="shared" si="7"/>
        <v/>
      </c>
      <c r="AD57" s="57" t="str">
        <f t="shared" si="18"/>
        <v/>
      </c>
      <c r="AE57" s="8"/>
    </row>
    <row r="58" spans="1:31">
      <c r="A58" s="1">
        <v>55</v>
      </c>
      <c r="B58" s="14" t="s">
        <v>27</v>
      </c>
      <c r="C58" s="14" t="s">
        <v>7</v>
      </c>
      <c r="D58" s="6" t="s">
        <v>28</v>
      </c>
      <c r="E58" s="7">
        <v>1196856.48</v>
      </c>
      <c r="F58" s="7">
        <v>2125.7399999999998</v>
      </c>
      <c r="G58" s="53">
        <v>0</v>
      </c>
      <c r="H58" s="7">
        <f t="shared" si="20"/>
        <v>1194730.74</v>
      </c>
      <c r="I58" s="8">
        <f t="shared" si="9"/>
        <v>1194731</v>
      </c>
      <c r="J58" s="9">
        <v>0.03</v>
      </c>
      <c r="K58" s="10">
        <f t="shared" si="10"/>
        <v>16.87</v>
      </c>
      <c r="L58" s="10">
        <f t="shared" si="11"/>
        <v>21.96</v>
      </c>
      <c r="M58" s="11">
        <f t="shared" si="0"/>
        <v>201515.72760000001</v>
      </c>
      <c r="N58" s="11">
        <f t="shared" si="1"/>
        <v>201515.72760000001</v>
      </c>
      <c r="O58" s="11">
        <f t="shared" si="12"/>
        <v>-0.27239999998710118</v>
      </c>
      <c r="P58" s="8">
        <f t="shared" si="13"/>
        <v>201516</v>
      </c>
      <c r="Q58" s="11">
        <f t="shared" si="14"/>
        <v>0.27239999998710118</v>
      </c>
      <c r="R58" s="1">
        <f t="shared" si="19"/>
        <v>16.87</v>
      </c>
      <c r="S58" s="8">
        <f>ROUND(IF(J58=3%,$I$364*Ranking!K58,0),0)</f>
        <v>36829</v>
      </c>
      <c r="T58" s="8">
        <f t="shared" si="2"/>
        <v>238345</v>
      </c>
      <c r="U58" s="8">
        <f t="shared" si="3"/>
        <v>36829</v>
      </c>
      <c r="V58" s="8">
        <f t="shared" si="15"/>
        <v>238345</v>
      </c>
      <c r="W58" s="10">
        <f t="shared" si="4"/>
        <v>19.95</v>
      </c>
      <c r="X58" s="8">
        <f>IF(J58=3%,ROUND($I$366*Ranking!K58,0),0)</f>
        <v>23969</v>
      </c>
      <c r="Y58" s="12">
        <f t="shared" si="16"/>
        <v>262314</v>
      </c>
      <c r="Z58" s="12">
        <f t="shared" si="5"/>
        <v>23969</v>
      </c>
      <c r="AA58" s="8">
        <f t="shared" si="17"/>
        <v>262314</v>
      </c>
      <c r="AB58" s="55">
        <f t="shared" si="6"/>
        <v>0</v>
      </c>
      <c r="AC58" s="56">
        <f t="shared" si="7"/>
        <v>21.96</v>
      </c>
      <c r="AD58" s="57" t="str">
        <f t="shared" si="18"/>
        <v/>
      </c>
      <c r="AE58" s="8"/>
    </row>
    <row r="59" spans="1:31">
      <c r="A59" s="1">
        <v>56</v>
      </c>
      <c r="B59" s="14" t="s">
        <v>29</v>
      </c>
      <c r="C59" s="14" t="s">
        <v>7</v>
      </c>
      <c r="D59" s="6" t="s">
        <v>30</v>
      </c>
      <c r="E59" s="7">
        <v>1549419.74</v>
      </c>
      <c r="F59" s="7">
        <v>20054.54</v>
      </c>
      <c r="G59" s="53">
        <v>0</v>
      </c>
      <c r="H59" s="7">
        <f t="shared" si="20"/>
        <v>1529365.2</v>
      </c>
      <c r="I59" s="8">
        <f t="shared" si="9"/>
        <v>1529365</v>
      </c>
      <c r="J59" s="9">
        <v>1.4999999999999999E-2</v>
      </c>
      <c r="K59" s="10">
        <f t="shared" si="10"/>
        <v>16.87</v>
      </c>
      <c r="L59" s="10">
        <f t="shared" si="11"/>
        <v>16.87</v>
      </c>
      <c r="M59" s="11">
        <f t="shared" si="0"/>
        <v>257958.57037</v>
      </c>
      <c r="N59" s="11">
        <f t="shared" si="1"/>
        <v>257958.57037</v>
      </c>
      <c r="O59" s="11">
        <f t="shared" si="12"/>
        <v>-0.42962999999872409</v>
      </c>
      <c r="P59" s="8">
        <f t="shared" si="13"/>
        <v>257959</v>
      </c>
      <c r="Q59" s="11">
        <f t="shared" si="14"/>
        <v>0.42962999999872409</v>
      </c>
      <c r="R59" s="1">
        <f t="shared" si="19"/>
        <v>16.87</v>
      </c>
      <c r="S59" s="8">
        <f>ROUND(IF(J59=3%,$I$364*Ranking!K59,0),0)</f>
        <v>0</v>
      </c>
      <c r="T59" s="8">
        <f t="shared" si="2"/>
        <v>257959</v>
      </c>
      <c r="U59" s="8">
        <f t="shared" si="3"/>
        <v>0</v>
      </c>
      <c r="V59" s="8">
        <f t="shared" si="15"/>
        <v>257959</v>
      </c>
      <c r="W59" s="10">
        <f t="shared" si="4"/>
        <v>16.87</v>
      </c>
      <c r="X59" s="8">
        <f>IF(J59=3%,ROUND($I$366*Ranking!K59,0),0)</f>
        <v>0</v>
      </c>
      <c r="Y59" s="12">
        <f t="shared" si="16"/>
        <v>257959</v>
      </c>
      <c r="Z59" s="12">
        <f t="shared" si="5"/>
        <v>0</v>
      </c>
      <c r="AA59" s="8">
        <f t="shared" si="17"/>
        <v>257959</v>
      </c>
      <c r="AB59" s="55">
        <f t="shared" si="6"/>
        <v>0</v>
      </c>
      <c r="AC59" s="56">
        <f t="shared" si="7"/>
        <v>16.87</v>
      </c>
      <c r="AD59" s="57" t="str">
        <f t="shared" si="18"/>
        <v/>
      </c>
      <c r="AE59" s="8"/>
    </row>
    <row r="60" spans="1:31">
      <c r="A60" s="1">
        <v>57</v>
      </c>
      <c r="B60" s="14" t="s">
        <v>214</v>
      </c>
      <c r="C60" s="14" t="s">
        <v>7</v>
      </c>
      <c r="D60" s="6" t="s">
        <v>215</v>
      </c>
      <c r="E60" s="7">
        <v>1051980.6599999999</v>
      </c>
      <c r="F60" s="7">
        <v>4851.0600000000004</v>
      </c>
      <c r="G60" s="53">
        <v>0</v>
      </c>
      <c r="H60" s="7">
        <f t="shared" si="20"/>
        <v>1047129.5999999999</v>
      </c>
      <c r="I60" s="8">
        <f t="shared" si="9"/>
        <v>1047130</v>
      </c>
      <c r="J60" s="9">
        <v>1.4999999999999999E-2</v>
      </c>
      <c r="K60" s="10">
        <f t="shared" si="10"/>
        <v>16.87</v>
      </c>
      <c r="L60" s="10">
        <f t="shared" si="11"/>
        <v>16.87</v>
      </c>
      <c r="M60" s="11">
        <f t="shared" si="0"/>
        <v>176619.81135</v>
      </c>
      <c r="N60" s="11">
        <f t="shared" si="1"/>
        <v>176619.81135</v>
      </c>
      <c r="O60" s="11">
        <f t="shared" si="12"/>
        <v>-0.18864999999641441</v>
      </c>
      <c r="P60" s="8">
        <f t="shared" si="13"/>
        <v>176620</v>
      </c>
      <c r="Q60" s="11">
        <f t="shared" si="14"/>
        <v>0.18864999999641441</v>
      </c>
      <c r="R60" s="1">
        <f t="shared" si="19"/>
        <v>16.87</v>
      </c>
      <c r="S60" s="8">
        <f>ROUND(IF(J60=3%,$I$364*Ranking!K60,0),0)</f>
        <v>0</v>
      </c>
      <c r="T60" s="8">
        <f t="shared" si="2"/>
        <v>176620</v>
      </c>
      <c r="U60" s="8">
        <f t="shared" si="3"/>
        <v>0</v>
      </c>
      <c r="V60" s="8">
        <f t="shared" si="15"/>
        <v>176620</v>
      </c>
      <c r="W60" s="10">
        <f t="shared" si="4"/>
        <v>16.87</v>
      </c>
      <c r="X60" s="8">
        <f>IF(J60=3%,ROUND($I$366*Ranking!K60,0),0)</f>
        <v>0</v>
      </c>
      <c r="Y60" s="12">
        <f t="shared" si="16"/>
        <v>176620</v>
      </c>
      <c r="Z60" s="12">
        <f t="shared" si="5"/>
        <v>0</v>
      </c>
      <c r="AA60" s="8">
        <f t="shared" si="17"/>
        <v>176620</v>
      </c>
      <c r="AB60" s="55">
        <f t="shared" si="6"/>
        <v>0</v>
      </c>
      <c r="AC60" s="56">
        <f t="shared" si="7"/>
        <v>16.87</v>
      </c>
      <c r="AD60" s="57" t="str">
        <f t="shared" si="18"/>
        <v/>
      </c>
      <c r="AE60" s="8"/>
    </row>
    <row r="61" spans="1:31">
      <c r="A61" s="1">
        <v>58</v>
      </c>
      <c r="B61" s="14" t="s">
        <v>216</v>
      </c>
      <c r="C61" s="14" t="s">
        <v>7</v>
      </c>
      <c r="D61" s="6" t="s">
        <v>217</v>
      </c>
      <c r="E61" s="7">
        <v>0</v>
      </c>
      <c r="F61" s="7">
        <v>0</v>
      </c>
      <c r="G61" s="53">
        <v>0</v>
      </c>
      <c r="H61" s="7">
        <f t="shared" si="20"/>
        <v>0</v>
      </c>
      <c r="I61" s="8">
        <f t="shared" si="9"/>
        <v>0</v>
      </c>
      <c r="J61" s="9">
        <v>0</v>
      </c>
      <c r="K61" s="10">
        <f t="shared" si="10"/>
        <v>0</v>
      </c>
      <c r="L61" s="10" t="str">
        <f t="shared" si="11"/>
        <v/>
      </c>
      <c r="M61" s="11">
        <f t="shared" si="0"/>
        <v>0</v>
      </c>
      <c r="N61" s="11">
        <f t="shared" si="1"/>
        <v>0</v>
      </c>
      <c r="O61" s="11">
        <f t="shared" si="12"/>
        <v>0</v>
      </c>
      <c r="P61" s="8">
        <f t="shared" si="13"/>
        <v>0</v>
      </c>
      <c r="Q61" s="11">
        <f t="shared" si="14"/>
        <v>0</v>
      </c>
      <c r="R61" s="1">
        <f t="shared" si="19"/>
        <v>0</v>
      </c>
      <c r="S61" s="8">
        <f>ROUND(IF(J61=3%,$I$364*Ranking!K61,0),0)</f>
        <v>0</v>
      </c>
      <c r="T61" s="8">
        <f t="shared" si="2"/>
        <v>0</v>
      </c>
      <c r="U61" s="8">
        <f t="shared" si="3"/>
        <v>0</v>
      </c>
      <c r="V61" s="8">
        <f t="shared" si="15"/>
        <v>0</v>
      </c>
      <c r="W61" s="10">
        <f t="shared" si="4"/>
        <v>0</v>
      </c>
      <c r="X61" s="8">
        <f>IF(J61=3%,ROUND($I$366*Ranking!K61,0),0)</f>
        <v>0</v>
      </c>
      <c r="Y61" s="12">
        <f t="shared" si="16"/>
        <v>0</v>
      </c>
      <c r="Z61" s="12">
        <f t="shared" si="5"/>
        <v>0</v>
      </c>
      <c r="AA61" s="8">
        <f t="shared" si="17"/>
        <v>0</v>
      </c>
      <c r="AB61" s="55">
        <f t="shared" si="6"/>
        <v>0</v>
      </c>
      <c r="AC61" s="56" t="str">
        <f t="shared" si="7"/>
        <v/>
      </c>
      <c r="AD61" s="57" t="str">
        <f t="shared" si="18"/>
        <v/>
      </c>
      <c r="AE61" s="8"/>
    </row>
    <row r="62" spans="1:31">
      <c r="A62" s="1">
        <v>59</v>
      </c>
      <c r="B62" s="14" t="s">
        <v>218</v>
      </c>
      <c r="C62" s="14" t="s">
        <v>7</v>
      </c>
      <c r="D62" s="6" t="s">
        <v>219</v>
      </c>
      <c r="E62" s="7">
        <v>0</v>
      </c>
      <c r="F62" s="7">
        <v>0</v>
      </c>
      <c r="G62" s="53">
        <v>0</v>
      </c>
      <c r="H62" s="7">
        <f t="shared" si="20"/>
        <v>0</v>
      </c>
      <c r="I62" s="8">
        <f t="shared" si="9"/>
        <v>0</v>
      </c>
      <c r="J62" s="9">
        <v>0</v>
      </c>
      <c r="K62" s="10">
        <f t="shared" si="10"/>
        <v>0</v>
      </c>
      <c r="L62" s="10" t="str">
        <f t="shared" si="11"/>
        <v/>
      </c>
      <c r="M62" s="11">
        <f t="shared" si="0"/>
        <v>0</v>
      </c>
      <c r="N62" s="11">
        <f t="shared" si="1"/>
        <v>0</v>
      </c>
      <c r="O62" s="11">
        <f t="shared" si="12"/>
        <v>0</v>
      </c>
      <c r="P62" s="8">
        <f t="shared" si="13"/>
        <v>0</v>
      </c>
      <c r="Q62" s="11">
        <f t="shared" si="14"/>
        <v>0</v>
      </c>
      <c r="R62" s="1">
        <f t="shared" si="19"/>
        <v>0</v>
      </c>
      <c r="S62" s="8">
        <f>ROUND(IF(J62=3%,$I$364*Ranking!K62,0),0)</f>
        <v>0</v>
      </c>
      <c r="T62" s="8">
        <f t="shared" si="2"/>
        <v>0</v>
      </c>
      <c r="U62" s="8">
        <f t="shared" si="3"/>
        <v>0</v>
      </c>
      <c r="V62" s="8">
        <f t="shared" si="15"/>
        <v>0</v>
      </c>
      <c r="W62" s="10">
        <f t="shared" si="4"/>
        <v>0</v>
      </c>
      <c r="X62" s="8">
        <f>IF(J62=3%,ROUND($I$366*Ranking!K62,0),0)</f>
        <v>0</v>
      </c>
      <c r="Y62" s="12">
        <f t="shared" si="16"/>
        <v>0</v>
      </c>
      <c r="Z62" s="12">
        <f t="shared" si="5"/>
        <v>0</v>
      </c>
      <c r="AA62" s="8">
        <f t="shared" si="17"/>
        <v>0</v>
      </c>
      <c r="AB62" s="55">
        <f t="shared" si="6"/>
        <v>0</v>
      </c>
      <c r="AC62" s="56" t="str">
        <f t="shared" si="7"/>
        <v/>
      </c>
      <c r="AD62" s="57" t="str">
        <f t="shared" si="18"/>
        <v/>
      </c>
      <c r="AE62" s="8"/>
    </row>
    <row r="63" spans="1:31">
      <c r="A63" s="1">
        <v>60</v>
      </c>
      <c r="B63" s="14" t="s">
        <v>220</v>
      </c>
      <c r="C63" s="14" t="s">
        <v>7</v>
      </c>
      <c r="D63" s="6" t="s">
        <v>221</v>
      </c>
      <c r="E63" s="7">
        <v>0</v>
      </c>
      <c r="F63" s="7">
        <v>0</v>
      </c>
      <c r="G63" s="53">
        <v>0</v>
      </c>
      <c r="H63" s="7">
        <f t="shared" si="20"/>
        <v>0</v>
      </c>
      <c r="I63" s="8">
        <f t="shared" si="9"/>
        <v>0</v>
      </c>
      <c r="J63" s="9">
        <v>0</v>
      </c>
      <c r="K63" s="10">
        <f t="shared" si="10"/>
        <v>0</v>
      </c>
      <c r="L63" s="10" t="str">
        <f t="shared" si="11"/>
        <v/>
      </c>
      <c r="M63" s="11">
        <f t="shared" si="0"/>
        <v>0</v>
      </c>
      <c r="N63" s="11">
        <f t="shared" si="1"/>
        <v>0</v>
      </c>
      <c r="O63" s="11">
        <f t="shared" si="12"/>
        <v>0</v>
      </c>
      <c r="P63" s="8">
        <f t="shared" si="13"/>
        <v>0</v>
      </c>
      <c r="Q63" s="11">
        <f t="shared" si="14"/>
        <v>0</v>
      </c>
      <c r="R63" s="1">
        <f t="shared" si="19"/>
        <v>0</v>
      </c>
      <c r="S63" s="8">
        <f>ROUND(IF(J63=3%,$I$364*Ranking!K63,0),0)</f>
        <v>0</v>
      </c>
      <c r="T63" s="8">
        <f t="shared" si="2"/>
        <v>0</v>
      </c>
      <c r="U63" s="8">
        <f t="shared" si="3"/>
        <v>0</v>
      </c>
      <c r="V63" s="8">
        <f t="shared" si="15"/>
        <v>0</v>
      </c>
      <c r="W63" s="10">
        <f t="shared" si="4"/>
        <v>0</v>
      </c>
      <c r="X63" s="8">
        <f>IF(J63=3%,ROUND($I$366*Ranking!K63,0),0)</f>
        <v>0</v>
      </c>
      <c r="Y63" s="12">
        <f t="shared" si="16"/>
        <v>0</v>
      </c>
      <c r="Z63" s="12">
        <f t="shared" si="5"/>
        <v>0</v>
      </c>
      <c r="AA63" s="8">
        <f t="shared" si="17"/>
        <v>0</v>
      </c>
      <c r="AB63" s="55">
        <f t="shared" si="6"/>
        <v>0</v>
      </c>
      <c r="AC63" s="56" t="str">
        <f t="shared" si="7"/>
        <v/>
      </c>
      <c r="AD63" s="57" t="str">
        <f t="shared" si="18"/>
        <v/>
      </c>
      <c r="AE63" s="8"/>
    </row>
    <row r="64" spans="1:31">
      <c r="A64" s="1">
        <v>61</v>
      </c>
      <c r="B64" s="14" t="s">
        <v>222</v>
      </c>
      <c r="C64" s="14" t="s">
        <v>7</v>
      </c>
      <c r="D64" s="6" t="s">
        <v>223</v>
      </c>
      <c r="E64" s="7">
        <v>0</v>
      </c>
      <c r="F64" s="7">
        <v>0</v>
      </c>
      <c r="G64" s="53">
        <v>0</v>
      </c>
      <c r="H64" s="7">
        <f t="shared" si="20"/>
        <v>0</v>
      </c>
      <c r="I64" s="8">
        <f t="shared" si="9"/>
        <v>0</v>
      </c>
      <c r="J64" s="9">
        <v>0</v>
      </c>
      <c r="K64" s="10">
        <f t="shared" si="10"/>
        <v>0</v>
      </c>
      <c r="L64" s="10" t="str">
        <f t="shared" si="11"/>
        <v/>
      </c>
      <c r="M64" s="11">
        <f t="shared" si="0"/>
        <v>0</v>
      </c>
      <c r="N64" s="11">
        <f t="shared" si="1"/>
        <v>0</v>
      </c>
      <c r="O64" s="11">
        <f t="shared" si="12"/>
        <v>0</v>
      </c>
      <c r="P64" s="8">
        <f t="shared" si="13"/>
        <v>0</v>
      </c>
      <c r="Q64" s="11">
        <f t="shared" si="14"/>
        <v>0</v>
      </c>
      <c r="R64" s="1">
        <f t="shared" si="19"/>
        <v>0</v>
      </c>
      <c r="S64" s="8">
        <f>ROUND(IF(J64=3%,$I$364*Ranking!K64,0),0)</f>
        <v>0</v>
      </c>
      <c r="T64" s="8">
        <f t="shared" si="2"/>
        <v>0</v>
      </c>
      <c r="U64" s="8">
        <f t="shared" si="3"/>
        <v>0</v>
      </c>
      <c r="V64" s="8">
        <f t="shared" si="15"/>
        <v>0</v>
      </c>
      <c r="W64" s="10">
        <f t="shared" si="4"/>
        <v>0</v>
      </c>
      <c r="X64" s="8">
        <f>IF(J64=3%,ROUND($I$366*Ranking!K64,0),0)</f>
        <v>0</v>
      </c>
      <c r="Y64" s="12">
        <f t="shared" si="16"/>
        <v>0</v>
      </c>
      <c r="Z64" s="12">
        <f t="shared" si="5"/>
        <v>0</v>
      </c>
      <c r="AA64" s="8">
        <f t="shared" si="17"/>
        <v>0</v>
      </c>
      <c r="AB64" s="55">
        <f t="shared" si="6"/>
        <v>0</v>
      </c>
      <c r="AC64" s="56" t="str">
        <f t="shared" si="7"/>
        <v/>
      </c>
      <c r="AD64" s="57" t="str">
        <f t="shared" si="18"/>
        <v/>
      </c>
      <c r="AE64" s="8"/>
    </row>
    <row r="65" spans="1:31">
      <c r="A65" s="1">
        <v>62</v>
      </c>
      <c r="B65" s="14" t="s">
        <v>31</v>
      </c>
      <c r="C65" s="14" t="s">
        <v>7</v>
      </c>
      <c r="D65" s="6" t="s">
        <v>32</v>
      </c>
      <c r="E65" s="7">
        <v>373151.97</v>
      </c>
      <c r="F65" s="7">
        <v>1335.19</v>
      </c>
      <c r="G65" s="53">
        <v>0</v>
      </c>
      <c r="H65" s="7">
        <f t="shared" si="20"/>
        <v>371816.77999999997</v>
      </c>
      <c r="I65" s="8">
        <f t="shared" si="9"/>
        <v>371817</v>
      </c>
      <c r="J65" s="9">
        <v>0.03</v>
      </c>
      <c r="K65" s="10">
        <f t="shared" si="10"/>
        <v>16.87</v>
      </c>
      <c r="L65" s="10">
        <f t="shared" si="11"/>
        <v>35.549999999999997</v>
      </c>
      <c r="M65" s="11">
        <f t="shared" si="0"/>
        <v>62714.513379999997</v>
      </c>
      <c r="N65" s="11">
        <f t="shared" si="1"/>
        <v>62714.513379999997</v>
      </c>
      <c r="O65" s="11">
        <f t="shared" si="12"/>
        <v>-0.48662000000331318</v>
      </c>
      <c r="P65" s="8">
        <f t="shared" si="13"/>
        <v>62715</v>
      </c>
      <c r="Q65" s="11">
        <f t="shared" si="14"/>
        <v>0.48662000000331318</v>
      </c>
      <c r="R65" s="1">
        <f t="shared" si="19"/>
        <v>16.87</v>
      </c>
      <c r="S65" s="8">
        <f>ROUND(IF(J65=3%,$I$364*Ranking!K65,0),0)</f>
        <v>42090</v>
      </c>
      <c r="T65" s="8">
        <f t="shared" si="2"/>
        <v>104805</v>
      </c>
      <c r="U65" s="8">
        <f t="shared" si="3"/>
        <v>42090</v>
      </c>
      <c r="V65" s="8">
        <f t="shared" si="15"/>
        <v>104805</v>
      </c>
      <c r="W65" s="10">
        <f t="shared" si="4"/>
        <v>28.19</v>
      </c>
      <c r="X65" s="8">
        <f>IF(J65=3%,ROUND($I$366*Ranking!K65,0),0)</f>
        <v>27394</v>
      </c>
      <c r="Y65" s="12">
        <f t="shared" si="16"/>
        <v>132199</v>
      </c>
      <c r="Z65" s="12">
        <f t="shared" si="5"/>
        <v>27394</v>
      </c>
      <c r="AA65" s="8">
        <f t="shared" si="17"/>
        <v>132199</v>
      </c>
      <c r="AB65" s="55">
        <f t="shared" si="6"/>
        <v>0</v>
      </c>
      <c r="AC65" s="56">
        <f t="shared" si="7"/>
        <v>35.549999999999997</v>
      </c>
      <c r="AD65" s="57" t="str">
        <f t="shared" si="18"/>
        <v/>
      </c>
      <c r="AE65" s="8"/>
    </row>
    <row r="66" spans="1:31">
      <c r="A66" s="1">
        <v>63</v>
      </c>
      <c r="B66" s="14" t="s">
        <v>224</v>
      </c>
      <c r="C66" s="14" t="s">
        <v>7</v>
      </c>
      <c r="D66" s="6" t="s">
        <v>225</v>
      </c>
      <c r="E66" s="7">
        <v>0</v>
      </c>
      <c r="F66" s="7">
        <v>0</v>
      </c>
      <c r="G66" s="53">
        <v>0</v>
      </c>
      <c r="H66" s="7">
        <f t="shared" si="20"/>
        <v>0</v>
      </c>
      <c r="I66" s="8">
        <f t="shared" si="9"/>
        <v>0</v>
      </c>
      <c r="J66" s="9">
        <v>0</v>
      </c>
      <c r="K66" s="10">
        <f t="shared" si="10"/>
        <v>0</v>
      </c>
      <c r="L66" s="10" t="str">
        <f t="shared" si="11"/>
        <v/>
      </c>
      <c r="M66" s="11">
        <f t="shared" si="0"/>
        <v>0</v>
      </c>
      <c r="N66" s="11">
        <f t="shared" si="1"/>
        <v>0</v>
      </c>
      <c r="O66" s="11">
        <f t="shared" si="12"/>
        <v>0</v>
      </c>
      <c r="P66" s="8">
        <f t="shared" si="13"/>
        <v>0</v>
      </c>
      <c r="Q66" s="11">
        <f t="shared" si="14"/>
        <v>0</v>
      </c>
      <c r="R66" s="1">
        <f t="shared" si="19"/>
        <v>0</v>
      </c>
      <c r="S66" s="8">
        <f>ROUND(IF(J66=3%,$I$364*Ranking!K66,0),0)</f>
        <v>0</v>
      </c>
      <c r="T66" s="8">
        <f t="shared" si="2"/>
        <v>0</v>
      </c>
      <c r="U66" s="8">
        <f t="shared" si="3"/>
        <v>0</v>
      </c>
      <c r="V66" s="8">
        <f t="shared" si="15"/>
        <v>0</v>
      </c>
      <c r="W66" s="10">
        <f t="shared" si="4"/>
        <v>0</v>
      </c>
      <c r="X66" s="8">
        <f>IF(J66=3%,ROUND($I$366*Ranking!K66,0),0)</f>
        <v>0</v>
      </c>
      <c r="Y66" s="12">
        <f t="shared" si="16"/>
        <v>0</v>
      </c>
      <c r="Z66" s="12">
        <f t="shared" si="5"/>
        <v>0</v>
      </c>
      <c r="AA66" s="8">
        <f t="shared" si="17"/>
        <v>0</v>
      </c>
      <c r="AB66" s="55">
        <f t="shared" si="6"/>
        <v>0</v>
      </c>
      <c r="AC66" s="56" t="str">
        <f t="shared" si="7"/>
        <v/>
      </c>
      <c r="AD66" s="57" t="str">
        <f t="shared" si="18"/>
        <v/>
      </c>
      <c r="AE66" s="8"/>
    </row>
    <row r="67" spans="1:31">
      <c r="A67" s="1">
        <v>64</v>
      </c>
      <c r="B67" s="14" t="s">
        <v>226</v>
      </c>
      <c r="C67" s="14" t="s">
        <v>7</v>
      </c>
      <c r="D67" s="6" t="s">
        <v>227</v>
      </c>
      <c r="E67" s="7">
        <v>0</v>
      </c>
      <c r="F67" s="7">
        <v>0</v>
      </c>
      <c r="G67" s="53">
        <v>0</v>
      </c>
      <c r="H67" s="7">
        <f t="shared" si="20"/>
        <v>0</v>
      </c>
      <c r="I67" s="8">
        <f t="shared" si="9"/>
        <v>0</v>
      </c>
      <c r="J67" s="9">
        <v>0</v>
      </c>
      <c r="K67" s="10">
        <f t="shared" si="10"/>
        <v>0</v>
      </c>
      <c r="L67" s="10" t="str">
        <f t="shared" si="11"/>
        <v/>
      </c>
      <c r="M67" s="11">
        <f t="shared" si="0"/>
        <v>0</v>
      </c>
      <c r="N67" s="11">
        <f t="shared" si="1"/>
        <v>0</v>
      </c>
      <c r="O67" s="11">
        <f t="shared" si="12"/>
        <v>0</v>
      </c>
      <c r="P67" s="8">
        <f t="shared" si="13"/>
        <v>0</v>
      </c>
      <c r="Q67" s="11">
        <f t="shared" si="14"/>
        <v>0</v>
      </c>
      <c r="R67" s="1">
        <f t="shared" si="19"/>
        <v>0</v>
      </c>
      <c r="S67" s="8">
        <f>ROUND(IF(J67=3%,$I$364*Ranking!K67,0),0)</f>
        <v>0</v>
      </c>
      <c r="T67" s="8">
        <f t="shared" si="2"/>
        <v>0</v>
      </c>
      <c r="U67" s="8">
        <f t="shared" si="3"/>
        <v>0</v>
      </c>
      <c r="V67" s="8">
        <f t="shared" si="15"/>
        <v>0</v>
      </c>
      <c r="W67" s="10">
        <f t="shared" si="4"/>
        <v>0</v>
      </c>
      <c r="X67" s="8">
        <f>IF(J67=3%,ROUND($I$366*Ranking!K67,0),0)</f>
        <v>0</v>
      </c>
      <c r="Y67" s="12">
        <f t="shared" si="16"/>
        <v>0</v>
      </c>
      <c r="Z67" s="12">
        <f t="shared" si="5"/>
        <v>0</v>
      </c>
      <c r="AA67" s="8">
        <f t="shared" si="17"/>
        <v>0</v>
      </c>
      <c r="AB67" s="55">
        <f t="shared" si="6"/>
        <v>0</v>
      </c>
      <c r="AC67" s="56" t="str">
        <f t="shared" si="7"/>
        <v/>
      </c>
      <c r="AD67" s="57" t="str">
        <f t="shared" si="18"/>
        <v/>
      </c>
      <c r="AE67" s="8"/>
    </row>
    <row r="68" spans="1:31">
      <c r="A68" s="1">
        <v>65</v>
      </c>
      <c r="B68" s="14" t="s">
        <v>33</v>
      </c>
      <c r="C68" s="14" t="s">
        <v>7</v>
      </c>
      <c r="D68" s="6" t="s">
        <v>34</v>
      </c>
      <c r="E68" s="7">
        <v>684575.82</v>
      </c>
      <c r="F68" s="7">
        <v>4031.87</v>
      </c>
      <c r="G68" s="53">
        <v>0</v>
      </c>
      <c r="H68" s="7">
        <f t="shared" si="20"/>
        <v>680543.95</v>
      </c>
      <c r="I68" s="8">
        <f t="shared" ref="I68:I131" si="21">ROUND(H68,0)</f>
        <v>680544</v>
      </c>
      <c r="J68" s="9">
        <v>1.4999999999999999E-2</v>
      </c>
      <c r="K68" s="10">
        <f t="shared" ref="K68:K131" si="22">R68</f>
        <v>16.87</v>
      </c>
      <c r="L68" s="10">
        <f t="shared" ref="L68:L131" si="23">AC68</f>
        <v>16.87</v>
      </c>
      <c r="M68" s="11">
        <f t="shared" ref="M68:M131" si="24">ROUND(($I$362/$I$360)*I68,5)</f>
        <v>114787.61271</v>
      </c>
      <c r="N68" s="11">
        <f t="shared" ref="N68:N131" si="25">ROUND(($I$362/$I$360)*I68,5)</f>
        <v>114787.61271</v>
      </c>
      <c r="O68" s="11">
        <f t="shared" si="12"/>
        <v>-0.38728999999875668</v>
      </c>
      <c r="P68" s="8">
        <f t="shared" ref="P68:P131" si="26">ROUND(M68,0)</f>
        <v>114788</v>
      </c>
      <c r="Q68" s="11">
        <f t="shared" ref="Q68:Q131" si="27">P68-M68</f>
        <v>0.38728999999875668</v>
      </c>
      <c r="R68" s="1">
        <f t="shared" ref="R68:R131" si="28">IF(P68&gt;0,ROUND((P68/I68)*100,2),0)</f>
        <v>16.87</v>
      </c>
      <c r="S68" s="8">
        <f>ROUND(IF(J68=3%,$I$364*Ranking!K68,0),0)</f>
        <v>0</v>
      </c>
      <c r="T68" s="8">
        <f t="shared" ref="T68:T131" si="29">S68+P68</f>
        <v>114788</v>
      </c>
      <c r="U68" s="8">
        <f t="shared" ref="U68:U131" si="30">IF(T68&gt;I68,I68-P68,S68)</f>
        <v>0</v>
      </c>
      <c r="V68" s="8">
        <f t="shared" ref="V68:V131" si="31">P68+U68</f>
        <v>114788</v>
      </c>
      <c r="W68" s="10">
        <f t="shared" ref="W68:W131" si="32">IF(I68&gt;0,ROUND(V68/I68*100,2),0)</f>
        <v>16.87</v>
      </c>
      <c r="X68" s="8">
        <f>IF(J68=3%,ROUND($I$366*Ranking!K68,0),0)</f>
        <v>0</v>
      </c>
      <c r="Y68" s="12">
        <f t="shared" ref="Y68:Y131" si="33">V68+X68</f>
        <v>114788</v>
      </c>
      <c r="Z68" s="12">
        <f t="shared" ref="Z68:Z131" si="34">IF(Y68&gt;I68,I68-V68,X68)</f>
        <v>0</v>
      </c>
      <c r="AA68" s="8">
        <f t="shared" ref="AA68:AA131" si="35">V68+Z68</f>
        <v>114788</v>
      </c>
      <c r="AB68" s="55">
        <f t="shared" ref="AB68:AB131" si="36">IF(AA68&gt;I68,1,0)</f>
        <v>0</v>
      </c>
      <c r="AC68" s="56">
        <f t="shared" ref="AC68:AC131" si="37">IF(AA68&gt;0,ROUND(AA68/I68*100,2),"")</f>
        <v>16.87</v>
      </c>
      <c r="AD68" s="57" t="str">
        <f t="shared" ref="AD68:AD131" si="38">IF(AC68=100,1,"")</f>
        <v/>
      </c>
      <c r="AE68" s="8"/>
    </row>
    <row r="69" spans="1:31">
      <c r="A69" s="1">
        <v>66</v>
      </c>
      <c r="B69" s="14" t="s">
        <v>228</v>
      </c>
      <c r="C69" s="14" t="s">
        <v>7</v>
      </c>
      <c r="D69" s="6" t="s">
        <v>229</v>
      </c>
      <c r="E69" s="7">
        <v>0</v>
      </c>
      <c r="F69" s="7">
        <v>0</v>
      </c>
      <c r="G69" s="53">
        <v>0</v>
      </c>
      <c r="H69" s="7">
        <f t="shared" ref="H69:H132" si="39">E69-F69+G69</f>
        <v>0</v>
      </c>
      <c r="I69" s="8">
        <f t="shared" si="21"/>
        <v>0</v>
      </c>
      <c r="J69" s="9">
        <v>0</v>
      </c>
      <c r="K69" s="10">
        <f t="shared" si="22"/>
        <v>0</v>
      </c>
      <c r="L69" s="10" t="str">
        <f t="shared" si="23"/>
        <v/>
      </c>
      <c r="M69" s="11">
        <f t="shared" si="24"/>
        <v>0</v>
      </c>
      <c r="N69" s="11">
        <f t="shared" si="25"/>
        <v>0</v>
      </c>
      <c r="O69" s="11">
        <f t="shared" ref="O69:O132" si="40">N69-P69</f>
        <v>0</v>
      </c>
      <c r="P69" s="8">
        <f t="shared" si="26"/>
        <v>0</v>
      </c>
      <c r="Q69" s="11">
        <f t="shared" si="27"/>
        <v>0</v>
      </c>
      <c r="R69" s="1">
        <f t="shared" si="28"/>
        <v>0</v>
      </c>
      <c r="S69" s="8">
        <f>ROUND(IF(J69=3%,$I$364*Ranking!K69,0),0)</f>
        <v>0</v>
      </c>
      <c r="T69" s="8">
        <f t="shared" si="29"/>
        <v>0</v>
      </c>
      <c r="U69" s="8">
        <f t="shared" si="30"/>
        <v>0</v>
      </c>
      <c r="V69" s="8">
        <f t="shared" si="31"/>
        <v>0</v>
      </c>
      <c r="W69" s="10">
        <f t="shared" si="32"/>
        <v>0</v>
      </c>
      <c r="X69" s="8">
        <f>IF(J69=3%,ROUND($I$366*Ranking!K69,0),0)</f>
        <v>0</v>
      </c>
      <c r="Y69" s="12">
        <f t="shared" si="33"/>
        <v>0</v>
      </c>
      <c r="Z69" s="12">
        <f t="shared" si="34"/>
        <v>0</v>
      </c>
      <c r="AA69" s="8">
        <f t="shared" si="35"/>
        <v>0</v>
      </c>
      <c r="AB69" s="55">
        <f t="shared" si="36"/>
        <v>0</v>
      </c>
      <c r="AC69" s="56" t="str">
        <f t="shared" si="37"/>
        <v/>
      </c>
      <c r="AD69" s="57" t="str">
        <f t="shared" si="38"/>
        <v/>
      </c>
      <c r="AE69" s="8"/>
    </row>
    <row r="70" spans="1:31">
      <c r="A70" s="1">
        <v>67</v>
      </c>
      <c r="B70" s="14" t="s">
        <v>230</v>
      </c>
      <c r="C70" s="14" t="s">
        <v>7</v>
      </c>
      <c r="D70" s="6" t="s">
        <v>231</v>
      </c>
      <c r="E70" s="7">
        <v>1724334.47</v>
      </c>
      <c r="F70" s="7">
        <v>6547.25</v>
      </c>
      <c r="G70" s="53">
        <v>0</v>
      </c>
      <c r="H70" s="7">
        <f t="shared" si="39"/>
        <v>1717787.22</v>
      </c>
      <c r="I70" s="8">
        <f t="shared" si="21"/>
        <v>1717787</v>
      </c>
      <c r="J70" s="9">
        <v>1.4999999999999999E-2</v>
      </c>
      <c r="K70" s="10">
        <f t="shared" si="22"/>
        <v>16.87</v>
      </c>
      <c r="L70" s="10">
        <f t="shared" si="23"/>
        <v>16.87</v>
      </c>
      <c r="M70" s="11">
        <f t="shared" si="24"/>
        <v>289739.78005</v>
      </c>
      <c r="N70" s="11">
        <f t="shared" si="25"/>
        <v>289739.78005</v>
      </c>
      <c r="O70" s="11">
        <f t="shared" si="40"/>
        <v>-0.21994999999878928</v>
      </c>
      <c r="P70" s="8">
        <f t="shared" si="26"/>
        <v>289740</v>
      </c>
      <c r="Q70" s="11">
        <f t="shared" si="27"/>
        <v>0.21994999999878928</v>
      </c>
      <c r="R70" s="1">
        <f t="shared" si="28"/>
        <v>16.87</v>
      </c>
      <c r="S70" s="8">
        <f>ROUND(IF(J70=3%,$I$364*Ranking!K70,0),0)</f>
        <v>0</v>
      </c>
      <c r="T70" s="8">
        <f t="shared" si="29"/>
        <v>289740</v>
      </c>
      <c r="U70" s="8">
        <f t="shared" si="30"/>
        <v>0</v>
      </c>
      <c r="V70" s="8">
        <f t="shared" si="31"/>
        <v>289740</v>
      </c>
      <c r="W70" s="10">
        <f t="shared" si="32"/>
        <v>16.87</v>
      </c>
      <c r="X70" s="8">
        <f>IF(J70=3%,ROUND($I$366*Ranking!K70,0),0)</f>
        <v>0</v>
      </c>
      <c r="Y70" s="12">
        <f t="shared" si="33"/>
        <v>289740</v>
      </c>
      <c r="Z70" s="12">
        <f t="shared" si="34"/>
        <v>0</v>
      </c>
      <c r="AA70" s="8">
        <f t="shared" si="35"/>
        <v>289740</v>
      </c>
      <c r="AB70" s="55">
        <f t="shared" si="36"/>
        <v>0</v>
      </c>
      <c r="AC70" s="56">
        <f t="shared" si="37"/>
        <v>16.87</v>
      </c>
      <c r="AD70" s="57" t="str">
        <f t="shared" si="38"/>
        <v/>
      </c>
      <c r="AE70" s="8"/>
    </row>
    <row r="71" spans="1:31">
      <c r="A71" s="1">
        <v>68</v>
      </c>
      <c r="B71" s="14" t="s">
        <v>232</v>
      </c>
      <c r="C71" s="14" t="s">
        <v>7</v>
      </c>
      <c r="D71" s="6" t="s">
        <v>233</v>
      </c>
      <c r="E71" s="7">
        <v>114077.7</v>
      </c>
      <c r="F71" s="7">
        <v>1410.42</v>
      </c>
      <c r="G71" s="53">
        <v>0</v>
      </c>
      <c r="H71" s="7">
        <f t="shared" si="39"/>
        <v>112667.28</v>
      </c>
      <c r="I71" s="8">
        <f t="shared" si="21"/>
        <v>112667</v>
      </c>
      <c r="J71" s="9">
        <v>0.03</v>
      </c>
      <c r="K71" s="10">
        <f t="shared" si="22"/>
        <v>16.87</v>
      </c>
      <c r="L71" s="10">
        <f t="shared" si="23"/>
        <v>100</v>
      </c>
      <c r="M71" s="11">
        <f t="shared" si="24"/>
        <v>19003.585309999999</v>
      </c>
      <c r="N71" s="11">
        <f t="shared" si="25"/>
        <v>19003.585309999999</v>
      </c>
      <c r="O71" s="11">
        <f t="shared" si="40"/>
        <v>-0.41469000000142842</v>
      </c>
      <c r="P71" s="8">
        <f t="shared" si="26"/>
        <v>19004</v>
      </c>
      <c r="Q71" s="11">
        <f t="shared" si="27"/>
        <v>0.41469000000142842</v>
      </c>
      <c r="R71" s="1">
        <f t="shared" si="28"/>
        <v>16.87</v>
      </c>
      <c r="S71" s="8">
        <f>ROUND(IF(J71=3%,$I$364*Ranking!K71,0),0)</f>
        <v>68397</v>
      </c>
      <c r="T71" s="8">
        <f t="shared" si="29"/>
        <v>87401</v>
      </c>
      <c r="U71" s="8">
        <f t="shared" si="30"/>
        <v>68397</v>
      </c>
      <c r="V71" s="8">
        <f t="shared" si="31"/>
        <v>87401</v>
      </c>
      <c r="W71" s="10">
        <f t="shared" si="32"/>
        <v>77.569999999999993</v>
      </c>
      <c r="X71" s="8">
        <f>IF(J71=3%,ROUND($I$366*Ranking!K71,0),0)</f>
        <v>44515</v>
      </c>
      <c r="Y71" s="12">
        <f t="shared" si="33"/>
        <v>131916</v>
      </c>
      <c r="Z71" s="12">
        <f t="shared" si="34"/>
        <v>25266</v>
      </c>
      <c r="AA71" s="8">
        <f t="shared" si="35"/>
        <v>112667</v>
      </c>
      <c r="AB71" s="55">
        <f t="shared" si="36"/>
        <v>0</v>
      </c>
      <c r="AC71" s="56">
        <f t="shared" si="37"/>
        <v>100</v>
      </c>
      <c r="AD71" s="57">
        <f t="shared" si="38"/>
        <v>1</v>
      </c>
      <c r="AE71" s="8"/>
    </row>
    <row r="72" spans="1:31">
      <c r="A72" s="1">
        <v>69</v>
      </c>
      <c r="B72" s="14" t="s">
        <v>234</v>
      </c>
      <c r="C72" s="14" t="s">
        <v>7</v>
      </c>
      <c r="D72" s="6" t="s">
        <v>235</v>
      </c>
      <c r="E72" s="7">
        <v>0</v>
      </c>
      <c r="F72" s="7">
        <v>0</v>
      </c>
      <c r="G72" s="53">
        <v>0</v>
      </c>
      <c r="H72" s="7">
        <f t="shared" si="39"/>
        <v>0</v>
      </c>
      <c r="I72" s="8">
        <f t="shared" si="21"/>
        <v>0</v>
      </c>
      <c r="J72" s="9">
        <v>0</v>
      </c>
      <c r="K72" s="10">
        <f t="shared" si="22"/>
        <v>0</v>
      </c>
      <c r="L72" s="10" t="str">
        <f t="shared" si="23"/>
        <v/>
      </c>
      <c r="M72" s="11">
        <f t="shared" si="24"/>
        <v>0</v>
      </c>
      <c r="N72" s="11">
        <f t="shared" si="25"/>
        <v>0</v>
      </c>
      <c r="O72" s="11">
        <f t="shared" si="40"/>
        <v>0</v>
      </c>
      <c r="P72" s="8">
        <f t="shared" si="26"/>
        <v>0</v>
      </c>
      <c r="Q72" s="11">
        <f t="shared" si="27"/>
        <v>0</v>
      </c>
      <c r="R72" s="1">
        <f t="shared" si="28"/>
        <v>0</v>
      </c>
      <c r="S72" s="8">
        <f>ROUND(IF(J72=3%,$I$364*Ranking!K72,0),0)</f>
        <v>0</v>
      </c>
      <c r="T72" s="8">
        <f t="shared" si="29"/>
        <v>0</v>
      </c>
      <c r="U72" s="8">
        <f t="shared" si="30"/>
        <v>0</v>
      </c>
      <c r="V72" s="8">
        <f t="shared" si="31"/>
        <v>0</v>
      </c>
      <c r="W72" s="10">
        <f t="shared" si="32"/>
        <v>0</v>
      </c>
      <c r="X72" s="8">
        <f>IF(J72=3%,ROUND($I$366*Ranking!K72,0),0)</f>
        <v>0</v>
      </c>
      <c r="Y72" s="12">
        <f t="shared" si="33"/>
        <v>0</v>
      </c>
      <c r="Z72" s="12">
        <f t="shared" si="34"/>
        <v>0</v>
      </c>
      <c r="AA72" s="8">
        <f t="shared" si="35"/>
        <v>0</v>
      </c>
      <c r="AB72" s="55">
        <f t="shared" si="36"/>
        <v>0</v>
      </c>
      <c r="AC72" s="56" t="str">
        <f t="shared" si="37"/>
        <v/>
      </c>
      <c r="AD72" s="57" t="str">
        <f t="shared" si="38"/>
        <v/>
      </c>
      <c r="AE72" s="8"/>
    </row>
    <row r="73" spans="1:31">
      <c r="A73" s="1">
        <v>70</v>
      </c>
      <c r="B73" s="14" t="s">
        <v>236</v>
      </c>
      <c r="C73" s="14" t="s">
        <v>7</v>
      </c>
      <c r="D73" s="6" t="s">
        <v>237</v>
      </c>
      <c r="E73" s="7">
        <v>0</v>
      </c>
      <c r="F73" s="7">
        <v>0</v>
      </c>
      <c r="G73" s="53">
        <v>0</v>
      </c>
      <c r="H73" s="7">
        <f t="shared" si="39"/>
        <v>0</v>
      </c>
      <c r="I73" s="8">
        <f t="shared" si="21"/>
        <v>0</v>
      </c>
      <c r="J73" s="9">
        <v>0</v>
      </c>
      <c r="K73" s="10">
        <f t="shared" si="22"/>
        <v>0</v>
      </c>
      <c r="L73" s="10" t="str">
        <f t="shared" si="23"/>
        <v/>
      </c>
      <c r="M73" s="11">
        <f t="shared" si="24"/>
        <v>0</v>
      </c>
      <c r="N73" s="11">
        <f t="shared" si="25"/>
        <v>0</v>
      </c>
      <c r="O73" s="11">
        <f t="shared" si="40"/>
        <v>0</v>
      </c>
      <c r="P73" s="8">
        <f t="shared" si="26"/>
        <v>0</v>
      </c>
      <c r="Q73" s="11">
        <f t="shared" si="27"/>
        <v>0</v>
      </c>
      <c r="R73" s="1">
        <f t="shared" si="28"/>
        <v>0</v>
      </c>
      <c r="S73" s="8">
        <f>ROUND(IF(J73=3%,$I$364*Ranking!K73,0),0)</f>
        <v>0</v>
      </c>
      <c r="T73" s="8">
        <f t="shared" si="29"/>
        <v>0</v>
      </c>
      <c r="U73" s="8">
        <f t="shared" si="30"/>
        <v>0</v>
      </c>
      <c r="V73" s="8">
        <f t="shared" si="31"/>
        <v>0</v>
      </c>
      <c r="W73" s="10">
        <f t="shared" si="32"/>
        <v>0</v>
      </c>
      <c r="X73" s="8">
        <f>IF(J73=3%,ROUND($I$366*Ranking!K73,0),0)</f>
        <v>0</v>
      </c>
      <c r="Y73" s="12">
        <f t="shared" si="33"/>
        <v>0</v>
      </c>
      <c r="Z73" s="12">
        <f t="shared" si="34"/>
        <v>0</v>
      </c>
      <c r="AA73" s="8">
        <f t="shared" si="35"/>
        <v>0</v>
      </c>
      <c r="AB73" s="55">
        <f t="shared" si="36"/>
        <v>0</v>
      </c>
      <c r="AC73" s="56" t="str">
        <f t="shared" si="37"/>
        <v/>
      </c>
      <c r="AD73" s="57" t="str">
        <f t="shared" si="38"/>
        <v/>
      </c>
      <c r="AE73" s="8"/>
    </row>
    <row r="74" spans="1:31">
      <c r="A74" s="1">
        <v>71</v>
      </c>
      <c r="B74" s="14" t="s">
        <v>238</v>
      </c>
      <c r="C74" s="14" t="s">
        <v>7</v>
      </c>
      <c r="D74" s="6" t="s">
        <v>239</v>
      </c>
      <c r="E74" s="7">
        <v>0</v>
      </c>
      <c r="F74" s="7">
        <v>0</v>
      </c>
      <c r="G74" s="53">
        <v>0</v>
      </c>
      <c r="H74" s="7">
        <f t="shared" si="39"/>
        <v>0</v>
      </c>
      <c r="I74" s="8">
        <f t="shared" si="21"/>
        <v>0</v>
      </c>
      <c r="J74" s="9">
        <v>0</v>
      </c>
      <c r="K74" s="10">
        <f t="shared" si="22"/>
        <v>0</v>
      </c>
      <c r="L74" s="10" t="str">
        <f t="shared" si="23"/>
        <v/>
      </c>
      <c r="M74" s="11">
        <f t="shared" si="24"/>
        <v>0</v>
      </c>
      <c r="N74" s="11">
        <f t="shared" si="25"/>
        <v>0</v>
      </c>
      <c r="O74" s="11">
        <f t="shared" si="40"/>
        <v>0</v>
      </c>
      <c r="P74" s="8">
        <f t="shared" si="26"/>
        <v>0</v>
      </c>
      <c r="Q74" s="11">
        <f t="shared" si="27"/>
        <v>0</v>
      </c>
      <c r="R74" s="1">
        <f t="shared" si="28"/>
        <v>0</v>
      </c>
      <c r="S74" s="8">
        <f>ROUND(IF(J74=3%,$I$364*Ranking!K74,0),0)</f>
        <v>0</v>
      </c>
      <c r="T74" s="8">
        <f t="shared" si="29"/>
        <v>0</v>
      </c>
      <c r="U74" s="8">
        <f t="shared" si="30"/>
        <v>0</v>
      </c>
      <c r="V74" s="8">
        <f t="shared" si="31"/>
        <v>0</v>
      </c>
      <c r="W74" s="10">
        <f t="shared" si="32"/>
        <v>0</v>
      </c>
      <c r="X74" s="8">
        <f>IF(J74=3%,ROUND($I$366*Ranking!K74,0),0)</f>
        <v>0</v>
      </c>
      <c r="Y74" s="12">
        <f t="shared" si="33"/>
        <v>0</v>
      </c>
      <c r="Z74" s="12">
        <f t="shared" si="34"/>
        <v>0</v>
      </c>
      <c r="AA74" s="8">
        <f t="shared" si="35"/>
        <v>0</v>
      </c>
      <c r="AB74" s="55">
        <f t="shared" si="36"/>
        <v>0</v>
      </c>
      <c r="AC74" s="56" t="str">
        <f t="shared" si="37"/>
        <v/>
      </c>
      <c r="AD74" s="57" t="str">
        <f t="shared" si="38"/>
        <v/>
      </c>
      <c r="AE74" s="8"/>
    </row>
    <row r="75" spans="1:31">
      <c r="A75" s="1">
        <v>72</v>
      </c>
      <c r="B75" s="14" t="s">
        <v>35</v>
      </c>
      <c r="C75" s="14" t="s">
        <v>7</v>
      </c>
      <c r="D75" s="6" t="s">
        <v>36</v>
      </c>
      <c r="E75" s="7">
        <v>948144</v>
      </c>
      <c r="F75" s="7">
        <v>10152</v>
      </c>
      <c r="G75" s="53">
        <v>0</v>
      </c>
      <c r="H75" s="7">
        <f t="shared" si="39"/>
        <v>937992</v>
      </c>
      <c r="I75" s="8">
        <f t="shared" si="21"/>
        <v>937992</v>
      </c>
      <c r="J75" s="9">
        <v>1.4999999999999999E-2</v>
      </c>
      <c r="K75" s="10">
        <f t="shared" si="22"/>
        <v>16.87</v>
      </c>
      <c r="L75" s="10">
        <f t="shared" si="23"/>
        <v>16.87</v>
      </c>
      <c r="M75" s="11">
        <f t="shared" si="24"/>
        <v>158211.4638</v>
      </c>
      <c r="N75" s="11">
        <f t="shared" si="25"/>
        <v>158211.4638</v>
      </c>
      <c r="O75" s="11">
        <f t="shared" si="40"/>
        <v>0.46379999999771826</v>
      </c>
      <c r="P75" s="8">
        <f t="shared" si="26"/>
        <v>158211</v>
      </c>
      <c r="Q75" s="11">
        <f t="shared" si="27"/>
        <v>-0.46379999999771826</v>
      </c>
      <c r="R75" s="1">
        <f t="shared" si="28"/>
        <v>16.87</v>
      </c>
      <c r="S75" s="8">
        <f>ROUND(IF(J75=3%,$I$364*Ranking!K75,0),0)</f>
        <v>0</v>
      </c>
      <c r="T75" s="8">
        <f t="shared" si="29"/>
        <v>158211</v>
      </c>
      <c r="U75" s="8">
        <f t="shared" si="30"/>
        <v>0</v>
      </c>
      <c r="V75" s="8">
        <f t="shared" si="31"/>
        <v>158211</v>
      </c>
      <c r="W75" s="10">
        <f t="shared" si="32"/>
        <v>16.87</v>
      </c>
      <c r="X75" s="8">
        <f>IF(J75=3%,ROUND($I$366*Ranking!K75,0),0)</f>
        <v>0</v>
      </c>
      <c r="Y75" s="12">
        <f t="shared" si="33"/>
        <v>158211</v>
      </c>
      <c r="Z75" s="12">
        <f t="shared" si="34"/>
        <v>0</v>
      </c>
      <c r="AA75" s="8">
        <f t="shared" si="35"/>
        <v>158211</v>
      </c>
      <c r="AB75" s="55">
        <f t="shared" si="36"/>
        <v>0</v>
      </c>
      <c r="AC75" s="56">
        <f t="shared" si="37"/>
        <v>16.87</v>
      </c>
      <c r="AD75" s="57" t="str">
        <f t="shared" si="38"/>
        <v/>
      </c>
      <c r="AE75" s="8"/>
    </row>
    <row r="76" spans="1:31">
      <c r="A76" s="1">
        <v>73</v>
      </c>
      <c r="B76" s="14" t="s">
        <v>240</v>
      </c>
      <c r="C76" s="14" t="s">
        <v>7</v>
      </c>
      <c r="D76" s="6" t="s">
        <v>241</v>
      </c>
      <c r="E76" s="7">
        <v>0</v>
      </c>
      <c r="F76" s="7">
        <v>0</v>
      </c>
      <c r="G76" s="53">
        <v>0</v>
      </c>
      <c r="H76" s="7">
        <f t="shared" si="39"/>
        <v>0</v>
      </c>
      <c r="I76" s="8">
        <f t="shared" si="21"/>
        <v>0</v>
      </c>
      <c r="J76" s="9">
        <v>0</v>
      </c>
      <c r="K76" s="10">
        <f t="shared" si="22"/>
        <v>0</v>
      </c>
      <c r="L76" s="10" t="str">
        <f t="shared" si="23"/>
        <v/>
      </c>
      <c r="M76" s="11">
        <f t="shared" si="24"/>
        <v>0</v>
      </c>
      <c r="N76" s="11">
        <f t="shared" si="25"/>
        <v>0</v>
      </c>
      <c r="O76" s="11">
        <f t="shared" si="40"/>
        <v>0</v>
      </c>
      <c r="P76" s="8">
        <f t="shared" si="26"/>
        <v>0</v>
      </c>
      <c r="Q76" s="11">
        <f t="shared" si="27"/>
        <v>0</v>
      </c>
      <c r="R76" s="1">
        <f t="shared" si="28"/>
        <v>0</v>
      </c>
      <c r="S76" s="8">
        <f>ROUND(IF(J76=3%,$I$364*Ranking!K76,0),0)</f>
        <v>0</v>
      </c>
      <c r="T76" s="8">
        <f t="shared" si="29"/>
        <v>0</v>
      </c>
      <c r="U76" s="8">
        <f t="shared" si="30"/>
        <v>0</v>
      </c>
      <c r="V76" s="8">
        <f t="shared" si="31"/>
        <v>0</v>
      </c>
      <c r="W76" s="10">
        <f t="shared" si="32"/>
        <v>0</v>
      </c>
      <c r="X76" s="8">
        <f>IF(J76=3%,ROUND($I$366*Ranking!K76,0),0)</f>
        <v>0</v>
      </c>
      <c r="Y76" s="12">
        <f t="shared" si="33"/>
        <v>0</v>
      </c>
      <c r="Z76" s="12">
        <f t="shared" si="34"/>
        <v>0</v>
      </c>
      <c r="AA76" s="8">
        <f t="shared" si="35"/>
        <v>0</v>
      </c>
      <c r="AB76" s="55">
        <f t="shared" si="36"/>
        <v>0</v>
      </c>
      <c r="AC76" s="56" t="str">
        <f t="shared" si="37"/>
        <v/>
      </c>
      <c r="AD76" s="57" t="str">
        <f t="shared" si="38"/>
        <v/>
      </c>
      <c r="AE76" s="8"/>
    </row>
    <row r="77" spans="1:31">
      <c r="A77" s="1">
        <v>74</v>
      </c>
      <c r="B77" s="14" t="s">
        <v>242</v>
      </c>
      <c r="C77" s="14" t="s">
        <v>7</v>
      </c>
      <c r="D77" s="6" t="s">
        <v>243</v>
      </c>
      <c r="E77" s="7">
        <v>322916.74</v>
      </c>
      <c r="F77" s="7">
        <v>852.78</v>
      </c>
      <c r="G77" s="53">
        <v>0</v>
      </c>
      <c r="H77" s="7">
        <f t="shared" si="39"/>
        <v>322063.95999999996</v>
      </c>
      <c r="I77" s="8">
        <f t="shared" si="21"/>
        <v>322064</v>
      </c>
      <c r="J77" s="9">
        <v>0.03</v>
      </c>
      <c r="K77" s="10">
        <f t="shared" si="22"/>
        <v>16.87</v>
      </c>
      <c r="L77" s="10">
        <f t="shared" si="23"/>
        <v>49.23</v>
      </c>
      <c r="M77" s="11">
        <f t="shared" si="24"/>
        <v>54322.656139999999</v>
      </c>
      <c r="N77" s="11">
        <f t="shared" si="25"/>
        <v>54322.656139999999</v>
      </c>
      <c r="O77" s="11">
        <f t="shared" si="40"/>
        <v>-0.34386000000085915</v>
      </c>
      <c r="P77" s="8">
        <f t="shared" si="26"/>
        <v>54323</v>
      </c>
      <c r="Q77" s="11">
        <f t="shared" si="27"/>
        <v>0.34386000000085915</v>
      </c>
      <c r="R77" s="1">
        <f t="shared" si="28"/>
        <v>16.87</v>
      </c>
      <c r="S77" s="8">
        <f>ROUND(IF(J77=3%,$I$364*Ranking!K77,0),0)</f>
        <v>63136</v>
      </c>
      <c r="T77" s="8">
        <f t="shared" si="29"/>
        <v>117459</v>
      </c>
      <c r="U77" s="8">
        <f t="shared" si="30"/>
        <v>63136</v>
      </c>
      <c r="V77" s="8">
        <f t="shared" si="31"/>
        <v>117459</v>
      </c>
      <c r="W77" s="10">
        <f t="shared" si="32"/>
        <v>36.47</v>
      </c>
      <c r="X77" s="8">
        <f>IF(J77=3%,ROUND($I$366*Ranking!K77,0),0)</f>
        <v>41090</v>
      </c>
      <c r="Y77" s="12">
        <f t="shared" si="33"/>
        <v>158549</v>
      </c>
      <c r="Z77" s="12">
        <f t="shared" si="34"/>
        <v>41090</v>
      </c>
      <c r="AA77" s="8">
        <f t="shared" si="35"/>
        <v>158549</v>
      </c>
      <c r="AB77" s="55">
        <f t="shared" si="36"/>
        <v>0</v>
      </c>
      <c r="AC77" s="56">
        <f t="shared" si="37"/>
        <v>49.23</v>
      </c>
      <c r="AD77" s="57" t="str">
        <f t="shared" si="38"/>
        <v/>
      </c>
      <c r="AE77" s="8"/>
    </row>
    <row r="78" spans="1:31">
      <c r="A78" s="1">
        <v>75</v>
      </c>
      <c r="B78" s="14" t="s">
        <v>244</v>
      </c>
      <c r="C78" s="14" t="s">
        <v>7</v>
      </c>
      <c r="D78" s="6" t="s">
        <v>245</v>
      </c>
      <c r="E78" s="7">
        <v>1622417.91</v>
      </c>
      <c r="F78" s="7">
        <v>8158.27</v>
      </c>
      <c r="G78" s="53">
        <v>0</v>
      </c>
      <c r="H78" s="7">
        <f t="shared" si="39"/>
        <v>1614259.64</v>
      </c>
      <c r="I78" s="8">
        <f t="shared" si="21"/>
        <v>1614260</v>
      </c>
      <c r="J78" s="9">
        <v>0.03</v>
      </c>
      <c r="K78" s="10">
        <f t="shared" si="22"/>
        <v>16.87</v>
      </c>
      <c r="L78" s="10">
        <f t="shared" si="23"/>
        <v>19.559999999999999</v>
      </c>
      <c r="M78" s="11">
        <f t="shared" si="24"/>
        <v>272277.84198000003</v>
      </c>
      <c r="N78" s="11">
        <f t="shared" si="25"/>
        <v>272277.84198000003</v>
      </c>
      <c r="O78" s="11">
        <f t="shared" si="40"/>
        <v>-0.15801999997347593</v>
      </c>
      <c r="P78" s="8">
        <f t="shared" si="26"/>
        <v>272278</v>
      </c>
      <c r="Q78" s="11">
        <f t="shared" si="27"/>
        <v>0.15801999997347593</v>
      </c>
      <c r="R78" s="1">
        <f t="shared" si="28"/>
        <v>16.87</v>
      </c>
      <c r="S78" s="8">
        <f>ROUND(IF(J78=3%,$I$364*Ranking!K78,0),0)</f>
        <v>26307</v>
      </c>
      <c r="T78" s="8">
        <f t="shared" si="29"/>
        <v>298585</v>
      </c>
      <c r="U78" s="8">
        <f t="shared" si="30"/>
        <v>26307</v>
      </c>
      <c r="V78" s="8">
        <f t="shared" si="31"/>
        <v>298585</v>
      </c>
      <c r="W78" s="10">
        <f t="shared" si="32"/>
        <v>18.5</v>
      </c>
      <c r="X78" s="8">
        <f>IF(J78=3%,ROUND($I$366*Ranking!K78,0),0)</f>
        <v>17121</v>
      </c>
      <c r="Y78" s="12">
        <f t="shared" si="33"/>
        <v>315706</v>
      </c>
      <c r="Z78" s="12">
        <f t="shared" si="34"/>
        <v>17121</v>
      </c>
      <c r="AA78" s="8">
        <f t="shared" si="35"/>
        <v>315706</v>
      </c>
      <c r="AB78" s="55">
        <f t="shared" si="36"/>
        <v>0</v>
      </c>
      <c r="AC78" s="56">
        <f t="shared" si="37"/>
        <v>19.559999999999999</v>
      </c>
      <c r="AD78" s="57" t="str">
        <f t="shared" si="38"/>
        <v/>
      </c>
      <c r="AE78" s="8"/>
    </row>
    <row r="79" spans="1:31">
      <c r="A79" s="1">
        <v>76</v>
      </c>
      <c r="B79" s="14" t="s">
        <v>246</v>
      </c>
      <c r="C79" s="14" t="s">
        <v>7</v>
      </c>
      <c r="D79" s="6" t="s">
        <v>247</v>
      </c>
      <c r="E79" s="7">
        <v>161204.18</v>
      </c>
      <c r="F79" s="7">
        <v>1303.25</v>
      </c>
      <c r="G79" s="53">
        <v>0</v>
      </c>
      <c r="H79" s="7">
        <f t="shared" si="39"/>
        <v>159900.93</v>
      </c>
      <c r="I79" s="8">
        <f t="shared" si="21"/>
        <v>159901</v>
      </c>
      <c r="J79" s="9">
        <v>0.01</v>
      </c>
      <c r="K79" s="10">
        <f t="shared" si="22"/>
        <v>16.87</v>
      </c>
      <c r="L79" s="10">
        <f t="shared" si="23"/>
        <v>16.87</v>
      </c>
      <c r="M79" s="11">
        <f t="shared" si="24"/>
        <v>26970.561870000001</v>
      </c>
      <c r="N79" s="11">
        <f t="shared" si="25"/>
        <v>26970.561870000001</v>
      </c>
      <c r="O79" s="11">
        <f t="shared" si="40"/>
        <v>-0.43812999999863678</v>
      </c>
      <c r="P79" s="8">
        <f t="shared" si="26"/>
        <v>26971</v>
      </c>
      <c r="Q79" s="11">
        <f t="shared" si="27"/>
        <v>0.43812999999863678</v>
      </c>
      <c r="R79" s="1">
        <f t="shared" si="28"/>
        <v>16.87</v>
      </c>
      <c r="S79" s="8">
        <f>ROUND(IF(J79=3%,$I$364*Ranking!K79,0),0)</f>
        <v>0</v>
      </c>
      <c r="T79" s="8">
        <f t="shared" si="29"/>
        <v>26971</v>
      </c>
      <c r="U79" s="8">
        <f t="shared" si="30"/>
        <v>0</v>
      </c>
      <c r="V79" s="8">
        <f t="shared" si="31"/>
        <v>26971</v>
      </c>
      <c r="W79" s="10">
        <f t="shared" si="32"/>
        <v>16.87</v>
      </c>
      <c r="X79" s="8">
        <f>IF(J79=3%,ROUND($I$366*Ranking!K79,0),0)</f>
        <v>0</v>
      </c>
      <c r="Y79" s="12">
        <f t="shared" si="33"/>
        <v>26971</v>
      </c>
      <c r="Z79" s="12">
        <f t="shared" si="34"/>
        <v>0</v>
      </c>
      <c r="AA79" s="8">
        <f t="shared" si="35"/>
        <v>26971</v>
      </c>
      <c r="AB79" s="55">
        <f t="shared" si="36"/>
        <v>0</v>
      </c>
      <c r="AC79" s="56">
        <f t="shared" si="37"/>
        <v>16.87</v>
      </c>
      <c r="AD79" s="57" t="str">
        <f t="shared" si="38"/>
        <v/>
      </c>
      <c r="AE79" s="8"/>
    </row>
    <row r="80" spans="1:31">
      <c r="A80" s="1">
        <v>77</v>
      </c>
      <c r="B80" s="14" t="s">
        <v>248</v>
      </c>
      <c r="C80" s="14" t="s">
        <v>7</v>
      </c>
      <c r="D80" s="6" t="s">
        <v>249</v>
      </c>
      <c r="E80" s="7">
        <v>0</v>
      </c>
      <c r="F80" s="7">
        <v>0</v>
      </c>
      <c r="G80" s="53">
        <v>0</v>
      </c>
      <c r="H80" s="7">
        <f t="shared" si="39"/>
        <v>0</v>
      </c>
      <c r="I80" s="8">
        <f t="shared" si="21"/>
        <v>0</v>
      </c>
      <c r="J80" s="9">
        <v>0</v>
      </c>
      <c r="K80" s="10">
        <f t="shared" si="22"/>
        <v>0</v>
      </c>
      <c r="L80" s="10" t="str">
        <f t="shared" si="23"/>
        <v/>
      </c>
      <c r="M80" s="11">
        <f t="shared" si="24"/>
        <v>0</v>
      </c>
      <c r="N80" s="11">
        <f t="shared" si="25"/>
        <v>0</v>
      </c>
      <c r="O80" s="11">
        <f t="shared" si="40"/>
        <v>0</v>
      </c>
      <c r="P80" s="8">
        <f t="shared" si="26"/>
        <v>0</v>
      </c>
      <c r="Q80" s="11">
        <f t="shared" si="27"/>
        <v>0</v>
      </c>
      <c r="R80" s="1">
        <f t="shared" si="28"/>
        <v>0</v>
      </c>
      <c r="S80" s="8">
        <f>ROUND(IF(J80=3%,$I$364*Ranking!K80,0),0)</f>
        <v>0</v>
      </c>
      <c r="T80" s="8">
        <f t="shared" si="29"/>
        <v>0</v>
      </c>
      <c r="U80" s="8">
        <f t="shared" si="30"/>
        <v>0</v>
      </c>
      <c r="V80" s="8">
        <f t="shared" si="31"/>
        <v>0</v>
      </c>
      <c r="W80" s="10">
        <f t="shared" si="32"/>
        <v>0</v>
      </c>
      <c r="X80" s="8">
        <f>IF(J80=3%,ROUND($I$366*Ranking!K80,0),0)</f>
        <v>0</v>
      </c>
      <c r="Y80" s="12">
        <f t="shared" si="33"/>
        <v>0</v>
      </c>
      <c r="Z80" s="12">
        <f t="shared" si="34"/>
        <v>0</v>
      </c>
      <c r="AA80" s="8">
        <f t="shared" si="35"/>
        <v>0</v>
      </c>
      <c r="AB80" s="55">
        <f t="shared" si="36"/>
        <v>0</v>
      </c>
      <c r="AC80" s="56" t="str">
        <f t="shared" si="37"/>
        <v/>
      </c>
      <c r="AD80" s="57" t="str">
        <f t="shared" si="38"/>
        <v/>
      </c>
      <c r="AE80" s="8"/>
    </row>
    <row r="81" spans="1:31">
      <c r="A81" s="1">
        <v>78</v>
      </c>
      <c r="B81" s="14" t="s">
        <v>250</v>
      </c>
      <c r="C81" s="14" t="s">
        <v>7</v>
      </c>
      <c r="D81" s="6" t="s">
        <v>251</v>
      </c>
      <c r="E81" s="7">
        <v>0</v>
      </c>
      <c r="F81" s="7">
        <v>0</v>
      </c>
      <c r="G81" s="53">
        <v>0</v>
      </c>
      <c r="H81" s="7">
        <f t="shared" si="39"/>
        <v>0</v>
      </c>
      <c r="I81" s="8">
        <f t="shared" si="21"/>
        <v>0</v>
      </c>
      <c r="J81" s="9">
        <v>0</v>
      </c>
      <c r="K81" s="10">
        <f t="shared" si="22"/>
        <v>0</v>
      </c>
      <c r="L81" s="10" t="str">
        <f t="shared" si="23"/>
        <v/>
      </c>
      <c r="M81" s="11">
        <f t="shared" si="24"/>
        <v>0</v>
      </c>
      <c r="N81" s="11">
        <f t="shared" si="25"/>
        <v>0</v>
      </c>
      <c r="O81" s="11">
        <f t="shared" si="40"/>
        <v>0</v>
      </c>
      <c r="P81" s="8">
        <f t="shared" si="26"/>
        <v>0</v>
      </c>
      <c r="Q81" s="11">
        <f t="shared" si="27"/>
        <v>0</v>
      </c>
      <c r="R81" s="1">
        <f t="shared" si="28"/>
        <v>0</v>
      </c>
      <c r="S81" s="8">
        <f>ROUND(IF(J81=3%,$I$364*Ranking!K81,0),0)</f>
        <v>0</v>
      </c>
      <c r="T81" s="8">
        <f t="shared" si="29"/>
        <v>0</v>
      </c>
      <c r="U81" s="8">
        <f t="shared" si="30"/>
        <v>0</v>
      </c>
      <c r="V81" s="8">
        <f t="shared" si="31"/>
        <v>0</v>
      </c>
      <c r="W81" s="10">
        <f t="shared" si="32"/>
        <v>0</v>
      </c>
      <c r="X81" s="8">
        <f>IF(J81=3%,ROUND($I$366*Ranking!K81,0),0)</f>
        <v>0</v>
      </c>
      <c r="Y81" s="12">
        <f t="shared" si="33"/>
        <v>0</v>
      </c>
      <c r="Z81" s="12">
        <f t="shared" si="34"/>
        <v>0</v>
      </c>
      <c r="AA81" s="8">
        <f t="shared" si="35"/>
        <v>0</v>
      </c>
      <c r="AB81" s="55">
        <f t="shared" si="36"/>
        <v>0</v>
      </c>
      <c r="AC81" s="56" t="str">
        <f t="shared" si="37"/>
        <v/>
      </c>
      <c r="AD81" s="57" t="str">
        <f t="shared" si="38"/>
        <v/>
      </c>
      <c r="AE81" s="8"/>
    </row>
    <row r="82" spans="1:31">
      <c r="A82" s="1">
        <v>79</v>
      </c>
      <c r="B82" s="14" t="s">
        <v>37</v>
      </c>
      <c r="C82" s="14" t="s">
        <v>7</v>
      </c>
      <c r="D82" s="6" t="s">
        <v>38</v>
      </c>
      <c r="E82" s="7">
        <v>1177000.78</v>
      </c>
      <c r="F82" s="7">
        <v>14851.33</v>
      </c>
      <c r="G82" s="53">
        <v>0</v>
      </c>
      <c r="H82" s="7">
        <f t="shared" si="39"/>
        <v>1162149.45</v>
      </c>
      <c r="I82" s="8">
        <f t="shared" si="21"/>
        <v>1162149</v>
      </c>
      <c r="J82" s="9">
        <v>0.02</v>
      </c>
      <c r="K82" s="10">
        <f t="shared" si="22"/>
        <v>16.87</v>
      </c>
      <c r="L82" s="10">
        <f t="shared" si="23"/>
        <v>16.87</v>
      </c>
      <c r="M82" s="11">
        <f t="shared" si="24"/>
        <v>196020.10939</v>
      </c>
      <c r="N82" s="11">
        <f t="shared" si="25"/>
        <v>196020.10939</v>
      </c>
      <c r="O82" s="11">
        <f t="shared" si="40"/>
        <v>0.10938999999780208</v>
      </c>
      <c r="P82" s="8">
        <f t="shared" si="26"/>
        <v>196020</v>
      </c>
      <c r="Q82" s="11">
        <f t="shared" si="27"/>
        <v>-0.10938999999780208</v>
      </c>
      <c r="R82" s="1">
        <f t="shared" si="28"/>
        <v>16.87</v>
      </c>
      <c r="S82" s="8">
        <f>ROUND(IF(J82=3%,$I$364*Ranking!K82,0),0)</f>
        <v>0</v>
      </c>
      <c r="T82" s="8">
        <f t="shared" si="29"/>
        <v>196020</v>
      </c>
      <c r="U82" s="8">
        <f t="shared" si="30"/>
        <v>0</v>
      </c>
      <c r="V82" s="8">
        <f t="shared" si="31"/>
        <v>196020</v>
      </c>
      <c r="W82" s="10">
        <f t="shared" si="32"/>
        <v>16.87</v>
      </c>
      <c r="X82" s="8">
        <f>IF(J82=3%,ROUND($I$366*Ranking!K82,0),0)</f>
        <v>0</v>
      </c>
      <c r="Y82" s="12">
        <f t="shared" si="33"/>
        <v>196020</v>
      </c>
      <c r="Z82" s="12">
        <f t="shared" si="34"/>
        <v>0</v>
      </c>
      <c r="AA82" s="8">
        <f t="shared" si="35"/>
        <v>196020</v>
      </c>
      <c r="AB82" s="55">
        <f t="shared" si="36"/>
        <v>0</v>
      </c>
      <c r="AC82" s="56">
        <f t="shared" si="37"/>
        <v>16.87</v>
      </c>
      <c r="AD82" s="57" t="str">
        <f t="shared" si="38"/>
        <v/>
      </c>
      <c r="AE82" s="8"/>
    </row>
    <row r="83" spans="1:31">
      <c r="A83" s="1">
        <v>80</v>
      </c>
      <c r="B83" s="14" t="s">
        <v>252</v>
      </c>
      <c r="C83" s="14" t="s">
        <v>7</v>
      </c>
      <c r="D83" s="6" t="s">
        <v>253</v>
      </c>
      <c r="E83" s="7">
        <v>0</v>
      </c>
      <c r="F83" s="7">
        <v>0</v>
      </c>
      <c r="G83" s="53">
        <v>0</v>
      </c>
      <c r="H83" s="7">
        <f t="shared" si="39"/>
        <v>0</v>
      </c>
      <c r="I83" s="8">
        <f t="shared" si="21"/>
        <v>0</v>
      </c>
      <c r="J83" s="9">
        <v>0</v>
      </c>
      <c r="K83" s="10">
        <f t="shared" si="22"/>
        <v>0</v>
      </c>
      <c r="L83" s="10" t="str">
        <f t="shared" si="23"/>
        <v/>
      </c>
      <c r="M83" s="11">
        <f t="shared" si="24"/>
        <v>0</v>
      </c>
      <c r="N83" s="11">
        <f t="shared" si="25"/>
        <v>0</v>
      </c>
      <c r="O83" s="11">
        <f t="shared" si="40"/>
        <v>0</v>
      </c>
      <c r="P83" s="8">
        <f t="shared" si="26"/>
        <v>0</v>
      </c>
      <c r="Q83" s="11">
        <f t="shared" si="27"/>
        <v>0</v>
      </c>
      <c r="R83" s="1">
        <f t="shared" si="28"/>
        <v>0</v>
      </c>
      <c r="S83" s="8">
        <f>ROUND(IF(J83=3%,$I$364*Ranking!K83,0),0)</f>
        <v>0</v>
      </c>
      <c r="T83" s="8">
        <f t="shared" si="29"/>
        <v>0</v>
      </c>
      <c r="U83" s="8">
        <f t="shared" si="30"/>
        <v>0</v>
      </c>
      <c r="V83" s="8">
        <f t="shared" si="31"/>
        <v>0</v>
      </c>
      <c r="W83" s="10">
        <f t="shared" si="32"/>
        <v>0</v>
      </c>
      <c r="X83" s="8">
        <f>IF(J83=3%,ROUND($I$366*Ranking!K83,0),0)</f>
        <v>0</v>
      </c>
      <c r="Y83" s="12">
        <f t="shared" si="33"/>
        <v>0</v>
      </c>
      <c r="Z83" s="12">
        <f t="shared" si="34"/>
        <v>0</v>
      </c>
      <c r="AA83" s="8">
        <f t="shared" si="35"/>
        <v>0</v>
      </c>
      <c r="AB83" s="55">
        <f t="shared" si="36"/>
        <v>0</v>
      </c>
      <c r="AC83" s="56" t="str">
        <f t="shared" si="37"/>
        <v/>
      </c>
      <c r="AD83" s="57" t="str">
        <f t="shared" si="38"/>
        <v/>
      </c>
      <c r="AE83" s="8"/>
    </row>
    <row r="84" spans="1:31">
      <c r="A84" s="1">
        <v>81</v>
      </c>
      <c r="B84" s="14" t="s">
        <v>254</v>
      </c>
      <c r="C84" s="14" t="s">
        <v>7</v>
      </c>
      <c r="D84" s="6" t="s">
        <v>255</v>
      </c>
      <c r="E84" s="7">
        <v>342457.2</v>
      </c>
      <c r="F84" s="7">
        <v>1252.58</v>
      </c>
      <c r="G84" s="53">
        <v>0</v>
      </c>
      <c r="H84" s="7">
        <f t="shared" si="39"/>
        <v>341204.62</v>
      </c>
      <c r="I84" s="8">
        <f t="shared" si="21"/>
        <v>341205</v>
      </c>
      <c r="J84" s="9">
        <v>0.03</v>
      </c>
      <c r="K84" s="10">
        <f t="shared" si="22"/>
        <v>16.87</v>
      </c>
      <c r="L84" s="10">
        <f t="shared" si="23"/>
        <v>44.87</v>
      </c>
      <c r="M84" s="11">
        <f t="shared" si="24"/>
        <v>57551.175819999997</v>
      </c>
      <c r="N84" s="11">
        <f t="shared" si="25"/>
        <v>57551.175819999997</v>
      </c>
      <c r="O84" s="11">
        <f t="shared" si="40"/>
        <v>0.17581999999674736</v>
      </c>
      <c r="P84" s="8">
        <f t="shared" si="26"/>
        <v>57551</v>
      </c>
      <c r="Q84" s="11">
        <f t="shared" si="27"/>
        <v>-0.17581999999674736</v>
      </c>
      <c r="R84" s="1">
        <f t="shared" si="28"/>
        <v>16.87</v>
      </c>
      <c r="S84" s="8">
        <f>ROUND(IF(J84=3%,$I$364*Ranking!K84,0),0)</f>
        <v>57874</v>
      </c>
      <c r="T84" s="8">
        <f t="shared" si="29"/>
        <v>115425</v>
      </c>
      <c r="U84" s="8">
        <f t="shared" si="30"/>
        <v>57874</v>
      </c>
      <c r="V84" s="8">
        <f t="shared" si="31"/>
        <v>115425</v>
      </c>
      <c r="W84" s="10">
        <f t="shared" si="32"/>
        <v>33.83</v>
      </c>
      <c r="X84" s="8">
        <f>IF(J84=3%,ROUND($I$366*Ranking!K84,0),0)</f>
        <v>37666</v>
      </c>
      <c r="Y84" s="12">
        <f t="shared" si="33"/>
        <v>153091</v>
      </c>
      <c r="Z84" s="12">
        <f t="shared" si="34"/>
        <v>37666</v>
      </c>
      <c r="AA84" s="8">
        <f t="shared" si="35"/>
        <v>153091</v>
      </c>
      <c r="AB84" s="55">
        <f t="shared" si="36"/>
        <v>0</v>
      </c>
      <c r="AC84" s="56">
        <f t="shared" si="37"/>
        <v>44.87</v>
      </c>
      <c r="AD84" s="57" t="str">
        <f t="shared" si="38"/>
        <v/>
      </c>
      <c r="AE84" s="8"/>
    </row>
    <row r="85" spans="1:31">
      <c r="A85" s="1">
        <v>82</v>
      </c>
      <c r="B85" s="14" t="s">
        <v>39</v>
      </c>
      <c r="C85" s="14" t="s">
        <v>7</v>
      </c>
      <c r="D85" s="6" t="s">
        <v>40</v>
      </c>
      <c r="E85" s="7">
        <v>2003854.74</v>
      </c>
      <c r="F85" s="7">
        <v>14345.14</v>
      </c>
      <c r="G85" s="53">
        <v>0</v>
      </c>
      <c r="H85" s="7">
        <f t="shared" si="39"/>
        <v>1989509.6</v>
      </c>
      <c r="I85" s="8">
        <f t="shared" si="21"/>
        <v>1989510</v>
      </c>
      <c r="J85" s="9">
        <v>0.03</v>
      </c>
      <c r="K85" s="10">
        <f t="shared" si="22"/>
        <v>16.87</v>
      </c>
      <c r="L85" s="10">
        <f t="shared" si="23"/>
        <v>19.489999999999998</v>
      </c>
      <c r="M85" s="11">
        <f t="shared" si="24"/>
        <v>335571.40077000001</v>
      </c>
      <c r="N85" s="11">
        <f t="shared" si="25"/>
        <v>335571.40077000001</v>
      </c>
      <c r="O85" s="11">
        <f t="shared" si="40"/>
        <v>0.40077000000746921</v>
      </c>
      <c r="P85" s="8">
        <f t="shared" si="26"/>
        <v>335571</v>
      </c>
      <c r="Q85" s="11">
        <f t="shared" si="27"/>
        <v>-0.40077000000746921</v>
      </c>
      <c r="R85" s="1">
        <f t="shared" si="28"/>
        <v>16.87</v>
      </c>
      <c r="S85" s="8">
        <f>ROUND(IF(J85=3%,$I$364*Ranking!K85,0),0)</f>
        <v>31568</v>
      </c>
      <c r="T85" s="8">
        <f t="shared" si="29"/>
        <v>367139</v>
      </c>
      <c r="U85" s="8">
        <f t="shared" si="30"/>
        <v>31568</v>
      </c>
      <c r="V85" s="8">
        <f t="shared" si="31"/>
        <v>367139</v>
      </c>
      <c r="W85" s="10">
        <f t="shared" si="32"/>
        <v>18.45</v>
      </c>
      <c r="X85" s="8">
        <f>IF(J85=3%,ROUND($I$366*Ranking!K85,0),0)</f>
        <v>20545</v>
      </c>
      <c r="Y85" s="12">
        <f t="shared" si="33"/>
        <v>387684</v>
      </c>
      <c r="Z85" s="12">
        <f t="shared" si="34"/>
        <v>20545</v>
      </c>
      <c r="AA85" s="8">
        <f t="shared" si="35"/>
        <v>387684</v>
      </c>
      <c r="AB85" s="55">
        <f t="shared" si="36"/>
        <v>0</v>
      </c>
      <c r="AC85" s="56">
        <f t="shared" si="37"/>
        <v>19.489999999999998</v>
      </c>
      <c r="AD85" s="57" t="str">
        <f t="shared" si="38"/>
        <v/>
      </c>
      <c r="AE85" s="8"/>
    </row>
    <row r="86" spans="1:31">
      <c r="A86" s="1">
        <v>83</v>
      </c>
      <c r="B86" s="14" t="s">
        <v>256</v>
      </c>
      <c r="C86" s="14" t="s">
        <v>7</v>
      </c>
      <c r="D86" s="6" t="s">
        <v>257</v>
      </c>
      <c r="E86" s="7">
        <v>0</v>
      </c>
      <c r="F86" s="7">
        <v>0</v>
      </c>
      <c r="G86" s="53">
        <v>0</v>
      </c>
      <c r="H86" s="7">
        <f t="shared" si="39"/>
        <v>0</v>
      </c>
      <c r="I86" s="8">
        <f t="shared" si="21"/>
        <v>0</v>
      </c>
      <c r="J86" s="9">
        <v>0</v>
      </c>
      <c r="K86" s="10">
        <f t="shared" si="22"/>
        <v>0</v>
      </c>
      <c r="L86" s="10" t="str">
        <f t="shared" si="23"/>
        <v/>
      </c>
      <c r="M86" s="11">
        <f t="shared" si="24"/>
        <v>0</v>
      </c>
      <c r="N86" s="11">
        <f t="shared" si="25"/>
        <v>0</v>
      </c>
      <c r="O86" s="11">
        <f t="shared" si="40"/>
        <v>0</v>
      </c>
      <c r="P86" s="8">
        <f t="shared" si="26"/>
        <v>0</v>
      </c>
      <c r="Q86" s="11">
        <f t="shared" si="27"/>
        <v>0</v>
      </c>
      <c r="R86" s="1">
        <f t="shared" si="28"/>
        <v>0</v>
      </c>
      <c r="S86" s="8">
        <f>ROUND(IF(J86=3%,$I$364*Ranking!K86,0),0)</f>
        <v>0</v>
      </c>
      <c r="T86" s="8">
        <f t="shared" si="29"/>
        <v>0</v>
      </c>
      <c r="U86" s="8">
        <f t="shared" si="30"/>
        <v>0</v>
      </c>
      <c r="V86" s="8">
        <f t="shared" si="31"/>
        <v>0</v>
      </c>
      <c r="W86" s="10">
        <f t="shared" si="32"/>
        <v>0</v>
      </c>
      <c r="X86" s="8">
        <f>IF(J86=3%,ROUND($I$366*Ranking!K86,0),0)</f>
        <v>0</v>
      </c>
      <c r="Y86" s="12">
        <f t="shared" si="33"/>
        <v>0</v>
      </c>
      <c r="Z86" s="12">
        <f t="shared" si="34"/>
        <v>0</v>
      </c>
      <c r="AA86" s="8">
        <f t="shared" si="35"/>
        <v>0</v>
      </c>
      <c r="AB86" s="55">
        <f t="shared" si="36"/>
        <v>0</v>
      </c>
      <c r="AC86" s="56" t="str">
        <f t="shared" si="37"/>
        <v/>
      </c>
      <c r="AD86" s="57" t="str">
        <f t="shared" si="38"/>
        <v/>
      </c>
      <c r="AE86" s="8"/>
    </row>
    <row r="87" spans="1:31">
      <c r="A87" s="1">
        <v>84</v>
      </c>
      <c r="B87" s="14" t="s">
        <v>258</v>
      </c>
      <c r="C87" s="14" t="s">
        <v>7</v>
      </c>
      <c r="D87" s="6" t="s">
        <v>259</v>
      </c>
      <c r="E87" s="7">
        <v>0</v>
      </c>
      <c r="F87" s="7">
        <v>0</v>
      </c>
      <c r="G87" s="53">
        <v>0</v>
      </c>
      <c r="H87" s="7">
        <f t="shared" si="39"/>
        <v>0</v>
      </c>
      <c r="I87" s="8">
        <f t="shared" si="21"/>
        <v>0</v>
      </c>
      <c r="J87" s="9">
        <v>0</v>
      </c>
      <c r="K87" s="10">
        <f t="shared" si="22"/>
        <v>0</v>
      </c>
      <c r="L87" s="10" t="str">
        <f t="shared" si="23"/>
        <v/>
      </c>
      <c r="M87" s="11">
        <f t="shared" si="24"/>
        <v>0</v>
      </c>
      <c r="N87" s="11">
        <f t="shared" si="25"/>
        <v>0</v>
      </c>
      <c r="O87" s="11">
        <f t="shared" si="40"/>
        <v>0</v>
      </c>
      <c r="P87" s="8">
        <f t="shared" si="26"/>
        <v>0</v>
      </c>
      <c r="Q87" s="11">
        <f t="shared" si="27"/>
        <v>0</v>
      </c>
      <c r="R87" s="1">
        <f t="shared" si="28"/>
        <v>0</v>
      </c>
      <c r="S87" s="8">
        <f>ROUND(IF(J87=3%,$I$364*Ranking!K87,0),0)</f>
        <v>0</v>
      </c>
      <c r="T87" s="8">
        <f t="shared" si="29"/>
        <v>0</v>
      </c>
      <c r="U87" s="8">
        <f t="shared" si="30"/>
        <v>0</v>
      </c>
      <c r="V87" s="8">
        <f t="shared" si="31"/>
        <v>0</v>
      </c>
      <c r="W87" s="10">
        <f t="shared" si="32"/>
        <v>0</v>
      </c>
      <c r="X87" s="8">
        <f>IF(J87=3%,ROUND($I$366*Ranking!K87,0),0)</f>
        <v>0</v>
      </c>
      <c r="Y87" s="12">
        <f t="shared" si="33"/>
        <v>0</v>
      </c>
      <c r="Z87" s="12">
        <f t="shared" si="34"/>
        <v>0</v>
      </c>
      <c r="AA87" s="8">
        <f t="shared" si="35"/>
        <v>0</v>
      </c>
      <c r="AB87" s="55">
        <f t="shared" si="36"/>
        <v>0</v>
      </c>
      <c r="AC87" s="56" t="str">
        <f t="shared" si="37"/>
        <v/>
      </c>
      <c r="AD87" s="57" t="str">
        <f t="shared" si="38"/>
        <v/>
      </c>
      <c r="AE87" s="8"/>
    </row>
    <row r="88" spans="1:31">
      <c r="A88" s="1">
        <v>85</v>
      </c>
      <c r="B88" s="14" t="s">
        <v>260</v>
      </c>
      <c r="C88" s="14" t="s">
        <v>7</v>
      </c>
      <c r="D88" s="6" t="s">
        <v>261</v>
      </c>
      <c r="E88" s="7">
        <v>395345.73</v>
      </c>
      <c r="F88" s="7">
        <v>2048.4</v>
      </c>
      <c r="G88" s="53">
        <v>0</v>
      </c>
      <c r="H88" s="7">
        <f t="shared" si="39"/>
        <v>393297.32999999996</v>
      </c>
      <c r="I88" s="8">
        <f t="shared" si="21"/>
        <v>393297</v>
      </c>
      <c r="J88" s="9">
        <v>0.01</v>
      </c>
      <c r="K88" s="10">
        <f t="shared" si="22"/>
        <v>16.87</v>
      </c>
      <c r="L88" s="10">
        <f t="shared" si="23"/>
        <v>16.87</v>
      </c>
      <c r="M88" s="11">
        <f t="shared" si="24"/>
        <v>66337.553069999994</v>
      </c>
      <c r="N88" s="11">
        <f t="shared" si="25"/>
        <v>66337.553069999994</v>
      </c>
      <c r="O88" s="11">
        <f t="shared" si="40"/>
        <v>-0.44693000000552274</v>
      </c>
      <c r="P88" s="8">
        <f t="shared" si="26"/>
        <v>66338</v>
      </c>
      <c r="Q88" s="11">
        <f t="shared" si="27"/>
        <v>0.44693000000552274</v>
      </c>
      <c r="R88" s="1">
        <f t="shared" si="28"/>
        <v>16.87</v>
      </c>
      <c r="S88" s="8">
        <f>ROUND(IF(J88=3%,$I$364*Ranking!K88,0),0)</f>
        <v>0</v>
      </c>
      <c r="T88" s="8">
        <f t="shared" si="29"/>
        <v>66338</v>
      </c>
      <c r="U88" s="8">
        <f t="shared" si="30"/>
        <v>0</v>
      </c>
      <c r="V88" s="8">
        <f t="shared" si="31"/>
        <v>66338</v>
      </c>
      <c r="W88" s="10">
        <f t="shared" si="32"/>
        <v>16.87</v>
      </c>
      <c r="X88" s="8">
        <f>IF(J88=3%,ROUND($I$366*Ranking!K88,0),0)</f>
        <v>0</v>
      </c>
      <c r="Y88" s="12">
        <f t="shared" si="33"/>
        <v>66338</v>
      </c>
      <c r="Z88" s="12">
        <f t="shared" si="34"/>
        <v>0</v>
      </c>
      <c r="AA88" s="8">
        <f t="shared" si="35"/>
        <v>66338</v>
      </c>
      <c r="AB88" s="55">
        <f t="shared" si="36"/>
        <v>0</v>
      </c>
      <c r="AC88" s="56">
        <f t="shared" si="37"/>
        <v>16.87</v>
      </c>
      <c r="AD88" s="57" t="str">
        <f t="shared" si="38"/>
        <v/>
      </c>
      <c r="AE88" s="8"/>
    </row>
    <row r="89" spans="1:31">
      <c r="A89" s="1">
        <v>86</v>
      </c>
      <c r="B89" s="14" t="s">
        <v>262</v>
      </c>
      <c r="C89" s="14" t="s">
        <v>7</v>
      </c>
      <c r="D89" s="6" t="s">
        <v>263</v>
      </c>
      <c r="E89" s="7">
        <v>1146371.26</v>
      </c>
      <c r="F89" s="7">
        <v>4580.96</v>
      </c>
      <c r="G89" s="53">
        <v>0</v>
      </c>
      <c r="H89" s="7">
        <f t="shared" si="39"/>
        <v>1141790.3</v>
      </c>
      <c r="I89" s="8">
        <f t="shared" si="21"/>
        <v>1141790</v>
      </c>
      <c r="J89" s="9">
        <v>0.03</v>
      </c>
      <c r="K89" s="10">
        <f t="shared" si="22"/>
        <v>16.87</v>
      </c>
      <c r="L89" s="10">
        <f t="shared" si="23"/>
        <v>22.19</v>
      </c>
      <c r="M89" s="11">
        <f t="shared" si="24"/>
        <v>192586.14919</v>
      </c>
      <c r="N89" s="11">
        <f t="shared" si="25"/>
        <v>192586.14919</v>
      </c>
      <c r="O89" s="11">
        <f t="shared" si="40"/>
        <v>0.14918999999645166</v>
      </c>
      <c r="P89" s="8">
        <f t="shared" si="26"/>
        <v>192586</v>
      </c>
      <c r="Q89" s="11">
        <f t="shared" si="27"/>
        <v>-0.14918999999645166</v>
      </c>
      <c r="R89" s="1">
        <f t="shared" si="28"/>
        <v>16.87</v>
      </c>
      <c r="S89" s="8">
        <f>ROUND(IF(J89=3%,$I$364*Ranking!K89,0),0)</f>
        <v>36829</v>
      </c>
      <c r="T89" s="8">
        <f t="shared" si="29"/>
        <v>229415</v>
      </c>
      <c r="U89" s="8">
        <f t="shared" si="30"/>
        <v>36829</v>
      </c>
      <c r="V89" s="8">
        <f t="shared" si="31"/>
        <v>229415</v>
      </c>
      <c r="W89" s="10">
        <f t="shared" si="32"/>
        <v>20.09</v>
      </c>
      <c r="X89" s="8">
        <f>IF(J89=3%,ROUND($I$366*Ranking!K89,0),0)</f>
        <v>23969</v>
      </c>
      <c r="Y89" s="12">
        <f t="shared" si="33"/>
        <v>253384</v>
      </c>
      <c r="Z89" s="12">
        <f t="shared" si="34"/>
        <v>23969</v>
      </c>
      <c r="AA89" s="8">
        <f t="shared" si="35"/>
        <v>253384</v>
      </c>
      <c r="AB89" s="55">
        <f t="shared" si="36"/>
        <v>0</v>
      </c>
      <c r="AC89" s="56">
        <f t="shared" si="37"/>
        <v>22.19</v>
      </c>
      <c r="AD89" s="57" t="str">
        <f t="shared" si="38"/>
        <v/>
      </c>
      <c r="AE89" s="8"/>
    </row>
    <row r="90" spans="1:31">
      <c r="A90" s="1">
        <v>87</v>
      </c>
      <c r="B90" s="14" t="s">
        <v>41</v>
      </c>
      <c r="C90" s="14" t="s">
        <v>7</v>
      </c>
      <c r="D90" s="6" t="s">
        <v>42</v>
      </c>
      <c r="E90" s="7">
        <v>744027.55</v>
      </c>
      <c r="F90" s="7">
        <v>4663.04</v>
      </c>
      <c r="G90" s="53">
        <v>0</v>
      </c>
      <c r="H90" s="7">
        <f t="shared" si="39"/>
        <v>739364.51</v>
      </c>
      <c r="I90" s="8">
        <f t="shared" si="21"/>
        <v>739365</v>
      </c>
      <c r="J90" s="9">
        <v>0.03</v>
      </c>
      <c r="K90" s="10">
        <f t="shared" si="22"/>
        <v>16.87</v>
      </c>
      <c r="L90" s="10">
        <f t="shared" si="23"/>
        <v>30.96</v>
      </c>
      <c r="M90" s="11">
        <f t="shared" si="24"/>
        <v>124708.97293</v>
      </c>
      <c r="N90" s="11">
        <f t="shared" si="25"/>
        <v>124708.97293</v>
      </c>
      <c r="O90" s="11">
        <f t="shared" si="40"/>
        <v>-2.7069999996456318E-2</v>
      </c>
      <c r="P90" s="8">
        <f t="shared" si="26"/>
        <v>124709</v>
      </c>
      <c r="Q90" s="11">
        <f t="shared" si="27"/>
        <v>2.7069999996456318E-2</v>
      </c>
      <c r="R90" s="1">
        <f t="shared" si="28"/>
        <v>16.87</v>
      </c>
      <c r="S90" s="8">
        <f>ROUND(IF(J90=3%,$I$364*Ranking!K90,0),0)</f>
        <v>63136</v>
      </c>
      <c r="T90" s="8">
        <f t="shared" si="29"/>
        <v>187845</v>
      </c>
      <c r="U90" s="8">
        <f t="shared" si="30"/>
        <v>63136</v>
      </c>
      <c r="V90" s="8">
        <f t="shared" si="31"/>
        <v>187845</v>
      </c>
      <c r="W90" s="10">
        <f t="shared" si="32"/>
        <v>25.41</v>
      </c>
      <c r="X90" s="8">
        <f>IF(J90=3%,ROUND($I$366*Ranking!K90,0),0)</f>
        <v>41090</v>
      </c>
      <c r="Y90" s="12">
        <f t="shared" si="33"/>
        <v>228935</v>
      </c>
      <c r="Z90" s="12">
        <f t="shared" si="34"/>
        <v>41090</v>
      </c>
      <c r="AA90" s="8">
        <f t="shared" si="35"/>
        <v>228935</v>
      </c>
      <c r="AB90" s="55">
        <f t="shared" si="36"/>
        <v>0</v>
      </c>
      <c r="AC90" s="56">
        <f t="shared" si="37"/>
        <v>30.96</v>
      </c>
      <c r="AD90" s="57" t="str">
        <f t="shared" si="38"/>
        <v/>
      </c>
      <c r="AE90" s="8"/>
    </row>
    <row r="91" spans="1:31">
      <c r="A91" s="1">
        <v>88</v>
      </c>
      <c r="B91" s="14" t="s">
        <v>43</v>
      </c>
      <c r="C91" s="14" t="s">
        <v>7</v>
      </c>
      <c r="D91" s="6" t="s">
        <v>44</v>
      </c>
      <c r="E91" s="7">
        <v>1854907.36</v>
      </c>
      <c r="F91" s="7">
        <v>20610.8</v>
      </c>
      <c r="G91" s="53">
        <v>0</v>
      </c>
      <c r="H91" s="7">
        <f t="shared" si="39"/>
        <v>1834296.56</v>
      </c>
      <c r="I91" s="8">
        <f t="shared" si="21"/>
        <v>1834297</v>
      </c>
      <c r="J91" s="9">
        <v>0.03</v>
      </c>
      <c r="K91" s="10">
        <f t="shared" si="22"/>
        <v>16.87</v>
      </c>
      <c r="L91" s="10">
        <f t="shared" si="23"/>
        <v>20.66</v>
      </c>
      <c r="M91" s="11">
        <f t="shared" si="24"/>
        <v>309391.56562000001</v>
      </c>
      <c r="N91" s="11">
        <f t="shared" si="25"/>
        <v>309391.56562000001</v>
      </c>
      <c r="O91" s="11">
        <f t="shared" si="40"/>
        <v>-0.43437999999150634</v>
      </c>
      <c r="P91" s="8">
        <f t="shared" si="26"/>
        <v>309392</v>
      </c>
      <c r="Q91" s="11">
        <f t="shared" si="27"/>
        <v>0.43437999999150634</v>
      </c>
      <c r="R91" s="1">
        <f t="shared" si="28"/>
        <v>16.87</v>
      </c>
      <c r="S91" s="8">
        <f>ROUND(IF(J91=3%,$I$364*Ranking!K91,0),0)</f>
        <v>42090</v>
      </c>
      <c r="T91" s="8">
        <f t="shared" si="29"/>
        <v>351482</v>
      </c>
      <c r="U91" s="8">
        <f t="shared" si="30"/>
        <v>42090</v>
      </c>
      <c r="V91" s="8">
        <f t="shared" si="31"/>
        <v>351482</v>
      </c>
      <c r="W91" s="10">
        <f t="shared" si="32"/>
        <v>19.16</v>
      </c>
      <c r="X91" s="8">
        <f>IF(J91=3%,ROUND($I$366*Ranking!K91,0),0)</f>
        <v>27394</v>
      </c>
      <c r="Y91" s="12">
        <f t="shared" si="33"/>
        <v>378876</v>
      </c>
      <c r="Z91" s="12">
        <f t="shared" si="34"/>
        <v>27394</v>
      </c>
      <c r="AA91" s="8">
        <f t="shared" si="35"/>
        <v>378876</v>
      </c>
      <c r="AB91" s="55">
        <f t="shared" si="36"/>
        <v>0</v>
      </c>
      <c r="AC91" s="56">
        <f t="shared" si="37"/>
        <v>20.66</v>
      </c>
      <c r="AD91" s="57" t="str">
        <f t="shared" si="38"/>
        <v/>
      </c>
      <c r="AE91" s="8"/>
    </row>
    <row r="92" spans="1:31">
      <c r="A92" s="1">
        <v>89</v>
      </c>
      <c r="B92" s="14" t="s">
        <v>264</v>
      </c>
      <c r="C92" s="14" t="s">
        <v>7</v>
      </c>
      <c r="D92" s="6" t="s">
        <v>265</v>
      </c>
      <c r="E92" s="7">
        <v>1080057.3700000001</v>
      </c>
      <c r="F92" s="7">
        <v>1752.07</v>
      </c>
      <c r="G92" s="53">
        <v>0</v>
      </c>
      <c r="H92" s="7">
        <f t="shared" si="39"/>
        <v>1078305.3</v>
      </c>
      <c r="I92" s="8">
        <f t="shared" si="21"/>
        <v>1078305</v>
      </c>
      <c r="J92" s="9">
        <v>0.03</v>
      </c>
      <c r="K92" s="10">
        <f t="shared" si="22"/>
        <v>16.87</v>
      </c>
      <c r="L92" s="10">
        <f t="shared" si="23"/>
        <v>22.51</v>
      </c>
      <c r="M92" s="11">
        <f t="shared" si="24"/>
        <v>181878.11034000001</v>
      </c>
      <c r="N92" s="11">
        <f t="shared" si="25"/>
        <v>181878.11034000001</v>
      </c>
      <c r="O92" s="11">
        <f t="shared" si="40"/>
        <v>0.11034000001382083</v>
      </c>
      <c r="P92" s="8">
        <f t="shared" si="26"/>
        <v>181878</v>
      </c>
      <c r="Q92" s="11">
        <f t="shared" si="27"/>
        <v>-0.11034000001382083</v>
      </c>
      <c r="R92" s="1">
        <f t="shared" si="28"/>
        <v>16.87</v>
      </c>
      <c r="S92" s="8">
        <f>ROUND(IF(J92=3%,$I$364*Ranking!K92,0),0)</f>
        <v>36829</v>
      </c>
      <c r="T92" s="8">
        <f t="shared" si="29"/>
        <v>218707</v>
      </c>
      <c r="U92" s="8">
        <f t="shared" si="30"/>
        <v>36829</v>
      </c>
      <c r="V92" s="8">
        <f t="shared" si="31"/>
        <v>218707</v>
      </c>
      <c r="W92" s="10">
        <f t="shared" si="32"/>
        <v>20.28</v>
      </c>
      <c r="X92" s="8">
        <f>IF(J92=3%,ROUND($I$366*Ranking!K92,0),0)</f>
        <v>23969</v>
      </c>
      <c r="Y92" s="12">
        <f t="shared" si="33"/>
        <v>242676</v>
      </c>
      <c r="Z92" s="12">
        <f t="shared" si="34"/>
        <v>23969</v>
      </c>
      <c r="AA92" s="8">
        <f t="shared" si="35"/>
        <v>242676</v>
      </c>
      <c r="AB92" s="55">
        <f t="shared" si="36"/>
        <v>0</v>
      </c>
      <c r="AC92" s="56">
        <f t="shared" si="37"/>
        <v>22.51</v>
      </c>
      <c r="AD92" s="57" t="str">
        <f t="shared" si="38"/>
        <v/>
      </c>
      <c r="AE92" s="8"/>
    </row>
    <row r="93" spans="1:31">
      <c r="A93" s="1">
        <v>90</v>
      </c>
      <c r="B93" s="14" t="s">
        <v>266</v>
      </c>
      <c r="C93" s="14" t="s">
        <v>7</v>
      </c>
      <c r="D93" s="6" t="s">
        <v>267</v>
      </c>
      <c r="E93" s="7">
        <v>0</v>
      </c>
      <c r="F93" s="7">
        <v>0</v>
      </c>
      <c r="G93" s="53">
        <v>0</v>
      </c>
      <c r="H93" s="7">
        <f t="shared" si="39"/>
        <v>0</v>
      </c>
      <c r="I93" s="8">
        <f t="shared" si="21"/>
        <v>0</v>
      </c>
      <c r="J93" s="9">
        <v>0</v>
      </c>
      <c r="K93" s="10">
        <f t="shared" si="22"/>
        <v>0</v>
      </c>
      <c r="L93" s="10" t="str">
        <f t="shared" si="23"/>
        <v/>
      </c>
      <c r="M93" s="11">
        <f t="shared" si="24"/>
        <v>0</v>
      </c>
      <c r="N93" s="11">
        <f t="shared" si="25"/>
        <v>0</v>
      </c>
      <c r="O93" s="11">
        <f t="shared" si="40"/>
        <v>0</v>
      </c>
      <c r="P93" s="8">
        <f t="shared" si="26"/>
        <v>0</v>
      </c>
      <c r="Q93" s="11">
        <f t="shared" si="27"/>
        <v>0</v>
      </c>
      <c r="R93" s="1">
        <f t="shared" si="28"/>
        <v>0</v>
      </c>
      <c r="S93" s="8">
        <f>ROUND(IF(J93=3%,$I$364*Ranking!K93,0),0)</f>
        <v>0</v>
      </c>
      <c r="T93" s="8">
        <f t="shared" si="29"/>
        <v>0</v>
      </c>
      <c r="U93" s="8">
        <f t="shared" si="30"/>
        <v>0</v>
      </c>
      <c r="V93" s="8">
        <f t="shared" si="31"/>
        <v>0</v>
      </c>
      <c r="W93" s="10">
        <f t="shared" si="32"/>
        <v>0</v>
      </c>
      <c r="X93" s="8">
        <f>IF(J93=3%,ROUND($I$366*Ranking!K93,0),0)</f>
        <v>0</v>
      </c>
      <c r="Y93" s="12">
        <f t="shared" si="33"/>
        <v>0</v>
      </c>
      <c r="Z93" s="12">
        <f t="shared" si="34"/>
        <v>0</v>
      </c>
      <c r="AA93" s="8">
        <f t="shared" si="35"/>
        <v>0</v>
      </c>
      <c r="AB93" s="55">
        <f t="shared" si="36"/>
        <v>0</v>
      </c>
      <c r="AC93" s="56" t="str">
        <f t="shared" si="37"/>
        <v/>
      </c>
      <c r="AD93" s="57" t="str">
        <f t="shared" si="38"/>
        <v/>
      </c>
      <c r="AE93" s="8"/>
    </row>
    <row r="94" spans="1:31">
      <c r="A94" s="1">
        <v>91</v>
      </c>
      <c r="B94" s="14" t="s">
        <v>268</v>
      </c>
      <c r="C94" s="14" t="s">
        <v>7</v>
      </c>
      <c r="D94" s="6" t="s">
        <v>269</v>
      </c>
      <c r="E94" s="7">
        <v>0</v>
      </c>
      <c r="F94" s="7">
        <v>0</v>
      </c>
      <c r="G94" s="53">
        <v>0</v>
      </c>
      <c r="H94" s="7">
        <f t="shared" si="39"/>
        <v>0</v>
      </c>
      <c r="I94" s="8">
        <f t="shared" si="21"/>
        <v>0</v>
      </c>
      <c r="J94" s="9">
        <v>0</v>
      </c>
      <c r="K94" s="10">
        <f t="shared" si="22"/>
        <v>0</v>
      </c>
      <c r="L94" s="10" t="str">
        <f t="shared" si="23"/>
        <v/>
      </c>
      <c r="M94" s="11">
        <f t="shared" si="24"/>
        <v>0</v>
      </c>
      <c r="N94" s="11">
        <f t="shared" si="25"/>
        <v>0</v>
      </c>
      <c r="O94" s="11">
        <f t="shared" si="40"/>
        <v>0</v>
      </c>
      <c r="P94" s="8">
        <f t="shared" si="26"/>
        <v>0</v>
      </c>
      <c r="Q94" s="11">
        <f t="shared" si="27"/>
        <v>0</v>
      </c>
      <c r="R94" s="1">
        <f t="shared" si="28"/>
        <v>0</v>
      </c>
      <c r="S94" s="8">
        <f>ROUND(IF(J94=3%,$I$364*Ranking!K94,0),0)</f>
        <v>0</v>
      </c>
      <c r="T94" s="8">
        <f t="shared" si="29"/>
        <v>0</v>
      </c>
      <c r="U94" s="8">
        <f t="shared" si="30"/>
        <v>0</v>
      </c>
      <c r="V94" s="8">
        <f t="shared" si="31"/>
        <v>0</v>
      </c>
      <c r="W94" s="10">
        <f t="shared" si="32"/>
        <v>0</v>
      </c>
      <c r="X94" s="8">
        <f>IF(J94=3%,ROUND($I$366*Ranking!K94,0),0)</f>
        <v>0</v>
      </c>
      <c r="Y94" s="12">
        <f t="shared" si="33"/>
        <v>0</v>
      </c>
      <c r="Z94" s="12">
        <f t="shared" si="34"/>
        <v>0</v>
      </c>
      <c r="AA94" s="8">
        <f t="shared" si="35"/>
        <v>0</v>
      </c>
      <c r="AB94" s="55">
        <f t="shared" si="36"/>
        <v>0</v>
      </c>
      <c r="AC94" s="56" t="str">
        <f t="shared" si="37"/>
        <v/>
      </c>
      <c r="AD94" s="57" t="str">
        <f t="shared" si="38"/>
        <v/>
      </c>
      <c r="AE94" s="8"/>
    </row>
    <row r="95" spans="1:31">
      <c r="A95" s="1">
        <v>92</v>
      </c>
      <c r="B95" s="14" t="s">
        <v>270</v>
      </c>
      <c r="C95" s="14" t="s">
        <v>7</v>
      </c>
      <c r="D95" s="6" t="s">
        <v>271</v>
      </c>
      <c r="E95" s="7">
        <v>228671.45</v>
      </c>
      <c r="F95" s="7">
        <v>7115.82</v>
      </c>
      <c r="G95" s="53">
        <v>0</v>
      </c>
      <c r="H95" s="7">
        <f t="shared" si="39"/>
        <v>221555.63</v>
      </c>
      <c r="I95" s="8">
        <f t="shared" si="21"/>
        <v>221556</v>
      </c>
      <c r="J95" s="9">
        <v>1.4999999999999999E-2</v>
      </c>
      <c r="K95" s="10">
        <f t="shared" si="22"/>
        <v>16.87</v>
      </c>
      <c r="L95" s="10">
        <f t="shared" si="23"/>
        <v>16.87</v>
      </c>
      <c r="M95" s="11">
        <f t="shared" si="24"/>
        <v>37369.933940000003</v>
      </c>
      <c r="N95" s="11">
        <f t="shared" si="25"/>
        <v>37369.933940000003</v>
      </c>
      <c r="O95" s="11">
        <f t="shared" si="40"/>
        <v>-6.6059999997378327E-2</v>
      </c>
      <c r="P95" s="8">
        <f t="shared" si="26"/>
        <v>37370</v>
      </c>
      <c r="Q95" s="11">
        <f t="shared" si="27"/>
        <v>6.6059999997378327E-2</v>
      </c>
      <c r="R95" s="1">
        <f t="shared" si="28"/>
        <v>16.87</v>
      </c>
      <c r="S95" s="8">
        <f>ROUND(IF(J95=3%,$I$364*Ranking!K95,0),0)</f>
        <v>0</v>
      </c>
      <c r="T95" s="8">
        <f t="shared" si="29"/>
        <v>37370</v>
      </c>
      <c r="U95" s="8">
        <f t="shared" si="30"/>
        <v>0</v>
      </c>
      <c r="V95" s="8">
        <f t="shared" si="31"/>
        <v>37370</v>
      </c>
      <c r="W95" s="10">
        <f t="shared" si="32"/>
        <v>16.87</v>
      </c>
      <c r="X95" s="8">
        <f>IF(J95=3%,ROUND($I$366*Ranking!K95,0),0)</f>
        <v>0</v>
      </c>
      <c r="Y95" s="12">
        <f t="shared" si="33"/>
        <v>37370</v>
      </c>
      <c r="Z95" s="12">
        <f t="shared" si="34"/>
        <v>0</v>
      </c>
      <c r="AA95" s="8">
        <f t="shared" si="35"/>
        <v>37370</v>
      </c>
      <c r="AB95" s="55">
        <f t="shared" si="36"/>
        <v>0</v>
      </c>
      <c r="AC95" s="56">
        <f t="shared" si="37"/>
        <v>16.87</v>
      </c>
      <c r="AD95" s="57" t="str">
        <f t="shared" si="38"/>
        <v/>
      </c>
      <c r="AE95" s="8"/>
    </row>
    <row r="96" spans="1:31">
      <c r="A96" s="1">
        <v>93</v>
      </c>
      <c r="B96" s="14" t="s">
        <v>272</v>
      </c>
      <c r="C96" s="14" t="s">
        <v>7</v>
      </c>
      <c r="D96" s="6" t="s">
        <v>273</v>
      </c>
      <c r="E96" s="7">
        <v>0</v>
      </c>
      <c r="F96" s="7">
        <v>0</v>
      </c>
      <c r="G96" s="53">
        <v>0</v>
      </c>
      <c r="H96" s="7">
        <f t="shared" si="39"/>
        <v>0</v>
      </c>
      <c r="I96" s="8">
        <f t="shared" si="21"/>
        <v>0</v>
      </c>
      <c r="J96" s="9">
        <v>0</v>
      </c>
      <c r="K96" s="10">
        <f t="shared" si="22"/>
        <v>0</v>
      </c>
      <c r="L96" s="10" t="str">
        <f t="shared" si="23"/>
        <v/>
      </c>
      <c r="M96" s="11">
        <f t="shared" si="24"/>
        <v>0</v>
      </c>
      <c r="N96" s="11">
        <f t="shared" si="25"/>
        <v>0</v>
      </c>
      <c r="O96" s="11">
        <f t="shared" si="40"/>
        <v>0</v>
      </c>
      <c r="P96" s="8">
        <f t="shared" si="26"/>
        <v>0</v>
      </c>
      <c r="Q96" s="11">
        <f t="shared" si="27"/>
        <v>0</v>
      </c>
      <c r="R96" s="1">
        <f t="shared" si="28"/>
        <v>0</v>
      </c>
      <c r="S96" s="8">
        <f>ROUND(IF(J96=3%,$I$364*Ranking!K96,0),0)</f>
        <v>0</v>
      </c>
      <c r="T96" s="8">
        <f t="shared" si="29"/>
        <v>0</v>
      </c>
      <c r="U96" s="8">
        <f t="shared" si="30"/>
        <v>0</v>
      </c>
      <c r="V96" s="8">
        <f t="shared" si="31"/>
        <v>0</v>
      </c>
      <c r="W96" s="10">
        <f t="shared" si="32"/>
        <v>0</v>
      </c>
      <c r="X96" s="8">
        <f>IF(J96=3%,ROUND($I$366*Ranking!K96,0),0)</f>
        <v>0</v>
      </c>
      <c r="Y96" s="12">
        <f t="shared" si="33"/>
        <v>0</v>
      </c>
      <c r="Z96" s="12">
        <f t="shared" si="34"/>
        <v>0</v>
      </c>
      <c r="AA96" s="8">
        <f t="shared" si="35"/>
        <v>0</v>
      </c>
      <c r="AB96" s="55">
        <f t="shared" si="36"/>
        <v>0</v>
      </c>
      <c r="AC96" s="56" t="str">
        <f t="shared" si="37"/>
        <v/>
      </c>
      <c r="AD96" s="57" t="str">
        <f t="shared" si="38"/>
        <v/>
      </c>
      <c r="AE96" s="8"/>
    </row>
    <row r="97" spans="1:31">
      <c r="A97" s="1">
        <v>94</v>
      </c>
      <c r="B97" s="14" t="s">
        <v>274</v>
      </c>
      <c r="C97" s="14" t="s">
        <v>7</v>
      </c>
      <c r="D97" s="6" t="s">
        <v>275</v>
      </c>
      <c r="E97" s="7">
        <v>543822.62</v>
      </c>
      <c r="F97" s="7">
        <v>2242.65</v>
      </c>
      <c r="G97" s="53">
        <v>0</v>
      </c>
      <c r="H97" s="7">
        <f t="shared" si="39"/>
        <v>541579.97</v>
      </c>
      <c r="I97" s="8">
        <f t="shared" si="21"/>
        <v>541580</v>
      </c>
      <c r="J97" s="9">
        <v>0.02</v>
      </c>
      <c r="K97" s="10">
        <f t="shared" si="22"/>
        <v>16.87</v>
      </c>
      <c r="L97" s="10">
        <f t="shared" si="23"/>
        <v>16.87</v>
      </c>
      <c r="M97" s="11">
        <f t="shared" si="24"/>
        <v>91348.502510000006</v>
      </c>
      <c r="N97" s="11">
        <f t="shared" si="25"/>
        <v>91348.502510000006</v>
      </c>
      <c r="O97" s="11">
        <f t="shared" si="40"/>
        <v>-0.49748999999428634</v>
      </c>
      <c r="P97" s="8">
        <f t="shared" si="26"/>
        <v>91349</v>
      </c>
      <c r="Q97" s="11">
        <f t="shared" si="27"/>
        <v>0.49748999999428634</v>
      </c>
      <c r="R97" s="1">
        <f t="shared" si="28"/>
        <v>16.87</v>
      </c>
      <c r="S97" s="8">
        <f>ROUND(IF(J97=3%,$I$364*Ranking!K97,0),0)</f>
        <v>0</v>
      </c>
      <c r="T97" s="8">
        <f t="shared" si="29"/>
        <v>91349</v>
      </c>
      <c r="U97" s="8">
        <f t="shared" si="30"/>
        <v>0</v>
      </c>
      <c r="V97" s="8">
        <f t="shared" si="31"/>
        <v>91349</v>
      </c>
      <c r="W97" s="10">
        <f t="shared" si="32"/>
        <v>16.87</v>
      </c>
      <c r="X97" s="8">
        <f>IF(J97=3%,ROUND($I$366*Ranking!K97,0),0)</f>
        <v>0</v>
      </c>
      <c r="Y97" s="12">
        <f t="shared" si="33"/>
        <v>91349</v>
      </c>
      <c r="Z97" s="12">
        <f t="shared" si="34"/>
        <v>0</v>
      </c>
      <c r="AA97" s="8">
        <f t="shared" si="35"/>
        <v>91349</v>
      </c>
      <c r="AB97" s="55">
        <f t="shared" si="36"/>
        <v>0</v>
      </c>
      <c r="AC97" s="56">
        <f t="shared" si="37"/>
        <v>16.87</v>
      </c>
      <c r="AD97" s="57" t="str">
        <f t="shared" si="38"/>
        <v/>
      </c>
      <c r="AE97" s="8"/>
    </row>
    <row r="98" spans="1:31">
      <c r="A98" s="1">
        <v>95</v>
      </c>
      <c r="B98" s="14" t="s">
        <v>276</v>
      </c>
      <c r="C98" s="14" t="s">
        <v>7</v>
      </c>
      <c r="D98" s="6" t="s">
        <v>277</v>
      </c>
      <c r="E98" s="7">
        <v>1628748.43</v>
      </c>
      <c r="F98" s="7">
        <v>13810.48</v>
      </c>
      <c r="G98" s="53">
        <v>0</v>
      </c>
      <c r="H98" s="7">
        <f t="shared" si="39"/>
        <v>1614937.95</v>
      </c>
      <c r="I98" s="8">
        <f t="shared" si="21"/>
        <v>1614938</v>
      </c>
      <c r="J98" s="9">
        <v>1.4999999999999999E-2</v>
      </c>
      <c r="K98" s="10">
        <f t="shared" si="22"/>
        <v>16.87</v>
      </c>
      <c r="L98" s="10">
        <f t="shared" si="23"/>
        <v>16.87</v>
      </c>
      <c r="M98" s="11">
        <f t="shared" si="24"/>
        <v>272392.20049999998</v>
      </c>
      <c r="N98" s="11">
        <f t="shared" si="25"/>
        <v>272392.20049999998</v>
      </c>
      <c r="O98" s="11">
        <f t="shared" si="40"/>
        <v>0.2004999999771826</v>
      </c>
      <c r="P98" s="8">
        <f t="shared" si="26"/>
        <v>272392</v>
      </c>
      <c r="Q98" s="11">
        <f t="shared" si="27"/>
        <v>-0.2004999999771826</v>
      </c>
      <c r="R98" s="1">
        <f t="shared" si="28"/>
        <v>16.87</v>
      </c>
      <c r="S98" s="8">
        <f>ROUND(IF(J98=3%,$I$364*Ranking!K98,0),0)</f>
        <v>0</v>
      </c>
      <c r="T98" s="8">
        <f t="shared" si="29"/>
        <v>272392</v>
      </c>
      <c r="U98" s="8">
        <f t="shared" si="30"/>
        <v>0</v>
      </c>
      <c r="V98" s="8">
        <f t="shared" si="31"/>
        <v>272392</v>
      </c>
      <c r="W98" s="10">
        <f t="shared" si="32"/>
        <v>16.87</v>
      </c>
      <c r="X98" s="8">
        <f>IF(J98=3%,ROUND($I$366*Ranking!K98,0),0)</f>
        <v>0</v>
      </c>
      <c r="Y98" s="12">
        <f t="shared" si="33"/>
        <v>272392</v>
      </c>
      <c r="Z98" s="12">
        <f t="shared" si="34"/>
        <v>0</v>
      </c>
      <c r="AA98" s="8">
        <f t="shared" si="35"/>
        <v>272392</v>
      </c>
      <c r="AB98" s="55">
        <f t="shared" si="36"/>
        <v>0</v>
      </c>
      <c r="AC98" s="56">
        <f t="shared" si="37"/>
        <v>16.87</v>
      </c>
      <c r="AD98" s="57" t="str">
        <f t="shared" si="38"/>
        <v/>
      </c>
      <c r="AE98" s="8"/>
    </row>
    <row r="99" spans="1:31">
      <c r="A99" s="1">
        <v>96</v>
      </c>
      <c r="B99" s="14" t="s">
        <v>278</v>
      </c>
      <c r="C99" s="14" t="s">
        <v>7</v>
      </c>
      <c r="D99" s="6" t="s">
        <v>279</v>
      </c>
      <c r="E99" s="7">
        <v>3796317.15</v>
      </c>
      <c r="F99" s="7">
        <v>8013.38</v>
      </c>
      <c r="G99" s="53">
        <v>0</v>
      </c>
      <c r="H99" s="7">
        <f t="shared" si="39"/>
        <v>3788303.77</v>
      </c>
      <c r="I99" s="8">
        <f t="shared" si="21"/>
        <v>3788304</v>
      </c>
      <c r="J99" s="9">
        <v>0.03</v>
      </c>
      <c r="K99" s="10">
        <f t="shared" si="22"/>
        <v>16.87</v>
      </c>
      <c r="L99" s="10">
        <f t="shared" si="23"/>
        <v>18.010000000000002</v>
      </c>
      <c r="M99" s="11">
        <f t="shared" si="24"/>
        <v>638974.66200999997</v>
      </c>
      <c r="N99" s="11">
        <f t="shared" si="25"/>
        <v>638974.66200999997</v>
      </c>
      <c r="O99" s="11">
        <f t="shared" si="40"/>
        <v>-0.33799000002909452</v>
      </c>
      <c r="P99" s="8">
        <f t="shared" si="26"/>
        <v>638975</v>
      </c>
      <c r="Q99" s="11">
        <f t="shared" si="27"/>
        <v>0.33799000002909452</v>
      </c>
      <c r="R99" s="1">
        <f t="shared" si="28"/>
        <v>16.87</v>
      </c>
      <c r="S99" s="8">
        <f>ROUND(IF(J99=3%,$I$364*Ranking!K99,0),0)</f>
        <v>26307</v>
      </c>
      <c r="T99" s="8">
        <f t="shared" si="29"/>
        <v>665282</v>
      </c>
      <c r="U99" s="8">
        <f t="shared" si="30"/>
        <v>26307</v>
      </c>
      <c r="V99" s="8">
        <f t="shared" si="31"/>
        <v>665282</v>
      </c>
      <c r="W99" s="10">
        <f t="shared" si="32"/>
        <v>17.559999999999999</v>
      </c>
      <c r="X99" s="8">
        <f>IF(J99=3%,ROUND($I$366*Ranking!K99,0),0)</f>
        <v>17121</v>
      </c>
      <c r="Y99" s="12">
        <f t="shared" si="33"/>
        <v>682403</v>
      </c>
      <c r="Z99" s="12">
        <f t="shared" si="34"/>
        <v>17121</v>
      </c>
      <c r="AA99" s="8">
        <f t="shared" si="35"/>
        <v>682403</v>
      </c>
      <c r="AB99" s="55">
        <f t="shared" si="36"/>
        <v>0</v>
      </c>
      <c r="AC99" s="56">
        <f t="shared" si="37"/>
        <v>18.010000000000002</v>
      </c>
      <c r="AD99" s="57" t="str">
        <f t="shared" si="38"/>
        <v/>
      </c>
      <c r="AE99" s="8"/>
    </row>
    <row r="100" spans="1:31">
      <c r="A100" s="1">
        <v>97</v>
      </c>
      <c r="B100" s="14" t="s">
        <v>280</v>
      </c>
      <c r="C100" s="14" t="s">
        <v>7</v>
      </c>
      <c r="D100" s="6" t="s">
        <v>281</v>
      </c>
      <c r="E100" s="7">
        <v>0</v>
      </c>
      <c r="F100" s="7">
        <v>0</v>
      </c>
      <c r="G100" s="53">
        <v>0</v>
      </c>
      <c r="H100" s="7">
        <f t="shared" si="39"/>
        <v>0</v>
      </c>
      <c r="I100" s="8">
        <f t="shared" si="21"/>
        <v>0</v>
      </c>
      <c r="J100" s="9">
        <v>0</v>
      </c>
      <c r="K100" s="10">
        <f t="shared" si="22"/>
        <v>0</v>
      </c>
      <c r="L100" s="10" t="str">
        <f t="shared" si="23"/>
        <v/>
      </c>
      <c r="M100" s="11">
        <f t="shared" si="24"/>
        <v>0</v>
      </c>
      <c r="N100" s="11">
        <f t="shared" si="25"/>
        <v>0</v>
      </c>
      <c r="O100" s="11">
        <f t="shared" si="40"/>
        <v>0</v>
      </c>
      <c r="P100" s="8">
        <f t="shared" si="26"/>
        <v>0</v>
      </c>
      <c r="Q100" s="11">
        <f t="shared" si="27"/>
        <v>0</v>
      </c>
      <c r="R100" s="1">
        <f t="shared" si="28"/>
        <v>0</v>
      </c>
      <c r="S100" s="8">
        <f>ROUND(IF(J100=3%,$I$364*Ranking!K100,0),0)</f>
        <v>0</v>
      </c>
      <c r="T100" s="8">
        <f t="shared" si="29"/>
        <v>0</v>
      </c>
      <c r="U100" s="8">
        <f t="shared" si="30"/>
        <v>0</v>
      </c>
      <c r="V100" s="8">
        <f t="shared" si="31"/>
        <v>0</v>
      </c>
      <c r="W100" s="10">
        <f t="shared" si="32"/>
        <v>0</v>
      </c>
      <c r="X100" s="8">
        <f>IF(J100=3%,ROUND($I$366*Ranking!K100,0),0)</f>
        <v>0</v>
      </c>
      <c r="Y100" s="12">
        <f t="shared" si="33"/>
        <v>0</v>
      </c>
      <c r="Z100" s="12">
        <f t="shared" si="34"/>
        <v>0</v>
      </c>
      <c r="AA100" s="8">
        <f t="shared" si="35"/>
        <v>0</v>
      </c>
      <c r="AB100" s="55">
        <f t="shared" si="36"/>
        <v>0</v>
      </c>
      <c r="AC100" s="56" t="str">
        <f t="shared" si="37"/>
        <v/>
      </c>
      <c r="AD100" s="57" t="str">
        <f t="shared" si="38"/>
        <v/>
      </c>
      <c r="AE100" s="8"/>
    </row>
    <row r="101" spans="1:31">
      <c r="A101" s="1">
        <v>98</v>
      </c>
      <c r="B101" s="14" t="s">
        <v>282</v>
      </c>
      <c r="C101" s="14" t="s">
        <v>7</v>
      </c>
      <c r="D101" s="6" t="s">
        <v>283</v>
      </c>
      <c r="E101" s="7">
        <v>0</v>
      </c>
      <c r="F101" s="7">
        <v>0</v>
      </c>
      <c r="G101" s="53">
        <v>0</v>
      </c>
      <c r="H101" s="7">
        <f t="shared" si="39"/>
        <v>0</v>
      </c>
      <c r="I101" s="8">
        <f t="shared" si="21"/>
        <v>0</v>
      </c>
      <c r="J101" s="9">
        <v>0</v>
      </c>
      <c r="K101" s="10">
        <f t="shared" si="22"/>
        <v>0</v>
      </c>
      <c r="L101" s="10" t="str">
        <f t="shared" si="23"/>
        <v/>
      </c>
      <c r="M101" s="11">
        <f t="shared" si="24"/>
        <v>0</v>
      </c>
      <c r="N101" s="11">
        <f t="shared" si="25"/>
        <v>0</v>
      </c>
      <c r="O101" s="11">
        <f t="shared" si="40"/>
        <v>0</v>
      </c>
      <c r="P101" s="8">
        <f t="shared" si="26"/>
        <v>0</v>
      </c>
      <c r="Q101" s="11">
        <f t="shared" si="27"/>
        <v>0</v>
      </c>
      <c r="R101" s="1">
        <f t="shared" si="28"/>
        <v>0</v>
      </c>
      <c r="S101" s="8">
        <f>ROUND(IF(J101=3%,$I$364*Ranking!K101,0),0)</f>
        <v>0</v>
      </c>
      <c r="T101" s="8">
        <f t="shared" si="29"/>
        <v>0</v>
      </c>
      <c r="U101" s="8">
        <f t="shared" si="30"/>
        <v>0</v>
      </c>
      <c r="V101" s="8">
        <f t="shared" si="31"/>
        <v>0</v>
      </c>
      <c r="W101" s="10">
        <f t="shared" si="32"/>
        <v>0</v>
      </c>
      <c r="X101" s="8">
        <f>IF(J101=3%,ROUND($I$366*Ranking!K101,0),0)</f>
        <v>0</v>
      </c>
      <c r="Y101" s="12">
        <f t="shared" si="33"/>
        <v>0</v>
      </c>
      <c r="Z101" s="12">
        <f t="shared" si="34"/>
        <v>0</v>
      </c>
      <c r="AA101" s="8">
        <f t="shared" si="35"/>
        <v>0</v>
      </c>
      <c r="AB101" s="55">
        <f t="shared" si="36"/>
        <v>0</v>
      </c>
      <c r="AC101" s="56" t="str">
        <f t="shared" si="37"/>
        <v/>
      </c>
      <c r="AD101" s="57" t="str">
        <f t="shared" si="38"/>
        <v/>
      </c>
      <c r="AE101" s="8"/>
    </row>
    <row r="102" spans="1:31">
      <c r="A102" s="1">
        <v>99</v>
      </c>
      <c r="B102" s="14" t="s">
        <v>284</v>
      </c>
      <c r="C102" s="14" t="s">
        <v>7</v>
      </c>
      <c r="D102" s="6" t="s">
        <v>285</v>
      </c>
      <c r="E102" s="7">
        <v>0</v>
      </c>
      <c r="F102" s="7">
        <v>0</v>
      </c>
      <c r="G102" s="53">
        <v>0</v>
      </c>
      <c r="H102" s="7">
        <f t="shared" si="39"/>
        <v>0</v>
      </c>
      <c r="I102" s="8">
        <f t="shared" si="21"/>
        <v>0</v>
      </c>
      <c r="J102" s="9">
        <v>0</v>
      </c>
      <c r="K102" s="10">
        <f t="shared" si="22"/>
        <v>0</v>
      </c>
      <c r="L102" s="10" t="str">
        <f t="shared" si="23"/>
        <v/>
      </c>
      <c r="M102" s="11">
        <f t="shared" si="24"/>
        <v>0</v>
      </c>
      <c r="N102" s="11">
        <f t="shared" si="25"/>
        <v>0</v>
      </c>
      <c r="O102" s="11">
        <f t="shared" si="40"/>
        <v>0</v>
      </c>
      <c r="P102" s="8">
        <f t="shared" si="26"/>
        <v>0</v>
      </c>
      <c r="Q102" s="11">
        <f t="shared" si="27"/>
        <v>0</v>
      </c>
      <c r="R102" s="1">
        <f t="shared" si="28"/>
        <v>0</v>
      </c>
      <c r="S102" s="8">
        <f>ROUND(IF(J102=3%,$I$364*Ranking!K102,0),0)</f>
        <v>0</v>
      </c>
      <c r="T102" s="8">
        <f t="shared" si="29"/>
        <v>0</v>
      </c>
      <c r="U102" s="8">
        <f t="shared" si="30"/>
        <v>0</v>
      </c>
      <c r="V102" s="8">
        <f t="shared" si="31"/>
        <v>0</v>
      </c>
      <c r="W102" s="10">
        <f t="shared" si="32"/>
        <v>0</v>
      </c>
      <c r="X102" s="8">
        <f>IF(J102=3%,ROUND($I$366*Ranking!K102,0),0)</f>
        <v>0</v>
      </c>
      <c r="Y102" s="12">
        <f t="shared" si="33"/>
        <v>0</v>
      </c>
      <c r="Z102" s="12">
        <f t="shared" si="34"/>
        <v>0</v>
      </c>
      <c r="AA102" s="8">
        <f t="shared" si="35"/>
        <v>0</v>
      </c>
      <c r="AB102" s="55">
        <f t="shared" si="36"/>
        <v>0</v>
      </c>
      <c r="AC102" s="56" t="str">
        <f t="shared" si="37"/>
        <v/>
      </c>
      <c r="AD102" s="57" t="str">
        <f t="shared" si="38"/>
        <v/>
      </c>
      <c r="AE102" s="8"/>
    </row>
    <row r="103" spans="1:31">
      <c r="A103" s="1">
        <v>100</v>
      </c>
      <c r="B103" s="14" t="s">
        <v>286</v>
      </c>
      <c r="C103" s="14" t="s">
        <v>7</v>
      </c>
      <c r="D103" s="6" t="s">
        <v>287</v>
      </c>
      <c r="E103" s="7">
        <v>1880812.17</v>
      </c>
      <c r="F103" s="7">
        <v>11827.36</v>
      </c>
      <c r="G103" s="53">
        <v>0</v>
      </c>
      <c r="H103" s="7">
        <f t="shared" si="39"/>
        <v>1868984.8099999998</v>
      </c>
      <c r="I103" s="8">
        <f t="shared" si="21"/>
        <v>1868985</v>
      </c>
      <c r="J103" s="9">
        <v>0.01</v>
      </c>
      <c r="K103" s="10">
        <f t="shared" si="22"/>
        <v>16.87</v>
      </c>
      <c r="L103" s="10">
        <f t="shared" si="23"/>
        <v>16.87</v>
      </c>
      <c r="M103" s="11">
        <f t="shared" si="24"/>
        <v>315242.40363999997</v>
      </c>
      <c r="N103" s="11">
        <f t="shared" si="25"/>
        <v>315242.40363999997</v>
      </c>
      <c r="O103" s="11">
        <f t="shared" si="40"/>
        <v>0.40363999997498468</v>
      </c>
      <c r="P103" s="8">
        <f t="shared" si="26"/>
        <v>315242</v>
      </c>
      <c r="Q103" s="11">
        <f t="shared" si="27"/>
        <v>-0.40363999997498468</v>
      </c>
      <c r="R103" s="1">
        <f t="shared" si="28"/>
        <v>16.87</v>
      </c>
      <c r="S103" s="8">
        <f>ROUND(IF(J103=3%,$I$364*Ranking!K103,0),0)</f>
        <v>0</v>
      </c>
      <c r="T103" s="8">
        <f t="shared" si="29"/>
        <v>315242</v>
      </c>
      <c r="U103" s="8">
        <f t="shared" si="30"/>
        <v>0</v>
      </c>
      <c r="V103" s="8">
        <f t="shared" si="31"/>
        <v>315242</v>
      </c>
      <c r="W103" s="10">
        <f t="shared" si="32"/>
        <v>16.87</v>
      </c>
      <c r="X103" s="8">
        <f>IF(J103=3%,ROUND($I$366*Ranking!K103,0),0)</f>
        <v>0</v>
      </c>
      <c r="Y103" s="12">
        <f t="shared" si="33"/>
        <v>315242</v>
      </c>
      <c r="Z103" s="12">
        <f t="shared" si="34"/>
        <v>0</v>
      </c>
      <c r="AA103" s="8">
        <f t="shared" si="35"/>
        <v>315242</v>
      </c>
      <c r="AB103" s="55">
        <f t="shared" si="36"/>
        <v>0</v>
      </c>
      <c r="AC103" s="56">
        <f t="shared" si="37"/>
        <v>16.87</v>
      </c>
      <c r="AD103" s="57" t="str">
        <f t="shared" si="38"/>
        <v/>
      </c>
      <c r="AE103" s="8"/>
    </row>
    <row r="104" spans="1:31">
      <c r="A104" s="1">
        <v>101</v>
      </c>
      <c r="B104" s="14" t="s">
        <v>288</v>
      </c>
      <c r="C104" s="14" t="s">
        <v>7</v>
      </c>
      <c r="D104" s="6" t="s">
        <v>289</v>
      </c>
      <c r="E104" s="7">
        <v>1654194.61</v>
      </c>
      <c r="F104" s="7">
        <v>22975.1</v>
      </c>
      <c r="G104" s="53">
        <v>0</v>
      </c>
      <c r="H104" s="7">
        <f t="shared" si="39"/>
        <v>1631219.51</v>
      </c>
      <c r="I104" s="8">
        <f t="shared" si="21"/>
        <v>1631220</v>
      </c>
      <c r="J104" s="9">
        <v>0.02</v>
      </c>
      <c r="K104" s="10">
        <f t="shared" si="22"/>
        <v>16.87</v>
      </c>
      <c r="L104" s="10">
        <f t="shared" si="23"/>
        <v>16.87</v>
      </c>
      <c r="M104" s="11">
        <f t="shared" si="24"/>
        <v>275138.49157000001</v>
      </c>
      <c r="N104" s="11">
        <f t="shared" si="25"/>
        <v>275138.49157000001</v>
      </c>
      <c r="O104" s="11">
        <f t="shared" si="40"/>
        <v>0.49157000001287088</v>
      </c>
      <c r="P104" s="8">
        <f t="shared" si="26"/>
        <v>275138</v>
      </c>
      <c r="Q104" s="11">
        <f t="shared" si="27"/>
        <v>-0.49157000001287088</v>
      </c>
      <c r="R104" s="1">
        <f t="shared" si="28"/>
        <v>16.87</v>
      </c>
      <c r="S104" s="8">
        <f>ROUND(IF(J104=3%,$I$364*Ranking!K104,0),0)</f>
        <v>0</v>
      </c>
      <c r="T104" s="8">
        <f t="shared" si="29"/>
        <v>275138</v>
      </c>
      <c r="U104" s="8">
        <f t="shared" si="30"/>
        <v>0</v>
      </c>
      <c r="V104" s="8">
        <f t="shared" si="31"/>
        <v>275138</v>
      </c>
      <c r="W104" s="10">
        <f t="shared" si="32"/>
        <v>16.87</v>
      </c>
      <c r="X104" s="8">
        <f>IF(J104=3%,ROUND($I$366*Ranking!K104,0),0)</f>
        <v>0</v>
      </c>
      <c r="Y104" s="12">
        <f t="shared" si="33"/>
        <v>275138</v>
      </c>
      <c r="Z104" s="12">
        <f t="shared" si="34"/>
        <v>0</v>
      </c>
      <c r="AA104" s="8">
        <f t="shared" si="35"/>
        <v>275138</v>
      </c>
      <c r="AB104" s="55">
        <f t="shared" si="36"/>
        <v>0</v>
      </c>
      <c r="AC104" s="56">
        <f t="shared" si="37"/>
        <v>16.87</v>
      </c>
      <c r="AD104" s="57" t="str">
        <f t="shared" si="38"/>
        <v/>
      </c>
      <c r="AE104" s="8"/>
    </row>
    <row r="105" spans="1:31">
      <c r="A105" s="1">
        <v>102</v>
      </c>
      <c r="B105" s="14" t="s">
        <v>290</v>
      </c>
      <c r="C105" s="14" t="s">
        <v>7</v>
      </c>
      <c r="D105" s="6" t="s">
        <v>291</v>
      </c>
      <c r="E105" s="7">
        <v>0</v>
      </c>
      <c r="F105" s="7">
        <v>0</v>
      </c>
      <c r="G105" s="53">
        <v>0</v>
      </c>
      <c r="H105" s="7">
        <f t="shared" si="39"/>
        <v>0</v>
      </c>
      <c r="I105" s="8">
        <f t="shared" si="21"/>
        <v>0</v>
      </c>
      <c r="J105" s="9">
        <v>0</v>
      </c>
      <c r="K105" s="10">
        <f t="shared" si="22"/>
        <v>0</v>
      </c>
      <c r="L105" s="10" t="str">
        <f t="shared" si="23"/>
        <v/>
      </c>
      <c r="M105" s="11">
        <f t="shared" si="24"/>
        <v>0</v>
      </c>
      <c r="N105" s="11">
        <f t="shared" si="25"/>
        <v>0</v>
      </c>
      <c r="O105" s="11">
        <f t="shared" si="40"/>
        <v>0</v>
      </c>
      <c r="P105" s="8">
        <f t="shared" si="26"/>
        <v>0</v>
      </c>
      <c r="Q105" s="11">
        <f t="shared" si="27"/>
        <v>0</v>
      </c>
      <c r="R105" s="1">
        <f t="shared" si="28"/>
        <v>0</v>
      </c>
      <c r="S105" s="8">
        <f>ROUND(IF(J105=3%,$I$364*Ranking!K105,0),0)</f>
        <v>0</v>
      </c>
      <c r="T105" s="8">
        <f t="shared" si="29"/>
        <v>0</v>
      </c>
      <c r="U105" s="8">
        <f t="shared" si="30"/>
        <v>0</v>
      </c>
      <c r="V105" s="8">
        <f t="shared" si="31"/>
        <v>0</v>
      </c>
      <c r="W105" s="10">
        <f t="shared" si="32"/>
        <v>0</v>
      </c>
      <c r="X105" s="8">
        <f>IF(J105=3%,ROUND($I$366*Ranking!K105,0),0)</f>
        <v>0</v>
      </c>
      <c r="Y105" s="12">
        <f t="shared" si="33"/>
        <v>0</v>
      </c>
      <c r="Z105" s="12">
        <f t="shared" si="34"/>
        <v>0</v>
      </c>
      <c r="AA105" s="8">
        <f t="shared" si="35"/>
        <v>0</v>
      </c>
      <c r="AB105" s="55">
        <f t="shared" si="36"/>
        <v>0</v>
      </c>
      <c r="AC105" s="56" t="str">
        <f t="shared" si="37"/>
        <v/>
      </c>
      <c r="AD105" s="57" t="str">
        <f t="shared" si="38"/>
        <v/>
      </c>
      <c r="AE105" s="8"/>
    </row>
    <row r="106" spans="1:31">
      <c r="A106" s="1">
        <v>103</v>
      </c>
      <c r="B106" s="14" t="s">
        <v>292</v>
      </c>
      <c r="C106" s="14" t="s">
        <v>7</v>
      </c>
      <c r="D106" s="6" t="s">
        <v>293</v>
      </c>
      <c r="E106" s="7">
        <v>0</v>
      </c>
      <c r="F106" s="7">
        <v>0</v>
      </c>
      <c r="G106" s="53">
        <v>0</v>
      </c>
      <c r="H106" s="7">
        <f t="shared" si="39"/>
        <v>0</v>
      </c>
      <c r="I106" s="8">
        <f t="shared" si="21"/>
        <v>0</v>
      </c>
      <c r="J106" s="9">
        <v>0</v>
      </c>
      <c r="K106" s="10">
        <f t="shared" si="22"/>
        <v>0</v>
      </c>
      <c r="L106" s="10" t="str">
        <f t="shared" si="23"/>
        <v/>
      </c>
      <c r="M106" s="11">
        <f t="shared" si="24"/>
        <v>0</v>
      </c>
      <c r="N106" s="11">
        <f t="shared" si="25"/>
        <v>0</v>
      </c>
      <c r="O106" s="11">
        <f t="shared" si="40"/>
        <v>0</v>
      </c>
      <c r="P106" s="8">
        <f t="shared" si="26"/>
        <v>0</v>
      </c>
      <c r="Q106" s="11">
        <f t="shared" si="27"/>
        <v>0</v>
      </c>
      <c r="R106" s="1">
        <f t="shared" si="28"/>
        <v>0</v>
      </c>
      <c r="S106" s="8">
        <f>ROUND(IF(J106=3%,$I$364*Ranking!K106,0),0)</f>
        <v>0</v>
      </c>
      <c r="T106" s="8">
        <f t="shared" si="29"/>
        <v>0</v>
      </c>
      <c r="U106" s="8">
        <f t="shared" si="30"/>
        <v>0</v>
      </c>
      <c r="V106" s="8">
        <f t="shared" si="31"/>
        <v>0</v>
      </c>
      <c r="W106" s="10">
        <f t="shared" si="32"/>
        <v>0</v>
      </c>
      <c r="X106" s="8">
        <f>IF(J106=3%,ROUND($I$366*Ranking!K106,0),0)</f>
        <v>0</v>
      </c>
      <c r="Y106" s="12">
        <f t="shared" si="33"/>
        <v>0</v>
      </c>
      <c r="Z106" s="12">
        <f t="shared" si="34"/>
        <v>0</v>
      </c>
      <c r="AA106" s="8">
        <f t="shared" si="35"/>
        <v>0</v>
      </c>
      <c r="AB106" s="55">
        <f t="shared" si="36"/>
        <v>0</v>
      </c>
      <c r="AC106" s="56" t="str">
        <f t="shared" si="37"/>
        <v/>
      </c>
      <c r="AD106" s="57" t="str">
        <f t="shared" si="38"/>
        <v/>
      </c>
      <c r="AE106" s="8"/>
    </row>
    <row r="107" spans="1:31">
      <c r="A107" s="1">
        <v>104</v>
      </c>
      <c r="B107" s="14" t="s">
        <v>45</v>
      </c>
      <c r="C107" s="14" t="s">
        <v>7</v>
      </c>
      <c r="D107" s="6" t="s">
        <v>46</v>
      </c>
      <c r="E107" s="7">
        <v>181985.84</v>
      </c>
      <c r="F107" s="7">
        <v>0</v>
      </c>
      <c r="G107" s="53">
        <v>0</v>
      </c>
      <c r="H107" s="7">
        <f t="shared" si="39"/>
        <v>181985.84</v>
      </c>
      <c r="I107" s="8">
        <f t="shared" si="21"/>
        <v>181986</v>
      </c>
      <c r="J107" s="9">
        <v>0.03</v>
      </c>
      <c r="K107" s="10">
        <f t="shared" si="22"/>
        <v>16.87</v>
      </c>
      <c r="L107" s="10">
        <f t="shared" si="23"/>
        <v>59.82</v>
      </c>
      <c r="M107" s="11">
        <f t="shared" si="24"/>
        <v>30695.647140000001</v>
      </c>
      <c r="N107" s="11">
        <f t="shared" si="25"/>
        <v>30695.647140000001</v>
      </c>
      <c r="O107" s="11">
        <f t="shared" si="40"/>
        <v>-0.35285999999905471</v>
      </c>
      <c r="P107" s="8">
        <f t="shared" si="26"/>
        <v>30696</v>
      </c>
      <c r="Q107" s="11">
        <f t="shared" si="27"/>
        <v>0.35285999999905471</v>
      </c>
      <c r="R107" s="1">
        <f t="shared" si="28"/>
        <v>16.87</v>
      </c>
      <c r="S107" s="8">
        <f>ROUND(IF(J107=3%,$I$364*Ranking!K107,0),0)</f>
        <v>47352</v>
      </c>
      <c r="T107" s="8">
        <f t="shared" si="29"/>
        <v>78048</v>
      </c>
      <c r="U107" s="8">
        <f t="shared" si="30"/>
        <v>47352</v>
      </c>
      <c r="V107" s="8">
        <f t="shared" si="31"/>
        <v>78048</v>
      </c>
      <c r="W107" s="10">
        <f t="shared" si="32"/>
        <v>42.89</v>
      </c>
      <c r="X107" s="8">
        <f>IF(J107=3%,ROUND($I$366*Ranking!K107,0),0)</f>
        <v>30818</v>
      </c>
      <c r="Y107" s="12">
        <f t="shared" si="33"/>
        <v>108866</v>
      </c>
      <c r="Z107" s="12">
        <f t="shared" si="34"/>
        <v>30818</v>
      </c>
      <c r="AA107" s="8">
        <f t="shared" si="35"/>
        <v>108866</v>
      </c>
      <c r="AB107" s="55">
        <f t="shared" si="36"/>
        <v>0</v>
      </c>
      <c r="AC107" s="56">
        <f t="shared" si="37"/>
        <v>59.82</v>
      </c>
      <c r="AD107" s="57" t="str">
        <f t="shared" si="38"/>
        <v/>
      </c>
      <c r="AE107" s="8"/>
    </row>
    <row r="108" spans="1:31">
      <c r="A108" s="1">
        <v>105</v>
      </c>
      <c r="B108" s="14" t="s">
        <v>47</v>
      </c>
      <c r="C108" s="14" t="s">
        <v>7</v>
      </c>
      <c r="D108" s="6" t="s">
        <v>48</v>
      </c>
      <c r="E108" s="7">
        <v>638168.39</v>
      </c>
      <c r="F108" s="7">
        <v>5952.53</v>
      </c>
      <c r="G108" s="53">
        <v>0</v>
      </c>
      <c r="H108" s="7">
        <f t="shared" si="39"/>
        <v>632215.86</v>
      </c>
      <c r="I108" s="8">
        <f t="shared" si="21"/>
        <v>632216</v>
      </c>
      <c r="J108" s="9">
        <v>0.03</v>
      </c>
      <c r="K108" s="10">
        <f t="shared" si="22"/>
        <v>16.87</v>
      </c>
      <c r="L108" s="10">
        <f t="shared" si="23"/>
        <v>30.61</v>
      </c>
      <c r="M108" s="11">
        <f t="shared" si="24"/>
        <v>106636.11076</v>
      </c>
      <c r="N108" s="11">
        <f t="shared" si="25"/>
        <v>106636.11076</v>
      </c>
      <c r="O108" s="11">
        <f t="shared" si="40"/>
        <v>0.11075999999593478</v>
      </c>
      <c r="P108" s="8">
        <f t="shared" si="26"/>
        <v>106636</v>
      </c>
      <c r="Q108" s="11">
        <f t="shared" si="27"/>
        <v>-0.11075999999593478</v>
      </c>
      <c r="R108" s="1">
        <f t="shared" si="28"/>
        <v>16.87</v>
      </c>
      <c r="S108" s="8">
        <f>ROUND(IF(J108=3%,$I$364*Ranking!K108,0),0)</f>
        <v>52613</v>
      </c>
      <c r="T108" s="8">
        <f t="shared" si="29"/>
        <v>159249</v>
      </c>
      <c r="U108" s="8">
        <f t="shared" si="30"/>
        <v>52613</v>
      </c>
      <c r="V108" s="8">
        <f t="shared" si="31"/>
        <v>159249</v>
      </c>
      <c r="W108" s="10">
        <f t="shared" si="32"/>
        <v>25.19</v>
      </c>
      <c r="X108" s="8">
        <f>IF(J108=3%,ROUND($I$366*Ranking!K108,0),0)</f>
        <v>34242</v>
      </c>
      <c r="Y108" s="12">
        <f t="shared" si="33"/>
        <v>193491</v>
      </c>
      <c r="Z108" s="12">
        <f t="shared" si="34"/>
        <v>34242</v>
      </c>
      <c r="AA108" s="8">
        <f t="shared" si="35"/>
        <v>193491</v>
      </c>
      <c r="AB108" s="55">
        <f t="shared" si="36"/>
        <v>0</v>
      </c>
      <c r="AC108" s="56">
        <f t="shared" si="37"/>
        <v>30.61</v>
      </c>
      <c r="AD108" s="57" t="str">
        <f t="shared" si="38"/>
        <v/>
      </c>
      <c r="AE108" s="8"/>
    </row>
    <row r="109" spans="1:31">
      <c r="A109" s="1">
        <v>106</v>
      </c>
      <c r="B109" s="14" t="s">
        <v>294</v>
      </c>
      <c r="C109" s="14" t="s">
        <v>7</v>
      </c>
      <c r="D109" s="6" t="s">
        <v>295</v>
      </c>
      <c r="E109" s="7">
        <v>0</v>
      </c>
      <c r="F109" s="7">
        <v>0</v>
      </c>
      <c r="G109" s="53">
        <v>0</v>
      </c>
      <c r="H109" s="7">
        <f t="shared" si="39"/>
        <v>0</v>
      </c>
      <c r="I109" s="8">
        <f t="shared" si="21"/>
        <v>0</v>
      </c>
      <c r="J109" s="9">
        <v>0</v>
      </c>
      <c r="K109" s="10">
        <f t="shared" si="22"/>
        <v>0</v>
      </c>
      <c r="L109" s="10" t="str">
        <f t="shared" si="23"/>
        <v/>
      </c>
      <c r="M109" s="11">
        <f t="shared" si="24"/>
        <v>0</v>
      </c>
      <c r="N109" s="11">
        <f t="shared" si="25"/>
        <v>0</v>
      </c>
      <c r="O109" s="11">
        <f t="shared" si="40"/>
        <v>0</v>
      </c>
      <c r="P109" s="8">
        <f t="shared" si="26"/>
        <v>0</v>
      </c>
      <c r="Q109" s="11">
        <f t="shared" si="27"/>
        <v>0</v>
      </c>
      <c r="R109" s="1">
        <f t="shared" si="28"/>
        <v>0</v>
      </c>
      <c r="S109" s="8">
        <f>ROUND(IF(J109=3%,$I$364*Ranking!K109,0),0)</f>
        <v>0</v>
      </c>
      <c r="T109" s="8">
        <f t="shared" si="29"/>
        <v>0</v>
      </c>
      <c r="U109" s="8">
        <f t="shared" si="30"/>
        <v>0</v>
      </c>
      <c r="V109" s="8">
        <f t="shared" si="31"/>
        <v>0</v>
      </c>
      <c r="W109" s="10">
        <f t="shared" si="32"/>
        <v>0</v>
      </c>
      <c r="X109" s="8">
        <f>IF(J109=3%,ROUND($I$366*Ranking!K109,0),0)</f>
        <v>0</v>
      </c>
      <c r="Y109" s="12">
        <f t="shared" si="33"/>
        <v>0</v>
      </c>
      <c r="Z109" s="12">
        <f t="shared" si="34"/>
        <v>0</v>
      </c>
      <c r="AA109" s="8">
        <f t="shared" si="35"/>
        <v>0</v>
      </c>
      <c r="AB109" s="55">
        <f t="shared" si="36"/>
        <v>0</v>
      </c>
      <c r="AC109" s="56" t="str">
        <f t="shared" si="37"/>
        <v/>
      </c>
      <c r="AD109" s="57" t="str">
        <f t="shared" si="38"/>
        <v/>
      </c>
      <c r="AE109" s="8"/>
    </row>
    <row r="110" spans="1:31">
      <c r="A110" s="1">
        <v>107</v>
      </c>
      <c r="B110" s="14" t="s">
        <v>296</v>
      </c>
      <c r="C110" s="14" t="s">
        <v>7</v>
      </c>
      <c r="D110" s="6" t="s">
        <v>297</v>
      </c>
      <c r="E110" s="7">
        <v>920446.63</v>
      </c>
      <c r="F110" s="7">
        <v>5789.95</v>
      </c>
      <c r="G110" s="53">
        <v>0</v>
      </c>
      <c r="H110" s="7">
        <f t="shared" si="39"/>
        <v>914656.68</v>
      </c>
      <c r="I110" s="8">
        <f t="shared" si="21"/>
        <v>914657</v>
      </c>
      <c r="J110" s="9">
        <v>0.01</v>
      </c>
      <c r="K110" s="10">
        <f t="shared" si="22"/>
        <v>16.87</v>
      </c>
      <c r="L110" s="10">
        <f t="shared" si="23"/>
        <v>16.87</v>
      </c>
      <c r="M110" s="11">
        <f t="shared" si="24"/>
        <v>154275.54057000001</v>
      </c>
      <c r="N110" s="11">
        <f t="shared" si="25"/>
        <v>154275.54057000001</v>
      </c>
      <c r="O110" s="11">
        <f t="shared" si="40"/>
        <v>-0.45942999998806044</v>
      </c>
      <c r="P110" s="8">
        <f t="shared" si="26"/>
        <v>154276</v>
      </c>
      <c r="Q110" s="11">
        <f t="shared" si="27"/>
        <v>0.45942999998806044</v>
      </c>
      <c r="R110" s="1">
        <f t="shared" si="28"/>
        <v>16.87</v>
      </c>
      <c r="S110" s="8">
        <f>ROUND(IF(J110=3%,$I$364*Ranking!K110,0),0)</f>
        <v>0</v>
      </c>
      <c r="T110" s="8">
        <f t="shared" si="29"/>
        <v>154276</v>
      </c>
      <c r="U110" s="8">
        <f t="shared" si="30"/>
        <v>0</v>
      </c>
      <c r="V110" s="8">
        <f t="shared" si="31"/>
        <v>154276</v>
      </c>
      <c r="W110" s="10">
        <f t="shared" si="32"/>
        <v>16.87</v>
      </c>
      <c r="X110" s="8">
        <f>IF(J110=3%,ROUND($I$366*Ranking!K110,0),0)</f>
        <v>0</v>
      </c>
      <c r="Y110" s="12">
        <f t="shared" si="33"/>
        <v>154276</v>
      </c>
      <c r="Z110" s="12">
        <f t="shared" si="34"/>
        <v>0</v>
      </c>
      <c r="AA110" s="8">
        <f t="shared" si="35"/>
        <v>154276</v>
      </c>
      <c r="AB110" s="55">
        <f t="shared" si="36"/>
        <v>0</v>
      </c>
      <c r="AC110" s="56">
        <f t="shared" si="37"/>
        <v>16.87</v>
      </c>
      <c r="AD110" s="57" t="str">
        <f t="shared" si="38"/>
        <v/>
      </c>
      <c r="AE110" s="8"/>
    </row>
    <row r="111" spans="1:31">
      <c r="A111" s="1">
        <v>108</v>
      </c>
      <c r="B111" s="14" t="s">
        <v>298</v>
      </c>
      <c r="C111" s="14" t="s">
        <v>7</v>
      </c>
      <c r="D111" s="6" t="s">
        <v>299</v>
      </c>
      <c r="E111" s="7">
        <v>93651.91</v>
      </c>
      <c r="F111" s="7">
        <v>521.21</v>
      </c>
      <c r="G111" s="53">
        <v>0</v>
      </c>
      <c r="H111" s="7">
        <f t="shared" si="39"/>
        <v>93130.7</v>
      </c>
      <c r="I111" s="8">
        <f t="shared" si="21"/>
        <v>93131</v>
      </c>
      <c r="J111" s="9">
        <v>0.03</v>
      </c>
      <c r="K111" s="10">
        <f t="shared" si="22"/>
        <v>16.87</v>
      </c>
      <c r="L111" s="10">
        <f t="shared" si="23"/>
        <v>100</v>
      </c>
      <c r="M111" s="11">
        <f t="shared" si="24"/>
        <v>15708.44083</v>
      </c>
      <c r="N111" s="11">
        <f t="shared" si="25"/>
        <v>15708.44083</v>
      </c>
      <c r="O111" s="11">
        <f t="shared" si="40"/>
        <v>0.44082999999955064</v>
      </c>
      <c r="P111" s="8">
        <f t="shared" si="26"/>
        <v>15708</v>
      </c>
      <c r="Q111" s="11">
        <f t="shared" si="27"/>
        <v>-0.44082999999955064</v>
      </c>
      <c r="R111" s="1">
        <f t="shared" si="28"/>
        <v>16.87</v>
      </c>
      <c r="S111" s="8">
        <f>ROUND(IF(J111=3%,$I$364*Ranking!K111,0),0)</f>
        <v>68397</v>
      </c>
      <c r="T111" s="8">
        <f t="shared" si="29"/>
        <v>84105</v>
      </c>
      <c r="U111" s="8">
        <f t="shared" si="30"/>
        <v>68397</v>
      </c>
      <c r="V111" s="8">
        <f t="shared" si="31"/>
        <v>84105</v>
      </c>
      <c r="W111" s="10">
        <f t="shared" si="32"/>
        <v>90.31</v>
      </c>
      <c r="X111" s="8">
        <f>IF(J111=3%,ROUND($I$366*Ranking!K111,0),0)</f>
        <v>44515</v>
      </c>
      <c r="Y111" s="12">
        <f t="shared" si="33"/>
        <v>128620</v>
      </c>
      <c r="Z111" s="12">
        <f t="shared" si="34"/>
        <v>9026</v>
      </c>
      <c r="AA111" s="8">
        <f t="shared" si="35"/>
        <v>93131</v>
      </c>
      <c r="AB111" s="55">
        <f t="shared" si="36"/>
        <v>0</v>
      </c>
      <c r="AC111" s="56">
        <f t="shared" si="37"/>
        <v>100</v>
      </c>
      <c r="AD111" s="57">
        <f t="shared" si="38"/>
        <v>1</v>
      </c>
      <c r="AE111" s="8"/>
    </row>
    <row r="112" spans="1:31">
      <c r="A112" s="1">
        <v>109</v>
      </c>
      <c r="B112" s="14" t="s">
        <v>300</v>
      </c>
      <c r="C112" s="14" t="s">
        <v>7</v>
      </c>
      <c r="D112" s="6" t="s">
        <v>301</v>
      </c>
      <c r="E112" s="7">
        <v>11716.06</v>
      </c>
      <c r="F112" s="7">
        <v>28.63</v>
      </c>
      <c r="G112" s="53">
        <v>0</v>
      </c>
      <c r="H112" s="7">
        <f t="shared" si="39"/>
        <v>11687.43</v>
      </c>
      <c r="I112" s="8">
        <f t="shared" si="21"/>
        <v>11687</v>
      </c>
      <c r="J112" s="9">
        <v>1.4999999999999999E-2</v>
      </c>
      <c r="K112" s="10">
        <f t="shared" si="22"/>
        <v>16.86</v>
      </c>
      <c r="L112" s="10">
        <f t="shared" si="23"/>
        <v>16.86</v>
      </c>
      <c r="M112" s="11">
        <f t="shared" si="24"/>
        <v>1971.2506900000001</v>
      </c>
      <c r="N112" s="11">
        <f t="shared" si="25"/>
        <v>1971.2506900000001</v>
      </c>
      <c r="O112" s="11">
        <f t="shared" si="40"/>
        <v>0.25069000000007691</v>
      </c>
      <c r="P112" s="8">
        <f t="shared" si="26"/>
        <v>1971</v>
      </c>
      <c r="Q112" s="11">
        <f t="shared" si="27"/>
        <v>-0.25069000000007691</v>
      </c>
      <c r="R112" s="1">
        <f t="shared" si="28"/>
        <v>16.86</v>
      </c>
      <c r="S112" s="8">
        <f>ROUND(IF(J112=3%,$I$364*Ranking!K112,0),0)</f>
        <v>0</v>
      </c>
      <c r="T112" s="8">
        <f t="shared" si="29"/>
        <v>1971</v>
      </c>
      <c r="U112" s="8">
        <f t="shared" si="30"/>
        <v>0</v>
      </c>
      <c r="V112" s="8">
        <f t="shared" si="31"/>
        <v>1971</v>
      </c>
      <c r="W112" s="10">
        <f t="shared" si="32"/>
        <v>16.86</v>
      </c>
      <c r="X112" s="8">
        <f>IF(J112=3%,ROUND($I$366*Ranking!K112,0),0)</f>
        <v>0</v>
      </c>
      <c r="Y112" s="12">
        <f t="shared" si="33"/>
        <v>1971</v>
      </c>
      <c r="Z112" s="12">
        <f t="shared" si="34"/>
        <v>0</v>
      </c>
      <c r="AA112" s="8">
        <f t="shared" si="35"/>
        <v>1971</v>
      </c>
      <c r="AB112" s="55">
        <f t="shared" si="36"/>
        <v>0</v>
      </c>
      <c r="AC112" s="56">
        <f t="shared" si="37"/>
        <v>16.86</v>
      </c>
      <c r="AD112" s="57" t="str">
        <f t="shared" si="38"/>
        <v/>
      </c>
      <c r="AE112" s="8"/>
    </row>
    <row r="113" spans="1:31">
      <c r="A113" s="1">
        <v>110</v>
      </c>
      <c r="B113" s="14" t="s">
        <v>49</v>
      </c>
      <c r="C113" s="14" t="s">
        <v>7</v>
      </c>
      <c r="D113" s="6" t="s">
        <v>50</v>
      </c>
      <c r="E113" s="7">
        <v>715308.12</v>
      </c>
      <c r="F113" s="7">
        <v>3205.06</v>
      </c>
      <c r="G113" s="53">
        <v>0</v>
      </c>
      <c r="H113" s="7">
        <f t="shared" si="39"/>
        <v>712103.05999999994</v>
      </c>
      <c r="I113" s="8">
        <f t="shared" si="21"/>
        <v>712103</v>
      </c>
      <c r="J113" s="9">
        <v>1.4999999999999999E-2</v>
      </c>
      <c r="K113" s="10">
        <f t="shared" si="22"/>
        <v>16.87</v>
      </c>
      <c r="L113" s="10">
        <f t="shared" si="23"/>
        <v>16.87</v>
      </c>
      <c r="M113" s="11">
        <f t="shared" si="24"/>
        <v>120110.68111999999</v>
      </c>
      <c r="N113" s="11">
        <f t="shared" si="25"/>
        <v>120110.68111999999</v>
      </c>
      <c r="O113" s="11">
        <f t="shared" si="40"/>
        <v>-0.31888000000617467</v>
      </c>
      <c r="P113" s="8">
        <f t="shared" si="26"/>
        <v>120111</v>
      </c>
      <c r="Q113" s="11">
        <f t="shared" si="27"/>
        <v>0.31888000000617467</v>
      </c>
      <c r="R113" s="1">
        <f t="shared" si="28"/>
        <v>16.87</v>
      </c>
      <c r="S113" s="8">
        <f>ROUND(IF(J113=3%,$I$364*Ranking!K113,0),0)</f>
        <v>0</v>
      </c>
      <c r="T113" s="8">
        <f t="shared" si="29"/>
        <v>120111</v>
      </c>
      <c r="U113" s="8">
        <f t="shared" si="30"/>
        <v>0</v>
      </c>
      <c r="V113" s="8">
        <f t="shared" si="31"/>
        <v>120111</v>
      </c>
      <c r="W113" s="10">
        <f t="shared" si="32"/>
        <v>16.87</v>
      </c>
      <c r="X113" s="8">
        <f>IF(J113=3%,ROUND($I$366*Ranking!K113,0),0)</f>
        <v>0</v>
      </c>
      <c r="Y113" s="12">
        <f t="shared" si="33"/>
        <v>120111</v>
      </c>
      <c r="Z113" s="12">
        <f t="shared" si="34"/>
        <v>0</v>
      </c>
      <c r="AA113" s="8">
        <f t="shared" si="35"/>
        <v>120111</v>
      </c>
      <c r="AB113" s="55">
        <f t="shared" si="36"/>
        <v>0</v>
      </c>
      <c r="AC113" s="56">
        <f t="shared" si="37"/>
        <v>16.87</v>
      </c>
      <c r="AD113" s="57" t="str">
        <f t="shared" si="38"/>
        <v/>
      </c>
      <c r="AE113" s="8"/>
    </row>
    <row r="114" spans="1:31">
      <c r="A114" s="1">
        <v>111</v>
      </c>
      <c r="B114" s="14" t="s">
        <v>302</v>
      </c>
      <c r="C114" s="14" t="s">
        <v>7</v>
      </c>
      <c r="D114" s="6" t="s">
        <v>303</v>
      </c>
      <c r="E114" s="7">
        <v>0</v>
      </c>
      <c r="F114" s="7">
        <v>0</v>
      </c>
      <c r="G114" s="53">
        <v>0</v>
      </c>
      <c r="H114" s="7">
        <f t="shared" si="39"/>
        <v>0</v>
      </c>
      <c r="I114" s="8">
        <f t="shared" si="21"/>
        <v>0</v>
      </c>
      <c r="J114" s="9">
        <v>0</v>
      </c>
      <c r="K114" s="10">
        <f t="shared" si="22"/>
        <v>0</v>
      </c>
      <c r="L114" s="10" t="str">
        <f t="shared" si="23"/>
        <v/>
      </c>
      <c r="M114" s="11">
        <f t="shared" si="24"/>
        <v>0</v>
      </c>
      <c r="N114" s="11">
        <f t="shared" si="25"/>
        <v>0</v>
      </c>
      <c r="O114" s="11">
        <f t="shared" si="40"/>
        <v>0</v>
      </c>
      <c r="P114" s="8">
        <f t="shared" si="26"/>
        <v>0</v>
      </c>
      <c r="Q114" s="11">
        <f t="shared" si="27"/>
        <v>0</v>
      </c>
      <c r="R114" s="1">
        <f t="shared" si="28"/>
        <v>0</v>
      </c>
      <c r="S114" s="8">
        <f>ROUND(IF(J114=3%,$I$364*Ranking!K114,0),0)</f>
        <v>0</v>
      </c>
      <c r="T114" s="8">
        <f t="shared" si="29"/>
        <v>0</v>
      </c>
      <c r="U114" s="8">
        <f t="shared" si="30"/>
        <v>0</v>
      </c>
      <c r="V114" s="8">
        <f t="shared" si="31"/>
        <v>0</v>
      </c>
      <c r="W114" s="10">
        <f t="shared" si="32"/>
        <v>0</v>
      </c>
      <c r="X114" s="8">
        <f>IF(J114=3%,ROUND($I$366*Ranking!K114,0),0)</f>
        <v>0</v>
      </c>
      <c r="Y114" s="12">
        <f t="shared" si="33"/>
        <v>0</v>
      </c>
      <c r="Z114" s="12">
        <f t="shared" si="34"/>
        <v>0</v>
      </c>
      <c r="AA114" s="8">
        <f t="shared" si="35"/>
        <v>0</v>
      </c>
      <c r="AB114" s="55">
        <f t="shared" si="36"/>
        <v>0</v>
      </c>
      <c r="AC114" s="56" t="str">
        <f t="shared" si="37"/>
        <v/>
      </c>
      <c r="AD114" s="57" t="str">
        <f t="shared" si="38"/>
        <v/>
      </c>
      <c r="AE114" s="8"/>
    </row>
    <row r="115" spans="1:31">
      <c r="A115" s="1">
        <v>112</v>
      </c>
      <c r="B115" s="14" t="s">
        <v>304</v>
      </c>
      <c r="C115" s="14" t="s">
        <v>7</v>
      </c>
      <c r="D115" s="6" t="s">
        <v>305</v>
      </c>
      <c r="E115" s="7">
        <v>37222.47</v>
      </c>
      <c r="F115" s="7">
        <v>318.75</v>
      </c>
      <c r="G115" s="53">
        <v>0</v>
      </c>
      <c r="H115" s="7">
        <f t="shared" si="39"/>
        <v>36903.72</v>
      </c>
      <c r="I115" s="8">
        <f t="shared" si="21"/>
        <v>36904</v>
      </c>
      <c r="J115" s="9">
        <v>1.4999999999999999E-2</v>
      </c>
      <c r="K115" s="10">
        <f t="shared" si="22"/>
        <v>16.87</v>
      </c>
      <c r="L115" s="10">
        <f t="shared" si="23"/>
        <v>16.87</v>
      </c>
      <c r="M115" s="11">
        <f t="shared" si="24"/>
        <v>6224.61157</v>
      </c>
      <c r="N115" s="11">
        <f t="shared" si="25"/>
        <v>6224.61157</v>
      </c>
      <c r="O115" s="11">
        <f t="shared" si="40"/>
        <v>-0.38842999999997119</v>
      </c>
      <c r="P115" s="8">
        <f t="shared" si="26"/>
        <v>6225</v>
      </c>
      <c r="Q115" s="11">
        <f t="shared" si="27"/>
        <v>0.38842999999997119</v>
      </c>
      <c r="R115" s="1">
        <f t="shared" si="28"/>
        <v>16.87</v>
      </c>
      <c r="S115" s="8">
        <f>ROUND(IF(J115=3%,$I$364*Ranking!K115,0),0)</f>
        <v>0</v>
      </c>
      <c r="T115" s="8">
        <f t="shared" si="29"/>
        <v>6225</v>
      </c>
      <c r="U115" s="8">
        <f t="shared" si="30"/>
        <v>0</v>
      </c>
      <c r="V115" s="8">
        <f t="shared" si="31"/>
        <v>6225</v>
      </c>
      <c r="W115" s="10">
        <f t="shared" si="32"/>
        <v>16.87</v>
      </c>
      <c r="X115" s="8">
        <f>IF(J115=3%,ROUND($I$366*Ranking!K115,0),0)</f>
        <v>0</v>
      </c>
      <c r="Y115" s="12">
        <f t="shared" si="33"/>
        <v>6225</v>
      </c>
      <c r="Z115" s="12">
        <f t="shared" si="34"/>
        <v>0</v>
      </c>
      <c r="AA115" s="8">
        <f t="shared" si="35"/>
        <v>6225</v>
      </c>
      <c r="AB115" s="55">
        <f t="shared" si="36"/>
        <v>0</v>
      </c>
      <c r="AC115" s="56">
        <f t="shared" si="37"/>
        <v>16.87</v>
      </c>
      <c r="AD115" s="57" t="str">
        <f t="shared" si="38"/>
        <v/>
      </c>
      <c r="AE115" s="8"/>
    </row>
    <row r="116" spans="1:31">
      <c r="A116" s="1">
        <v>113</v>
      </c>
      <c r="B116" s="14" t="s">
        <v>306</v>
      </c>
      <c r="C116" s="14" t="s">
        <v>7</v>
      </c>
      <c r="D116" s="6" t="s">
        <v>307</v>
      </c>
      <c r="E116" s="7">
        <v>737016.09</v>
      </c>
      <c r="F116" s="7">
        <v>5071.4799999999996</v>
      </c>
      <c r="G116" s="53">
        <v>0</v>
      </c>
      <c r="H116" s="7">
        <f t="shared" si="39"/>
        <v>731944.61</v>
      </c>
      <c r="I116" s="8">
        <f t="shared" si="21"/>
        <v>731945</v>
      </c>
      <c r="J116" s="9">
        <v>0.03</v>
      </c>
      <c r="K116" s="10">
        <f t="shared" si="22"/>
        <v>16.87</v>
      </c>
      <c r="L116" s="10">
        <f t="shared" si="23"/>
        <v>27.55</v>
      </c>
      <c r="M116" s="11">
        <f t="shared" si="24"/>
        <v>123457.43872999999</v>
      </c>
      <c r="N116" s="11">
        <f t="shared" si="25"/>
        <v>123457.43872999999</v>
      </c>
      <c r="O116" s="11">
        <f t="shared" si="40"/>
        <v>0.43872999999439344</v>
      </c>
      <c r="P116" s="8">
        <f t="shared" si="26"/>
        <v>123457</v>
      </c>
      <c r="Q116" s="11">
        <f t="shared" si="27"/>
        <v>-0.43872999999439344</v>
      </c>
      <c r="R116" s="1">
        <f t="shared" si="28"/>
        <v>16.87</v>
      </c>
      <c r="S116" s="8">
        <f>ROUND(IF(J116=3%,$I$364*Ranking!K116,0),0)</f>
        <v>47352</v>
      </c>
      <c r="T116" s="8">
        <f t="shared" si="29"/>
        <v>170809</v>
      </c>
      <c r="U116" s="8">
        <f t="shared" si="30"/>
        <v>47352</v>
      </c>
      <c r="V116" s="8">
        <f t="shared" si="31"/>
        <v>170809</v>
      </c>
      <c r="W116" s="10">
        <f t="shared" si="32"/>
        <v>23.34</v>
      </c>
      <c r="X116" s="8">
        <f>IF(J116=3%,ROUND($I$366*Ranking!K116,0),0)</f>
        <v>30818</v>
      </c>
      <c r="Y116" s="12">
        <f t="shared" si="33"/>
        <v>201627</v>
      </c>
      <c r="Z116" s="12">
        <f t="shared" si="34"/>
        <v>30818</v>
      </c>
      <c r="AA116" s="8">
        <f t="shared" si="35"/>
        <v>201627</v>
      </c>
      <c r="AB116" s="55">
        <f t="shared" si="36"/>
        <v>0</v>
      </c>
      <c r="AC116" s="56">
        <f t="shared" si="37"/>
        <v>27.55</v>
      </c>
      <c r="AD116" s="57" t="str">
        <f t="shared" si="38"/>
        <v/>
      </c>
      <c r="AE116" s="8"/>
    </row>
    <row r="117" spans="1:31">
      <c r="A117" s="1">
        <v>114</v>
      </c>
      <c r="B117" s="14" t="s">
        <v>308</v>
      </c>
      <c r="C117" s="14" t="s">
        <v>7</v>
      </c>
      <c r="D117" s="6" t="s">
        <v>309</v>
      </c>
      <c r="E117" s="7">
        <v>268511.01</v>
      </c>
      <c r="F117" s="7">
        <v>1535.35</v>
      </c>
      <c r="G117" s="53">
        <v>0</v>
      </c>
      <c r="H117" s="7">
        <f t="shared" si="39"/>
        <v>266975.66000000003</v>
      </c>
      <c r="I117" s="8">
        <f t="shared" si="21"/>
        <v>266976</v>
      </c>
      <c r="J117" s="9">
        <v>0.01</v>
      </c>
      <c r="K117" s="10">
        <f t="shared" si="22"/>
        <v>16.87</v>
      </c>
      <c r="L117" s="10">
        <f t="shared" si="23"/>
        <v>16.87</v>
      </c>
      <c r="M117" s="11">
        <f t="shared" si="24"/>
        <v>45030.942439999999</v>
      </c>
      <c r="N117" s="11">
        <f t="shared" si="25"/>
        <v>45030.942439999999</v>
      </c>
      <c r="O117" s="11">
        <f t="shared" si="40"/>
        <v>-5.7560000001103617E-2</v>
      </c>
      <c r="P117" s="8">
        <f t="shared" si="26"/>
        <v>45031</v>
      </c>
      <c r="Q117" s="11">
        <f t="shared" si="27"/>
        <v>5.7560000001103617E-2</v>
      </c>
      <c r="R117" s="1">
        <f t="shared" si="28"/>
        <v>16.87</v>
      </c>
      <c r="S117" s="8">
        <f>ROUND(IF(J117=3%,$I$364*Ranking!K117,0),0)</f>
        <v>0</v>
      </c>
      <c r="T117" s="8">
        <f t="shared" si="29"/>
        <v>45031</v>
      </c>
      <c r="U117" s="8">
        <f t="shared" si="30"/>
        <v>0</v>
      </c>
      <c r="V117" s="8">
        <f t="shared" si="31"/>
        <v>45031</v>
      </c>
      <c r="W117" s="10">
        <f t="shared" si="32"/>
        <v>16.87</v>
      </c>
      <c r="X117" s="8">
        <f>IF(J117=3%,ROUND($I$366*Ranking!K117,0),0)</f>
        <v>0</v>
      </c>
      <c r="Y117" s="12">
        <f t="shared" si="33"/>
        <v>45031</v>
      </c>
      <c r="Z117" s="12">
        <f t="shared" si="34"/>
        <v>0</v>
      </c>
      <c r="AA117" s="8">
        <f t="shared" si="35"/>
        <v>45031</v>
      </c>
      <c r="AB117" s="55">
        <f t="shared" si="36"/>
        <v>0</v>
      </c>
      <c r="AC117" s="56">
        <f t="shared" si="37"/>
        <v>16.87</v>
      </c>
      <c r="AD117" s="57" t="str">
        <f t="shared" si="38"/>
        <v/>
      </c>
      <c r="AE117" s="8"/>
    </row>
    <row r="118" spans="1:31">
      <c r="A118" s="1">
        <v>115</v>
      </c>
      <c r="B118" s="14" t="s">
        <v>310</v>
      </c>
      <c r="C118" s="14" t="s">
        <v>7</v>
      </c>
      <c r="D118" s="6" t="s">
        <v>311</v>
      </c>
      <c r="E118" s="7">
        <v>1088638.8799999999</v>
      </c>
      <c r="F118" s="7">
        <v>10339.42</v>
      </c>
      <c r="G118" s="53">
        <v>0</v>
      </c>
      <c r="H118" s="7">
        <f t="shared" si="39"/>
        <v>1078299.46</v>
      </c>
      <c r="I118" s="8">
        <f t="shared" si="21"/>
        <v>1078299</v>
      </c>
      <c r="J118" s="9">
        <v>0.03</v>
      </c>
      <c r="K118" s="10">
        <f t="shared" si="22"/>
        <v>16.87</v>
      </c>
      <c r="L118" s="10">
        <f t="shared" si="23"/>
        <v>24.12</v>
      </c>
      <c r="M118" s="11">
        <f t="shared" si="24"/>
        <v>181877.09831999999</v>
      </c>
      <c r="N118" s="11">
        <f t="shared" si="25"/>
        <v>181877.09831999999</v>
      </c>
      <c r="O118" s="11">
        <f t="shared" si="40"/>
        <v>9.8319999990053475E-2</v>
      </c>
      <c r="P118" s="8">
        <f t="shared" si="26"/>
        <v>181877</v>
      </c>
      <c r="Q118" s="11">
        <f t="shared" si="27"/>
        <v>-9.8319999990053475E-2</v>
      </c>
      <c r="R118" s="1">
        <f t="shared" si="28"/>
        <v>16.87</v>
      </c>
      <c r="S118" s="8">
        <f>ROUND(IF(J118=3%,$I$364*Ranking!K118,0),0)</f>
        <v>47352</v>
      </c>
      <c r="T118" s="8">
        <f t="shared" si="29"/>
        <v>229229</v>
      </c>
      <c r="U118" s="8">
        <f t="shared" si="30"/>
        <v>47352</v>
      </c>
      <c r="V118" s="8">
        <f t="shared" si="31"/>
        <v>229229</v>
      </c>
      <c r="W118" s="10">
        <f t="shared" si="32"/>
        <v>21.26</v>
      </c>
      <c r="X118" s="8">
        <f>IF(J118=3%,ROUND($I$366*Ranking!K118,0),0)</f>
        <v>30818</v>
      </c>
      <c r="Y118" s="12">
        <f t="shared" si="33"/>
        <v>260047</v>
      </c>
      <c r="Z118" s="12">
        <f t="shared" si="34"/>
        <v>30818</v>
      </c>
      <c r="AA118" s="8">
        <f t="shared" si="35"/>
        <v>260047</v>
      </c>
      <c r="AB118" s="55">
        <f t="shared" si="36"/>
        <v>0</v>
      </c>
      <c r="AC118" s="56">
        <f t="shared" si="37"/>
        <v>24.12</v>
      </c>
      <c r="AD118" s="57" t="str">
        <f t="shared" si="38"/>
        <v/>
      </c>
      <c r="AE118" s="8"/>
    </row>
    <row r="119" spans="1:31">
      <c r="A119" s="1">
        <v>116</v>
      </c>
      <c r="B119" s="14" t="s">
        <v>312</v>
      </c>
      <c r="C119" s="14" t="s">
        <v>7</v>
      </c>
      <c r="D119" s="6" t="s">
        <v>313</v>
      </c>
      <c r="E119" s="7">
        <v>521358.09</v>
      </c>
      <c r="F119" s="7">
        <v>2484.54</v>
      </c>
      <c r="G119" s="53">
        <v>0</v>
      </c>
      <c r="H119" s="7">
        <f t="shared" si="39"/>
        <v>518873.55000000005</v>
      </c>
      <c r="I119" s="8">
        <f t="shared" si="21"/>
        <v>518874</v>
      </c>
      <c r="J119" s="9">
        <v>0.03</v>
      </c>
      <c r="K119" s="10">
        <f t="shared" si="22"/>
        <v>16.87</v>
      </c>
      <c r="L119" s="10">
        <f t="shared" si="23"/>
        <v>35.28</v>
      </c>
      <c r="M119" s="11">
        <f t="shared" si="24"/>
        <v>87518.672940000004</v>
      </c>
      <c r="N119" s="11">
        <f t="shared" si="25"/>
        <v>87518.672940000004</v>
      </c>
      <c r="O119" s="11">
        <f t="shared" si="40"/>
        <v>-0.32705999999598134</v>
      </c>
      <c r="P119" s="8">
        <f t="shared" si="26"/>
        <v>87519</v>
      </c>
      <c r="Q119" s="11">
        <f t="shared" si="27"/>
        <v>0.32705999999598134</v>
      </c>
      <c r="R119" s="1">
        <f t="shared" si="28"/>
        <v>16.87</v>
      </c>
      <c r="S119" s="8">
        <f>ROUND(IF(J119=3%,$I$364*Ranking!K119,0),0)</f>
        <v>57874</v>
      </c>
      <c r="T119" s="8">
        <f t="shared" si="29"/>
        <v>145393</v>
      </c>
      <c r="U119" s="8">
        <f t="shared" si="30"/>
        <v>57874</v>
      </c>
      <c r="V119" s="8">
        <f t="shared" si="31"/>
        <v>145393</v>
      </c>
      <c r="W119" s="10">
        <f t="shared" si="32"/>
        <v>28.02</v>
      </c>
      <c r="X119" s="8">
        <f>IF(J119=3%,ROUND($I$366*Ranking!K119,0),0)</f>
        <v>37666</v>
      </c>
      <c r="Y119" s="12">
        <f t="shared" si="33"/>
        <v>183059</v>
      </c>
      <c r="Z119" s="12">
        <f t="shared" si="34"/>
        <v>37666</v>
      </c>
      <c r="AA119" s="8">
        <f t="shared" si="35"/>
        <v>183059</v>
      </c>
      <c r="AB119" s="55">
        <f t="shared" si="36"/>
        <v>0</v>
      </c>
      <c r="AC119" s="56">
        <f t="shared" si="37"/>
        <v>35.28</v>
      </c>
      <c r="AD119" s="57" t="str">
        <f t="shared" si="38"/>
        <v/>
      </c>
      <c r="AE119" s="8"/>
    </row>
    <row r="120" spans="1:31">
      <c r="A120" s="1">
        <v>117</v>
      </c>
      <c r="B120" s="14" t="s">
        <v>314</v>
      </c>
      <c r="C120" s="14" t="s">
        <v>7</v>
      </c>
      <c r="D120" s="6" t="s">
        <v>315</v>
      </c>
      <c r="E120" s="7">
        <v>370200.65</v>
      </c>
      <c r="F120" s="7">
        <v>1511.3</v>
      </c>
      <c r="G120" s="53">
        <v>0</v>
      </c>
      <c r="H120" s="7">
        <f t="shared" si="39"/>
        <v>368689.35000000003</v>
      </c>
      <c r="I120" s="8">
        <f t="shared" si="21"/>
        <v>368689</v>
      </c>
      <c r="J120" s="9">
        <v>0.03</v>
      </c>
      <c r="K120" s="10">
        <f t="shared" si="22"/>
        <v>16.87</v>
      </c>
      <c r="L120" s="10">
        <f t="shared" si="23"/>
        <v>40.42</v>
      </c>
      <c r="M120" s="11">
        <f t="shared" si="24"/>
        <v>62186.91244</v>
      </c>
      <c r="N120" s="11">
        <f t="shared" si="25"/>
        <v>62186.91244</v>
      </c>
      <c r="O120" s="11">
        <f t="shared" si="40"/>
        <v>-8.7559999999939464E-2</v>
      </c>
      <c r="P120" s="8">
        <f t="shared" si="26"/>
        <v>62187</v>
      </c>
      <c r="Q120" s="11">
        <f t="shared" si="27"/>
        <v>8.7559999999939464E-2</v>
      </c>
      <c r="R120" s="1">
        <f t="shared" si="28"/>
        <v>16.87</v>
      </c>
      <c r="S120" s="8">
        <f>ROUND(IF(J120=3%,$I$364*Ranking!K120,0),0)</f>
        <v>52613</v>
      </c>
      <c r="T120" s="8">
        <f t="shared" si="29"/>
        <v>114800</v>
      </c>
      <c r="U120" s="8">
        <f t="shared" si="30"/>
        <v>52613</v>
      </c>
      <c r="V120" s="8">
        <f t="shared" si="31"/>
        <v>114800</v>
      </c>
      <c r="W120" s="10">
        <f t="shared" si="32"/>
        <v>31.14</v>
      </c>
      <c r="X120" s="8">
        <f>IF(J120=3%,ROUND($I$366*Ranking!K120,0),0)</f>
        <v>34242</v>
      </c>
      <c r="Y120" s="12">
        <f t="shared" si="33"/>
        <v>149042</v>
      </c>
      <c r="Z120" s="12">
        <f t="shared" si="34"/>
        <v>34242</v>
      </c>
      <c r="AA120" s="8">
        <f t="shared" si="35"/>
        <v>149042</v>
      </c>
      <c r="AB120" s="55">
        <f t="shared" si="36"/>
        <v>0</v>
      </c>
      <c r="AC120" s="56">
        <f t="shared" si="37"/>
        <v>40.42</v>
      </c>
      <c r="AD120" s="57" t="str">
        <f t="shared" si="38"/>
        <v/>
      </c>
      <c r="AE120" s="8"/>
    </row>
    <row r="121" spans="1:31">
      <c r="A121" s="1">
        <v>118</v>
      </c>
      <c r="B121" s="14" t="s">
        <v>316</v>
      </c>
      <c r="C121" s="14" t="s">
        <v>7</v>
      </c>
      <c r="D121" s="6" t="s">
        <v>317</v>
      </c>
      <c r="E121" s="7">
        <v>0</v>
      </c>
      <c r="F121" s="7">
        <v>0</v>
      </c>
      <c r="G121" s="53">
        <v>0</v>
      </c>
      <c r="H121" s="7">
        <f t="shared" si="39"/>
        <v>0</v>
      </c>
      <c r="I121" s="8">
        <f t="shared" si="21"/>
        <v>0</v>
      </c>
      <c r="J121" s="9">
        <v>0</v>
      </c>
      <c r="K121" s="10">
        <f t="shared" si="22"/>
        <v>0</v>
      </c>
      <c r="L121" s="10" t="str">
        <f t="shared" si="23"/>
        <v/>
      </c>
      <c r="M121" s="11">
        <f t="shared" si="24"/>
        <v>0</v>
      </c>
      <c r="N121" s="11">
        <f t="shared" si="25"/>
        <v>0</v>
      </c>
      <c r="O121" s="11">
        <f t="shared" si="40"/>
        <v>0</v>
      </c>
      <c r="P121" s="8">
        <f t="shared" si="26"/>
        <v>0</v>
      </c>
      <c r="Q121" s="11">
        <f t="shared" si="27"/>
        <v>0</v>
      </c>
      <c r="R121" s="1">
        <f t="shared" si="28"/>
        <v>0</v>
      </c>
      <c r="S121" s="8">
        <f>ROUND(IF(J121=3%,$I$364*Ranking!K121,0),0)</f>
        <v>0</v>
      </c>
      <c r="T121" s="8">
        <f t="shared" si="29"/>
        <v>0</v>
      </c>
      <c r="U121" s="8">
        <f t="shared" si="30"/>
        <v>0</v>
      </c>
      <c r="V121" s="8">
        <f t="shared" si="31"/>
        <v>0</v>
      </c>
      <c r="W121" s="10">
        <f t="shared" si="32"/>
        <v>0</v>
      </c>
      <c r="X121" s="8">
        <f>IF(J121=3%,ROUND($I$366*Ranking!K121,0),0)</f>
        <v>0</v>
      </c>
      <c r="Y121" s="12">
        <f t="shared" si="33"/>
        <v>0</v>
      </c>
      <c r="Z121" s="12">
        <f t="shared" si="34"/>
        <v>0</v>
      </c>
      <c r="AA121" s="8">
        <f t="shared" si="35"/>
        <v>0</v>
      </c>
      <c r="AB121" s="55">
        <f t="shared" si="36"/>
        <v>0</v>
      </c>
      <c r="AC121" s="56" t="str">
        <f t="shared" si="37"/>
        <v/>
      </c>
      <c r="AD121" s="57" t="str">
        <f t="shared" si="38"/>
        <v/>
      </c>
      <c r="AE121" s="8"/>
    </row>
    <row r="122" spans="1:31">
      <c r="A122" s="1">
        <v>119</v>
      </c>
      <c r="B122" s="14" t="s">
        <v>318</v>
      </c>
      <c r="C122" s="14" t="s">
        <v>7</v>
      </c>
      <c r="D122" s="6" t="s">
        <v>319</v>
      </c>
      <c r="E122" s="7">
        <v>626785.68000000005</v>
      </c>
      <c r="F122" s="7">
        <v>9569.51</v>
      </c>
      <c r="G122" s="53">
        <v>0</v>
      </c>
      <c r="H122" s="7">
        <f t="shared" si="39"/>
        <v>617216.17000000004</v>
      </c>
      <c r="I122" s="8">
        <f t="shared" si="21"/>
        <v>617216</v>
      </c>
      <c r="J122" s="9">
        <v>0.02</v>
      </c>
      <c r="K122" s="10">
        <f t="shared" si="22"/>
        <v>16.87</v>
      </c>
      <c r="L122" s="10">
        <f t="shared" si="23"/>
        <v>16.87</v>
      </c>
      <c r="M122" s="11">
        <f t="shared" si="24"/>
        <v>104106.05511</v>
      </c>
      <c r="N122" s="11">
        <f t="shared" si="25"/>
        <v>104106.05511</v>
      </c>
      <c r="O122" s="11">
        <f t="shared" si="40"/>
        <v>5.5110000001150183E-2</v>
      </c>
      <c r="P122" s="8">
        <f t="shared" si="26"/>
        <v>104106</v>
      </c>
      <c r="Q122" s="11">
        <f t="shared" si="27"/>
        <v>-5.5110000001150183E-2</v>
      </c>
      <c r="R122" s="1">
        <f t="shared" si="28"/>
        <v>16.87</v>
      </c>
      <c r="S122" s="8">
        <f>ROUND(IF(J122=3%,$I$364*Ranking!K122,0),0)</f>
        <v>0</v>
      </c>
      <c r="T122" s="8">
        <f t="shared" si="29"/>
        <v>104106</v>
      </c>
      <c r="U122" s="8">
        <f t="shared" si="30"/>
        <v>0</v>
      </c>
      <c r="V122" s="8">
        <f t="shared" si="31"/>
        <v>104106</v>
      </c>
      <c r="W122" s="10">
        <f t="shared" si="32"/>
        <v>16.87</v>
      </c>
      <c r="X122" s="8">
        <f>IF(J122=3%,ROUND($I$366*Ranking!K122,0),0)</f>
        <v>0</v>
      </c>
      <c r="Y122" s="12">
        <f t="shared" si="33"/>
        <v>104106</v>
      </c>
      <c r="Z122" s="12">
        <f t="shared" si="34"/>
        <v>0</v>
      </c>
      <c r="AA122" s="8">
        <f t="shared" si="35"/>
        <v>104106</v>
      </c>
      <c r="AB122" s="55">
        <f t="shared" si="36"/>
        <v>0</v>
      </c>
      <c r="AC122" s="56">
        <f t="shared" si="37"/>
        <v>16.87</v>
      </c>
      <c r="AD122" s="57" t="str">
        <f t="shared" si="38"/>
        <v/>
      </c>
      <c r="AE122" s="8"/>
    </row>
    <row r="123" spans="1:31">
      <c r="A123" s="1">
        <v>120</v>
      </c>
      <c r="B123" s="14" t="s">
        <v>51</v>
      </c>
      <c r="C123" s="14" t="s">
        <v>7</v>
      </c>
      <c r="D123" s="6" t="s">
        <v>52</v>
      </c>
      <c r="E123" s="7">
        <v>101964.59</v>
      </c>
      <c r="F123" s="7">
        <v>968.35</v>
      </c>
      <c r="G123" s="53">
        <v>0</v>
      </c>
      <c r="H123" s="7">
        <f t="shared" si="39"/>
        <v>100996.23999999999</v>
      </c>
      <c r="I123" s="8">
        <f t="shared" si="21"/>
        <v>100996</v>
      </c>
      <c r="J123" s="9">
        <v>0.01</v>
      </c>
      <c r="K123" s="10">
        <f t="shared" si="22"/>
        <v>16.87</v>
      </c>
      <c r="L123" s="10">
        <f t="shared" si="23"/>
        <v>16.87</v>
      </c>
      <c r="M123" s="11">
        <f t="shared" si="24"/>
        <v>17035.033350000002</v>
      </c>
      <c r="N123" s="11">
        <f t="shared" si="25"/>
        <v>17035.033350000002</v>
      </c>
      <c r="O123" s="11">
        <f t="shared" si="40"/>
        <v>3.335000000151922E-2</v>
      </c>
      <c r="P123" s="8">
        <f t="shared" si="26"/>
        <v>17035</v>
      </c>
      <c r="Q123" s="11">
        <f t="shared" si="27"/>
        <v>-3.335000000151922E-2</v>
      </c>
      <c r="R123" s="1">
        <f t="shared" si="28"/>
        <v>16.87</v>
      </c>
      <c r="S123" s="8">
        <f>ROUND(IF(J123=3%,$I$364*Ranking!K123,0),0)</f>
        <v>0</v>
      </c>
      <c r="T123" s="8">
        <f t="shared" si="29"/>
        <v>17035</v>
      </c>
      <c r="U123" s="8">
        <f t="shared" si="30"/>
        <v>0</v>
      </c>
      <c r="V123" s="8">
        <f t="shared" si="31"/>
        <v>17035</v>
      </c>
      <c r="W123" s="10">
        <f t="shared" si="32"/>
        <v>16.87</v>
      </c>
      <c r="X123" s="8">
        <f>IF(J123=3%,ROUND($I$366*Ranking!K123,0),0)</f>
        <v>0</v>
      </c>
      <c r="Y123" s="12">
        <f t="shared" si="33"/>
        <v>17035</v>
      </c>
      <c r="Z123" s="12">
        <f t="shared" si="34"/>
        <v>0</v>
      </c>
      <c r="AA123" s="8">
        <f t="shared" si="35"/>
        <v>17035</v>
      </c>
      <c r="AB123" s="55">
        <f t="shared" si="36"/>
        <v>0</v>
      </c>
      <c r="AC123" s="56">
        <f t="shared" si="37"/>
        <v>16.87</v>
      </c>
      <c r="AD123" s="57" t="str">
        <f t="shared" si="38"/>
        <v/>
      </c>
      <c r="AE123" s="8"/>
    </row>
    <row r="124" spans="1:31">
      <c r="A124" s="1">
        <v>121</v>
      </c>
      <c r="B124" s="14" t="s">
        <v>320</v>
      </c>
      <c r="C124" s="14" t="s">
        <v>7</v>
      </c>
      <c r="D124" s="6" t="s">
        <v>321</v>
      </c>
      <c r="E124" s="7">
        <v>0</v>
      </c>
      <c r="F124" s="7">
        <v>0</v>
      </c>
      <c r="G124" s="53">
        <v>0</v>
      </c>
      <c r="H124" s="7">
        <f t="shared" si="39"/>
        <v>0</v>
      </c>
      <c r="I124" s="8">
        <f t="shared" si="21"/>
        <v>0</v>
      </c>
      <c r="J124" s="9">
        <v>0</v>
      </c>
      <c r="K124" s="10">
        <f t="shared" si="22"/>
        <v>0</v>
      </c>
      <c r="L124" s="10" t="str">
        <f t="shared" si="23"/>
        <v/>
      </c>
      <c r="M124" s="11">
        <f t="shared" si="24"/>
        <v>0</v>
      </c>
      <c r="N124" s="11">
        <f t="shared" si="25"/>
        <v>0</v>
      </c>
      <c r="O124" s="11">
        <f t="shared" si="40"/>
        <v>0</v>
      </c>
      <c r="P124" s="8">
        <f t="shared" si="26"/>
        <v>0</v>
      </c>
      <c r="Q124" s="11">
        <f t="shared" si="27"/>
        <v>0</v>
      </c>
      <c r="R124" s="1">
        <f t="shared" si="28"/>
        <v>0</v>
      </c>
      <c r="S124" s="8">
        <f>ROUND(IF(J124=3%,$I$364*Ranking!K124,0),0)</f>
        <v>0</v>
      </c>
      <c r="T124" s="8">
        <f t="shared" si="29"/>
        <v>0</v>
      </c>
      <c r="U124" s="8">
        <f t="shared" si="30"/>
        <v>0</v>
      </c>
      <c r="V124" s="8">
        <f t="shared" si="31"/>
        <v>0</v>
      </c>
      <c r="W124" s="10">
        <f t="shared" si="32"/>
        <v>0</v>
      </c>
      <c r="X124" s="8">
        <f>IF(J124=3%,ROUND($I$366*Ranking!K124,0),0)</f>
        <v>0</v>
      </c>
      <c r="Y124" s="12">
        <f t="shared" si="33"/>
        <v>0</v>
      </c>
      <c r="Z124" s="12">
        <f t="shared" si="34"/>
        <v>0</v>
      </c>
      <c r="AA124" s="8">
        <f t="shared" si="35"/>
        <v>0</v>
      </c>
      <c r="AB124" s="55">
        <f t="shared" si="36"/>
        <v>0</v>
      </c>
      <c r="AC124" s="56" t="str">
        <f t="shared" si="37"/>
        <v/>
      </c>
      <c r="AD124" s="57" t="str">
        <f t="shared" si="38"/>
        <v/>
      </c>
      <c r="AE124" s="8"/>
    </row>
    <row r="125" spans="1:31">
      <c r="A125" s="1">
        <v>122</v>
      </c>
      <c r="B125" s="14" t="s">
        <v>322</v>
      </c>
      <c r="C125" s="14" t="s">
        <v>7</v>
      </c>
      <c r="D125" s="6" t="s">
        <v>323</v>
      </c>
      <c r="E125" s="7">
        <v>1447374.24</v>
      </c>
      <c r="F125" s="7">
        <v>42327.17</v>
      </c>
      <c r="G125" s="53">
        <v>0</v>
      </c>
      <c r="H125" s="7">
        <f t="shared" si="39"/>
        <v>1405047.07</v>
      </c>
      <c r="I125" s="8">
        <f t="shared" si="21"/>
        <v>1405047</v>
      </c>
      <c r="J125" s="9">
        <v>0.03</v>
      </c>
      <c r="K125" s="10">
        <f t="shared" si="22"/>
        <v>16.87</v>
      </c>
      <c r="L125" s="10">
        <f t="shared" si="23"/>
        <v>21.19</v>
      </c>
      <c r="M125" s="11">
        <f t="shared" si="24"/>
        <v>236989.80650000001</v>
      </c>
      <c r="N125" s="11">
        <f t="shared" si="25"/>
        <v>236989.80650000001</v>
      </c>
      <c r="O125" s="11">
        <f t="shared" si="40"/>
        <v>-0.1934999999939464</v>
      </c>
      <c r="P125" s="8">
        <f t="shared" si="26"/>
        <v>236990</v>
      </c>
      <c r="Q125" s="11">
        <f t="shared" si="27"/>
        <v>0.1934999999939464</v>
      </c>
      <c r="R125" s="1">
        <f t="shared" si="28"/>
        <v>16.87</v>
      </c>
      <c r="S125" s="8">
        <f>ROUND(IF(J125=3%,$I$364*Ranking!K125,0),0)</f>
        <v>36829</v>
      </c>
      <c r="T125" s="8">
        <f t="shared" si="29"/>
        <v>273819</v>
      </c>
      <c r="U125" s="8">
        <f t="shared" si="30"/>
        <v>36829</v>
      </c>
      <c r="V125" s="8">
        <f t="shared" si="31"/>
        <v>273819</v>
      </c>
      <c r="W125" s="10">
        <f t="shared" si="32"/>
        <v>19.489999999999998</v>
      </c>
      <c r="X125" s="8">
        <f>IF(J125=3%,ROUND($I$366*Ranking!K125,0),0)</f>
        <v>23969</v>
      </c>
      <c r="Y125" s="12">
        <f t="shared" si="33"/>
        <v>297788</v>
      </c>
      <c r="Z125" s="12">
        <f t="shared" si="34"/>
        <v>23969</v>
      </c>
      <c r="AA125" s="8">
        <f t="shared" si="35"/>
        <v>297788</v>
      </c>
      <c r="AB125" s="55">
        <f t="shared" si="36"/>
        <v>0</v>
      </c>
      <c r="AC125" s="56">
        <f t="shared" si="37"/>
        <v>21.19</v>
      </c>
      <c r="AD125" s="57" t="str">
        <f t="shared" si="38"/>
        <v/>
      </c>
      <c r="AE125" s="8"/>
    </row>
    <row r="126" spans="1:31">
      <c r="A126" s="1">
        <v>123</v>
      </c>
      <c r="B126" s="14" t="s">
        <v>324</v>
      </c>
      <c r="C126" s="14" t="s">
        <v>7</v>
      </c>
      <c r="D126" s="6" t="s">
        <v>325</v>
      </c>
      <c r="E126" s="7">
        <v>334274.84000000003</v>
      </c>
      <c r="F126" s="7">
        <v>3664.81</v>
      </c>
      <c r="G126" s="53">
        <v>0</v>
      </c>
      <c r="H126" s="7">
        <f t="shared" si="39"/>
        <v>330610.03000000003</v>
      </c>
      <c r="I126" s="8">
        <f t="shared" si="21"/>
        <v>330610</v>
      </c>
      <c r="J126" s="9">
        <v>1.4999999999999999E-2</v>
      </c>
      <c r="K126" s="10">
        <f t="shared" si="22"/>
        <v>16.87</v>
      </c>
      <c r="L126" s="10">
        <f t="shared" si="23"/>
        <v>16.87</v>
      </c>
      <c r="M126" s="11">
        <f t="shared" si="24"/>
        <v>55764.11318</v>
      </c>
      <c r="N126" s="11">
        <f t="shared" si="25"/>
        <v>55764.11318</v>
      </c>
      <c r="O126" s="11">
        <f t="shared" si="40"/>
        <v>0.11318000000028405</v>
      </c>
      <c r="P126" s="8">
        <f t="shared" si="26"/>
        <v>55764</v>
      </c>
      <c r="Q126" s="11">
        <f t="shared" si="27"/>
        <v>-0.11318000000028405</v>
      </c>
      <c r="R126" s="1">
        <f t="shared" si="28"/>
        <v>16.87</v>
      </c>
      <c r="S126" s="8">
        <f>ROUND(IF(J126=3%,$I$364*Ranking!K126,0),0)</f>
        <v>0</v>
      </c>
      <c r="T126" s="8">
        <f t="shared" si="29"/>
        <v>55764</v>
      </c>
      <c r="U126" s="8">
        <f t="shared" si="30"/>
        <v>0</v>
      </c>
      <c r="V126" s="8">
        <f t="shared" si="31"/>
        <v>55764</v>
      </c>
      <c r="W126" s="10">
        <f t="shared" si="32"/>
        <v>16.87</v>
      </c>
      <c r="X126" s="8">
        <f>IF(J126=3%,ROUND($I$366*Ranking!K126,0),0)</f>
        <v>0</v>
      </c>
      <c r="Y126" s="12">
        <f t="shared" si="33"/>
        <v>55764</v>
      </c>
      <c r="Z126" s="12">
        <f t="shared" si="34"/>
        <v>0</v>
      </c>
      <c r="AA126" s="8">
        <f t="shared" si="35"/>
        <v>55764</v>
      </c>
      <c r="AB126" s="55">
        <f t="shared" si="36"/>
        <v>0</v>
      </c>
      <c r="AC126" s="56">
        <f t="shared" si="37"/>
        <v>16.87</v>
      </c>
      <c r="AD126" s="57" t="str">
        <f t="shared" si="38"/>
        <v/>
      </c>
      <c r="AE126" s="8"/>
    </row>
    <row r="127" spans="1:31">
      <c r="A127" s="1">
        <v>124</v>
      </c>
      <c r="B127" s="14" t="s">
        <v>326</v>
      </c>
      <c r="C127" s="14" t="s">
        <v>7</v>
      </c>
      <c r="D127" s="6" t="s">
        <v>327</v>
      </c>
      <c r="E127" s="7">
        <v>0</v>
      </c>
      <c r="F127" s="7">
        <v>0</v>
      </c>
      <c r="G127" s="53">
        <v>0</v>
      </c>
      <c r="H127" s="7">
        <f t="shared" si="39"/>
        <v>0</v>
      </c>
      <c r="I127" s="8">
        <f t="shared" si="21"/>
        <v>0</v>
      </c>
      <c r="J127" s="9">
        <v>0</v>
      </c>
      <c r="K127" s="10">
        <f t="shared" si="22"/>
        <v>0</v>
      </c>
      <c r="L127" s="10" t="str">
        <f t="shared" si="23"/>
        <v/>
      </c>
      <c r="M127" s="11">
        <f t="shared" si="24"/>
        <v>0</v>
      </c>
      <c r="N127" s="11">
        <f t="shared" si="25"/>
        <v>0</v>
      </c>
      <c r="O127" s="11">
        <f t="shared" si="40"/>
        <v>0</v>
      </c>
      <c r="P127" s="8">
        <f t="shared" si="26"/>
        <v>0</v>
      </c>
      <c r="Q127" s="11">
        <f t="shared" si="27"/>
        <v>0</v>
      </c>
      <c r="R127" s="1">
        <f t="shared" si="28"/>
        <v>0</v>
      </c>
      <c r="S127" s="8">
        <f>ROUND(IF(J127=3%,$I$364*Ranking!K127,0),0)</f>
        <v>0</v>
      </c>
      <c r="T127" s="8">
        <f t="shared" si="29"/>
        <v>0</v>
      </c>
      <c r="U127" s="8">
        <f t="shared" si="30"/>
        <v>0</v>
      </c>
      <c r="V127" s="8">
        <f t="shared" si="31"/>
        <v>0</v>
      </c>
      <c r="W127" s="10">
        <f t="shared" si="32"/>
        <v>0</v>
      </c>
      <c r="X127" s="8">
        <f>IF(J127=3%,ROUND($I$366*Ranking!K127,0),0)</f>
        <v>0</v>
      </c>
      <c r="Y127" s="12">
        <f t="shared" si="33"/>
        <v>0</v>
      </c>
      <c r="Z127" s="12">
        <f t="shared" si="34"/>
        <v>0</v>
      </c>
      <c r="AA127" s="8">
        <f t="shared" si="35"/>
        <v>0</v>
      </c>
      <c r="AB127" s="55">
        <f t="shared" si="36"/>
        <v>0</v>
      </c>
      <c r="AC127" s="56" t="str">
        <f t="shared" si="37"/>
        <v/>
      </c>
      <c r="AD127" s="57" t="str">
        <f t="shared" si="38"/>
        <v/>
      </c>
      <c r="AE127" s="8"/>
    </row>
    <row r="128" spans="1:31">
      <c r="A128" s="1">
        <v>125</v>
      </c>
      <c r="B128" s="14" t="s">
        <v>53</v>
      </c>
      <c r="C128" s="14" t="s">
        <v>7</v>
      </c>
      <c r="D128" s="6" t="s">
        <v>54</v>
      </c>
      <c r="E128" s="7">
        <v>738735.22</v>
      </c>
      <c r="F128" s="7">
        <v>1674.1</v>
      </c>
      <c r="G128" s="53">
        <v>0</v>
      </c>
      <c r="H128" s="7">
        <f t="shared" si="39"/>
        <v>737061.12</v>
      </c>
      <c r="I128" s="8">
        <f t="shared" si="21"/>
        <v>737061</v>
      </c>
      <c r="J128" s="9">
        <v>0.03</v>
      </c>
      <c r="K128" s="10">
        <f t="shared" si="22"/>
        <v>16.87</v>
      </c>
      <c r="L128" s="10">
        <f t="shared" si="23"/>
        <v>28.65</v>
      </c>
      <c r="M128" s="11">
        <f t="shared" si="24"/>
        <v>124320.35638</v>
      </c>
      <c r="N128" s="11">
        <f t="shared" si="25"/>
        <v>124320.35638</v>
      </c>
      <c r="O128" s="11">
        <f t="shared" si="40"/>
        <v>0.35637999999744352</v>
      </c>
      <c r="P128" s="8">
        <f t="shared" si="26"/>
        <v>124320</v>
      </c>
      <c r="Q128" s="11">
        <f t="shared" si="27"/>
        <v>-0.35637999999744352</v>
      </c>
      <c r="R128" s="1">
        <f t="shared" si="28"/>
        <v>16.87</v>
      </c>
      <c r="S128" s="8">
        <f>ROUND(IF(J128=3%,$I$364*Ranking!K128,0),0)</f>
        <v>52613</v>
      </c>
      <c r="T128" s="8">
        <f t="shared" si="29"/>
        <v>176933</v>
      </c>
      <c r="U128" s="8">
        <f t="shared" si="30"/>
        <v>52613</v>
      </c>
      <c r="V128" s="8">
        <f t="shared" si="31"/>
        <v>176933</v>
      </c>
      <c r="W128" s="10">
        <f t="shared" si="32"/>
        <v>24.01</v>
      </c>
      <c r="X128" s="8">
        <f>IF(J128=3%,ROUND($I$366*Ranking!K128,0),0)</f>
        <v>34242</v>
      </c>
      <c r="Y128" s="12">
        <f t="shared" si="33"/>
        <v>211175</v>
      </c>
      <c r="Z128" s="12">
        <f t="shared" si="34"/>
        <v>34242</v>
      </c>
      <c r="AA128" s="8">
        <f t="shared" si="35"/>
        <v>211175</v>
      </c>
      <c r="AB128" s="55">
        <f t="shared" si="36"/>
        <v>0</v>
      </c>
      <c r="AC128" s="56">
        <f t="shared" si="37"/>
        <v>28.65</v>
      </c>
      <c r="AD128" s="57" t="str">
        <f t="shared" si="38"/>
        <v/>
      </c>
      <c r="AE128" s="8"/>
    </row>
    <row r="129" spans="1:31">
      <c r="A129" s="1">
        <v>126</v>
      </c>
      <c r="B129" s="14" t="s">
        <v>328</v>
      </c>
      <c r="C129" s="14" t="s">
        <v>7</v>
      </c>
      <c r="D129" s="6" t="s">
        <v>329</v>
      </c>
      <c r="E129" s="7">
        <v>1767261.11</v>
      </c>
      <c r="F129" s="7">
        <v>8956.0300000000007</v>
      </c>
      <c r="G129" s="53">
        <v>0</v>
      </c>
      <c r="H129" s="7">
        <f t="shared" si="39"/>
        <v>1758305.08</v>
      </c>
      <c r="I129" s="8">
        <f t="shared" si="21"/>
        <v>1758305</v>
      </c>
      <c r="J129" s="9">
        <v>0.03</v>
      </c>
      <c r="K129" s="10">
        <f t="shared" si="22"/>
        <v>16.87</v>
      </c>
      <c r="L129" s="10">
        <f t="shared" si="23"/>
        <v>19.829999999999998</v>
      </c>
      <c r="M129" s="11">
        <f t="shared" si="24"/>
        <v>296573.96636999998</v>
      </c>
      <c r="N129" s="11">
        <f t="shared" si="25"/>
        <v>296573.96636999998</v>
      </c>
      <c r="O129" s="11">
        <f t="shared" si="40"/>
        <v>-3.3630000019911677E-2</v>
      </c>
      <c r="P129" s="8">
        <f t="shared" si="26"/>
        <v>296574</v>
      </c>
      <c r="Q129" s="11">
        <f t="shared" si="27"/>
        <v>3.3630000019911677E-2</v>
      </c>
      <c r="R129" s="1">
        <f t="shared" si="28"/>
        <v>16.87</v>
      </c>
      <c r="S129" s="8">
        <f>ROUND(IF(J129=3%,$I$364*Ranking!K129,0),0)</f>
        <v>31568</v>
      </c>
      <c r="T129" s="8">
        <f t="shared" si="29"/>
        <v>328142</v>
      </c>
      <c r="U129" s="8">
        <f t="shared" si="30"/>
        <v>31568</v>
      </c>
      <c r="V129" s="8">
        <f t="shared" si="31"/>
        <v>328142</v>
      </c>
      <c r="W129" s="10">
        <f t="shared" si="32"/>
        <v>18.66</v>
      </c>
      <c r="X129" s="8">
        <f>IF(J129=3%,ROUND($I$366*Ranking!K129,0),0)</f>
        <v>20545</v>
      </c>
      <c r="Y129" s="12">
        <f t="shared" si="33"/>
        <v>348687</v>
      </c>
      <c r="Z129" s="12">
        <f t="shared" si="34"/>
        <v>20545</v>
      </c>
      <c r="AA129" s="8">
        <f t="shared" si="35"/>
        <v>348687</v>
      </c>
      <c r="AB129" s="55">
        <f t="shared" si="36"/>
        <v>0</v>
      </c>
      <c r="AC129" s="56">
        <f t="shared" si="37"/>
        <v>19.829999999999998</v>
      </c>
      <c r="AD129" s="57" t="str">
        <f t="shared" si="38"/>
        <v/>
      </c>
      <c r="AE129" s="8"/>
    </row>
    <row r="130" spans="1:31">
      <c r="A130" s="1">
        <v>127</v>
      </c>
      <c r="B130" s="14" t="s">
        <v>330</v>
      </c>
      <c r="C130" s="14" t="s">
        <v>7</v>
      </c>
      <c r="D130" s="6" t="s">
        <v>331</v>
      </c>
      <c r="E130" s="7">
        <v>252213.69</v>
      </c>
      <c r="F130" s="7">
        <v>447.3</v>
      </c>
      <c r="G130" s="53">
        <v>0</v>
      </c>
      <c r="H130" s="7">
        <f t="shared" si="39"/>
        <v>251766.39</v>
      </c>
      <c r="I130" s="8">
        <f t="shared" si="21"/>
        <v>251766</v>
      </c>
      <c r="J130" s="9">
        <v>0.03</v>
      </c>
      <c r="K130" s="10">
        <f t="shared" si="22"/>
        <v>16.87</v>
      </c>
      <c r="L130" s="10">
        <f t="shared" si="23"/>
        <v>54.81</v>
      </c>
      <c r="M130" s="11">
        <f t="shared" si="24"/>
        <v>42465.466009999996</v>
      </c>
      <c r="N130" s="11">
        <f t="shared" si="25"/>
        <v>42465.466009999996</v>
      </c>
      <c r="O130" s="11">
        <f t="shared" si="40"/>
        <v>0.46600999999645865</v>
      </c>
      <c r="P130" s="8">
        <f t="shared" si="26"/>
        <v>42465</v>
      </c>
      <c r="Q130" s="11">
        <f t="shared" si="27"/>
        <v>-0.46600999999645865</v>
      </c>
      <c r="R130" s="1">
        <f t="shared" si="28"/>
        <v>16.87</v>
      </c>
      <c r="S130" s="8">
        <f>ROUND(IF(J130=3%,$I$364*Ranking!K130,0),0)</f>
        <v>57874</v>
      </c>
      <c r="T130" s="8">
        <f t="shared" si="29"/>
        <v>100339</v>
      </c>
      <c r="U130" s="8">
        <f t="shared" si="30"/>
        <v>57874</v>
      </c>
      <c r="V130" s="8">
        <f t="shared" si="31"/>
        <v>100339</v>
      </c>
      <c r="W130" s="10">
        <f t="shared" si="32"/>
        <v>39.85</v>
      </c>
      <c r="X130" s="8">
        <f>IF(J130=3%,ROUND($I$366*Ranking!K130,0),0)</f>
        <v>37666</v>
      </c>
      <c r="Y130" s="12">
        <f t="shared" si="33"/>
        <v>138005</v>
      </c>
      <c r="Z130" s="12">
        <f t="shared" si="34"/>
        <v>37666</v>
      </c>
      <c r="AA130" s="8">
        <f t="shared" si="35"/>
        <v>138005</v>
      </c>
      <c r="AB130" s="55">
        <f t="shared" si="36"/>
        <v>0</v>
      </c>
      <c r="AC130" s="56">
        <f t="shared" si="37"/>
        <v>54.81</v>
      </c>
      <c r="AD130" s="57" t="str">
        <f t="shared" si="38"/>
        <v/>
      </c>
      <c r="AE130" s="8"/>
    </row>
    <row r="131" spans="1:31">
      <c r="A131" s="1">
        <v>128</v>
      </c>
      <c r="B131" s="14" t="s">
        <v>332</v>
      </c>
      <c r="C131" s="14" t="s">
        <v>7</v>
      </c>
      <c r="D131" s="6" t="s">
        <v>333</v>
      </c>
      <c r="E131" s="7">
        <v>0</v>
      </c>
      <c r="F131" s="7">
        <v>0</v>
      </c>
      <c r="G131" s="53">
        <v>0</v>
      </c>
      <c r="H131" s="7">
        <f t="shared" si="39"/>
        <v>0</v>
      </c>
      <c r="I131" s="8">
        <f t="shared" si="21"/>
        <v>0</v>
      </c>
      <c r="J131" s="9">
        <v>0</v>
      </c>
      <c r="K131" s="10">
        <f t="shared" si="22"/>
        <v>0</v>
      </c>
      <c r="L131" s="10" t="str">
        <f t="shared" si="23"/>
        <v/>
      </c>
      <c r="M131" s="11">
        <f t="shared" si="24"/>
        <v>0</v>
      </c>
      <c r="N131" s="11">
        <f t="shared" si="25"/>
        <v>0</v>
      </c>
      <c r="O131" s="11">
        <f t="shared" si="40"/>
        <v>0</v>
      </c>
      <c r="P131" s="8">
        <f t="shared" si="26"/>
        <v>0</v>
      </c>
      <c r="Q131" s="11">
        <f t="shared" si="27"/>
        <v>0</v>
      </c>
      <c r="R131" s="1">
        <f t="shared" si="28"/>
        <v>0</v>
      </c>
      <c r="S131" s="8">
        <f>ROUND(IF(J131=3%,$I$364*Ranking!K131,0),0)</f>
        <v>0</v>
      </c>
      <c r="T131" s="8">
        <f t="shared" si="29"/>
        <v>0</v>
      </c>
      <c r="U131" s="8">
        <f t="shared" si="30"/>
        <v>0</v>
      </c>
      <c r="V131" s="8">
        <f t="shared" si="31"/>
        <v>0</v>
      </c>
      <c r="W131" s="10">
        <f t="shared" si="32"/>
        <v>0</v>
      </c>
      <c r="X131" s="8">
        <f>IF(J131=3%,ROUND($I$366*Ranking!K131,0),0)</f>
        <v>0</v>
      </c>
      <c r="Y131" s="12">
        <f t="shared" si="33"/>
        <v>0</v>
      </c>
      <c r="Z131" s="12">
        <f t="shared" si="34"/>
        <v>0</v>
      </c>
      <c r="AA131" s="8">
        <f t="shared" si="35"/>
        <v>0</v>
      </c>
      <c r="AB131" s="55">
        <f t="shared" si="36"/>
        <v>0</v>
      </c>
      <c r="AC131" s="56" t="str">
        <f t="shared" si="37"/>
        <v/>
      </c>
      <c r="AD131" s="57" t="str">
        <f t="shared" si="38"/>
        <v/>
      </c>
      <c r="AE131" s="8"/>
    </row>
    <row r="132" spans="1:31">
      <c r="A132" s="1">
        <v>129</v>
      </c>
      <c r="B132" s="14" t="s">
        <v>334</v>
      </c>
      <c r="C132" s="14" t="s">
        <v>7</v>
      </c>
      <c r="D132" s="6" t="s">
        <v>335</v>
      </c>
      <c r="E132" s="7">
        <v>0</v>
      </c>
      <c r="F132" s="7">
        <v>0</v>
      </c>
      <c r="G132" s="53">
        <v>0</v>
      </c>
      <c r="H132" s="7">
        <f t="shared" si="39"/>
        <v>0</v>
      </c>
      <c r="I132" s="8">
        <f t="shared" ref="I132:I195" si="41">ROUND(H132,0)</f>
        <v>0</v>
      </c>
      <c r="J132" s="9">
        <v>0</v>
      </c>
      <c r="K132" s="10">
        <f t="shared" ref="K132:K195" si="42">R132</f>
        <v>0</v>
      </c>
      <c r="L132" s="10" t="str">
        <f t="shared" ref="L132:L195" si="43">AC132</f>
        <v/>
      </c>
      <c r="M132" s="11">
        <f t="shared" ref="M132:M195" si="44">ROUND(($I$362/$I$360)*I132,5)</f>
        <v>0</v>
      </c>
      <c r="N132" s="11">
        <f t="shared" ref="N132:N195" si="45">ROUND(($I$362/$I$360)*I132,5)</f>
        <v>0</v>
      </c>
      <c r="O132" s="11">
        <f t="shared" si="40"/>
        <v>0</v>
      </c>
      <c r="P132" s="8">
        <f t="shared" ref="P132:P195" si="46">ROUND(M132,0)</f>
        <v>0</v>
      </c>
      <c r="Q132" s="11">
        <f t="shared" ref="Q132:Q195" si="47">P132-M132</f>
        <v>0</v>
      </c>
      <c r="R132" s="1">
        <f t="shared" ref="R132:R195" si="48">IF(P132&gt;0,ROUND((P132/I132)*100,2),0)</f>
        <v>0</v>
      </c>
      <c r="S132" s="8">
        <f>ROUND(IF(J132=3%,$I$364*Ranking!K132,0),0)</f>
        <v>0</v>
      </c>
      <c r="T132" s="8">
        <f t="shared" ref="T132:T195" si="49">S132+P132</f>
        <v>0</v>
      </c>
      <c r="U132" s="8">
        <f t="shared" ref="U132:U195" si="50">IF(T132&gt;I132,I132-P132,S132)</f>
        <v>0</v>
      </c>
      <c r="V132" s="8">
        <f t="shared" ref="V132:V195" si="51">P132+U132</f>
        <v>0</v>
      </c>
      <c r="W132" s="10">
        <f t="shared" ref="W132:W195" si="52">IF(I132&gt;0,ROUND(V132/I132*100,2),0)</f>
        <v>0</v>
      </c>
      <c r="X132" s="8">
        <f>IF(J132=3%,ROUND($I$366*Ranking!K132,0),0)</f>
        <v>0</v>
      </c>
      <c r="Y132" s="12">
        <f t="shared" ref="Y132:Y195" si="53">V132+X132</f>
        <v>0</v>
      </c>
      <c r="Z132" s="12">
        <f t="shared" ref="Z132:Z195" si="54">IF(Y132&gt;I132,I132-V132,X132)</f>
        <v>0</v>
      </c>
      <c r="AA132" s="8">
        <f t="shared" ref="AA132:AA195" si="55">V132+Z132</f>
        <v>0</v>
      </c>
      <c r="AB132" s="55">
        <f t="shared" ref="AB132:AB195" si="56">IF(AA132&gt;I132,1,0)</f>
        <v>0</v>
      </c>
      <c r="AC132" s="56" t="str">
        <f t="shared" ref="AC132:AC195" si="57">IF(AA132&gt;0,ROUND(AA132/I132*100,2),"")</f>
        <v/>
      </c>
      <c r="AD132" s="57" t="str">
        <f t="shared" ref="AD132:AD195" si="58">IF(AC132=100,1,"")</f>
        <v/>
      </c>
      <c r="AE132" s="8"/>
    </row>
    <row r="133" spans="1:31">
      <c r="A133" s="1">
        <v>130</v>
      </c>
      <c r="B133" s="14" t="s">
        <v>336</v>
      </c>
      <c r="C133" s="14" t="s">
        <v>7</v>
      </c>
      <c r="D133" s="6" t="s">
        <v>337</v>
      </c>
      <c r="E133" s="7">
        <v>0</v>
      </c>
      <c r="F133" s="7">
        <v>0</v>
      </c>
      <c r="G133" s="53">
        <v>0</v>
      </c>
      <c r="H133" s="7">
        <f t="shared" ref="H133:H196" si="59">E133-F133+G133</f>
        <v>0</v>
      </c>
      <c r="I133" s="8">
        <f t="shared" si="41"/>
        <v>0</v>
      </c>
      <c r="J133" s="9">
        <v>0</v>
      </c>
      <c r="K133" s="10">
        <f t="shared" si="42"/>
        <v>0</v>
      </c>
      <c r="L133" s="10" t="str">
        <f t="shared" si="43"/>
        <v/>
      </c>
      <c r="M133" s="11">
        <f t="shared" si="44"/>
        <v>0</v>
      </c>
      <c r="N133" s="11">
        <f t="shared" si="45"/>
        <v>0</v>
      </c>
      <c r="O133" s="11">
        <f t="shared" ref="O133:O196" si="60">N133-P133</f>
        <v>0</v>
      </c>
      <c r="P133" s="8">
        <f t="shared" si="46"/>
        <v>0</v>
      </c>
      <c r="Q133" s="11">
        <f t="shared" si="47"/>
        <v>0</v>
      </c>
      <c r="R133" s="1">
        <f t="shared" si="48"/>
        <v>0</v>
      </c>
      <c r="S133" s="8">
        <f>ROUND(IF(J133=3%,$I$364*Ranking!K133,0),0)</f>
        <v>0</v>
      </c>
      <c r="T133" s="8">
        <f t="shared" si="49"/>
        <v>0</v>
      </c>
      <c r="U133" s="8">
        <f t="shared" si="50"/>
        <v>0</v>
      </c>
      <c r="V133" s="8">
        <f t="shared" si="51"/>
        <v>0</v>
      </c>
      <c r="W133" s="10">
        <f t="shared" si="52"/>
        <v>0</v>
      </c>
      <c r="X133" s="8">
        <f>IF(J133=3%,ROUND($I$366*Ranking!K133,0),0)</f>
        <v>0</v>
      </c>
      <c r="Y133" s="12">
        <f t="shared" si="53"/>
        <v>0</v>
      </c>
      <c r="Z133" s="12">
        <f t="shared" si="54"/>
        <v>0</v>
      </c>
      <c r="AA133" s="8">
        <f t="shared" si="55"/>
        <v>0</v>
      </c>
      <c r="AB133" s="55">
        <f t="shared" si="56"/>
        <v>0</v>
      </c>
      <c r="AC133" s="56" t="str">
        <f t="shared" si="57"/>
        <v/>
      </c>
      <c r="AD133" s="57" t="str">
        <f t="shared" si="58"/>
        <v/>
      </c>
      <c r="AE133" s="8"/>
    </row>
    <row r="134" spans="1:31">
      <c r="A134" s="1">
        <v>131</v>
      </c>
      <c r="B134" s="14" t="s">
        <v>55</v>
      </c>
      <c r="C134" s="14" t="s">
        <v>7</v>
      </c>
      <c r="D134" s="6" t="s">
        <v>56</v>
      </c>
      <c r="E134" s="7">
        <v>1565287.75</v>
      </c>
      <c r="F134" s="7">
        <v>26545.64</v>
      </c>
      <c r="G134" s="53">
        <v>0</v>
      </c>
      <c r="H134" s="7">
        <f t="shared" si="59"/>
        <v>1538742.11</v>
      </c>
      <c r="I134" s="8">
        <f t="shared" si="41"/>
        <v>1538742</v>
      </c>
      <c r="J134" s="9">
        <v>1.4999999999999999E-2</v>
      </c>
      <c r="K134" s="10">
        <f t="shared" si="42"/>
        <v>16.87</v>
      </c>
      <c r="L134" s="10">
        <f t="shared" si="43"/>
        <v>16.87</v>
      </c>
      <c r="M134" s="11">
        <f t="shared" si="44"/>
        <v>259540.19248999999</v>
      </c>
      <c r="N134" s="11">
        <f t="shared" si="45"/>
        <v>259540.19248999999</v>
      </c>
      <c r="O134" s="11">
        <f t="shared" si="60"/>
        <v>0.19248999998671934</v>
      </c>
      <c r="P134" s="8">
        <f t="shared" si="46"/>
        <v>259540</v>
      </c>
      <c r="Q134" s="11">
        <f t="shared" si="47"/>
        <v>-0.19248999998671934</v>
      </c>
      <c r="R134" s="1">
        <f t="shared" si="48"/>
        <v>16.87</v>
      </c>
      <c r="S134" s="8">
        <f>ROUND(IF(J134=3%,$I$364*Ranking!K134,0),0)</f>
        <v>0</v>
      </c>
      <c r="T134" s="8">
        <f t="shared" si="49"/>
        <v>259540</v>
      </c>
      <c r="U134" s="8">
        <f t="shared" si="50"/>
        <v>0</v>
      </c>
      <c r="V134" s="8">
        <f t="shared" si="51"/>
        <v>259540</v>
      </c>
      <c r="W134" s="10">
        <f t="shared" si="52"/>
        <v>16.87</v>
      </c>
      <c r="X134" s="8">
        <f>IF(J134=3%,ROUND($I$366*Ranking!K134,0),0)</f>
        <v>0</v>
      </c>
      <c r="Y134" s="12">
        <f t="shared" si="53"/>
        <v>259540</v>
      </c>
      <c r="Z134" s="12">
        <f t="shared" si="54"/>
        <v>0</v>
      </c>
      <c r="AA134" s="8">
        <f t="shared" si="55"/>
        <v>259540</v>
      </c>
      <c r="AB134" s="55">
        <f t="shared" si="56"/>
        <v>0</v>
      </c>
      <c r="AC134" s="56">
        <f t="shared" si="57"/>
        <v>16.87</v>
      </c>
      <c r="AD134" s="57" t="str">
        <f t="shared" si="58"/>
        <v/>
      </c>
      <c r="AE134" s="8"/>
    </row>
    <row r="135" spans="1:31">
      <c r="A135" s="1">
        <v>132</v>
      </c>
      <c r="B135" s="14" t="s">
        <v>338</v>
      </c>
      <c r="C135" s="14" t="s">
        <v>7</v>
      </c>
      <c r="D135" s="6" t="s">
        <v>339</v>
      </c>
      <c r="E135" s="7">
        <v>0</v>
      </c>
      <c r="F135" s="7">
        <v>0</v>
      </c>
      <c r="G135" s="53">
        <v>0</v>
      </c>
      <c r="H135" s="7">
        <f t="shared" si="59"/>
        <v>0</v>
      </c>
      <c r="I135" s="8">
        <f t="shared" si="41"/>
        <v>0</v>
      </c>
      <c r="J135" s="9">
        <v>0</v>
      </c>
      <c r="K135" s="10">
        <f t="shared" si="42"/>
        <v>0</v>
      </c>
      <c r="L135" s="10" t="str">
        <f t="shared" si="43"/>
        <v/>
      </c>
      <c r="M135" s="11">
        <f t="shared" si="44"/>
        <v>0</v>
      </c>
      <c r="N135" s="11">
        <f t="shared" si="45"/>
        <v>0</v>
      </c>
      <c r="O135" s="11">
        <f t="shared" si="60"/>
        <v>0</v>
      </c>
      <c r="P135" s="8">
        <f t="shared" si="46"/>
        <v>0</v>
      </c>
      <c r="Q135" s="11">
        <f t="shared" si="47"/>
        <v>0</v>
      </c>
      <c r="R135" s="1">
        <f t="shared" si="48"/>
        <v>0</v>
      </c>
      <c r="S135" s="8">
        <f>ROUND(IF(J135=3%,$I$364*Ranking!K135,0),0)</f>
        <v>0</v>
      </c>
      <c r="T135" s="8">
        <f t="shared" si="49"/>
        <v>0</v>
      </c>
      <c r="U135" s="8">
        <f t="shared" si="50"/>
        <v>0</v>
      </c>
      <c r="V135" s="8">
        <f t="shared" si="51"/>
        <v>0</v>
      </c>
      <c r="W135" s="10">
        <f t="shared" si="52"/>
        <v>0</v>
      </c>
      <c r="X135" s="8">
        <f>IF(J135=3%,ROUND($I$366*Ranking!K135,0),0)</f>
        <v>0</v>
      </c>
      <c r="Y135" s="12">
        <f t="shared" si="53"/>
        <v>0</v>
      </c>
      <c r="Z135" s="12">
        <f t="shared" si="54"/>
        <v>0</v>
      </c>
      <c r="AA135" s="8">
        <f t="shared" si="55"/>
        <v>0</v>
      </c>
      <c r="AB135" s="55">
        <f t="shared" si="56"/>
        <v>0</v>
      </c>
      <c r="AC135" s="56" t="str">
        <f t="shared" si="57"/>
        <v/>
      </c>
      <c r="AD135" s="57" t="str">
        <f t="shared" si="58"/>
        <v/>
      </c>
      <c r="AE135" s="8"/>
    </row>
    <row r="136" spans="1:31">
      <c r="A136" s="1">
        <v>133</v>
      </c>
      <c r="B136" s="14" t="s">
        <v>340</v>
      </c>
      <c r="C136" s="14" t="s">
        <v>7</v>
      </c>
      <c r="D136" s="6" t="s">
        <v>341</v>
      </c>
      <c r="E136" s="7">
        <v>0</v>
      </c>
      <c r="F136" s="7">
        <v>0</v>
      </c>
      <c r="G136" s="53">
        <v>0</v>
      </c>
      <c r="H136" s="7">
        <f t="shared" si="59"/>
        <v>0</v>
      </c>
      <c r="I136" s="8">
        <f t="shared" si="41"/>
        <v>0</v>
      </c>
      <c r="J136" s="9">
        <v>0</v>
      </c>
      <c r="K136" s="10">
        <f t="shared" si="42"/>
        <v>0</v>
      </c>
      <c r="L136" s="10" t="str">
        <f t="shared" si="43"/>
        <v/>
      </c>
      <c r="M136" s="11">
        <f t="shared" si="44"/>
        <v>0</v>
      </c>
      <c r="N136" s="11">
        <f t="shared" si="45"/>
        <v>0</v>
      </c>
      <c r="O136" s="11">
        <f t="shared" si="60"/>
        <v>0</v>
      </c>
      <c r="P136" s="8">
        <f t="shared" si="46"/>
        <v>0</v>
      </c>
      <c r="Q136" s="11">
        <f t="shared" si="47"/>
        <v>0</v>
      </c>
      <c r="R136" s="1">
        <f t="shared" si="48"/>
        <v>0</v>
      </c>
      <c r="S136" s="8">
        <f>ROUND(IF(J136=3%,$I$364*Ranking!K136,0),0)</f>
        <v>0</v>
      </c>
      <c r="T136" s="8">
        <f t="shared" si="49"/>
        <v>0</v>
      </c>
      <c r="U136" s="8">
        <f t="shared" si="50"/>
        <v>0</v>
      </c>
      <c r="V136" s="8">
        <f t="shared" si="51"/>
        <v>0</v>
      </c>
      <c r="W136" s="10">
        <f t="shared" si="52"/>
        <v>0</v>
      </c>
      <c r="X136" s="8">
        <f>IF(J136=3%,ROUND($I$366*Ranking!K136,0),0)</f>
        <v>0</v>
      </c>
      <c r="Y136" s="12">
        <f t="shared" si="53"/>
        <v>0</v>
      </c>
      <c r="Z136" s="12">
        <f t="shared" si="54"/>
        <v>0</v>
      </c>
      <c r="AA136" s="8">
        <f t="shared" si="55"/>
        <v>0</v>
      </c>
      <c r="AB136" s="55">
        <f t="shared" si="56"/>
        <v>0</v>
      </c>
      <c r="AC136" s="56" t="str">
        <f t="shared" si="57"/>
        <v/>
      </c>
      <c r="AD136" s="57" t="str">
        <f t="shared" si="58"/>
        <v/>
      </c>
      <c r="AE136" s="8"/>
    </row>
    <row r="137" spans="1:31">
      <c r="A137" s="1">
        <v>134</v>
      </c>
      <c r="B137" s="14" t="s">
        <v>342</v>
      </c>
      <c r="C137" s="14" t="s">
        <v>7</v>
      </c>
      <c r="D137" s="6" t="s">
        <v>343</v>
      </c>
      <c r="E137" s="7">
        <v>0</v>
      </c>
      <c r="F137" s="7">
        <v>0</v>
      </c>
      <c r="G137" s="53">
        <v>0</v>
      </c>
      <c r="H137" s="7">
        <f t="shared" si="59"/>
        <v>0</v>
      </c>
      <c r="I137" s="8">
        <f t="shared" si="41"/>
        <v>0</v>
      </c>
      <c r="J137" s="9">
        <v>0</v>
      </c>
      <c r="K137" s="10">
        <f t="shared" si="42"/>
        <v>0</v>
      </c>
      <c r="L137" s="10" t="str">
        <f t="shared" si="43"/>
        <v/>
      </c>
      <c r="M137" s="11">
        <f t="shared" si="44"/>
        <v>0</v>
      </c>
      <c r="N137" s="11">
        <f t="shared" si="45"/>
        <v>0</v>
      </c>
      <c r="O137" s="11">
        <f t="shared" si="60"/>
        <v>0</v>
      </c>
      <c r="P137" s="8">
        <f t="shared" si="46"/>
        <v>0</v>
      </c>
      <c r="Q137" s="11">
        <f t="shared" si="47"/>
        <v>0</v>
      </c>
      <c r="R137" s="1">
        <f t="shared" si="48"/>
        <v>0</v>
      </c>
      <c r="S137" s="8">
        <f>ROUND(IF(J137=3%,$I$364*Ranking!K137,0),0)</f>
        <v>0</v>
      </c>
      <c r="T137" s="8">
        <f t="shared" si="49"/>
        <v>0</v>
      </c>
      <c r="U137" s="8">
        <f t="shared" si="50"/>
        <v>0</v>
      </c>
      <c r="V137" s="8">
        <f t="shared" si="51"/>
        <v>0</v>
      </c>
      <c r="W137" s="10">
        <f t="shared" si="52"/>
        <v>0</v>
      </c>
      <c r="X137" s="8">
        <f>IF(J137=3%,ROUND($I$366*Ranking!K137,0),0)</f>
        <v>0</v>
      </c>
      <c r="Y137" s="12">
        <f t="shared" si="53"/>
        <v>0</v>
      </c>
      <c r="Z137" s="12">
        <f t="shared" si="54"/>
        <v>0</v>
      </c>
      <c r="AA137" s="8">
        <f t="shared" si="55"/>
        <v>0</v>
      </c>
      <c r="AB137" s="55">
        <f t="shared" si="56"/>
        <v>0</v>
      </c>
      <c r="AC137" s="56" t="str">
        <f t="shared" si="57"/>
        <v/>
      </c>
      <c r="AD137" s="57" t="str">
        <f t="shared" si="58"/>
        <v/>
      </c>
      <c r="AE137" s="8"/>
    </row>
    <row r="138" spans="1:31">
      <c r="A138" s="1">
        <v>135</v>
      </c>
      <c r="B138" s="14" t="s">
        <v>344</v>
      </c>
      <c r="C138" s="14" t="s">
        <v>7</v>
      </c>
      <c r="D138" s="6" t="s">
        <v>345</v>
      </c>
      <c r="E138" s="7">
        <v>0</v>
      </c>
      <c r="F138" s="7">
        <v>0</v>
      </c>
      <c r="G138" s="53">
        <v>0</v>
      </c>
      <c r="H138" s="7">
        <f t="shared" si="59"/>
        <v>0</v>
      </c>
      <c r="I138" s="8">
        <f t="shared" si="41"/>
        <v>0</v>
      </c>
      <c r="J138" s="9">
        <v>0</v>
      </c>
      <c r="K138" s="10">
        <f t="shared" si="42"/>
        <v>0</v>
      </c>
      <c r="L138" s="10" t="str">
        <f t="shared" si="43"/>
        <v/>
      </c>
      <c r="M138" s="11">
        <f t="shared" si="44"/>
        <v>0</v>
      </c>
      <c r="N138" s="11">
        <f t="shared" si="45"/>
        <v>0</v>
      </c>
      <c r="O138" s="11">
        <f t="shared" si="60"/>
        <v>0</v>
      </c>
      <c r="P138" s="8">
        <f t="shared" si="46"/>
        <v>0</v>
      </c>
      <c r="Q138" s="11">
        <f t="shared" si="47"/>
        <v>0</v>
      </c>
      <c r="R138" s="1">
        <f t="shared" si="48"/>
        <v>0</v>
      </c>
      <c r="S138" s="8">
        <f>ROUND(IF(J138=3%,$I$364*Ranking!K138,0),0)</f>
        <v>0</v>
      </c>
      <c r="T138" s="8">
        <f t="shared" si="49"/>
        <v>0</v>
      </c>
      <c r="U138" s="8">
        <f t="shared" si="50"/>
        <v>0</v>
      </c>
      <c r="V138" s="8">
        <f t="shared" si="51"/>
        <v>0</v>
      </c>
      <c r="W138" s="10">
        <f t="shared" si="52"/>
        <v>0</v>
      </c>
      <c r="X138" s="8">
        <f>IF(J138=3%,ROUND($I$366*Ranking!K138,0),0)</f>
        <v>0</v>
      </c>
      <c r="Y138" s="12">
        <f t="shared" si="53"/>
        <v>0</v>
      </c>
      <c r="Z138" s="12">
        <f t="shared" si="54"/>
        <v>0</v>
      </c>
      <c r="AA138" s="8">
        <f t="shared" si="55"/>
        <v>0</v>
      </c>
      <c r="AB138" s="55">
        <f t="shared" si="56"/>
        <v>0</v>
      </c>
      <c r="AC138" s="56" t="str">
        <f t="shared" si="57"/>
        <v/>
      </c>
      <c r="AD138" s="57" t="str">
        <f t="shared" si="58"/>
        <v/>
      </c>
      <c r="AE138" s="8"/>
    </row>
    <row r="139" spans="1:31">
      <c r="A139" s="1">
        <v>136</v>
      </c>
      <c r="B139" s="14" t="s">
        <v>57</v>
      </c>
      <c r="C139" s="14" t="s">
        <v>7</v>
      </c>
      <c r="D139" s="6" t="s">
        <v>58</v>
      </c>
      <c r="E139" s="7">
        <v>747714.64</v>
      </c>
      <c r="F139" s="7">
        <v>6224.86</v>
      </c>
      <c r="G139" s="53">
        <v>0</v>
      </c>
      <c r="H139" s="7">
        <f t="shared" si="59"/>
        <v>741489.78</v>
      </c>
      <c r="I139" s="8">
        <f t="shared" si="41"/>
        <v>741490</v>
      </c>
      <c r="J139" s="9">
        <v>1.4999999999999999E-2</v>
      </c>
      <c r="K139" s="10">
        <f t="shared" si="42"/>
        <v>16.87</v>
      </c>
      <c r="L139" s="10">
        <f t="shared" si="43"/>
        <v>16.87</v>
      </c>
      <c r="M139" s="11">
        <f t="shared" si="44"/>
        <v>125067.39748</v>
      </c>
      <c r="N139" s="11">
        <f t="shared" si="45"/>
        <v>125067.39748</v>
      </c>
      <c r="O139" s="11">
        <f t="shared" si="60"/>
        <v>0.39747999999963213</v>
      </c>
      <c r="P139" s="8">
        <f t="shared" si="46"/>
        <v>125067</v>
      </c>
      <c r="Q139" s="11">
        <f t="shared" si="47"/>
        <v>-0.39747999999963213</v>
      </c>
      <c r="R139" s="1">
        <f t="shared" si="48"/>
        <v>16.87</v>
      </c>
      <c r="S139" s="8">
        <f>ROUND(IF(J139=3%,$I$364*Ranking!K139,0),0)</f>
        <v>0</v>
      </c>
      <c r="T139" s="8">
        <f t="shared" si="49"/>
        <v>125067</v>
      </c>
      <c r="U139" s="8">
        <f t="shared" si="50"/>
        <v>0</v>
      </c>
      <c r="V139" s="8">
        <f t="shared" si="51"/>
        <v>125067</v>
      </c>
      <c r="W139" s="10">
        <f t="shared" si="52"/>
        <v>16.87</v>
      </c>
      <c r="X139" s="8">
        <f>IF(J139=3%,ROUND($I$366*Ranking!K139,0),0)</f>
        <v>0</v>
      </c>
      <c r="Y139" s="12">
        <f t="shared" si="53"/>
        <v>125067</v>
      </c>
      <c r="Z139" s="12">
        <f t="shared" si="54"/>
        <v>0</v>
      </c>
      <c r="AA139" s="8">
        <f t="shared" si="55"/>
        <v>125067</v>
      </c>
      <c r="AB139" s="55">
        <f t="shared" si="56"/>
        <v>0</v>
      </c>
      <c r="AC139" s="56">
        <f t="shared" si="57"/>
        <v>16.87</v>
      </c>
      <c r="AD139" s="57" t="str">
        <f t="shared" si="58"/>
        <v/>
      </c>
      <c r="AE139" s="8"/>
    </row>
    <row r="140" spans="1:31">
      <c r="A140" s="1">
        <v>137</v>
      </c>
      <c r="B140" s="14" t="s">
        <v>346</v>
      </c>
      <c r="C140" s="14" t="s">
        <v>7</v>
      </c>
      <c r="D140" s="6" t="s">
        <v>347</v>
      </c>
      <c r="E140" s="7">
        <v>709385.18</v>
      </c>
      <c r="F140" s="7">
        <v>4580.41</v>
      </c>
      <c r="G140" s="53">
        <v>0</v>
      </c>
      <c r="H140" s="7">
        <f t="shared" si="59"/>
        <v>704804.77</v>
      </c>
      <c r="I140" s="8">
        <f t="shared" si="41"/>
        <v>704805</v>
      </c>
      <c r="J140" s="9">
        <v>1.4999999999999999E-2</v>
      </c>
      <c r="K140" s="10">
        <f t="shared" si="42"/>
        <v>16.87</v>
      </c>
      <c r="L140" s="10">
        <f t="shared" si="43"/>
        <v>16.87</v>
      </c>
      <c r="M140" s="11">
        <f t="shared" si="44"/>
        <v>118879.72472</v>
      </c>
      <c r="N140" s="11">
        <f t="shared" si="45"/>
        <v>118879.72472</v>
      </c>
      <c r="O140" s="11">
        <f t="shared" si="60"/>
        <v>-0.27528000000165775</v>
      </c>
      <c r="P140" s="8">
        <f t="shared" si="46"/>
        <v>118880</v>
      </c>
      <c r="Q140" s="11">
        <f t="shared" si="47"/>
        <v>0.27528000000165775</v>
      </c>
      <c r="R140" s="1">
        <f t="shared" si="48"/>
        <v>16.87</v>
      </c>
      <c r="S140" s="8">
        <f>ROUND(IF(J140=3%,$I$364*Ranking!K140,0),0)</f>
        <v>0</v>
      </c>
      <c r="T140" s="8">
        <f t="shared" si="49"/>
        <v>118880</v>
      </c>
      <c r="U140" s="8">
        <f t="shared" si="50"/>
        <v>0</v>
      </c>
      <c r="V140" s="8">
        <f t="shared" si="51"/>
        <v>118880</v>
      </c>
      <c r="W140" s="10">
        <f t="shared" si="52"/>
        <v>16.87</v>
      </c>
      <c r="X140" s="8">
        <f>IF(J140=3%,ROUND($I$366*Ranking!K140,0),0)</f>
        <v>0</v>
      </c>
      <c r="Y140" s="12">
        <f t="shared" si="53"/>
        <v>118880</v>
      </c>
      <c r="Z140" s="12">
        <f t="shared" si="54"/>
        <v>0</v>
      </c>
      <c r="AA140" s="8">
        <f t="shared" si="55"/>
        <v>118880</v>
      </c>
      <c r="AB140" s="55">
        <f t="shared" si="56"/>
        <v>0</v>
      </c>
      <c r="AC140" s="56">
        <f t="shared" si="57"/>
        <v>16.87</v>
      </c>
      <c r="AD140" s="57" t="str">
        <f t="shared" si="58"/>
        <v/>
      </c>
      <c r="AE140" s="8"/>
    </row>
    <row r="141" spans="1:31">
      <c r="A141" s="1">
        <v>138</v>
      </c>
      <c r="B141" s="14" t="s">
        <v>348</v>
      </c>
      <c r="C141" s="14" t="s">
        <v>7</v>
      </c>
      <c r="D141" s="6" t="s">
        <v>349</v>
      </c>
      <c r="E141" s="7">
        <v>169697.7</v>
      </c>
      <c r="F141" s="7">
        <v>0</v>
      </c>
      <c r="G141" s="53">
        <v>0</v>
      </c>
      <c r="H141" s="7">
        <f t="shared" si="59"/>
        <v>169697.7</v>
      </c>
      <c r="I141" s="8">
        <f t="shared" si="41"/>
        <v>169698</v>
      </c>
      <c r="J141" s="9">
        <v>0.01</v>
      </c>
      <c r="K141" s="10">
        <f t="shared" si="42"/>
        <v>16.87</v>
      </c>
      <c r="L141" s="10">
        <f t="shared" si="43"/>
        <v>16.87</v>
      </c>
      <c r="M141" s="11">
        <f t="shared" si="44"/>
        <v>28623.025549999998</v>
      </c>
      <c r="N141" s="11">
        <f t="shared" si="45"/>
        <v>28623.025549999998</v>
      </c>
      <c r="O141" s="11">
        <f t="shared" si="60"/>
        <v>2.5549999998474959E-2</v>
      </c>
      <c r="P141" s="8">
        <f t="shared" si="46"/>
        <v>28623</v>
      </c>
      <c r="Q141" s="11">
        <f t="shared" si="47"/>
        <v>-2.5549999998474959E-2</v>
      </c>
      <c r="R141" s="1">
        <f t="shared" si="48"/>
        <v>16.87</v>
      </c>
      <c r="S141" s="8">
        <f>ROUND(IF(J141=3%,$I$364*Ranking!K141,0),0)</f>
        <v>0</v>
      </c>
      <c r="T141" s="8">
        <f t="shared" si="49"/>
        <v>28623</v>
      </c>
      <c r="U141" s="8">
        <f t="shared" si="50"/>
        <v>0</v>
      </c>
      <c r="V141" s="8">
        <f t="shared" si="51"/>
        <v>28623</v>
      </c>
      <c r="W141" s="10">
        <f t="shared" si="52"/>
        <v>16.87</v>
      </c>
      <c r="X141" s="8">
        <f>IF(J141=3%,ROUND($I$366*Ranking!K141,0),0)</f>
        <v>0</v>
      </c>
      <c r="Y141" s="12">
        <f t="shared" si="53"/>
        <v>28623</v>
      </c>
      <c r="Z141" s="12">
        <f t="shared" si="54"/>
        <v>0</v>
      </c>
      <c r="AA141" s="8">
        <f t="shared" si="55"/>
        <v>28623</v>
      </c>
      <c r="AB141" s="55">
        <f t="shared" si="56"/>
        <v>0</v>
      </c>
      <c r="AC141" s="56">
        <f t="shared" si="57"/>
        <v>16.87</v>
      </c>
      <c r="AD141" s="57" t="str">
        <f t="shared" si="58"/>
        <v/>
      </c>
      <c r="AE141" s="8"/>
    </row>
    <row r="142" spans="1:31">
      <c r="A142" s="1">
        <v>139</v>
      </c>
      <c r="B142" s="14" t="s">
        <v>59</v>
      </c>
      <c r="C142" s="14" t="s">
        <v>7</v>
      </c>
      <c r="D142" s="6" t="s">
        <v>60</v>
      </c>
      <c r="E142" s="7">
        <v>1588980.61</v>
      </c>
      <c r="F142" s="7">
        <v>6683.65</v>
      </c>
      <c r="G142" s="53">
        <v>0</v>
      </c>
      <c r="H142" s="7">
        <f t="shared" si="59"/>
        <v>1582296.9600000002</v>
      </c>
      <c r="I142" s="8">
        <f t="shared" si="41"/>
        <v>1582297</v>
      </c>
      <c r="J142" s="9">
        <v>0.02</v>
      </c>
      <c r="K142" s="10">
        <f t="shared" si="42"/>
        <v>16.87</v>
      </c>
      <c r="L142" s="10">
        <f t="shared" si="43"/>
        <v>16.87</v>
      </c>
      <c r="M142" s="11">
        <f t="shared" si="44"/>
        <v>266886.63073999999</v>
      </c>
      <c r="N142" s="11">
        <f t="shared" si="45"/>
        <v>266886.63073999999</v>
      </c>
      <c r="O142" s="11">
        <f t="shared" si="60"/>
        <v>-0.3692600000067614</v>
      </c>
      <c r="P142" s="8">
        <f t="shared" si="46"/>
        <v>266887</v>
      </c>
      <c r="Q142" s="11">
        <f t="shared" si="47"/>
        <v>0.3692600000067614</v>
      </c>
      <c r="R142" s="1">
        <f t="shared" si="48"/>
        <v>16.87</v>
      </c>
      <c r="S142" s="8">
        <f>ROUND(IF(J142=3%,$I$364*Ranking!K142,0),0)</f>
        <v>0</v>
      </c>
      <c r="T142" s="8">
        <f t="shared" si="49"/>
        <v>266887</v>
      </c>
      <c r="U142" s="8">
        <f t="shared" si="50"/>
        <v>0</v>
      </c>
      <c r="V142" s="8">
        <f t="shared" si="51"/>
        <v>266887</v>
      </c>
      <c r="W142" s="10">
        <f t="shared" si="52"/>
        <v>16.87</v>
      </c>
      <c r="X142" s="8">
        <f>IF(J142=3%,ROUND($I$366*Ranking!K142,0),0)</f>
        <v>0</v>
      </c>
      <c r="Y142" s="12">
        <f t="shared" si="53"/>
        <v>266887</v>
      </c>
      <c r="Z142" s="12">
        <f t="shared" si="54"/>
        <v>0</v>
      </c>
      <c r="AA142" s="8">
        <f t="shared" si="55"/>
        <v>266887</v>
      </c>
      <c r="AB142" s="55">
        <f t="shared" si="56"/>
        <v>0</v>
      </c>
      <c r="AC142" s="56">
        <f t="shared" si="57"/>
        <v>16.87</v>
      </c>
      <c r="AD142" s="57" t="str">
        <f t="shared" si="58"/>
        <v/>
      </c>
      <c r="AE142" s="8"/>
    </row>
    <row r="143" spans="1:31">
      <c r="A143" s="1">
        <v>140</v>
      </c>
      <c r="B143" s="14" t="s">
        <v>350</v>
      </c>
      <c r="C143" s="14" t="s">
        <v>7</v>
      </c>
      <c r="D143" s="6" t="s">
        <v>351</v>
      </c>
      <c r="E143" s="7">
        <v>95750.75</v>
      </c>
      <c r="F143" s="7">
        <v>254.44</v>
      </c>
      <c r="G143" s="53">
        <v>0</v>
      </c>
      <c r="H143" s="7">
        <f t="shared" si="59"/>
        <v>95496.31</v>
      </c>
      <c r="I143" s="8">
        <f t="shared" si="41"/>
        <v>95496</v>
      </c>
      <c r="J143" s="9">
        <v>1.4999999999999999E-2</v>
      </c>
      <c r="K143" s="10">
        <f t="shared" si="42"/>
        <v>16.87</v>
      </c>
      <c r="L143" s="10">
        <f t="shared" si="43"/>
        <v>16.87</v>
      </c>
      <c r="M143" s="11">
        <f t="shared" si="44"/>
        <v>16107.34628</v>
      </c>
      <c r="N143" s="11">
        <f t="shared" si="45"/>
        <v>16107.34628</v>
      </c>
      <c r="O143" s="11">
        <f t="shared" si="60"/>
        <v>0.34627999999975145</v>
      </c>
      <c r="P143" s="8">
        <f t="shared" si="46"/>
        <v>16107</v>
      </c>
      <c r="Q143" s="11">
        <f t="shared" si="47"/>
        <v>-0.34627999999975145</v>
      </c>
      <c r="R143" s="1">
        <f t="shared" si="48"/>
        <v>16.87</v>
      </c>
      <c r="S143" s="8">
        <f>ROUND(IF(J143=3%,$I$364*Ranking!K143,0),0)</f>
        <v>0</v>
      </c>
      <c r="T143" s="8">
        <f t="shared" si="49"/>
        <v>16107</v>
      </c>
      <c r="U143" s="8">
        <f t="shared" si="50"/>
        <v>0</v>
      </c>
      <c r="V143" s="8">
        <f t="shared" si="51"/>
        <v>16107</v>
      </c>
      <c r="W143" s="10">
        <f t="shared" si="52"/>
        <v>16.87</v>
      </c>
      <c r="X143" s="8">
        <f>IF(J143=3%,ROUND($I$366*Ranking!K143,0),0)</f>
        <v>0</v>
      </c>
      <c r="Y143" s="12">
        <f t="shared" si="53"/>
        <v>16107</v>
      </c>
      <c r="Z143" s="12">
        <f t="shared" si="54"/>
        <v>0</v>
      </c>
      <c r="AA143" s="8">
        <f t="shared" si="55"/>
        <v>16107</v>
      </c>
      <c r="AB143" s="55">
        <f t="shared" si="56"/>
        <v>0</v>
      </c>
      <c r="AC143" s="56">
        <f t="shared" si="57"/>
        <v>16.87</v>
      </c>
      <c r="AD143" s="57" t="str">
        <f t="shared" si="58"/>
        <v/>
      </c>
      <c r="AE143" s="8"/>
    </row>
    <row r="144" spans="1:31">
      <c r="A144" s="1">
        <v>141</v>
      </c>
      <c r="B144" s="14" t="s">
        <v>352</v>
      </c>
      <c r="C144" s="14" t="s">
        <v>7</v>
      </c>
      <c r="D144" s="6" t="s">
        <v>353</v>
      </c>
      <c r="E144" s="7">
        <v>643472</v>
      </c>
      <c r="F144" s="7">
        <v>8677</v>
      </c>
      <c r="G144" s="53">
        <v>0</v>
      </c>
      <c r="H144" s="7">
        <f t="shared" si="59"/>
        <v>634795</v>
      </c>
      <c r="I144" s="8">
        <f t="shared" si="41"/>
        <v>634795</v>
      </c>
      <c r="J144" s="9">
        <v>0.01</v>
      </c>
      <c r="K144" s="10">
        <f t="shared" si="42"/>
        <v>16.87</v>
      </c>
      <c r="L144" s="10">
        <f t="shared" si="43"/>
        <v>16.87</v>
      </c>
      <c r="M144" s="11">
        <f t="shared" si="44"/>
        <v>107071.11166</v>
      </c>
      <c r="N144" s="11">
        <f t="shared" si="45"/>
        <v>107071.11166</v>
      </c>
      <c r="O144" s="11">
        <f t="shared" si="60"/>
        <v>0.11165999999502674</v>
      </c>
      <c r="P144" s="8">
        <f t="shared" si="46"/>
        <v>107071</v>
      </c>
      <c r="Q144" s="11">
        <f t="shared" si="47"/>
        <v>-0.11165999999502674</v>
      </c>
      <c r="R144" s="1">
        <f t="shared" si="48"/>
        <v>16.87</v>
      </c>
      <c r="S144" s="8">
        <f>ROUND(IF(J144=3%,$I$364*Ranking!K144,0),0)</f>
        <v>0</v>
      </c>
      <c r="T144" s="8">
        <f t="shared" si="49"/>
        <v>107071</v>
      </c>
      <c r="U144" s="8">
        <f t="shared" si="50"/>
        <v>0</v>
      </c>
      <c r="V144" s="8">
        <f t="shared" si="51"/>
        <v>107071</v>
      </c>
      <c r="W144" s="10">
        <f t="shared" si="52"/>
        <v>16.87</v>
      </c>
      <c r="X144" s="8">
        <f>IF(J144=3%,ROUND($I$366*Ranking!K144,0),0)</f>
        <v>0</v>
      </c>
      <c r="Y144" s="12">
        <f t="shared" si="53"/>
        <v>107071</v>
      </c>
      <c r="Z144" s="12">
        <f t="shared" si="54"/>
        <v>0</v>
      </c>
      <c r="AA144" s="8">
        <f t="shared" si="55"/>
        <v>107071</v>
      </c>
      <c r="AB144" s="55">
        <f t="shared" si="56"/>
        <v>0</v>
      </c>
      <c r="AC144" s="56">
        <f t="shared" si="57"/>
        <v>16.87</v>
      </c>
      <c r="AD144" s="57" t="str">
        <f t="shared" si="58"/>
        <v/>
      </c>
      <c r="AE144" s="8"/>
    </row>
    <row r="145" spans="1:31">
      <c r="A145" s="1">
        <v>142</v>
      </c>
      <c r="B145" s="14" t="s">
        <v>354</v>
      </c>
      <c r="C145" s="14" t="s">
        <v>7</v>
      </c>
      <c r="D145" s="6" t="s">
        <v>355</v>
      </c>
      <c r="E145" s="7">
        <v>557655.27</v>
      </c>
      <c r="F145" s="7">
        <v>8718.94</v>
      </c>
      <c r="G145" s="53">
        <v>0</v>
      </c>
      <c r="H145" s="7">
        <f t="shared" si="59"/>
        <v>548936.33000000007</v>
      </c>
      <c r="I145" s="8">
        <f t="shared" si="41"/>
        <v>548936</v>
      </c>
      <c r="J145" s="9">
        <v>1.4999999999999999E-2</v>
      </c>
      <c r="K145" s="10">
        <f t="shared" si="42"/>
        <v>16.87</v>
      </c>
      <c r="L145" s="10">
        <f t="shared" si="43"/>
        <v>16.87</v>
      </c>
      <c r="M145" s="11">
        <f t="shared" si="44"/>
        <v>92589.241800000003</v>
      </c>
      <c r="N145" s="11">
        <f t="shared" si="45"/>
        <v>92589.241800000003</v>
      </c>
      <c r="O145" s="11">
        <f t="shared" si="60"/>
        <v>0.24180000000342261</v>
      </c>
      <c r="P145" s="8">
        <f t="shared" si="46"/>
        <v>92589</v>
      </c>
      <c r="Q145" s="11">
        <f t="shared" si="47"/>
        <v>-0.24180000000342261</v>
      </c>
      <c r="R145" s="1">
        <f t="shared" si="48"/>
        <v>16.87</v>
      </c>
      <c r="S145" s="8">
        <f>ROUND(IF(J145=3%,$I$364*Ranking!K145,0),0)</f>
        <v>0</v>
      </c>
      <c r="T145" s="8">
        <f t="shared" si="49"/>
        <v>92589</v>
      </c>
      <c r="U145" s="8">
        <f t="shared" si="50"/>
        <v>0</v>
      </c>
      <c r="V145" s="8">
        <f t="shared" si="51"/>
        <v>92589</v>
      </c>
      <c r="W145" s="10">
        <f t="shared" si="52"/>
        <v>16.87</v>
      </c>
      <c r="X145" s="8">
        <f>IF(J145=3%,ROUND($I$366*Ranking!K145,0),0)</f>
        <v>0</v>
      </c>
      <c r="Y145" s="12">
        <f t="shared" si="53"/>
        <v>92589</v>
      </c>
      <c r="Z145" s="12">
        <f t="shared" si="54"/>
        <v>0</v>
      </c>
      <c r="AA145" s="8">
        <f t="shared" si="55"/>
        <v>92589</v>
      </c>
      <c r="AB145" s="55">
        <f t="shared" si="56"/>
        <v>0</v>
      </c>
      <c r="AC145" s="56">
        <f t="shared" si="57"/>
        <v>16.87</v>
      </c>
      <c r="AD145" s="57" t="str">
        <f t="shared" si="58"/>
        <v/>
      </c>
      <c r="AE145" s="8"/>
    </row>
    <row r="146" spans="1:31">
      <c r="A146" s="1">
        <v>143</v>
      </c>
      <c r="B146" s="14" t="s">
        <v>356</v>
      </c>
      <c r="C146" s="14" t="s">
        <v>7</v>
      </c>
      <c r="D146" s="6" t="s">
        <v>357</v>
      </c>
      <c r="E146" s="7">
        <v>0</v>
      </c>
      <c r="F146" s="7">
        <v>0</v>
      </c>
      <c r="G146" s="53">
        <v>0</v>
      </c>
      <c r="H146" s="7">
        <f t="shared" si="59"/>
        <v>0</v>
      </c>
      <c r="I146" s="8">
        <f t="shared" si="41"/>
        <v>0</v>
      </c>
      <c r="J146" s="9">
        <v>0</v>
      </c>
      <c r="K146" s="10">
        <f t="shared" si="42"/>
        <v>0</v>
      </c>
      <c r="L146" s="10" t="str">
        <f t="shared" si="43"/>
        <v/>
      </c>
      <c r="M146" s="11">
        <f t="shared" si="44"/>
        <v>0</v>
      </c>
      <c r="N146" s="11">
        <f t="shared" si="45"/>
        <v>0</v>
      </c>
      <c r="O146" s="11">
        <f t="shared" si="60"/>
        <v>0</v>
      </c>
      <c r="P146" s="8">
        <f t="shared" si="46"/>
        <v>0</v>
      </c>
      <c r="Q146" s="11">
        <f t="shared" si="47"/>
        <v>0</v>
      </c>
      <c r="R146" s="1">
        <f t="shared" si="48"/>
        <v>0</v>
      </c>
      <c r="S146" s="8">
        <f>ROUND(IF(J146=3%,$I$364*Ranking!K146,0),0)</f>
        <v>0</v>
      </c>
      <c r="T146" s="8">
        <f t="shared" si="49"/>
        <v>0</v>
      </c>
      <c r="U146" s="8">
        <f t="shared" si="50"/>
        <v>0</v>
      </c>
      <c r="V146" s="8">
        <f t="shared" si="51"/>
        <v>0</v>
      </c>
      <c r="W146" s="10">
        <f t="shared" si="52"/>
        <v>0</v>
      </c>
      <c r="X146" s="8">
        <f>IF(J146=3%,ROUND($I$366*Ranking!K146,0),0)</f>
        <v>0</v>
      </c>
      <c r="Y146" s="12">
        <f t="shared" si="53"/>
        <v>0</v>
      </c>
      <c r="Z146" s="12">
        <f t="shared" si="54"/>
        <v>0</v>
      </c>
      <c r="AA146" s="8">
        <f t="shared" si="55"/>
        <v>0</v>
      </c>
      <c r="AB146" s="55">
        <f t="shared" si="56"/>
        <v>0</v>
      </c>
      <c r="AC146" s="56" t="str">
        <f t="shared" si="57"/>
        <v/>
      </c>
      <c r="AD146" s="57" t="str">
        <f t="shared" si="58"/>
        <v/>
      </c>
      <c r="AE146" s="8"/>
    </row>
    <row r="147" spans="1:31">
      <c r="A147" s="1">
        <v>144</v>
      </c>
      <c r="B147" s="14" t="s">
        <v>358</v>
      </c>
      <c r="C147" s="14" t="s">
        <v>7</v>
      </c>
      <c r="D147" s="6" t="s">
        <v>359</v>
      </c>
      <c r="E147" s="7">
        <v>0</v>
      </c>
      <c r="F147" s="7">
        <v>0</v>
      </c>
      <c r="G147" s="53">
        <v>0</v>
      </c>
      <c r="H147" s="7">
        <f t="shared" si="59"/>
        <v>0</v>
      </c>
      <c r="I147" s="8">
        <f t="shared" si="41"/>
        <v>0</v>
      </c>
      <c r="J147" s="9">
        <v>0</v>
      </c>
      <c r="K147" s="10">
        <f t="shared" si="42"/>
        <v>0</v>
      </c>
      <c r="L147" s="10" t="str">
        <f t="shared" si="43"/>
        <v/>
      </c>
      <c r="M147" s="11">
        <f t="shared" si="44"/>
        <v>0</v>
      </c>
      <c r="N147" s="11">
        <f t="shared" si="45"/>
        <v>0</v>
      </c>
      <c r="O147" s="11">
        <f t="shared" si="60"/>
        <v>0</v>
      </c>
      <c r="P147" s="8">
        <f t="shared" si="46"/>
        <v>0</v>
      </c>
      <c r="Q147" s="11">
        <f t="shared" si="47"/>
        <v>0</v>
      </c>
      <c r="R147" s="1">
        <f t="shared" si="48"/>
        <v>0</v>
      </c>
      <c r="S147" s="8">
        <f>ROUND(IF(J147=3%,$I$364*Ranking!K147,0),0)</f>
        <v>0</v>
      </c>
      <c r="T147" s="8">
        <f t="shared" si="49"/>
        <v>0</v>
      </c>
      <c r="U147" s="8">
        <f t="shared" si="50"/>
        <v>0</v>
      </c>
      <c r="V147" s="8">
        <f t="shared" si="51"/>
        <v>0</v>
      </c>
      <c r="W147" s="10">
        <f t="shared" si="52"/>
        <v>0</v>
      </c>
      <c r="X147" s="8">
        <f>IF(J147=3%,ROUND($I$366*Ranking!K147,0),0)</f>
        <v>0</v>
      </c>
      <c r="Y147" s="12">
        <f t="shared" si="53"/>
        <v>0</v>
      </c>
      <c r="Z147" s="12">
        <f t="shared" si="54"/>
        <v>0</v>
      </c>
      <c r="AA147" s="8">
        <f t="shared" si="55"/>
        <v>0</v>
      </c>
      <c r="AB147" s="55">
        <f t="shared" si="56"/>
        <v>0</v>
      </c>
      <c r="AC147" s="56" t="str">
        <f t="shared" si="57"/>
        <v/>
      </c>
      <c r="AD147" s="57" t="str">
        <f t="shared" si="58"/>
        <v/>
      </c>
      <c r="AE147" s="8"/>
    </row>
    <row r="148" spans="1:31">
      <c r="A148" s="1">
        <v>145</v>
      </c>
      <c r="B148" s="14" t="s">
        <v>360</v>
      </c>
      <c r="C148" s="14" t="s">
        <v>7</v>
      </c>
      <c r="D148" s="6" t="s">
        <v>361</v>
      </c>
      <c r="E148" s="7">
        <v>352802.99</v>
      </c>
      <c r="F148" s="7">
        <v>4008.44</v>
      </c>
      <c r="G148" s="53">
        <v>0</v>
      </c>
      <c r="H148" s="7">
        <f t="shared" si="59"/>
        <v>348794.55</v>
      </c>
      <c r="I148" s="8">
        <f t="shared" si="41"/>
        <v>348795</v>
      </c>
      <c r="J148" s="9">
        <v>0.01</v>
      </c>
      <c r="K148" s="10">
        <f t="shared" si="42"/>
        <v>16.87</v>
      </c>
      <c r="L148" s="10">
        <f t="shared" si="43"/>
        <v>16.87</v>
      </c>
      <c r="M148" s="11">
        <f t="shared" si="44"/>
        <v>58831.383970000003</v>
      </c>
      <c r="N148" s="11">
        <f t="shared" si="45"/>
        <v>58831.383970000003</v>
      </c>
      <c r="O148" s="11">
        <f t="shared" si="60"/>
        <v>0.38397000000259141</v>
      </c>
      <c r="P148" s="8">
        <f t="shared" si="46"/>
        <v>58831</v>
      </c>
      <c r="Q148" s="11">
        <f t="shared" si="47"/>
        <v>-0.38397000000259141</v>
      </c>
      <c r="R148" s="1">
        <f t="shared" si="48"/>
        <v>16.87</v>
      </c>
      <c r="S148" s="8">
        <f>ROUND(IF(J148=3%,$I$364*Ranking!K148,0),0)</f>
        <v>0</v>
      </c>
      <c r="T148" s="8">
        <f t="shared" si="49"/>
        <v>58831</v>
      </c>
      <c r="U148" s="8">
        <f t="shared" si="50"/>
        <v>0</v>
      </c>
      <c r="V148" s="8">
        <f t="shared" si="51"/>
        <v>58831</v>
      </c>
      <c r="W148" s="10">
        <f t="shared" si="52"/>
        <v>16.87</v>
      </c>
      <c r="X148" s="8">
        <f>IF(J148=3%,ROUND($I$366*Ranking!K148,0),0)</f>
        <v>0</v>
      </c>
      <c r="Y148" s="12">
        <f t="shared" si="53"/>
        <v>58831</v>
      </c>
      <c r="Z148" s="12">
        <f t="shared" si="54"/>
        <v>0</v>
      </c>
      <c r="AA148" s="8">
        <f t="shared" si="55"/>
        <v>58831</v>
      </c>
      <c r="AB148" s="55">
        <f t="shared" si="56"/>
        <v>0</v>
      </c>
      <c r="AC148" s="56">
        <f t="shared" si="57"/>
        <v>16.87</v>
      </c>
      <c r="AD148" s="57" t="str">
        <f t="shared" si="58"/>
        <v/>
      </c>
      <c r="AE148" s="8"/>
    </row>
    <row r="149" spans="1:31">
      <c r="A149" s="1">
        <v>146</v>
      </c>
      <c r="B149" s="14" t="s">
        <v>362</v>
      </c>
      <c r="C149" s="14" t="s">
        <v>7</v>
      </c>
      <c r="D149" s="6" t="s">
        <v>363</v>
      </c>
      <c r="E149" s="7">
        <v>247139.86</v>
      </c>
      <c r="F149" s="7">
        <v>1810.81</v>
      </c>
      <c r="G149" s="53">
        <v>0</v>
      </c>
      <c r="H149" s="7">
        <f t="shared" si="59"/>
        <v>245329.05</v>
      </c>
      <c r="I149" s="8">
        <f t="shared" si="41"/>
        <v>245329</v>
      </c>
      <c r="J149" s="9">
        <v>0.01</v>
      </c>
      <c r="K149" s="10">
        <f t="shared" si="42"/>
        <v>16.87</v>
      </c>
      <c r="L149" s="10">
        <f t="shared" si="43"/>
        <v>16.87</v>
      </c>
      <c r="M149" s="11">
        <f t="shared" si="44"/>
        <v>41379.734799999998</v>
      </c>
      <c r="N149" s="11">
        <f t="shared" si="45"/>
        <v>41379.734799999998</v>
      </c>
      <c r="O149" s="11">
        <f t="shared" si="60"/>
        <v>-0.26520000000164146</v>
      </c>
      <c r="P149" s="8">
        <f t="shared" si="46"/>
        <v>41380</v>
      </c>
      <c r="Q149" s="11">
        <f t="shared" si="47"/>
        <v>0.26520000000164146</v>
      </c>
      <c r="R149" s="1">
        <f t="shared" si="48"/>
        <v>16.87</v>
      </c>
      <c r="S149" s="8">
        <f>ROUND(IF(J149=3%,$I$364*Ranking!K149,0),0)</f>
        <v>0</v>
      </c>
      <c r="T149" s="8">
        <f t="shared" si="49"/>
        <v>41380</v>
      </c>
      <c r="U149" s="8">
        <f t="shared" si="50"/>
        <v>0</v>
      </c>
      <c r="V149" s="8">
        <f t="shared" si="51"/>
        <v>41380</v>
      </c>
      <c r="W149" s="10">
        <f t="shared" si="52"/>
        <v>16.87</v>
      </c>
      <c r="X149" s="8">
        <f>IF(J149=3%,ROUND($I$366*Ranking!K149,0),0)</f>
        <v>0</v>
      </c>
      <c r="Y149" s="12">
        <f t="shared" si="53"/>
        <v>41380</v>
      </c>
      <c r="Z149" s="12">
        <f t="shared" si="54"/>
        <v>0</v>
      </c>
      <c r="AA149" s="8">
        <f t="shared" si="55"/>
        <v>41380</v>
      </c>
      <c r="AB149" s="55">
        <f t="shared" si="56"/>
        <v>0</v>
      </c>
      <c r="AC149" s="56">
        <f t="shared" si="57"/>
        <v>16.87</v>
      </c>
      <c r="AD149" s="57" t="str">
        <f t="shared" si="58"/>
        <v/>
      </c>
      <c r="AE149" s="8"/>
    </row>
    <row r="150" spans="1:31">
      <c r="A150" s="1">
        <v>147</v>
      </c>
      <c r="B150" s="14" t="s">
        <v>364</v>
      </c>
      <c r="C150" s="14" t="s">
        <v>7</v>
      </c>
      <c r="D150" s="6" t="s">
        <v>365</v>
      </c>
      <c r="E150" s="7">
        <v>187717.51</v>
      </c>
      <c r="F150" s="7">
        <v>1413.56</v>
      </c>
      <c r="G150" s="53">
        <v>0</v>
      </c>
      <c r="H150" s="7">
        <f t="shared" si="59"/>
        <v>186303.95</v>
      </c>
      <c r="I150" s="8">
        <f t="shared" si="41"/>
        <v>186304</v>
      </c>
      <c r="J150" s="9">
        <v>0.01</v>
      </c>
      <c r="K150" s="10">
        <f t="shared" si="42"/>
        <v>16.87</v>
      </c>
      <c r="L150" s="10">
        <f t="shared" si="43"/>
        <v>16.87</v>
      </c>
      <c r="M150" s="11">
        <f t="shared" si="44"/>
        <v>31423.965830000001</v>
      </c>
      <c r="N150" s="11">
        <f t="shared" si="45"/>
        <v>31423.965830000001</v>
      </c>
      <c r="O150" s="11">
        <f t="shared" si="60"/>
        <v>-3.4169999998994172E-2</v>
      </c>
      <c r="P150" s="8">
        <f t="shared" si="46"/>
        <v>31424</v>
      </c>
      <c r="Q150" s="11">
        <f t="shared" si="47"/>
        <v>3.4169999998994172E-2</v>
      </c>
      <c r="R150" s="1">
        <f t="shared" si="48"/>
        <v>16.87</v>
      </c>
      <c r="S150" s="8">
        <f>ROUND(IF(J150=3%,$I$364*Ranking!K150,0),0)</f>
        <v>0</v>
      </c>
      <c r="T150" s="8">
        <f t="shared" si="49"/>
        <v>31424</v>
      </c>
      <c r="U150" s="8">
        <f t="shared" si="50"/>
        <v>0</v>
      </c>
      <c r="V150" s="8">
        <f t="shared" si="51"/>
        <v>31424</v>
      </c>
      <c r="W150" s="10">
        <f t="shared" si="52"/>
        <v>16.87</v>
      </c>
      <c r="X150" s="8">
        <f>IF(J150=3%,ROUND($I$366*Ranking!K150,0),0)</f>
        <v>0</v>
      </c>
      <c r="Y150" s="12">
        <f t="shared" si="53"/>
        <v>31424</v>
      </c>
      <c r="Z150" s="12">
        <f t="shared" si="54"/>
        <v>0</v>
      </c>
      <c r="AA150" s="8">
        <f t="shared" si="55"/>
        <v>31424</v>
      </c>
      <c r="AB150" s="55">
        <f t="shared" si="56"/>
        <v>0</v>
      </c>
      <c r="AC150" s="56">
        <f t="shared" si="57"/>
        <v>16.87</v>
      </c>
      <c r="AD150" s="57" t="str">
        <f t="shared" si="58"/>
        <v/>
      </c>
      <c r="AE150" s="8"/>
    </row>
    <row r="151" spans="1:31">
      <c r="A151" s="1">
        <v>148</v>
      </c>
      <c r="B151" s="14" t="s">
        <v>366</v>
      </c>
      <c r="C151" s="14" t="s">
        <v>7</v>
      </c>
      <c r="D151" s="6" t="s">
        <v>367</v>
      </c>
      <c r="E151" s="7">
        <v>0</v>
      </c>
      <c r="F151" s="7">
        <v>0</v>
      </c>
      <c r="G151" s="53">
        <v>0</v>
      </c>
      <c r="H151" s="7">
        <f t="shared" si="59"/>
        <v>0</v>
      </c>
      <c r="I151" s="8">
        <f t="shared" si="41"/>
        <v>0</v>
      </c>
      <c r="J151" s="9">
        <v>0</v>
      </c>
      <c r="K151" s="10">
        <f t="shared" si="42"/>
        <v>0</v>
      </c>
      <c r="L151" s="10" t="str">
        <f t="shared" si="43"/>
        <v/>
      </c>
      <c r="M151" s="11">
        <f t="shared" si="44"/>
        <v>0</v>
      </c>
      <c r="N151" s="11">
        <f t="shared" si="45"/>
        <v>0</v>
      </c>
      <c r="O151" s="11">
        <f t="shared" si="60"/>
        <v>0</v>
      </c>
      <c r="P151" s="8">
        <f t="shared" si="46"/>
        <v>0</v>
      </c>
      <c r="Q151" s="11">
        <f t="shared" si="47"/>
        <v>0</v>
      </c>
      <c r="R151" s="1">
        <f t="shared" si="48"/>
        <v>0</v>
      </c>
      <c r="S151" s="8">
        <f>ROUND(IF(J151=3%,$I$364*Ranking!K151,0),0)</f>
        <v>0</v>
      </c>
      <c r="T151" s="8">
        <f t="shared" si="49"/>
        <v>0</v>
      </c>
      <c r="U151" s="8">
        <f t="shared" si="50"/>
        <v>0</v>
      </c>
      <c r="V151" s="8">
        <f t="shared" si="51"/>
        <v>0</v>
      </c>
      <c r="W151" s="10">
        <f t="shared" si="52"/>
        <v>0</v>
      </c>
      <c r="X151" s="8">
        <f>IF(J151=3%,ROUND($I$366*Ranking!K151,0),0)</f>
        <v>0</v>
      </c>
      <c r="Y151" s="12">
        <f t="shared" si="53"/>
        <v>0</v>
      </c>
      <c r="Z151" s="12">
        <f t="shared" si="54"/>
        <v>0</v>
      </c>
      <c r="AA151" s="8">
        <f t="shared" si="55"/>
        <v>0</v>
      </c>
      <c r="AB151" s="55">
        <f t="shared" si="56"/>
        <v>0</v>
      </c>
      <c r="AC151" s="56" t="str">
        <f t="shared" si="57"/>
        <v/>
      </c>
      <c r="AD151" s="57" t="str">
        <f t="shared" si="58"/>
        <v/>
      </c>
      <c r="AE151" s="8"/>
    </row>
    <row r="152" spans="1:31">
      <c r="A152" s="1">
        <v>149</v>
      </c>
      <c r="B152" s="14" t="s">
        <v>368</v>
      </c>
      <c r="C152" s="14" t="s">
        <v>7</v>
      </c>
      <c r="D152" s="6" t="s">
        <v>369</v>
      </c>
      <c r="E152" s="7">
        <v>0</v>
      </c>
      <c r="F152" s="7">
        <v>0</v>
      </c>
      <c r="G152" s="53">
        <v>0</v>
      </c>
      <c r="H152" s="7">
        <f t="shared" si="59"/>
        <v>0</v>
      </c>
      <c r="I152" s="8">
        <f t="shared" si="41"/>
        <v>0</v>
      </c>
      <c r="J152" s="9">
        <v>0</v>
      </c>
      <c r="K152" s="10">
        <f t="shared" si="42"/>
        <v>0</v>
      </c>
      <c r="L152" s="10" t="str">
        <f t="shared" si="43"/>
        <v/>
      </c>
      <c r="M152" s="11">
        <f t="shared" si="44"/>
        <v>0</v>
      </c>
      <c r="N152" s="11">
        <f t="shared" si="45"/>
        <v>0</v>
      </c>
      <c r="O152" s="11">
        <f t="shared" si="60"/>
        <v>0</v>
      </c>
      <c r="P152" s="8">
        <f t="shared" si="46"/>
        <v>0</v>
      </c>
      <c r="Q152" s="11">
        <f t="shared" si="47"/>
        <v>0</v>
      </c>
      <c r="R152" s="1">
        <f t="shared" si="48"/>
        <v>0</v>
      </c>
      <c r="S152" s="8">
        <f>ROUND(IF(J152=3%,$I$364*Ranking!K152,0),0)</f>
        <v>0</v>
      </c>
      <c r="T152" s="8">
        <f t="shared" si="49"/>
        <v>0</v>
      </c>
      <c r="U152" s="8">
        <f t="shared" si="50"/>
        <v>0</v>
      </c>
      <c r="V152" s="8">
        <f t="shared" si="51"/>
        <v>0</v>
      </c>
      <c r="W152" s="10">
        <f t="shared" si="52"/>
        <v>0</v>
      </c>
      <c r="X152" s="8">
        <f>IF(J152=3%,ROUND($I$366*Ranking!K152,0),0)</f>
        <v>0</v>
      </c>
      <c r="Y152" s="12">
        <f t="shared" si="53"/>
        <v>0</v>
      </c>
      <c r="Z152" s="12">
        <f t="shared" si="54"/>
        <v>0</v>
      </c>
      <c r="AA152" s="8">
        <f t="shared" si="55"/>
        <v>0</v>
      </c>
      <c r="AB152" s="55">
        <f t="shared" si="56"/>
        <v>0</v>
      </c>
      <c r="AC152" s="56" t="str">
        <f t="shared" si="57"/>
        <v/>
      </c>
      <c r="AD152" s="57" t="str">
        <f t="shared" si="58"/>
        <v/>
      </c>
      <c r="AE152" s="8"/>
    </row>
    <row r="153" spans="1:31">
      <c r="A153" s="1">
        <v>150</v>
      </c>
      <c r="B153" s="14" t="s">
        <v>370</v>
      </c>
      <c r="C153" s="14" t="s">
        <v>7</v>
      </c>
      <c r="D153" s="6" t="s">
        <v>371</v>
      </c>
      <c r="E153" s="7">
        <v>171791.02</v>
      </c>
      <c r="F153" s="7">
        <v>510.75</v>
      </c>
      <c r="G153" s="53">
        <v>0</v>
      </c>
      <c r="H153" s="7">
        <f t="shared" si="59"/>
        <v>171280.27</v>
      </c>
      <c r="I153" s="8">
        <f t="shared" si="41"/>
        <v>171280</v>
      </c>
      <c r="J153" s="9">
        <v>1.4999999999999999E-2</v>
      </c>
      <c r="K153" s="10">
        <f t="shared" si="42"/>
        <v>16.87</v>
      </c>
      <c r="L153" s="10">
        <f t="shared" si="43"/>
        <v>16.87</v>
      </c>
      <c r="M153" s="11">
        <f t="shared" si="44"/>
        <v>28889.862089999999</v>
      </c>
      <c r="N153" s="11">
        <f t="shared" si="45"/>
        <v>28889.862089999999</v>
      </c>
      <c r="O153" s="11">
        <f t="shared" si="60"/>
        <v>-0.13791000000128406</v>
      </c>
      <c r="P153" s="8">
        <f t="shared" si="46"/>
        <v>28890</v>
      </c>
      <c r="Q153" s="11">
        <f t="shared" si="47"/>
        <v>0.13791000000128406</v>
      </c>
      <c r="R153" s="1">
        <f t="shared" si="48"/>
        <v>16.87</v>
      </c>
      <c r="S153" s="8">
        <f>ROUND(IF(J153=3%,$I$364*Ranking!K153,0),0)</f>
        <v>0</v>
      </c>
      <c r="T153" s="8">
        <f t="shared" si="49"/>
        <v>28890</v>
      </c>
      <c r="U153" s="8">
        <f t="shared" si="50"/>
        <v>0</v>
      </c>
      <c r="V153" s="8">
        <f t="shared" si="51"/>
        <v>28890</v>
      </c>
      <c r="W153" s="10">
        <f t="shared" si="52"/>
        <v>16.87</v>
      </c>
      <c r="X153" s="8">
        <f>IF(J153=3%,ROUND($I$366*Ranking!K153,0),0)</f>
        <v>0</v>
      </c>
      <c r="Y153" s="12">
        <f t="shared" si="53"/>
        <v>28890</v>
      </c>
      <c r="Z153" s="12">
        <f t="shared" si="54"/>
        <v>0</v>
      </c>
      <c r="AA153" s="8">
        <f t="shared" si="55"/>
        <v>28890</v>
      </c>
      <c r="AB153" s="55">
        <f t="shared" si="56"/>
        <v>0</v>
      </c>
      <c r="AC153" s="56">
        <f t="shared" si="57"/>
        <v>16.87</v>
      </c>
      <c r="AD153" s="57" t="str">
        <f t="shared" si="58"/>
        <v/>
      </c>
      <c r="AE153" s="8"/>
    </row>
    <row r="154" spans="1:31">
      <c r="A154" s="1">
        <v>151</v>
      </c>
      <c r="B154" s="14" t="s">
        <v>372</v>
      </c>
      <c r="C154" s="14" t="s">
        <v>7</v>
      </c>
      <c r="D154" s="6" t="s">
        <v>373</v>
      </c>
      <c r="E154" s="7">
        <v>0</v>
      </c>
      <c r="F154" s="7">
        <v>0</v>
      </c>
      <c r="G154" s="53">
        <v>0</v>
      </c>
      <c r="H154" s="7">
        <f t="shared" si="59"/>
        <v>0</v>
      </c>
      <c r="I154" s="8">
        <f t="shared" si="41"/>
        <v>0</v>
      </c>
      <c r="J154" s="9">
        <v>0</v>
      </c>
      <c r="K154" s="10">
        <f t="shared" si="42"/>
        <v>0</v>
      </c>
      <c r="L154" s="10" t="str">
        <f t="shared" si="43"/>
        <v/>
      </c>
      <c r="M154" s="11">
        <f t="shared" si="44"/>
        <v>0</v>
      </c>
      <c r="N154" s="11">
        <f t="shared" si="45"/>
        <v>0</v>
      </c>
      <c r="O154" s="11">
        <f t="shared" si="60"/>
        <v>0</v>
      </c>
      <c r="P154" s="8">
        <f t="shared" si="46"/>
        <v>0</v>
      </c>
      <c r="Q154" s="11">
        <f t="shared" si="47"/>
        <v>0</v>
      </c>
      <c r="R154" s="1">
        <f t="shared" si="48"/>
        <v>0</v>
      </c>
      <c r="S154" s="8">
        <f>ROUND(IF(J154=3%,$I$364*Ranking!K154,0),0)</f>
        <v>0</v>
      </c>
      <c r="T154" s="8">
        <f t="shared" si="49"/>
        <v>0</v>
      </c>
      <c r="U154" s="8">
        <f t="shared" si="50"/>
        <v>0</v>
      </c>
      <c r="V154" s="8">
        <f t="shared" si="51"/>
        <v>0</v>
      </c>
      <c r="W154" s="10">
        <f t="shared" si="52"/>
        <v>0</v>
      </c>
      <c r="X154" s="8">
        <f>IF(J154=3%,ROUND($I$366*Ranking!K154,0),0)</f>
        <v>0</v>
      </c>
      <c r="Y154" s="12">
        <f t="shared" si="53"/>
        <v>0</v>
      </c>
      <c r="Z154" s="12">
        <f t="shared" si="54"/>
        <v>0</v>
      </c>
      <c r="AA154" s="8">
        <f t="shared" si="55"/>
        <v>0</v>
      </c>
      <c r="AB154" s="55">
        <f t="shared" si="56"/>
        <v>0</v>
      </c>
      <c r="AC154" s="56" t="str">
        <f t="shared" si="57"/>
        <v/>
      </c>
      <c r="AD154" s="57" t="str">
        <f t="shared" si="58"/>
        <v/>
      </c>
      <c r="AE154" s="8"/>
    </row>
    <row r="155" spans="1:31">
      <c r="A155" s="1">
        <v>152</v>
      </c>
      <c r="B155" s="14" t="s">
        <v>374</v>
      </c>
      <c r="C155" s="14" t="s">
        <v>7</v>
      </c>
      <c r="D155" s="6" t="s">
        <v>375</v>
      </c>
      <c r="E155" s="7">
        <v>475992.82</v>
      </c>
      <c r="F155" s="7">
        <v>4310.66</v>
      </c>
      <c r="G155" s="53">
        <v>0</v>
      </c>
      <c r="H155" s="7">
        <f t="shared" si="59"/>
        <v>471682.16000000003</v>
      </c>
      <c r="I155" s="8">
        <f t="shared" si="41"/>
        <v>471682</v>
      </c>
      <c r="J155" s="9">
        <v>0.03</v>
      </c>
      <c r="K155" s="10">
        <f t="shared" si="42"/>
        <v>16.87</v>
      </c>
      <c r="L155" s="10">
        <f t="shared" si="43"/>
        <v>33.44</v>
      </c>
      <c r="M155" s="11">
        <f t="shared" si="44"/>
        <v>79558.780530000004</v>
      </c>
      <c r="N155" s="11">
        <f t="shared" si="45"/>
        <v>79558.780530000004</v>
      </c>
      <c r="O155" s="11">
        <f t="shared" si="60"/>
        <v>-0.21946999999636319</v>
      </c>
      <c r="P155" s="8">
        <f t="shared" si="46"/>
        <v>79559</v>
      </c>
      <c r="Q155" s="11">
        <f t="shared" si="47"/>
        <v>0.21946999999636319</v>
      </c>
      <c r="R155" s="1">
        <f t="shared" si="48"/>
        <v>16.87</v>
      </c>
      <c r="S155" s="8">
        <f>ROUND(IF(J155=3%,$I$364*Ranking!K155,0),0)</f>
        <v>47352</v>
      </c>
      <c r="T155" s="8">
        <f t="shared" si="49"/>
        <v>126911</v>
      </c>
      <c r="U155" s="8">
        <f t="shared" si="50"/>
        <v>47352</v>
      </c>
      <c r="V155" s="8">
        <f t="shared" si="51"/>
        <v>126911</v>
      </c>
      <c r="W155" s="10">
        <f t="shared" si="52"/>
        <v>26.91</v>
      </c>
      <c r="X155" s="8">
        <f>IF(J155=3%,ROUND($I$366*Ranking!K155,0),0)</f>
        <v>30818</v>
      </c>
      <c r="Y155" s="12">
        <f t="shared" si="53"/>
        <v>157729</v>
      </c>
      <c r="Z155" s="12">
        <f t="shared" si="54"/>
        <v>30818</v>
      </c>
      <c r="AA155" s="8">
        <f t="shared" si="55"/>
        <v>157729</v>
      </c>
      <c r="AB155" s="55">
        <f t="shared" si="56"/>
        <v>0</v>
      </c>
      <c r="AC155" s="56">
        <f t="shared" si="57"/>
        <v>33.44</v>
      </c>
      <c r="AD155" s="57" t="str">
        <f t="shared" si="58"/>
        <v/>
      </c>
      <c r="AE155" s="8"/>
    </row>
    <row r="156" spans="1:31">
      <c r="A156" s="1">
        <v>153</v>
      </c>
      <c r="B156" s="14" t="s">
        <v>376</v>
      </c>
      <c r="C156" s="14" t="s">
        <v>7</v>
      </c>
      <c r="D156" s="6" t="s">
        <v>377</v>
      </c>
      <c r="E156" s="7">
        <v>0</v>
      </c>
      <c r="F156" s="7">
        <v>0</v>
      </c>
      <c r="G156" s="53">
        <v>0</v>
      </c>
      <c r="H156" s="7">
        <f t="shared" si="59"/>
        <v>0</v>
      </c>
      <c r="I156" s="8">
        <f t="shared" si="41"/>
        <v>0</v>
      </c>
      <c r="J156" s="9">
        <v>0</v>
      </c>
      <c r="K156" s="10">
        <f t="shared" si="42"/>
        <v>0</v>
      </c>
      <c r="L156" s="10" t="str">
        <f t="shared" si="43"/>
        <v/>
      </c>
      <c r="M156" s="11">
        <f t="shared" si="44"/>
        <v>0</v>
      </c>
      <c r="N156" s="11">
        <f t="shared" si="45"/>
        <v>0</v>
      </c>
      <c r="O156" s="11">
        <f t="shared" si="60"/>
        <v>0</v>
      </c>
      <c r="P156" s="8">
        <f t="shared" si="46"/>
        <v>0</v>
      </c>
      <c r="Q156" s="11">
        <f t="shared" si="47"/>
        <v>0</v>
      </c>
      <c r="R156" s="1">
        <f t="shared" si="48"/>
        <v>0</v>
      </c>
      <c r="S156" s="8">
        <f>ROUND(IF(J156=3%,$I$364*Ranking!K156,0),0)</f>
        <v>0</v>
      </c>
      <c r="T156" s="8">
        <f t="shared" si="49"/>
        <v>0</v>
      </c>
      <c r="U156" s="8">
        <f t="shared" si="50"/>
        <v>0</v>
      </c>
      <c r="V156" s="8">
        <f t="shared" si="51"/>
        <v>0</v>
      </c>
      <c r="W156" s="10">
        <f t="shared" si="52"/>
        <v>0</v>
      </c>
      <c r="X156" s="8">
        <f>IF(J156=3%,ROUND($I$366*Ranking!K156,0),0)</f>
        <v>0</v>
      </c>
      <c r="Y156" s="12">
        <f t="shared" si="53"/>
        <v>0</v>
      </c>
      <c r="Z156" s="12">
        <f t="shared" si="54"/>
        <v>0</v>
      </c>
      <c r="AA156" s="8">
        <f t="shared" si="55"/>
        <v>0</v>
      </c>
      <c r="AB156" s="55">
        <f t="shared" si="56"/>
        <v>0</v>
      </c>
      <c r="AC156" s="56" t="str">
        <f t="shared" si="57"/>
        <v/>
      </c>
      <c r="AD156" s="57" t="str">
        <f t="shared" si="58"/>
        <v/>
      </c>
      <c r="AE156" s="8"/>
    </row>
    <row r="157" spans="1:31">
      <c r="A157" s="1">
        <v>154</v>
      </c>
      <c r="B157" s="14" t="s">
        <v>61</v>
      </c>
      <c r="C157" s="14" t="s">
        <v>7</v>
      </c>
      <c r="D157" s="6" t="s">
        <v>62</v>
      </c>
      <c r="E157" s="7">
        <v>132672.87</v>
      </c>
      <c r="F157" s="7">
        <v>1346.64</v>
      </c>
      <c r="G157" s="53">
        <v>0</v>
      </c>
      <c r="H157" s="7">
        <f t="shared" si="59"/>
        <v>131326.22999999998</v>
      </c>
      <c r="I157" s="8">
        <f t="shared" si="41"/>
        <v>131326</v>
      </c>
      <c r="J157" s="9">
        <v>0.03</v>
      </c>
      <c r="K157" s="10">
        <f t="shared" si="42"/>
        <v>16.87</v>
      </c>
      <c r="L157" s="10">
        <f t="shared" si="43"/>
        <v>96.23</v>
      </c>
      <c r="M157" s="11">
        <f t="shared" si="44"/>
        <v>22150.80587</v>
      </c>
      <c r="N157" s="11">
        <f t="shared" si="45"/>
        <v>22150.80587</v>
      </c>
      <c r="O157" s="11">
        <f t="shared" si="60"/>
        <v>-0.19412999999985914</v>
      </c>
      <c r="P157" s="8">
        <f t="shared" si="46"/>
        <v>22151</v>
      </c>
      <c r="Q157" s="11">
        <f t="shared" si="47"/>
        <v>0.19412999999985914</v>
      </c>
      <c r="R157" s="1">
        <f t="shared" si="48"/>
        <v>16.87</v>
      </c>
      <c r="S157" s="8">
        <f>ROUND(IF(J157=3%,$I$364*Ranking!K157,0),0)</f>
        <v>63136</v>
      </c>
      <c r="T157" s="8">
        <f t="shared" si="49"/>
        <v>85287</v>
      </c>
      <c r="U157" s="8">
        <f t="shared" si="50"/>
        <v>63136</v>
      </c>
      <c r="V157" s="8">
        <f t="shared" si="51"/>
        <v>85287</v>
      </c>
      <c r="W157" s="10">
        <f t="shared" si="52"/>
        <v>64.94</v>
      </c>
      <c r="X157" s="8">
        <f>IF(J157=3%,ROUND($I$366*Ranking!K157,0),0)</f>
        <v>41090</v>
      </c>
      <c r="Y157" s="12">
        <f t="shared" si="53"/>
        <v>126377</v>
      </c>
      <c r="Z157" s="12">
        <f t="shared" si="54"/>
        <v>41090</v>
      </c>
      <c r="AA157" s="8">
        <f t="shared" si="55"/>
        <v>126377</v>
      </c>
      <c r="AB157" s="55">
        <f t="shared" si="56"/>
        <v>0</v>
      </c>
      <c r="AC157" s="56">
        <f t="shared" si="57"/>
        <v>96.23</v>
      </c>
      <c r="AD157" s="57" t="str">
        <f t="shared" si="58"/>
        <v/>
      </c>
      <c r="AE157" s="8"/>
    </row>
    <row r="158" spans="1:31">
      <c r="A158" s="1">
        <v>155</v>
      </c>
      <c r="B158" s="14" t="s">
        <v>378</v>
      </c>
      <c r="C158" s="14" t="s">
        <v>7</v>
      </c>
      <c r="D158" s="6" t="s">
        <v>379</v>
      </c>
      <c r="E158" s="7">
        <v>7007526.9699999997</v>
      </c>
      <c r="F158" s="7">
        <v>57815.63</v>
      </c>
      <c r="G158" s="53">
        <v>0</v>
      </c>
      <c r="H158" s="7">
        <f t="shared" si="59"/>
        <v>6949711.3399999999</v>
      </c>
      <c r="I158" s="8">
        <f t="shared" si="41"/>
        <v>6949711</v>
      </c>
      <c r="J158" s="9">
        <v>0.03</v>
      </c>
      <c r="K158" s="10">
        <f t="shared" si="42"/>
        <v>16.87</v>
      </c>
      <c r="L158" s="10">
        <f t="shared" si="43"/>
        <v>17.489999999999998</v>
      </c>
      <c r="M158" s="11">
        <f t="shared" si="44"/>
        <v>1172210.371</v>
      </c>
      <c r="N158" s="11">
        <f t="shared" si="45"/>
        <v>1172210.371</v>
      </c>
      <c r="O158" s="11">
        <f t="shared" si="60"/>
        <v>0.37100000004284084</v>
      </c>
      <c r="P158" s="8">
        <f t="shared" si="46"/>
        <v>1172210</v>
      </c>
      <c r="Q158" s="11">
        <f t="shared" si="47"/>
        <v>-0.37100000004284084</v>
      </c>
      <c r="R158" s="1">
        <f t="shared" si="48"/>
        <v>16.87</v>
      </c>
      <c r="S158" s="8">
        <f>ROUND(IF(J158=3%,$I$364*Ranking!K158,0),0)</f>
        <v>26307</v>
      </c>
      <c r="T158" s="8">
        <f t="shared" si="49"/>
        <v>1198517</v>
      </c>
      <c r="U158" s="8">
        <f t="shared" si="50"/>
        <v>26307</v>
      </c>
      <c r="V158" s="8">
        <f t="shared" si="51"/>
        <v>1198517</v>
      </c>
      <c r="W158" s="10">
        <f t="shared" si="52"/>
        <v>17.25</v>
      </c>
      <c r="X158" s="8">
        <f>IF(J158=3%,ROUND($I$366*Ranking!K158,0),0)</f>
        <v>17121</v>
      </c>
      <c r="Y158" s="12">
        <f t="shared" si="53"/>
        <v>1215638</v>
      </c>
      <c r="Z158" s="12">
        <f t="shared" si="54"/>
        <v>17121</v>
      </c>
      <c r="AA158" s="8">
        <f t="shared" si="55"/>
        <v>1215638</v>
      </c>
      <c r="AB158" s="55">
        <f t="shared" si="56"/>
        <v>0</v>
      </c>
      <c r="AC158" s="56">
        <f t="shared" si="57"/>
        <v>17.489999999999998</v>
      </c>
      <c r="AD158" s="57" t="str">
        <f t="shared" si="58"/>
        <v/>
      </c>
      <c r="AE158" s="8"/>
    </row>
    <row r="159" spans="1:31">
      <c r="A159" s="1">
        <v>156</v>
      </c>
      <c r="B159" s="14" t="s">
        <v>380</v>
      </c>
      <c r="C159" s="14" t="s">
        <v>7</v>
      </c>
      <c r="D159" s="6" t="s">
        <v>381</v>
      </c>
      <c r="E159" s="7">
        <v>0</v>
      </c>
      <c r="F159" s="7">
        <v>0</v>
      </c>
      <c r="G159" s="53">
        <v>0</v>
      </c>
      <c r="H159" s="7">
        <f t="shared" si="59"/>
        <v>0</v>
      </c>
      <c r="I159" s="8">
        <f t="shared" si="41"/>
        <v>0</v>
      </c>
      <c r="J159" s="9">
        <v>0</v>
      </c>
      <c r="K159" s="10">
        <f t="shared" si="42"/>
        <v>0</v>
      </c>
      <c r="L159" s="10" t="str">
        <f t="shared" si="43"/>
        <v/>
      </c>
      <c r="M159" s="11">
        <f t="shared" si="44"/>
        <v>0</v>
      </c>
      <c r="N159" s="11">
        <f t="shared" si="45"/>
        <v>0</v>
      </c>
      <c r="O159" s="11">
        <f t="shared" si="60"/>
        <v>0</v>
      </c>
      <c r="P159" s="8">
        <f t="shared" si="46"/>
        <v>0</v>
      </c>
      <c r="Q159" s="11">
        <f t="shared" si="47"/>
        <v>0</v>
      </c>
      <c r="R159" s="1">
        <f t="shared" si="48"/>
        <v>0</v>
      </c>
      <c r="S159" s="8">
        <f>ROUND(IF(J159=3%,$I$364*Ranking!K159,0),0)</f>
        <v>0</v>
      </c>
      <c r="T159" s="8">
        <f t="shared" si="49"/>
        <v>0</v>
      </c>
      <c r="U159" s="8">
        <f t="shared" si="50"/>
        <v>0</v>
      </c>
      <c r="V159" s="8">
        <f t="shared" si="51"/>
        <v>0</v>
      </c>
      <c r="W159" s="10">
        <f t="shared" si="52"/>
        <v>0</v>
      </c>
      <c r="X159" s="8">
        <f>IF(J159=3%,ROUND($I$366*Ranking!K159,0),0)</f>
        <v>0</v>
      </c>
      <c r="Y159" s="12">
        <f t="shared" si="53"/>
        <v>0</v>
      </c>
      <c r="Z159" s="12">
        <f t="shared" si="54"/>
        <v>0</v>
      </c>
      <c r="AA159" s="8">
        <f t="shared" si="55"/>
        <v>0</v>
      </c>
      <c r="AB159" s="55">
        <f t="shared" si="56"/>
        <v>0</v>
      </c>
      <c r="AC159" s="56" t="str">
        <f t="shared" si="57"/>
        <v/>
      </c>
      <c r="AD159" s="57" t="str">
        <f t="shared" si="58"/>
        <v/>
      </c>
      <c r="AE159" s="8"/>
    </row>
    <row r="160" spans="1:31">
      <c r="A160" s="1">
        <v>157</v>
      </c>
      <c r="B160" s="14" t="s">
        <v>63</v>
      </c>
      <c r="C160" s="14" t="s">
        <v>7</v>
      </c>
      <c r="D160" s="6" t="s">
        <v>64</v>
      </c>
      <c r="E160" s="7">
        <v>1047269.81</v>
      </c>
      <c r="F160" s="7">
        <v>7860.65</v>
      </c>
      <c r="G160" s="53">
        <v>0</v>
      </c>
      <c r="H160" s="7">
        <f t="shared" si="59"/>
        <v>1039409.16</v>
      </c>
      <c r="I160" s="8">
        <f t="shared" si="41"/>
        <v>1039409</v>
      </c>
      <c r="J160" s="9">
        <v>0.03</v>
      </c>
      <c r="K160" s="10">
        <f t="shared" si="42"/>
        <v>16.87</v>
      </c>
      <c r="L160" s="10">
        <f t="shared" si="43"/>
        <v>22.72</v>
      </c>
      <c r="M160" s="11">
        <f t="shared" si="44"/>
        <v>175317.50738</v>
      </c>
      <c r="N160" s="11">
        <f t="shared" si="45"/>
        <v>175317.50738</v>
      </c>
      <c r="O160" s="11">
        <f t="shared" si="60"/>
        <v>-0.49262000000453554</v>
      </c>
      <c r="P160" s="8">
        <f t="shared" si="46"/>
        <v>175318</v>
      </c>
      <c r="Q160" s="11">
        <f t="shared" si="47"/>
        <v>0.49262000000453554</v>
      </c>
      <c r="R160" s="1">
        <f t="shared" si="48"/>
        <v>16.87</v>
      </c>
      <c r="S160" s="8">
        <f>ROUND(IF(J160=3%,$I$364*Ranking!K160,0),0)</f>
        <v>36829</v>
      </c>
      <c r="T160" s="8">
        <f t="shared" si="49"/>
        <v>212147</v>
      </c>
      <c r="U160" s="8">
        <f t="shared" si="50"/>
        <v>36829</v>
      </c>
      <c r="V160" s="8">
        <f t="shared" si="51"/>
        <v>212147</v>
      </c>
      <c r="W160" s="10">
        <f t="shared" si="52"/>
        <v>20.41</v>
      </c>
      <c r="X160" s="8">
        <f>IF(J160=3%,ROUND($I$366*Ranking!K160,0),0)</f>
        <v>23969</v>
      </c>
      <c r="Y160" s="12">
        <f t="shared" si="53"/>
        <v>236116</v>
      </c>
      <c r="Z160" s="12">
        <f t="shared" si="54"/>
        <v>23969</v>
      </c>
      <c r="AA160" s="8">
        <f t="shared" si="55"/>
        <v>236116</v>
      </c>
      <c r="AB160" s="55">
        <f t="shared" si="56"/>
        <v>0</v>
      </c>
      <c r="AC160" s="56">
        <f t="shared" si="57"/>
        <v>22.72</v>
      </c>
      <c r="AD160" s="57" t="str">
        <f t="shared" si="58"/>
        <v/>
      </c>
      <c r="AE160" s="8"/>
    </row>
    <row r="161" spans="1:31">
      <c r="A161" s="1">
        <v>158</v>
      </c>
      <c r="B161" s="14" t="s">
        <v>382</v>
      </c>
      <c r="C161" s="14" t="s">
        <v>7</v>
      </c>
      <c r="D161" s="6" t="s">
        <v>383</v>
      </c>
      <c r="E161" s="7">
        <v>441642.5</v>
      </c>
      <c r="F161" s="7">
        <v>3119.11</v>
      </c>
      <c r="G161" s="53">
        <v>287136</v>
      </c>
      <c r="H161" s="7">
        <f t="shared" si="59"/>
        <v>725659.39</v>
      </c>
      <c r="I161" s="8">
        <f t="shared" si="41"/>
        <v>725659</v>
      </c>
      <c r="J161" s="9">
        <v>0.01</v>
      </c>
      <c r="K161" s="10">
        <f t="shared" si="42"/>
        <v>16.87</v>
      </c>
      <c r="L161" s="10">
        <f t="shared" si="43"/>
        <v>16.87</v>
      </c>
      <c r="M161" s="11">
        <f t="shared" si="44"/>
        <v>122397.17675</v>
      </c>
      <c r="N161" s="11">
        <f t="shared" si="45"/>
        <v>122397.17675</v>
      </c>
      <c r="O161" s="11">
        <f t="shared" si="60"/>
        <v>0.17674999999871943</v>
      </c>
      <c r="P161" s="8">
        <f t="shared" si="46"/>
        <v>122397</v>
      </c>
      <c r="Q161" s="11">
        <f t="shared" si="47"/>
        <v>-0.17674999999871943</v>
      </c>
      <c r="R161" s="1">
        <f t="shared" si="48"/>
        <v>16.87</v>
      </c>
      <c r="S161" s="8">
        <f>ROUND(IF(J161=3%,$I$364*Ranking!K161,0),0)</f>
        <v>0</v>
      </c>
      <c r="T161" s="8">
        <f t="shared" si="49"/>
        <v>122397</v>
      </c>
      <c r="U161" s="8">
        <f t="shared" si="50"/>
        <v>0</v>
      </c>
      <c r="V161" s="8">
        <f t="shared" si="51"/>
        <v>122397</v>
      </c>
      <c r="W161" s="10">
        <f t="shared" si="52"/>
        <v>16.87</v>
      </c>
      <c r="X161" s="8">
        <f>IF(J161=3%,ROUND($I$366*Ranking!K161,0),0)</f>
        <v>0</v>
      </c>
      <c r="Y161" s="12">
        <f t="shared" si="53"/>
        <v>122397</v>
      </c>
      <c r="Z161" s="12">
        <f t="shared" si="54"/>
        <v>0</v>
      </c>
      <c r="AA161" s="8">
        <f t="shared" si="55"/>
        <v>122397</v>
      </c>
      <c r="AB161" s="55">
        <f t="shared" si="56"/>
        <v>0</v>
      </c>
      <c r="AC161" s="56">
        <f t="shared" si="57"/>
        <v>16.87</v>
      </c>
      <c r="AD161" s="57" t="str">
        <f t="shared" si="58"/>
        <v/>
      </c>
      <c r="AE161" s="8"/>
    </row>
    <row r="162" spans="1:31">
      <c r="A162" s="1">
        <v>159</v>
      </c>
      <c r="B162" s="14" t="s">
        <v>384</v>
      </c>
      <c r="C162" s="14" t="s">
        <v>7</v>
      </c>
      <c r="D162" s="6" t="s">
        <v>385</v>
      </c>
      <c r="E162" s="7">
        <v>500688.38</v>
      </c>
      <c r="F162" s="7">
        <v>1748.46</v>
      </c>
      <c r="G162" s="53">
        <v>0</v>
      </c>
      <c r="H162" s="7">
        <f t="shared" si="59"/>
        <v>498939.92</v>
      </c>
      <c r="I162" s="8">
        <f t="shared" si="41"/>
        <v>498940</v>
      </c>
      <c r="J162" s="9">
        <v>0.01</v>
      </c>
      <c r="K162" s="10">
        <f t="shared" si="42"/>
        <v>16.87</v>
      </c>
      <c r="L162" s="10">
        <f t="shared" si="43"/>
        <v>16.87</v>
      </c>
      <c r="M162" s="11">
        <f t="shared" si="44"/>
        <v>84156.397660000002</v>
      </c>
      <c r="N162" s="11">
        <f t="shared" si="45"/>
        <v>84156.397660000002</v>
      </c>
      <c r="O162" s="11">
        <f t="shared" si="60"/>
        <v>0.3976600000023609</v>
      </c>
      <c r="P162" s="8">
        <f t="shared" si="46"/>
        <v>84156</v>
      </c>
      <c r="Q162" s="11">
        <f t="shared" si="47"/>
        <v>-0.3976600000023609</v>
      </c>
      <c r="R162" s="1">
        <f t="shared" si="48"/>
        <v>16.87</v>
      </c>
      <c r="S162" s="8">
        <f>ROUND(IF(J162=3%,$I$364*Ranking!K162,0),0)</f>
        <v>0</v>
      </c>
      <c r="T162" s="8">
        <f t="shared" si="49"/>
        <v>84156</v>
      </c>
      <c r="U162" s="8">
        <f t="shared" si="50"/>
        <v>0</v>
      </c>
      <c r="V162" s="8">
        <f t="shared" si="51"/>
        <v>84156</v>
      </c>
      <c r="W162" s="10">
        <f t="shared" si="52"/>
        <v>16.87</v>
      </c>
      <c r="X162" s="8">
        <f>IF(J162=3%,ROUND($I$366*Ranking!K162,0),0)</f>
        <v>0</v>
      </c>
      <c r="Y162" s="12">
        <f t="shared" si="53"/>
        <v>84156</v>
      </c>
      <c r="Z162" s="12">
        <f t="shared" si="54"/>
        <v>0</v>
      </c>
      <c r="AA162" s="8">
        <f t="shared" si="55"/>
        <v>84156</v>
      </c>
      <c r="AB162" s="55">
        <f t="shared" si="56"/>
        <v>0</v>
      </c>
      <c r="AC162" s="56">
        <f t="shared" si="57"/>
        <v>16.87</v>
      </c>
      <c r="AD162" s="57" t="str">
        <f t="shared" si="58"/>
        <v/>
      </c>
      <c r="AE162" s="8"/>
    </row>
    <row r="163" spans="1:31">
      <c r="A163" s="1">
        <v>160</v>
      </c>
      <c r="B163" s="14" t="s">
        <v>386</v>
      </c>
      <c r="C163" s="14" t="s">
        <v>7</v>
      </c>
      <c r="D163" s="6" t="s">
        <v>387</v>
      </c>
      <c r="E163" s="7">
        <v>1139299.3600000001</v>
      </c>
      <c r="F163" s="7">
        <v>11558.95</v>
      </c>
      <c r="G163" s="53">
        <v>0</v>
      </c>
      <c r="H163" s="7">
        <f t="shared" si="59"/>
        <v>1127740.4100000001</v>
      </c>
      <c r="I163" s="8">
        <f t="shared" si="41"/>
        <v>1127740</v>
      </c>
      <c r="J163" s="9">
        <v>0.01</v>
      </c>
      <c r="K163" s="10">
        <f t="shared" si="42"/>
        <v>16.87</v>
      </c>
      <c r="L163" s="10">
        <f t="shared" si="43"/>
        <v>16.87</v>
      </c>
      <c r="M163" s="11">
        <f t="shared" si="44"/>
        <v>190216.33040000001</v>
      </c>
      <c r="N163" s="11">
        <f t="shared" si="45"/>
        <v>190216.33040000001</v>
      </c>
      <c r="O163" s="11">
        <f t="shared" si="60"/>
        <v>0.3304000000061933</v>
      </c>
      <c r="P163" s="8">
        <f t="shared" si="46"/>
        <v>190216</v>
      </c>
      <c r="Q163" s="11">
        <f t="shared" si="47"/>
        <v>-0.3304000000061933</v>
      </c>
      <c r="R163" s="1">
        <f t="shared" si="48"/>
        <v>16.87</v>
      </c>
      <c r="S163" s="8">
        <f>ROUND(IF(J163=3%,$I$364*Ranking!K163,0),0)</f>
        <v>0</v>
      </c>
      <c r="T163" s="8">
        <f t="shared" si="49"/>
        <v>190216</v>
      </c>
      <c r="U163" s="8">
        <f t="shared" si="50"/>
        <v>0</v>
      </c>
      <c r="V163" s="8">
        <f t="shared" si="51"/>
        <v>190216</v>
      </c>
      <c r="W163" s="10">
        <f t="shared" si="52"/>
        <v>16.87</v>
      </c>
      <c r="X163" s="8">
        <f>IF(J163=3%,ROUND($I$366*Ranking!K163,0),0)</f>
        <v>0</v>
      </c>
      <c r="Y163" s="12">
        <f t="shared" si="53"/>
        <v>190216</v>
      </c>
      <c r="Z163" s="12">
        <f t="shared" si="54"/>
        <v>0</v>
      </c>
      <c r="AA163" s="8">
        <f t="shared" si="55"/>
        <v>190216</v>
      </c>
      <c r="AB163" s="55">
        <f t="shared" si="56"/>
        <v>0</v>
      </c>
      <c r="AC163" s="56">
        <f t="shared" si="57"/>
        <v>16.87</v>
      </c>
      <c r="AD163" s="57" t="str">
        <f t="shared" si="58"/>
        <v/>
      </c>
      <c r="AE163" s="8"/>
    </row>
    <row r="164" spans="1:31">
      <c r="A164" s="1">
        <v>161</v>
      </c>
      <c r="B164" s="14" t="s">
        <v>388</v>
      </c>
      <c r="C164" s="14" t="s">
        <v>7</v>
      </c>
      <c r="D164" s="6" t="s">
        <v>389</v>
      </c>
      <c r="E164" s="7">
        <v>0</v>
      </c>
      <c r="F164" s="7">
        <v>0</v>
      </c>
      <c r="G164" s="53">
        <v>0</v>
      </c>
      <c r="H164" s="7">
        <f t="shared" si="59"/>
        <v>0</v>
      </c>
      <c r="I164" s="8">
        <f t="shared" si="41"/>
        <v>0</v>
      </c>
      <c r="J164" s="9">
        <v>0</v>
      </c>
      <c r="K164" s="10">
        <f t="shared" si="42"/>
        <v>0</v>
      </c>
      <c r="L164" s="10" t="str">
        <f t="shared" si="43"/>
        <v/>
      </c>
      <c r="M164" s="11">
        <f t="shared" si="44"/>
        <v>0</v>
      </c>
      <c r="N164" s="11">
        <f t="shared" si="45"/>
        <v>0</v>
      </c>
      <c r="O164" s="11">
        <f t="shared" si="60"/>
        <v>0</v>
      </c>
      <c r="P164" s="8">
        <f t="shared" si="46"/>
        <v>0</v>
      </c>
      <c r="Q164" s="11">
        <f t="shared" si="47"/>
        <v>0</v>
      </c>
      <c r="R164" s="1">
        <f t="shared" si="48"/>
        <v>0</v>
      </c>
      <c r="S164" s="8">
        <f>ROUND(IF(J164=3%,$I$364*Ranking!K164,0),0)</f>
        <v>0</v>
      </c>
      <c r="T164" s="8">
        <f t="shared" si="49"/>
        <v>0</v>
      </c>
      <c r="U164" s="8">
        <f t="shared" si="50"/>
        <v>0</v>
      </c>
      <c r="V164" s="8">
        <f t="shared" si="51"/>
        <v>0</v>
      </c>
      <c r="W164" s="10">
        <f t="shared" si="52"/>
        <v>0</v>
      </c>
      <c r="X164" s="8">
        <f>IF(J164=3%,ROUND($I$366*Ranking!K164,0),0)</f>
        <v>0</v>
      </c>
      <c r="Y164" s="12">
        <f t="shared" si="53"/>
        <v>0</v>
      </c>
      <c r="Z164" s="12">
        <f t="shared" si="54"/>
        <v>0</v>
      </c>
      <c r="AA164" s="8">
        <f t="shared" si="55"/>
        <v>0</v>
      </c>
      <c r="AB164" s="55">
        <f t="shared" si="56"/>
        <v>0</v>
      </c>
      <c r="AC164" s="56" t="str">
        <f t="shared" si="57"/>
        <v/>
      </c>
      <c r="AD164" s="57" t="str">
        <f t="shared" si="58"/>
        <v/>
      </c>
      <c r="AE164" s="8"/>
    </row>
    <row r="165" spans="1:31">
      <c r="A165" s="1">
        <v>162</v>
      </c>
      <c r="B165" s="14" t="s">
        <v>390</v>
      </c>
      <c r="C165" s="14" t="s">
        <v>7</v>
      </c>
      <c r="D165" s="6" t="s">
        <v>391</v>
      </c>
      <c r="E165" s="7">
        <v>0</v>
      </c>
      <c r="F165" s="7">
        <v>0</v>
      </c>
      <c r="G165" s="53">
        <v>0</v>
      </c>
      <c r="H165" s="7">
        <f t="shared" si="59"/>
        <v>0</v>
      </c>
      <c r="I165" s="8">
        <f t="shared" si="41"/>
        <v>0</v>
      </c>
      <c r="J165" s="9">
        <v>0</v>
      </c>
      <c r="K165" s="10">
        <f t="shared" si="42"/>
        <v>0</v>
      </c>
      <c r="L165" s="10" t="str">
        <f t="shared" si="43"/>
        <v/>
      </c>
      <c r="M165" s="11">
        <f t="shared" si="44"/>
        <v>0</v>
      </c>
      <c r="N165" s="11">
        <f t="shared" si="45"/>
        <v>0</v>
      </c>
      <c r="O165" s="11">
        <f t="shared" si="60"/>
        <v>0</v>
      </c>
      <c r="P165" s="8">
        <f t="shared" si="46"/>
        <v>0</v>
      </c>
      <c r="Q165" s="11">
        <f t="shared" si="47"/>
        <v>0</v>
      </c>
      <c r="R165" s="1">
        <f t="shared" si="48"/>
        <v>0</v>
      </c>
      <c r="S165" s="8">
        <f>ROUND(IF(J165=3%,$I$364*Ranking!K165,0),0)</f>
        <v>0</v>
      </c>
      <c r="T165" s="8">
        <f t="shared" si="49"/>
        <v>0</v>
      </c>
      <c r="U165" s="8">
        <f t="shared" si="50"/>
        <v>0</v>
      </c>
      <c r="V165" s="8">
        <f t="shared" si="51"/>
        <v>0</v>
      </c>
      <c r="W165" s="10">
        <f t="shared" si="52"/>
        <v>0</v>
      </c>
      <c r="X165" s="8">
        <f>IF(J165=3%,ROUND($I$366*Ranking!K165,0),0)</f>
        <v>0</v>
      </c>
      <c r="Y165" s="12">
        <f t="shared" si="53"/>
        <v>0</v>
      </c>
      <c r="Z165" s="12">
        <f t="shared" si="54"/>
        <v>0</v>
      </c>
      <c r="AA165" s="8">
        <f t="shared" si="55"/>
        <v>0</v>
      </c>
      <c r="AB165" s="55">
        <f t="shared" si="56"/>
        <v>0</v>
      </c>
      <c r="AC165" s="56" t="str">
        <f t="shared" si="57"/>
        <v/>
      </c>
      <c r="AD165" s="57" t="str">
        <f t="shared" si="58"/>
        <v/>
      </c>
      <c r="AE165" s="8"/>
    </row>
    <row r="166" spans="1:31">
      <c r="A166" s="1">
        <v>163</v>
      </c>
      <c r="B166" s="14" t="s">
        <v>392</v>
      </c>
      <c r="C166" s="14" t="s">
        <v>7</v>
      </c>
      <c r="D166" s="6" t="s">
        <v>393</v>
      </c>
      <c r="E166" s="7">
        <v>0</v>
      </c>
      <c r="F166" s="7">
        <v>0</v>
      </c>
      <c r="G166" s="53">
        <v>0</v>
      </c>
      <c r="H166" s="7">
        <f t="shared" si="59"/>
        <v>0</v>
      </c>
      <c r="I166" s="8">
        <f t="shared" si="41"/>
        <v>0</v>
      </c>
      <c r="J166" s="9">
        <v>0</v>
      </c>
      <c r="K166" s="10">
        <f t="shared" si="42"/>
        <v>0</v>
      </c>
      <c r="L166" s="10" t="str">
        <f t="shared" si="43"/>
        <v/>
      </c>
      <c r="M166" s="11">
        <f t="shared" si="44"/>
        <v>0</v>
      </c>
      <c r="N166" s="11">
        <f t="shared" si="45"/>
        <v>0</v>
      </c>
      <c r="O166" s="11">
        <f t="shared" si="60"/>
        <v>0</v>
      </c>
      <c r="P166" s="8">
        <f t="shared" si="46"/>
        <v>0</v>
      </c>
      <c r="Q166" s="11">
        <f t="shared" si="47"/>
        <v>0</v>
      </c>
      <c r="R166" s="1">
        <f t="shared" si="48"/>
        <v>0</v>
      </c>
      <c r="S166" s="8">
        <f>ROUND(IF(J166=3%,$I$364*Ranking!K166,0),0)</f>
        <v>0</v>
      </c>
      <c r="T166" s="8">
        <f t="shared" si="49"/>
        <v>0</v>
      </c>
      <c r="U166" s="8">
        <f t="shared" si="50"/>
        <v>0</v>
      </c>
      <c r="V166" s="8">
        <f t="shared" si="51"/>
        <v>0</v>
      </c>
      <c r="W166" s="10">
        <f t="shared" si="52"/>
        <v>0</v>
      </c>
      <c r="X166" s="8">
        <f>IF(J166=3%,ROUND($I$366*Ranking!K166,0),0)</f>
        <v>0</v>
      </c>
      <c r="Y166" s="12">
        <f t="shared" si="53"/>
        <v>0</v>
      </c>
      <c r="Z166" s="12">
        <f t="shared" si="54"/>
        <v>0</v>
      </c>
      <c r="AA166" s="8">
        <f t="shared" si="55"/>
        <v>0</v>
      </c>
      <c r="AB166" s="55">
        <f t="shared" si="56"/>
        <v>0</v>
      </c>
      <c r="AC166" s="56" t="str">
        <f t="shared" si="57"/>
        <v/>
      </c>
      <c r="AD166" s="57" t="str">
        <f t="shared" si="58"/>
        <v/>
      </c>
      <c r="AE166" s="8"/>
    </row>
    <row r="167" spans="1:31">
      <c r="A167" s="1">
        <v>164</v>
      </c>
      <c r="B167" s="14" t="s">
        <v>394</v>
      </c>
      <c r="C167" s="14" t="s">
        <v>7</v>
      </c>
      <c r="D167" s="6" t="s">
        <v>395</v>
      </c>
      <c r="E167" s="7">
        <v>0</v>
      </c>
      <c r="F167" s="7">
        <v>0</v>
      </c>
      <c r="G167" s="53">
        <v>0</v>
      </c>
      <c r="H167" s="7">
        <f t="shared" si="59"/>
        <v>0</v>
      </c>
      <c r="I167" s="8">
        <f t="shared" si="41"/>
        <v>0</v>
      </c>
      <c r="J167" s="9">
        <v>0</v>
      </c>
      <c r="K167" s="10">
        <f t="shared" si="42"/>
        <v>0</v>
      </c>
      <c r="L167" s="10" t="str">
        <f t="shared" si="43"/>
        <v/>
      </c>
      <c r="M167" s="11">
        <f t="shared" si="44"/>
        <v>0</v>
      </c>
      <c r="N167" s="11">
        <f t="shared" si="45"/>
        <v>0</v>
      </c>
      <c r="O167" s="11">
        <f t="shared" si="60"/>
        <v>0</v>
      </c>
      <c r="P167" s="8">
        <f t="shared" si="46"/>
        <v>0</v>
      </c>
      <c r="Q167" s="11">
        <f t="shared" si="47"/>
        <v>0</v>
      </c>
      <c r="R167" s="1">
        <f t="shared" si="48"/>
        <v>0</v>
      </c>
      <c r="S167" s="8">
        <f>ROUND(IF(J167=3%,$I$364*Ranking!K167,0),0)</f>
        <v>0</v>
      </c>
      <c r="T167" s="8">
        <f t="shared" si="49"/>
        <v>0</v>
      </c>
      <c r="U167" s="8">
        <f t="shared" si="50"/>
        <v>0</v>
      </c>
      <c r="V167" s="8">
        <f t="shared" si="51"/>
        <v>0</v>
      </c>
      <c r="W167" s="10">
        <f t="shared" si="52"/>
        <v>0</v>
      </c>
      <c r="X167" s="8">
        <f>IF(J167=3%,ROUND($I$366*Ranking!K167,0),0)</f>
        <v>0</v>
      </c>
      <c r="Y167" s="12">
        <f t="shared" si="53"/>
        <v>0</v>
      </c>
      <c r="Z167" s="12">
        <f t="shared" si="54"/>
        <v>0</v>
      </c>
      <c r="AA167" s="8">
        <f t="shared" si="55"/>
        <v>0</v>
      </c>
      <c r="AB167" s="55">
        <f t="shared" si="56"/>
        <v>0</v>
      </c>
      <c r="AC167" s="56" t="str">
        <f t="shared" si="57"/>
        <v/>
      </c>
      <c r="AD167" s="57" t="str">
        <f t="shared" si="58"/>
        <v/>
      </c>
      <c r="AE167" s="8"/>
    </row>
    <row r="168" spans="1:31">
      <c r="A168" s="1">
        <v>165</v>
      </c>
      <c r="B168" s="14" t="s">
        <v>396</v>
      </c>
      <c r="C168" s="14" t="s">
        <v>7</v>
      </c>
      <c r="D168" s="6" t="s">
        <v>397</v>
      </c>
      <c r="E168" s="7">
        <v>936170.02</v>
      </c>
      <c r="F168" s="7">
        <v>1376.47</v>
      </c>
      <c r="G168" s="53">
        <v>0</v>
      </c>
      <c r="H168" s="7">
        <f t="shared" si="59"/>
        <v>934793.55</v>
      </c>
      <c r="I168" s="8">
        <f t="shared" si="41"/>
        <v>934794</v>
      </c>
      <c r="J168" s="9">
        <v>0.01</v>
      </c>
      <c r="K168" s="10">
        <f t="shared" si="42"/>
        <v>16.87</v>
      </c>
      <c r="L168" s="10">
        <f t="shared" si="43"/>
        <v>16.87</v>
      </c>
      <c r="M168" s="11">
        <f t="shared" si="44"/>
        <v>157672.05593999999</v>
      </c>
      <c r="N168" s="11">
        <f t="shared" si="45"/>
        <v>157672.05593999999</v>
      </c>
      <c r="O168" s="11">
        <f t="shared" si="60"/>
        <v>5.5939999991096556E-2</v>
      </c>
      <c r="P168" s="8">
        <f t="shared" si="46"/>
        <v>157672</v>
      </c>
      <c r="Q168" s="11">
        <f t="shared" si="47"/>
        <v>-5.5939999991096556E-2</v>
      </c>
      <c r="R168" s="1">
        <f t="shared" si="48"/>
        <v>16.87</v>
      </c>
      <c r="S168" s="8">
        <f>ROUND(IF(J168=3%,$I$364*Ranking!K168,0),0)</f>
        <v>0</v>
      </c>
      <c r="T168" s="8">
        <f t="shared" si="49"/>
        <v>157672</v>
      </c>
      <c r="U168" s="8">
        <f t="shared" si="50"/>
        <v>0</v>
      </c>
      <c r="V168" s="8">
        <f t="shared" si="51"/>
        <v>157672</v>
      </c>
      <c r="W168" s="10">
        <f t="shared" si="52"/>
        <v>16.87</v>
      </c>
      <c r="X168" s="8">
        <f>IF(J168=3%,ROUND($I$366*Ranking!K168,0),0)</f>
        <v>0</v>
      </c>
      <c r="Y168" s="12">
        <f t="shared" si="53"/>
        <v>157672</v>
      </c>
      <c r="Z168" s="12">
        <f t="shared" si="54"/>
        <v>0</v>
      </c>
      <c r="AA168" s="8">
        <f t="shared" si="55"/>
        <v>157672</v>
      </c>
      <c r="AB168" s="55">
        <f t="shared" si="56"/>
        <v>0</v>
      </c>
      <c r="AC168" s="56">
        <f t="shared" si="57"/>
        <v>16.87</v>
      </c>
      <c r="AD168" s="57" t="str">
        <f t="shared" si="58"/>
        <v/>
      </c>
      <c r="AE168" s="8"/>
    </row>
    <row r="169" spans="1:31">
      <c r="A169" s="1">
        <v>166</v>
      </c>
      <c r="B169" s="14" t="s">
        <v>398</v>
      </c>
      <c r="C169" s="14" t="s">
        <v>7</v>
      </c>
      <c r="D169" s="6" t="s">
        <v>399</v>
      </c>
      <c r="E169" s="7">
        <v>459049.22</v>
      </c>
      <c r="F169" s="7">
        <v>784.64</v>
      </c>
      <c r="G169" s="53">
        <v>0</v>
      </c>
      <c r="H169" s="7">
        <f t="shared" si="59"/>
        <v>458264.57999999996</v>
      </c>
      <c r="I169" s="8">
        <f t="shared" si="41"/>
        <v>458265</v>
      </c>
      <c r="J169" s="9">
        <v>1.4999999999999999E-2</v>
      </c>
      <c r="K169" s="10">
        <f t="shared" si="42"/>
        <v>16.87</v>
      </c>
      <c r="L169" s="10">
        <f t="shared" si="43"/>
        <v>16.87</v>
      </c>
      <c r="M169" s="11">
        <f t="shared" si="44"/>
        <v>77295.730089999997</v>
      </c>
      <c r="N169" s="11">
        <f t="shared" si="45"/>
        <v>77295.730089999997</v>
      </c>
      <c r="O169" s="11">
        <f t="shared" si="60"/>
        <v>-0.26991000000271015</v>
      </c>
      <c r="P169" s="8">
        <f t="shared" si="46"/>
        <v>77296</v>
      </c>
      <c r="Q169" s="11">
        <f t="shared" si="47"/>
        <v>0.26991000000271015</v>
      </c>
      <c r="R169" s="1">
        <f t="shared" si="48"/>
        <v>16.87</v>
      </c>
      <c r="S169" s="8">
        <f>ROUND(IF(J169=3%,$I$364*Ranking!K169,0),0)</f>
        <v>0</v>
      </c>
      <c r="T169" s="8">
        <f t="shared" si="49"/>
        <v>77296</v>
      </c>
      <c r="U169" s="8">
        <f t="shared" si="50"/>
        <v>0</v>
      </c>
      <c r="V169" s="8">
        <f t="shared" si="51"/>
        <v>77296</v>
      </c>
      <c r="W169" s="10">
        <f t="shared" si="52"/>
        <v>16.87</v>
      </c>
      <c r="X169" s="8">
        <f>IF(J169=3%,ROUND($I$366*Ranking!K169,0),0)</f>
        <v>0</v>
      </c>
      <c r="Y169" s="12">
        <f t="shared" si="53"/>
        <v>77296</v>
      </c>
      <c r="Z169" s="12">
        <f t="shared" si="54"/>
        <v>0</v>
      </c>
      <c r="AA169" s="8">
        <f t="shared" si="55"/>
        <v>77296</v>
      </c>
      <c r="AB169" s="55">
        <f t="shared" si="56"/>
        <v>0</v>
      </c>
      <c r="AC169" s="56">
        <f t="shared" si="57"/>
        <v>16.87</v>
      </c>
      <c r="AD169" s="57" t="str">
        <f t="shared" si="58"/>
        <v/>
      </c>
      <c r="AE169" s="8"/>
    </row>
    <row r="170" spans="1:31">
      <c r="A170" s="1">
        <v>167</v>
      </c>
      <c r="B170" s="14" t="s">
        <v>400</v>
      </c>
      <c r="C170" s="14" t="s">
        <v>7</v>
      </c>
      <c r="D170" s="6" t="s">
        <v>401</v>
      </c>
      <c r="E170" s="7">
        <v>0</v>
      </c>
      <c r="F170" s="7">
        <v>0</v>
      </c>
      <c r="G170" s="53">
        <v>0</v>
      </c>
      <c r="H170" s="7">
        <f t="shared" si="59"/>
        <v>0</v>
      </c>
      <c r="I170" s="8">
        <f t="shared" si="41"/>
        <v>0</v>
      </c>
      <c r="J170" s="9">
        <v>0</v>
      </c>
      <c r="K170" s="10">
        <f t="shared" si="42"/>
        <v>0</v>
      </c>
      <c r="L170" s="10" t="str">
        <f t="shared" si="43"/>
        <v/>
      </c>
      <c r="M170" s="11">
        <f t="shared" si="44"/>
        <v>0</v>
      </c>
      <c r="N170" s="11">
        <f t="shared" si="45"/>
        <v>0</v>
      </c>
      <c r="O170" s="11">
        <f t="shared" si="60"/>
        <v>0</v>
      </c>
      <c r="P170" s="8">
        <f t="shared" si="46"/>
        <v>0</v>
      </c>
      <c r="Q170" s="11">
        <f t="shared" si="47"/>
        <v>0</v>
      </c>
      <c r="R170" s="1">
        <f t="shared" si="48"/>
        <v>0</v>
      </c>
      <c r="S170" s="8">
        <f>ROUND(IF(J170=3%,$I$364*Ranking!K170,0),0)</f>
        <v>0</v>
      </c>
      <c r="T170" s="8">
        <f t="shared" si="49"/>
        <v>0</v>
      </c>
      <c r="U170" s="8">
        <f t="shared" si="50"/>
        <v>0</v>
      </c>
      <c r="V170" s="8">
        <f t="shared" si="51"/>
        <v>0</v>
      </c>
      <c r="W170" s="10">
        <f t="shared" si="52"/>
        <v>0</v>
      </c>
      <c r="X170" s="8">
        <f>IF(J170=3%,ROUND($I$366*Ranking!K170,0),0)</f>
        <v>0</v>
      </c>
      <c r="Y170" s="12">
        <f t="shared" si="53"/>
        <v>0</v>
      </c>
      <c r="Z170" s="12">
        <f t="shared" si="54"/>
        <v>0</v>
      </c>
      <c r="AA170" s="8">
        <f t="shared" si="55"/>
        <v>0</v>
      </c>
      <c r="AB170" s="55">
        <f t="shared" si="56"/>
        <v>0</v>
      </c>
      <c r="AC170" s="56" t="str">
        <f t="shared" si="57"/>
        <v/>
      </c>
      <c r="AD170" s="57" t="str">
        <f t="shared" si="58"/>
        <v/>
      </c>
      <c r="AE170" s="8"/>
    </row>
    <row r="171" spans="1:31">
      <c r="A171" s="1">
        <v>168</v>
      </c>
      <c r="B171" s="14" t="s">
        <v>402</v>
      </c>
      <c r="C171" s="14" t="s">
        <v>7</v>
      </c>
      <c r="D171" s="6" t="s">
        <v>403</v>
      </c>
      <c r="E171" s="7">
        <v>0</v>
      </c>
      <c r="F171" s="7">
        <v>0</v>
      </c>
      <c r="G171" s="53">
        <v>0</v>
      </c>
      <c r="H171" s="7">
        <f t="shared" si="59"/>
        <v>0</v>
      </c>
      <c r="I171" s="8">
        <f t="shared" si="41"/>
        <v>0</v>
      </c>
      <c r="J171" s="9">
        <v>0</v>
      </c>
      <c r="K171" s="10">
        <f t="shared" si="42"/>
        <v>0</v>
      </c>
      <c r="L171" s="10" t="str">
        <f t="shared" si="43"/>
        <v/>
      </c>
      <c r="M171" s="11">
        <f t="shared" si="44"/>
        <v>0</v>
      </c>
      <c r="N171" s="11">
        <f t="shared" si="45"/>
        <v>0</v>
      </c>
      <c r="O171" s="11">
        <f t="shared" si="60"/>
        <v>0</v>
      </c>
      <c r="P171" s="8">
        <f t="shared" si="46"/>
        <v>0</v>
      </c>
      <c r="Q171" s="11">
        <f t="shared" si="47"/>
        <v>0</v>
      </c>
      <c r="R171" s="1">
        <f t="shared" si="48"/>
        <v>0</v>
      </c>
      <c r="S171" s="8">
        <f>ROUND(IF(J171=3%,$I$364*Ranking!K171,0),0)</f>
        <v>0</v>
      </c>
      <c r="T171" s="8">
        <f t="shared" si="49"/>
        <v>0</v>
      </c>
      <c r="U171" s="8">
        <f t="shared" si="50"/>
        <v>0</v>
      </c>
      <c r="V171" s="8">
        <f t="shared" si="51"/>
        <v>0</v>
      </c>
      <c r="W171" s="10">
        <f t="shared" si="52"/>
        <v>0</v>
      </c>
      <c r="X171" s="8">
        <f>IF(J171=3%,ROUND($I$366*Ranking!K171,0),0)</f>
        <v>0</v>
      </c>
      <c r="Y171" s="12">
        <f t="shared" si="53"/>
        <v>0</v>
      </c>
      <c r="Z171" s="12">
        <f t="shared" si="54"/>
        <v>0</v>
      </c>
      <c r="AA171" s="8">
        <f t="shared" si="55"/>
        <v>0</v>
      </c>
      <c r="AB171" s="55">
        <f t="shared" si="56"/>
        <v>0</v>
      </c>
      <c r="AC171" s="56" t="str">
        <f t="shared" si="57"/>
        <v/>
      </c>
      <c r="AD171" s="57" t="str">
        <f t="shared" si="58"/>
        <v/>
      </c>
      <c r="AE171" s="8"/>
    </row>
    <row r="172" spans="1:31">
      <c r="A172" s="1">
        <v>169</v>
      </c>
      <c r="B172" s="14" t="s">
        <v>404</v>
      </c>
      <c r="C172" s="14" t="s">
        <v>7</v>
      </c>
      <c r="D172" s="6" t="s">
        <v>405</v>
      </c>
      <c r="E172" s="7">
        <v>415901.86</v>
      </c>
      <c r="F172" s="7">
        <v>2470.13</v>
      </c>
      <c r="G172" s="53">
        <v>0</v>
      </c>
      <c r="H172" s="7">
        <f t="shared" si="59"/>
        <v>413431.73</v>
      </c>
      <c r="I172" s="8">
        <f t="shared" si="41"/>
        <v>413432</v>
      </c>
      <c r="J172" s="9">
        <v>0.02</v>
      </c>
      <c r="K172" s="10">
        <f t="shared" si="42"/>
        <v>16.87</v>
      </c>
      <c r="L172" s="10">
        <f t="shared" si="43"/>
        <v>16.87</v>
      </c>
      <c r="M172" s="11">
        <f t="shared" si="44"/>
        <v>69733.731100000005</v>
      </c>
      <c r="N172" s="11">
        <f t="shared" si="45"/>
        <v>69733.731100000005</v>
      </c>
      <c r="O172" s="11">
        <f t="shared" si="60"/>
        <v>-0.26889999999548309</v>
      </c>
      <c r="P172" s="8">
        <f t="shared" si="46"/>
        <v>69734</v>
      </c>
      <c r="Q172" s="11">
        <f t="shared" si="47"/>
        <v>0.26889999999548309</v>
      </c>
      <c r="R172" s="1">
        <f t="shared" si="48"/>
        <v>16.87</v>
      </c>
      <c r="S172" s="8">
        <f>ROUND(IF(J172=3%,$I$364*Ranking!K172,0),0)</f>
        <v>0</v>
      </c>
      <c r="T172" s="8">
        <f t="shared" si="49"/>
        <v>69734</v>
      </c>
      <c r="U172" s="8">
        <f t="shared" si="50"/>
        <v>0</v>
      </c>
      <c r="V172" s="8">
        <f t="shared" si="51"/>
        <v>69734</v>
      </c>
      <c r="W172" s="10">
        <f t="shared" si="52"/>
        <v>16.87</v>
      </c>
      <c r="X172" s="8">
        <f>IF(J172=3%,ROUND($I$366*Ranking!K172,0),0)</f>
        <v>0</v>
      </c>
      <c r="Y172" s="12">
        <f t="shared" si="53"/>
        <v>69734</v>
      </c>
      <c r="Z172" s="12">
        <f t="shared" si="54"/>
        <v>0</v>
      </c>
      <c r="AA172" s="8">
        <f t="shared" si="55"/>
        <v>69734</v>
      </c>
      <c r="AB172" s="55">
        <f t="shared" si="56"/>
        <v>0</v>
      </c>
      <c r="AC172" s="56">
        <f t="shared" si="57"/>
        <v>16.87</v>
      </c>
      <c r="AD172" s="57" t="str">
        <f t="shared" si="58"/>
        <v/>
      </c>
      <c r="AE172" s="8"/>
    </row>
    <row r="173" spans="1:31">
      <c r="A173" s="1">
        <v>170</v>
      </c>
      <c r="B173" s="14" t="s">
        <v>406</v>
      </c>
      <c r="C173" s="14" t="s">
        <v>7</v>
      </c>
      <c r="D173" s="6" t="s">
        <v>407</v>
      </c>
      <c r="E173" s="7">
        <v>0</v>
      </c>
      <c r="F173" s="7">
        <v>0</v>
      </c>
      <c r="G173" s="53">
        <v>0</v>
      </c>
      <c r="H173" s="7">
        <f t="shared" si="59"/>
        <v>0</v>
      </c>
      <c r="I173" s="8">
        <f t="shared" si="41"/>
        <v>0</v>
      </c>
      <c r="J173" s="9">
        <v>0</v>
      </c>
      <c r="K173" s="10">
        <f t="shared" si="42"/>
        <v>0</v>
      </c>
      <c r="L173" s="10" t="str">
        <f t="shared" si="43"/>
        <v/>
      </c>
      <c r="M173" s="11">
        <f t="shared" si="44"/>
        <v>0</v>
      </c>
      <c r="N173" s="11">
        <f t="shared" si="45"/>
        <v>0</v>
      </c>
      <c r="O173" s="11">
        <f t="shared" si="60"/>
        <v>0</v>
      </c>
      <c r="P173" s="8">
        <f t="shared" si="46"/>
        <v>0</v>
      </c>
      <c r="Q173" s="11">
        <f t="shared" si="47"/>
        <v>0</v>
      </c>
      <c r="R173" s="1">
        <f t="shared" si="48"/>
        <v>0</v>
      </c>
      <c r="S173" s="8">
        <f>ROUND(IF(J173=3%,$I$364*Ranking!K173,0),0)</f>
        <v>0</v>
      </c>
      <c r="T173" s="8">
        <f t="shared" si="49"/>
        <v>0</v>
      </c>
      <c r="U173" s="8">
        <f t="shared" si="50"/>
        <v>0</v>
      </c>
      <c r="V173" s="8">
        <f t="shared" si="51"/>
        <v>0</v>
      </c>
      <c r="W173" s="10">
        <f t="shared" si="52"/>
        <v>0</v>
      </c>
      <c r="X173" s="8">
        <f>IF(J173=3%,ROUND($I$366*Ranking!K173,0),0)</f>
        <v>0</v>
      </c>
      <c r="Y173" s="12">
        <f t="shared" si="53"/>
        <v>0</v>
      </c>
      <c r="Z173" s="12">
        <f t="shared" si="54"/>
        <v>0</v>
      </c>
      <c r="AA173" s="8">
        <f t="shared" si="55"/>
        <v>0</v>
      </c>
      <c r="AB173" s="55">
        <f t="shared" si="56"/>
        <v>0</v>
      </c>
      <c r="AC173" s="56" t="str">
        <f t="shared" si="57"/>
        <v/>
      </c>
      <c r="AD173" s="57" t="str">
        <f t="shared" si="58"/>
        <v/>
      </c>
      <c r="AE173" s="8"/>
    </row>
    <row r="174" spans="1:31">
      <c r="A174" s="1">
        <v>171</v>
      </c>
      <c r="B174" s="14" t="s">
        <v>65</v>
      </c>
      <c r="C174" s="14" t="s">
        <v>7</v>
      </c>
      <c r="D174" s="6" t="s">
        <v>66</v>
      </c>
      <c r="E174" s="7">
        <v>2137046.5</v>
      </c>
      <c r="F174" s="7">
        <v>27638.28</v>
      </c>
      <c r="G174" s="53">
        <v>0</v>
      </c>
      <c r="H174" s="7">
        <f t="shared" si="59"/>
        <v>2109408.2200000002</v>
      </c>
      <c r="I174" s="8">
        <f t="shared" si="41"/>
        <v>2109408</v>
      </c>
      <c r="J174" s="9">
        <v>0.03</v>
      </c>
      <c r="K174" s="10">
        <f t="shared" si="42"/>
        <v>16.87</v>
      </c>
      <c r="L174" s="10">
        <f t="shared" si="43"/>
        <v>19.34</v>
      </c>
      <c r="M174" s="11">
        <f t="shared" si="44"/>
        <v>355794.64156999998</v>
      </c>
      <c r="N174" s="11">
        <f t="shared" si="45"/>
        <v>355794.64156999998</v>
      </c>
      <c r="O174" s="11">
        <f t="shared" si="60"/>
        <v>-0.35843000002205372</v>
      </c>
      <c r="P174" s="8">
        <f t="shared" si="46"/>
        <v>355795</v>
      </c>
      <c r="Q174" s="11">
        <f t="shared" si="47"/>
        <v>0.35843000002205372</v>
      </c>
      <c r="R174" s="1">
        <f t="shared" si="48"/>
        <v>16.87</v>
      </c>
      <c r="S174" s="8">
        <f>ROUND(IF(J174=3%,$I$364*Ranking!K174,0),0)</f>
        <v>31568</v>
      </c>
      <c r="T174" s="8">
        <f t="shared" si="49"/>
        <v>387363</v>
      </c>
      <c r="U174" s="8">
        <f t="shared" si="50"/>
        <v>31568</v>
      </c>
      <c r="V174" s="8">
        <f t="shared" si="51"/>
        <v>387363</v>
      </c>
      <c r="W174" s="10">
        <f t="shared" si="52"/>
        <v>18.36</v>
      </c>
      <c r="X174" s="8">
        <f>IF(J174=3%,ROUND($I$366*Ranking!K174,0),0)</f>
        <v>20545</v>
      </c>
      <c r="Y174" s="12">
        <f t="shared" si="53"/>
        <v>407908</v>
      </c>
      <c r="Z174" s="12">
        <f t="shared" si="54"/>
        <v>20545</v>
      </c>
      <c r="AA174" s="8">
        <f t="shared" si="55"/>
        <v>407908</v>
      </c>
      <c r="AB174" s="55">
        <f t="shared" si="56"/>
        <v>0</v>
      </c>
      <c r="AC174" s="56">
        <f t="shared" si="57"/>
        <v>19.34</v>
      </c>
      <c r="AD174" s="57" t="str">
        <f t="shared" si="58"/>
        <v/>
      </c>
      <c r="AE174" s="8"/>
    </row>
    <row r="175" spans="1:31">
      <c r="A175" s="1">
        <v>172</v>
      </c>
      <c r="B175" s="14" t="s">
        <v>408</v>
      </c>
      <c r="C175" s="14" t="s">
        <v>7</v>
      </c>
      <c r="D175" s="6" t="s">
        <v>409</v>
      </c>
      <c r="E175" s="7">
        <v>1200860.02</v>
      </c>
      <c r="F175" s="7">
        <v>23252.51</v>
      </c>
      <c r="G175" s="53">
        <v>0</v>
      </c>
      <c r="H175" s="7">
        <f t="shared" si="59"/>
        <v>1177607.51</v>
      </c>
      <c r="I175" s="8">
        <f t="shared" si="41"/>
        <v>1177608</v>
      </c>
      <c r="J175" s="9">
        <v>0.02</v>
      </c>
      <c r="K175" s="10">
        <f t="shared" si="42"/>
        <v>16.87</v>
      </c>
      <c r="L175" s="10">
        <f t="shared" si="43"/>
        <v>16.87</v>
      </c>
      <c r="M175" s="11">
        <f t="shared" si="44"/>
        <v>198627.58473999999</v>
      </c>
      <c r="N175" s="11">
        <f t="shared" si="45"/>
        <v>198627.58473999999</v>
      </c>
      <c r="O175" s="11">
        <f t="shared" si="60"/>
        <v>-0.41526000000885688</v>
      </c>
      <c r="P175" s="8">
        <f t="shared" si="46"/>
        <v>198628</v>
      </c>
      <c r="Q175" s="11">
        <f t="shared" si="47"/>
        <v>0.41526000000885688</v>
      </c>
      <c r="R175" s="1">
        <f t="shared" si="48"/>
        <v>16.87</v>
      </c>
      <c r="S175" s="8">
        <f>ROUND(IF(J175=3%,$I$364*Ranking!K175,0),0)</f>
        <v>0</v>
      </c>
      <c r="T175" s="8">
        <f t="shared" si="49"/>
        <v>198628</v>
      </c>
      <c r="U175" s="8">
        <f t="shared" si="50"/>
        <v>0</v>
      </c>
      <c r="V175" s="8">
        <f t="shared" si="51"/>
        <v>198628</v>
      </c>
      <c r="W175" s="10">
        <f t="shared" si="52"/>
        <v>16.87</v>
      </c>
      <c r="X175" s="8">
        <f>IF(J175=3%,ROUND($I$366*Ranking!K175,0),0)</f>
        <v>0</v>
      </c>
      <c r="Y175" s="12">
        <f t="shared" si="53"/>
        <v>198628</v>
      </c>
      <c r="Z175" s="12">
        <f t="shared" si="54"/>
        <v>0</v>
      </c>
      <c r="AA175" s="8">
        <f t="shared" si="55"/>
        <v>198628</v>
      </c>
      <c r="AB175" s="55">
        <f t="shared" si="56"/>
        <v>0</v>
      </c>
      <c r="AC175" s="56">
        <f t="shared" si="57"/>
        <v>16.87</v>
      </c>
      <c r="AD175" s="57" t="str">
        <f t="shared" si="58"/>
        <v/>
      </c>
      <c r="AE175" s="8"/>
    </row>
    <row r="176" spans="1:31">
      <c r="A176" s="1">
        <v>173</v>
      </c>
      <c r="B176" s="14" t="s">
        <v>410</v>
      </c>
      <c r="C176" s="14" t="s">
        <v>7</v>
      </c>
      <c r="D176" s="6" t="s">
        <v>411</v>
      </c>
      <c r="E176" s="7">
        <v>245370.87</v>
      </c>
      <c r="F176" s="7">
        <v>610.09</v>
      </c>
      <c r="G176" s="53">
        <v>0</v>
      </c>
      <c r="H176" s="7">
        <f t="shared" si="59"/>
        <v>244760.78</v>
      </c>
      <c r="I176" s="8">
        <f t="shared" si="41"/>
        <v>244761</v>
      </c>
      <c r="J176" s="9">
        <v>0.01</v>
      </c>
      <c r="K176" s="10">
        <f t="shared" si="42"/>
        <v>16.87</v>
      </c>
      <c r="L176" s="10">
        <f t="shared" si="43"/>
        <v>16.87</v>
      </c>
      <c r="M176" s="11">
        <f t="shared" si="44"/>
        <v>41283.93002</v>
      </c>
      <c r="N176" s="11">
        <f t="shared" si="45"/>
        <v>41283.93002</v>
      </c>
      <c r="O176" s="11">
        <f t="shared" si="60"/>
        <v>-6.9980000000214204E-2</v>
      </c>
      <c r="P176" s="8">
        <f t="shared" si="46"/>
        <v>41284</v>
      </c>
      <c r="Q176" s="11">
        <f t="shared" si="47"/>
        <v>6.9980000000214204E-2</v>
      </c>
      <c r="R176" s="1">
        <f t="shared" si="48"/>
        <v>16.87</v>
      </c>
      <c r="S176" s="8">
        <f>ROUND(IF(J176=3%,$I$364*Ranking!K176,0),0)</f>
        <v>0</v>
      </c>
      <c r="T176" s="8">
        <f t="shared" si="49"/>
        <v>41284</v>
      </c>
      <c r="U176" s="8">
        <f t="shared" si="50"/>
        <v>0</v>
      </c>
      <c r="V176" s="8">
        <f t="shared" si="51"/>
        <v>41284</v>
      </c>
      <c r="W176" s="10">
        <f t="shared" si="52"/>
        <v>16.87</v>
      </c>
      <c r="X176" s="8">
        <f>IF(J176=3%,ROUND($I$366*Ranking!K176,0),0)</f>
        <v>0</v>
      </c>
      <c r="Y176" s="12">
        <f t="shared" si="53"/>
        <v>41284</v>
      </c>
      <c r="Z176" s="12">
        <f t="shared" si="54"/>
        <v>0</v>
      </c>
      <c r="AA176" s="8">
        <f t="shared" si="55"/>
        <v>41284</v>
      </c>
      <c r="AB176" s="55">
        <f t="shared" si="56"/>
        <v>0</v>
      </c>
      <c r="AC176" s="56">
        <f t="shared" si="57"/>
        <v>16.87</v>
      </c>
      <c r="AD176" s="57" t="str">
        <f t="shared" si="58"/>
        <v/>
      </c>
      <c r="AE176" s="8"/>
    </row>
    <row r="177" spans="1:31">
      <c r="A177" s="1">
        <v>174</v>
      </c>
      <c r="B177" s="14" t="s">
        <v>412</v>
      </c>
      <c r="C177" s="14" t="s">
        <v>7</v>
      </c>
      <c r="D177" s="6" t="s">
        <v>413</v>
      </c>
      <c r="E177" s="7">
        <v>442503.44</v>
      </c>
      <c r="F177" s="7">
        <v>4336.59</v>
      </c>
      <c r="G177" s="53">
        <v>0</v>
      </c>
      <c r="H177" s="7">
        <f t="shared" si="59"/>
        <v>438166.85</v>
      </c>
      <c r="I177" s="8">
        <f t="shared" si="41"/>
        <v>438167</v>
      </c>
      <c r="J177" s="9">
        <v>1.4999999999999999E-2</v>
      </c>
      <c r="K177" s="10">
        <f t="shared" si="42"/>
        <v>16.87</v>
      </c>
      <c r="L177" s="10">
        <f t="shared" si="43"/>
        <v>16.87</v>
      </c>
      <c r="M177" s="11">
        <f t="shared" si="44"/>
        <v>73905.792860000001</v>
      </c>
      <c r="N177" s="11">
        <f t="shared" si="45"/>
        <v>73905.792860000001</v>
      </c>
      <c r="O177" s="11">
        <f t="shared" si="60"/>
        <v>-0.20713999999861699</v>
      </c>
      <c r="P177" s="8">
        <f t="shared" si="46"/>
        <v>73906</v>
      </c>
      <c r="Q177" s="11">
        <f t="shared" si="47"/>
        <v>0.20713999999861699</v>
      </c>
      <c r="R177" s="1">
        <f t="shared" si="48"/>
        <v>16.87</v>
      </c>
      <c r="S177" s="8">
        <f>ROUND(IF(J177=3%,$I$364*Ranking!K177,0),0)</f>
        <v>0</v>
      </c>
      <c r="T177" s="8">
        <f t="shared" si="49"/>
        <v>73906</v>
      </c>
      <c r="U177" s="8">
        <f t="shared" si="50"/>
        <v>0</v>
      </c>
      <c r="V177" s="8">
        <f t="shared" si="51"/>
        <v>73906</v>
      </c>
      <c r="W177" s="10">
        <f t="shared" si="52"/>
        <v>16.87</v>
      </c>
      <c r="X177" s="8">
        <f>IF(J177=3%,ROUND($I$366*Ranking!K177,0),0)</f>
        <v>0</v>
      </c>
      <c r="Y177" s="12">
        <f t="shared" si="53"/>
        <v>73906</v>
      </c>
      <c r="Z177" s="12">
        <f t="shared" si="54"/>
        <v>0</v>
      </c>
      <c r="AA177" s="8">
        <f t="shared" si="55"/>
        <v>73906</v>
      </c>
      <c r="AB177" s="55">
        <f t="shared" si="56"/>
        <v>0</v>
      </c>
      <c r="AC177" s="56">
        <f t="shared" si="57"/>
        <v>16.87</v>
      </c>
      <c r="AD177" s="57" t="str">
        <f t="shared" si="58"/>
        <v/>
      </c>
      <c r="AE177" s="8"/>
    </row>
    <row r="178" spans="1:31">
      <c r="A178" s="1">
        <v>175</v>
      </c>
      <c r="B178" s="14" t="s">
        <v>414</v>
      </c>
      <c r="C178" s="14" t="s">
        <v>7</v>
      </c>
      <c r="D178" s="6" t="s">
        <v>415</v>
      </c>
      <c r="E178" s="7">
        <v>0</v>
      </c>
      <c r="F178" s="7">
        <v>0</v>
      </c>
      <c r="G178" s="53">
        <v>0</v>
      </c>
      <c r="H178" s="7">
        <f t="shared" si="59"/>
        <v>0</v>
      </c>
      <c r="I178" s="8">
        <f t="shared" si="41"/>
        <v>0</v>
      </c>
      <c r="J178" s="9">
        <v>0</v>
      </c>
      <c r="K178" s="10">
        <f t="shared" si="42"/>
        <v>0</v>
      </c>
      <c r="L178" s="10" t="str">
        <f t="shared" si="43"/>
        <v/>
      </c>
      <c r="M178" s="11">
        <f t="shared" si="44"/>
        <v>0</v>
      </c>
      <c r="N178" s="11">
        <f t="shared" si="45"/>
        <v>0</v>
      </c>
      <c r="O178" s="11">
        <f t="shared" si="60"/>
        <v>0</v>
      </c>
      <c r="P178" s="8">
        <f t="shared" si="46"/>
        <v>0</v>
      </c>
      <c r="Q178" s="11">
        <f t="shared" si="47"/>
        <v>0</v>
      </c>
      <c r="R178" s="1">
        <f t="shared" si="48"/>
        <v>0</v>
      </c>
      <c r="S178" s="8">
        <f>ROUND(IF(J178=3%,$I$364*Ranking!K178,0),0)</f>
        <v>0</v>
      </c>
      <c r="T178" s="8">
        <f t="shared" si="49"/>
        <v>0</v>
      </c>
      <c r="U178" s="8">
        <f t="shared" si="50"/>
        <v>0</v>
      </c>
      <c r="V178" s="8">
        <f t="shared" si="51"/>
        <v>0</v>
      </c>
      <c r="W178" s="10">
        <f t="shared" si="52"/>
        <v>0</v>
      </c>
      <c r="X178" s="8">
        <f>IF(J178=3%,ROUND($I$366*Ranking!K178,0),0)</f>
        <v>0</v>
      </c>
      <c r="Y178" s="12">
        <f t="shared" si="53"/>
        <v>0</v>
      </c>
      <c r="Z178" s="12">
        <f t="shared" si="54"/>
        <v>0</v>
      </c>
      <c r="AA178" s="8">
        <f t="shared" si="55"/>
        <v>0</v>
      </c>
      <c r="AB178" s="55">
        <f t="shared" si="56"/>
        <v>0</v>
      </c>
      <c r="AC178" s="56" t="str">
        <f t="shared" si="57"/>
        <v/>
      </c>
      <c r="AD178" s="57" t="str">
        <f t="shared" si="58"/>
        <v/>
      </c>
      <c r="AE178" s="8"/>
    </row>
    <row r="179" spans="1:31">
      <c r="A179" s="1">
        <v>176</v>
      </c>
      <c r="B179" s="14" t="s">
        <v>416</v>
      </c>
      <c r="C179" s="14" t="s">
        <v>7</v>
      </c>
      <c r="D179" s="6" t="s">
        <v>417</v>
      </c>
      <c r="E179" s="7">
        <v>1994341.93</v>
      </c>
      <c r="F179" s="7">
        <v>9327.93</v>
      </c>
      <c r="G179" s="53">
        <v>0</v>
      </c>
      <c r="H179" s="7">
        <f t="shared" si="59"/>
        <v>1985014</v>
      </c>
      <c r="I179" s="8">
        <f t="shared" si="41"/>
        <v>1985014</v>
      </c>
      <c r="J179" s="9">
        <v>1.4999999999999999E-2</v>
      </c>
      <c r="K179" s="10">
        <f t="shared" si="42"/>
        <v>16.87</v>
      </c>
      <c r="L179" s="10">
        <f t="shared" si="43"/>
        <v>16.87</v>
      </c>
      <c r="M179" s="11">
        <f t="shared" si="44"/>
        <v>334813.05875999999</v>
      </c>
      <c r="N179" s="11">
        <f t="shared" si="45"/>
        <v>334813.05875999999</v>
      </c>
      <c r="O179" s="11">
        <f t="shared" si="60"/>
        <v>5.8759999985340983E-2</v>
      </c>
      <c r="P179" s="8">
        <f t="shared" si="46"/>
        <v>334813</v>
      </c>
      <c r="Q179" s="11">
        <f t="shared" si="47"/>
        <v>-5.8759999985340983E-2</v>
      </c>
      <c r="R179" s="1">
        <f t="shared" si="48"/>
        <v>16.87</v>
      </c>
      <c r="S179" s="8">
        <f>ROUND(IF(J179=3%,$I$364*Ranking!K179,0),0)</f>
        <v>0</v>
      </c>
      <c r="T179" s="8">
        <f t="shared" si="49"/>
        <v>334813</v>
      </c>
      <c r="U179" s="8">
        <f t="shared" si="50"/>
        <v>0</v>
      </c>
      <c r="V179" s="8">
        <f t="shared" si="51"/>
        <v>334813</v>
      </c>
      <c r="W179" s="10">
        <f t="shared" si="52"/>
        <v>16.87</v>
      </c>
      <c r="X179" s="8">
        <f>IF(J179=3%,ROUND($I$366*Ranking!K179,0),0)</f>
        <v>0</v>
      </c>
      <c r="Y179" s="12">
        <f t="shared" si="53"/>
        <v>334813</v>
      </c>
      <c r="Z179" s="12">
        <f t="shared" si="54"/>
        <v>0</v>
      </c>
      <c r="AA179" s="8">
        <f t="shared" si="55"/>
        <v>334813</v>
      </c>
      <c r="AB179" s="55">
        <f t="shared" si="56"/>
        <v>0</v>
      </c>
      <c r="AC179" s="56">
        <f t="shared" si="57"/>
        <v>16.87</v>
      </c>
      <c r="AD179" s="57" t="str">
        <f t="shared" si="58"/>
        <v/>
      </c>
      <c r="AE179" s="8"/>
    </row>
    <row r="180" spans="1:31">
      <c r="A180" s="1">
        <v>177</v>
      </c>
      <c r="B180" s="14" t="s">
        <v>67</v>
      </c>
      <c r="C180" s="14" t="s">
        <v>7</v>
      </c>
      <c r="D180" s="6" t="s">
        <v>68</v>
      </c>
      <c r="E180" s="7">
        <v>1218022</v>
      </c>
      <c r="F180" s="7">
        <v>5786</v>
      </c>
      <c r="G180" s="53">
        <v>0</v>
      </c>
      <c r="H180" s="7">
        <f t="shared" si="59"/>
        <v>1212236</v>
      </c>
      <c r="I180" s="8">
        <f t="shared" si="41"/>
        <v>1212236</v>
      </c>
      <c r="J180" s="9">
        <v>0.03</v>
      </c>
      <c r="K180" s="10">
        <f t="shared" si="42"/>
        <v>16.87</v>
      </c>
      <c r="L180" s="10">
        <f t="shared" si="43"/>
        <v>22.6</v>
      </c>
      <c r="M180" s="11">
        <f t="shared" si="44"/>
        <v>204468.30254</v>
      </c>
      <c r="N180" s="11">
        <f t="shared" si="45"/>
        <v>204468.30254</v>
      </c>
      <c r="O180" s="11">
        <f t="shared" si="60"/>
        <v>0.3025400000042282</v>
      </c>
      <c r="P180" s="8">
        <f t="shared" si="46"/>
        <v>204468</v>
      </c>
      <c r="Q180" s="11">
        <f t="shared" si="47"/>
        <v>-0.3025400000042282</v>
      </c>
      <c r="R180" s="1">
        <f t="shared" si="48"/>
        <v>16.87</v>
      </c>
      <c r="S180" s="8">
        <f>ROUND(IF(J180=3%,$I$364*Ranking!K180,0),0)</f>
        <v>42090</v>
      </c>
      <c r="T180" s="8">
        <f t="shared" si="49"/>
        <v>246558</v>
      </c>
      <c r="U180" s="8">
        <f t="shared" si="50"/>
        <v>42090</v>
      </c>
      <c r="V180" s="8">
        <f t="shared" si="51"/>
        <v>246558</v>
      </c>
      <c r="W180" s="10">
        <f t="shared" si="52"/>
        <v>20.34</v>
      </c>
      <c r="X180" s="8">
        <f>IF(J180=3%,ROUND($I$366*Ranking!K180,0),0)</f>
        <v>27394</v>
      </c>
      <c r="Y180" s="12">
        <f t="shared" si="53"/>
        <v>273952</v>
      </c>
      <c r="Z180" s="12">
        <f t="shared" si="54"/>
        <v>27394</v>
      </c>
      <c r="AA180" s="8">
        <f t="shared" si="55"/>
        <v>273952</v>
      </c>
      <c r="AB180" s="55">
        <f t="shared" si="56"/>
        <v>0</v>
      </c>
      <c r="AC180" s="56">
        <f t="shared" si="57"/>
        <v>22.6</v>
      </c>
      <c r="AD180" s="57" t="str">
        <f t="shared" si="58"/>
        <v/>
      </c>
      <c r="AE180" s="8"/>
    </row>
    <row r="181" spans="1:31">
      <c r="A181" s="1">
        <v>178</v>
      </c>
      <c r="B181" s="14" t="s">
        <v>418</v>
      </c>
      <c r="C181" s="14" t="s">
        <v>7</v>
      </c>
      <c r="D181" s="6" t="s">
        <v>419</v>
      </c>
      <c r="E181" s="7">
        <v>0</v>
      </c>
      <c r="F181" s="7">
        <v>0</v>
      </c>
      <c r="G181" s="53">
        <v>0</v>
      </c>
      <c r="H181" s="7">
        <f t="shared" si="59"/>
        <v>0</v>
      </c>
      <c r="I181" s="8">
        <f t="shared" si="41"/>
        <v>0</v>
      </c>
      <c r="J181" s="9">
        <v>0</v>
      </c>
      <c r="K181" s="10">
        <f t="shared" si="42"/>
        <v>0</v>
      </c>
      <c r="L181" s="10" t="str">
        <f t="shared" si="43"/>
        <v/>
      </c>
      <c r="M181" s="11">
        <f t="shared" si="44"/>
        <v>0</v>
      </c>
      <c r="N181" s="11">
        <f t="shared" si="45"/>
        <v>0</v>
      </c>
      <c r="O181" s="11">
        <f t="shared" si="60"/>
        <v>0</v>
      </c>
      <c r="P181" s="8">
        <f t="shared" si="46"/>
        <v>0</v>
      </c>
      <c r="Q181" s="11">
        <f t="shared" si="47"/>
        <v>0</v>
      </c>
      <c r="R181" s="1">
        <f t="shared" si="48"/>
        <v>0</v>
      </c>
      <c r="S181" s="8">
        <f>ROUND(IF(J181=3%,$I$364*Ranking!K181,0),0)</f>
        <v>0</v>
      </c>
      <c r="T181" s="8">
        <f t="shared" si="49"/>
        <v>0</v>
      </c>
      <c r="U181" s="8">
        <f t="shared" si="50"/>
        <v>0</v>
      </c>
      <c r="V181" s="8">
        <f t="shared" si="51"/>
        <v>0</v>
      </c>
      <c r="W181" s="10">
        <f t="shared" si="52"/>
        <v>0</v>
      </c>
      <c r="X181" s="8">
        <f>IF(J181=3%,ROUND($I$366*Ranking!K181,0),0)</f>
        <v>0</v>
      </c>
      <c r="Y181" s="12">
        <f t="shared" si="53"/>
        <v>0</v>
      </c>
      <c r="Z181" s="12">
        <f t="shared" si="54"/>
        <v>0</v>
      </c>
      <c r="AA181" s="8">
        <f t="shared" si="55"/>
        <v>0</v>
      </c>
      <c r="AB181" s="55">
        <f t="shared" si="56"/>
        <v>0</v>
      </c>
      <c r="AC181" s="56" t="str">
        <f t="shared" si="57"/>
        <v/>
      </c>
      <c r="AD181" s="57" t="str">
        <f t="shared" si="58"/>
        <v/>
      </c>
      <c r="AE181" s="8"/>
    </row>
    <row r="182" spans="1:31">
      <c r="A182" s="1">
        <v>179</v>
      </c>
      <c r="B182" s="14" t="s">
        <v>69</v>
      </c>
      <c r="C182" s="14" t="s">
        <v>7</v>
      </c>
      <c r="D182" s="6" t="s">
        <v>70</v>
      </c>
      <c r="E182" s="7">
        <v>492231.51</v>
      </c>
      <c r="F182" s="7">
        <v>5424.68</v>
      </c>
      <c r="G182" s="53">
        <v>0</v>
      </c>
      <c r="H182" s="7">
        <f t="shared" si="59"/>
        <v>486806.83</v>
      </c>
      <c r="I182" s="8">
        <f t="shared" si="41"/>
        <v>486807</v>
      </c>
      <c r="J182" s="9">
        <v>0.03</v>
      </c>
      <c r="K182" s="10">
        <f t="shared" si="42"/>
        <v>16.87</v>
      </c>
      <c r="L182" s="10">
        <f t="shared" si="43"/>
        <v>36.49</v>
      </c>
      <c r="M182" s="11">
        <f t="shared" si="44"/>
        <v>82109.919980000006</v>
      </c>
      <c r="N182" s="11">
        <f t="shared" si="45"/>
        <v>82109.919980000006</v>
      </c>
      <c r="O182" s="11">
        <f t="shared" si="60"/>
        <v>-8.001999999396503E-2</v>
      </c>
      <c r="P182" s="8">
        <f t="shared" si="46"/>
        <v>82110</v>
      </c>
      <c r="Q182" s="11">
        <f t="shared" si="47"/>
        <v>8.001999999396503E-2</v>
      </c>
      <c r="R182" s="1">
        <f t="shared" si="48"/>
        <v>16.87</v>
      </c>
      <c r="S182" s="8">
        <f>ROUND(IF(J182=3%,$I$364*Ranking!K182,0),0)</f>
        <v>57874</v>
      </c>
      <c r="T182" s="8">
        <f t="shared" si="49"/>
        <v>139984</v>
      </c>
      <c r="U182" s="8">
        <f t="shared" si="50"/>
        <v>57874</v>
      </c>
      <c r="V182" s="8">
        <f t="shared" si="51"/>
        <v>139984</v>
      </c>
      <c r="W182" s="10">
        <f t="shared" si="52"/>
        <v>28.76</v>
      </c>
      <c r="X182" s="8">
        <f>IF(J182=3%,ROUND($I$366*Ranking!K182,0),0)</f>
        <v>37666</v>
      </c>
      <c r="Y182" s="12">
        <f t="shared" si="53"/>
        <v>177650</v>
      </c>
      <c r="Z182" s="12">
        <f t="shared" si="54"/>
        <v>37666</v>
      </c>
      <c r="AA182" s="8">
        <f t="shared" si="55"/>
        <v>177650</v>
      </c>
      <c r="AB182" s="55">
        <f t="shared" si="56"/>
        <v>0</v>
      </c>
      <c r="AC182" s="56">
        <f t="shared" si="57"/>
        <v>36.49</v>
      </c>
      <c r="AD182" s="57" t="str">
        <f t="shared" si="58"/>
        <v/>
      </c>
      <c r="AE182" s="8"/>
    </row>
    <row r="183" spans="1:31">
      <c r="A183" s="1">
        <v>180</v>
      </c>
      <c r="B183" s="14" t="s">
        <v>420</v>
      </c>
      <c r="C183" s="14" t="s">
        <v>7</v>
      </c>
      <c r="D183" s="6" t="s">
        <v>421</v>
      </c>
      <c r="E183" s="7">
        <v>0</v>
      </c>
      <c r="F183" s="7">
        <v>0</v>
      </c>
      <c r="G183" s="53">
        <v>0</v>
      </c>
      <c r="H183" s="7">
        <f t="shared" si="59"/>
        <v>0</v>
      </c>
      <c r="I183" s="8">
        <f t="shared" si="41"/>
        <v>0</v>
      </c>
      <c r="J183" s="9">
        <v>0</v>
      </c>
      <c r="K183" s="10">
        <f t="shared" si="42"/>
        <v>0</v>
      </c>
      <c r="L183" s="10" t="str">
        <f t="shared" si="43"/>
        <v/>
      </c>
      <c r="M183" s="11">
        <f t="shared" si="44"/>
        <v>0</v>
      </c>
      <c r="N183" s="11">
        <f t="shared" si="45"/>
        <v>0</v>
      </c>
      <c r="O183" s="11">
        <f t="shared" si="60"/>
        <v>0</v>
      </c>
      <c r="P183" s="8">
        <f t="shared" si="46"/>
        <v>0</v>
      </c>
      <c r="Q183" s="11">
        <f t="shared" si="47"/>
        <v>0</v>
      </c>
      <c r="R183" s="1">
        <f t="shared" si="48"/>
        <v>0</v>
      </c>
      <c r="S183" s="8">
        <f>ROUND(IF(J183=3%,$I$364*Ranking!K183,0),0)</f>
        <v>0</v>
      </c>
      <c r="T183" s="8">
        <f t="shared" si="49"/>
        <v>0</v>
      </c>
      <c r="U183" s="8">
        <f t="shared" si="50"/>
        <v>0</v>
      </c>
      <c r="V183" s="8">
        <f t="shared" si="51"/>
        <v>0</v>
      </c>
      <c r="W183" s="10">
        <f t="shared" si="52"/>
        <v>0</v>
      </c>
      <c r="X183" s="8">
        <f>IF(J183=3%,ROUND($I$366*Ranking!K183,0),0)</f>
        <v>0</v>
      </c>
      <c r="Y183" s="12">
        <f t="shared" si="53"/>
        <v>0</v>
      </c>
      <c r="Z183" s="12">
        <f t="shared" si="54"/>
        <v>0</v>
      </c>
      <c r="AA183" s="8">
        <f t="shared" si="55"/>
        <v>0</v>
      </c>
      <c r="AB183" s="55">
        <f t="shared" si="56"/>
        <v>0</v>
      </c>
      <c r="AC183" s="56" t="str">
        <f t="shared" si="57"/>
        <v/>
      </c>
      <c r="AD183" s="57" t="str">
        <f t="shared" si="58"/>
        <v/>
      </c>
      <c r="AE183" s="8"/>
    </row>
    <row r="184" spans="1:31">
      <c r="A184" s="1">
        <v>181</v>
      </c>
      <c r="B184" s="14" t="s">
        <v>422</v>
      </c>
      <c r="C184" s="14" t="s">
        <v>7</v>
      </c>
      <c r="D184" s="6" t="s">
        <v>423</v>
      </c>
      <c r="E184" s="7">
        <v>0</v>
      </c>
      <c r="F184" s="7">
        <v>0</v>
      </c>
      <c r="G184" s="53">
        <v>0</v>
      </c>
      <c r="H184" s="7">
        <f t="shared" si="59"/>
        <v>0</v>
      </c>
      <c r="I184" s="8">
        <f t="shared" si="41"/>
        <v>0</v>
      </c>
      <c r="J184" s="9">
        <v>0</v>
      </c>
      <c r="K184" s="10">
        <f t="shared" si="42"/>
        <v>0</v>
      </c>
      <c r="L184" s="10" t="str">
        <f t="shared" si="43"/>
        <v/>
      </c>
      <c r="M184" s="11">
        <f t="shared" si="44"/>
        <v>0</v>
      </c>
      <c r="N184" s="11">
        <f t="shared" si="45"/>
        <v>0</v>
      </c>
      <c r="O184" s="11">
        <f t="shared" si="60"/>
        <v>0</v>
      </c>
      <c r="P184" s="8">
        <f t="shared" si="46"/>
        <v>0</v>
      </c>
      <c r="Q184" s="11">
        <f t="shared" si="47"/>
        <v>0</v>
      </c>
      <c r="R184" s="1">
        <f t="shared" si="48"/>
        <v>0</v>
      </c>
      <c r="S184" s="8">
        <f>ROUND(IF(J184=3%,$I$364*Ranking!K184,0),0)</f>
        <v>0</v>
      </c>
      <c r="T184" s="8">
        <f t="shared" si="49"/>
        <v>0</v>
      </c>
      <c r="U184" s="8">
        <f t="shared" si="50"/>
        <v>0</v>
      </c>
      <c r="V184" s="8">
        <f t="shared" si="51"/>
        <v>0</v>
      </c>
      <c r="W184" s="10">
        <f t="shared" si="52"/>
        <v>0</v>
      </c>
      <c r="X184" s="8">
        <f>IF(J184=3%,ROUND($I$366*Ranking!K184,0),0)</f>
        <v>0</v>
      </c>
      <c r="Y184" s="12">
        <f t="shared" si="53"/>
        <v>0</v>
      </c>
      <c r="Z184" s="12">
        <f t="shared" si="54"/>
        <v>0</v>
      </c>
      <c r="AA184" s="8">
        <f t="shared" si="55"/>
        <v>0</v>
      </c>
      <c r="AB184" s="55">
        <f t="shared" si="56"/>
        <v>0</v>
      </c>
      <c r="AC184" s="56" t="str">
        <f t="shared" si="57"/>
        <v/>
      </c>
      <c r="AD184" s="57" t="str">
        <f t="shared" si="58"/>
        <v/>
      </c>
      <c r="AE184" s="8"/>
    </row>
    <row r="185" spans="1:31">
      <c r="A185" s="1">
        <v>182</v>
      </c>
      <c r="B185" s="14" t="s">
        <v>424</v>
      </c>
      <c r="C185" s="14" t="s">
        <v>7</v>
      </c>
      <c r="D185" s="6" t="s">
        <v>425</v>
      </c>
      <c r="E185" s="7">
        <v>473218.31</v>
      </c>
      <c r="F185" s="7">
        <v>484.6</v>
      </c>
      <c r="G185" s="53">
        <v>0</v>
      </c>
      <c r="H185" s="7">
        <f t="shared" si="59"/>
        <v>472733.71</v>
      </c>
      <c r="I185" s="8">
        <f t="shared" si="41"/>
        <v>472734</v>
      </c>
      <c r="J185" s="9">
        <v>0.01</v>
      </c>
      <c r="K185" s="10">
        <f t="shared" si="42"/>
        <v>16.87</v>
      </c>
      <c r="L185" s="10">
        <f t="shared" si="43"/>
        <v>16.87</v>
      </c>
      <c r="M185" s="11">
        <f t="shared" si="44"/>
        <v>79736.221770000004</v>
      </c>
      <c r="N185" s="11">
        <f t="shared" si="45"/>
        <v>79736.221770000004</v>
      </c>
      <c r="O185" s="11">
        <f t="shared" si="60"/>
        <v>0.22177000000374392</v>
      </c>
      <c r="P185" s="8">
        <f t="shared" si="46"/>
        <v>79736</v>
      </c>
      <c r="Q185" s="11">
        <f t="shared" si="47"/>
        <v>-0.22177000000374392</v>
      </c>
      <c r="R185" s="1">
        <f t="shared" si="48"/>
        <v>16.87</v>
      </c>
      <c r="S185" s="8">
        <f>ROUND(IF(J185=3%,$I$364*Ranking!K185,0),0)</f>
        <v>0</v>
      </c>
      <c r="T185" s="8">
        <f t="shared" si="49"/>
        <v>79736</v>
      </c>
      <c r="U185" s="8">
        <f t="shared" si="50"/>
        <v>0</v>
      </c>
      <c r="V185" s="8">
        <f t="shared" si="51"/>
        <v>79736</v>
      </c>
      <c r="W185" s="10">
        <f t="shared" si="52"/>
        <v>16.87</v>
      </c>
      <c r="X185" s="8">
        <f>IF(J185=3%,ROUND($I$366*Ranking!K185,0),0)</f>
        <v>0</v>
      </c>
      <c r="Y185" s="12">
        <f t="shared" si="53"/>
        <v>79736</v>
      </c>
      <c r="Z185" s="12">
        <f t="shared" si="54"/>
        <v>0</v>
      </c>
      <c r="AA185" s="8">
        <f t="shared" si="55"/>
        <v>79736</v>
      </c>
      <c r="AB185" s="55">
        <f t="shared" si="56"/>
        <v>0</v>
      </c>
      <c r="AC185" s="56">
        <f t="shared" si="57"/>
        <v>16.87</v>
      </c>
      <c r="AD185" s="57" t="str">
        <f t="shared" si="58"/>
        <v/>
      </c>
      <c r="AE185" s="8"/>
    </row>
    <row r="186" spans="1:31">
      <c r="A186" s="1">
        <v>183</v>
      </c>
      <c r="B186" s="14" t="s">
        <v>426</v>
      </c>
      <c r="C186" s="14" t="s">
        <v>7</v>
      </c>
      <c r="D186" s="6" t="s">
        <v>427</v>
      </c>
      <c r="E186" s="7">
        <v>0</v>
      </c>
      <c r="F186" s="7">
        <v>0</v>
      </c>
      <c r="G186" s="53">
        <v>0</v>
      </c>
      <c r="H186" s="7">
        <f t="shared" si="59"/>
        <v>0</v>
      </c>
      <c r="I186" s="8">
        <f t="shared" si="41"/>
        <v>0</v>
      </c>
      <c r="J186" s="9">
        <v>0</v>
      </c>
      <c r="K186" s="10">
        <f t="shared" si="42"/>
        <v>0</v>
      </c>
      <c r="L186" s="10" t="str">
        <f t="shared" si="43"/>
        <v/>
      </c>
      <c r="M186" s="11">
        <f t="shared" si="44"/>
        <v>0</v>
      </c>
      <c r="N186" s="11">
        <f t="shared" si="45"/>
        <v>0</v>
      </c>
      <c r="O186" s="11">
        <f t="shared" si="60"/>
        <v>0</v>
      </c>
      <c r="P186" s="8">
        <f t="shared" si="46"/>
        <v>0</v>
      </c>
      <c r="Q186" s="11">
        <f t="shared" si="47"/>
        <v>0</v>
      </c>
      <c r="R186" s="1">
        <f t="shared" si="48"/>
        <v>0</v>
      </c>
      <c r="S186" s="8">
        <f>ROUND(IF(J186=3%,$I$364*Ranking!K186,0),0)</f>
        <v>0</v>
      </c>
      <c r="T186" s="8">
        <f t="shared" si="49"/>
        <v>0</v>
      </c>
      <c r="U186" s="8">
        <f t="shared" si="50"/>
        <v>0</v>
      </c>
      <c r="V186" s="8">
        <f t="shared" si="51"/>
        <v>0</v>
      </c>
      <c r="W186" s="10">
        <f t="shared" si="52"/>
        <v>0</v>
      </c>
      <c r="X186" s="8">
        <f>IF(J186=3%,ROUND($I$366*Ranking!K186,0),0)</f>
        <v>0</v>
      </c>
      <c r="Y186" s="12">
        <f t="shared" si="53"/>
        <v>0</v>
      </c>
      <c r="Z186" s="12">
        <f t="shared" si="54"/>
        <v>0</v>
      </c>
      <c r="AA186" s="8">
        <f t="shared" si="55"/>
        <v>0</v>
      </c>
      <c r="AB186" s="55">
        <f t="shared" si="56"/>
        <v>0</v>
      </c>
      <c r="AC186" s="56" t="str">
        <f t="shared" si="57"/>
        <v/>
      </c>
      <c r="AD186" s="57" t="str">
        <f t="shared" si="58"/>
        <v/>
      </c>
      <c r="AE186" s="8"/>
    </row>
    <row r="187" spans="1:31">
      <c r="A187" s="1">
        <v>184</v>
      </c>
      <c r="B187" s="14" t="s">
        <v>428</v>
      </c>
      <c r="C187" s="14" t="s">
        <v>7</v>
      </c>
      <c r="D187" s="6" t="s">
        <v>429</v>
      </c>
      <c r="E187" s="7">
        <v>343229.97</v>
      </c>
      <c r="F187" s="7">
        <v>1704.74</v>
      </c>
      <c r="G187" s="53">
        <v>0</v>
      </c>
      <c r="H187" s="7">
        <f t="shared" si="59"/>
        <v>341525.23</v>
      </c>
      <c r="I187" s="8">
        <f t="shared" si="41"/>
        <v>341525</v>
      </c>
      <c r="J187" s="9">
        <v>0.01</v>
      </c>
      <c r="K187" s="10">
        <f t="shared" si="42"/>
        <v>16.87</v>
      </c>
      <c r="L187" s="10">
        <f t="shared" si="43"/>
        <v>16.87</v>
      </c>
      <c r="M187" s="11">
        <f t="shared" si="44"/>
        <v>57605.15034</v>
      </c>
      <c r="N187" s="11">
        <f t="shared" si="45"/>
        <v>57605.15034</v>
      </c>
      <c r="O187" s="11">
        <f t="shared" si="60"/>
        <v>0.15034000000014203</v>
      </c>
      <c r="P187" s="8">
        <f t="shared" si="46"/>
        <v>57605</v>
      </c>
      <c r="Q187" s="11">
        <f t="shared" si="47"/>
        <v>-0.15034000000014203</v>
      </c>
      <c r="R187" s="1">
        <f t="shared" si="48"/>
        <v>16.87</v>
      </c>
      <c r="S187" s="8">
        <f>ROUND(IF(J187=3%,$I$364*Ranking!K187,0),0)</f>
        <v>0</v>
      </c>
      <c r="T187" s="8">
        <f t="shared" si="49"/>
        <v>57605</v>
      </c>
      <c r="U187" s="8">
        <f t="shared" si="50"/>
        <v>0</v>
      </c>
      <c r="V187" s="8">
        <f t="shared" si="51"/>
        <v>57605</v>
      </c>
      <c r="W187" s="10">
        <f t="shared" si="52"/>
        <v>16.87</v>
      </c>
      <c r="X187" s="8">
        <f>IF(J187=3%,ROUND($I$366*Ranking!K187,0),0)</f>
        <v>0</v>
      </c>
      <c r="Y187" s="12">
        <f t="shared" si="53"/>
        <v>57605</v>
      </c>
      <c r="Z187" s="12">
        <f t="shared" si="54"/>
        <v>0</v>
      </c>
      <c r="AA187" s="8">
        <f t="shared" si="55"/>
        <v>57605</v>
      </c>
      <c r="AB187" s="55">
        <f t="shared" si="56"/>
        <v>0</v>
      </c>
      <c r="AC187" s="56">
        <f t="shared" si="57"/>
        <v>16.87</v>
      </c>
      <c r="AD187" s="57" t="str">
        <f t="shared" si="58"/>
        <v/>
      </c>
      <c r="AE187" s="8"/>
    </row>
    <row r="188" spans="1:31">
      <c r="A188" s="1">
        <v>185</v>
      </c>
      <c r="B188" s="14" t="s">
        <v>430</v>
      </c>
      <c r="C188" s="14" t="s">
        <v>7</v>
      </c>
      <c r="D188" s="6" t="s">
        <v>431</v>
      </c>
      <c r="E188" s="7">
        <v>0</v>
      </c>
      <c r="F188" s="7">
        <v>0</v>
      </c>
      <c r="G188" s="53">
        <v>0</v>
      </c>
      <c r="H188" s="7">
        <f t="shared" si="59"/>
        <v>0</v>
      </c>
      <c r="I188" s="8">
        <f t="shared" si="41"/>
        <v>0</v>
      </c>
      <c r="J188" s="9">
        <v>0</v>
      </c>
      <c r="K188" s="10">
        <f t="shared" si="42"/>
        <v>0</v>
      </c>
      <c r="L188" s="10" t="str">
        <f t="shared" si="43"/>
        <v/>
      </c>
      <c r="M188" s="11">
        <f t="shared" si="44"/>
        <v>0</v>
      </c>
      <c r="N188" s="11">
        <f t="shared" si="45"/>
        <v>0</v>
      </c>
      <c r="O188" s="11">
        <f t="shared" si="60"/>
        <v>0</v>
      </c>
      <c r="P188" s="8">
        <f t="shared" si="46"/>
        <v>0</v>
      </c>
      <c r="Q188" s="11">
        <f t="shared" si="47"/>
        <v>0</v>
      </c>
      <c r="R188" s="1">
        <f t="shared" si="48"/>
        <v>0</v>
      </c>
      <c r="S188" s="8">
        <f>ROUND(IF(J188=3%,$I$364*Ranking!K188,0),0)</f>
        <v>0</v>
      </c>
      <c r="T188" s="8">
        <f t="shared" si="49"/>
        <v>0</v>
      </c>
      <c r="U188" s="8">
        <f t="shared" si="50"/>
        <v>0</v>
      </c>
      <c r="V188" s="8">
        <f t="shared" si="51"/>
        <v>0</v>
      </c>
      <c r="W188" s="10">
        <f t="shared" si="52"/>
        <v>0</v>
      </c>
      <c r="X188" s="8">
        <f>IF(J188=3%,ROUND($I$366*Ranking!K188,0),0)</f>
        <v>0</v>
      </c>
      <c r="Y188" s="12">
        <f t="shared" si="53"/>
        <v>0</v>
      </c>
      <c r="Z188" s="12">
        <f t="shared" si="54"/>
        <v>0</v>
      </c>
      <c r="AA188" s="8">
        <f t="shared" si="55"/>
        <v>0</v>
      </c>
      <c r="AB188" s="55">
        <f t="shared" si="56"/>
        <v>0</v>
      </c>
      <c r="AC188" s="56" t="str">
        <f t="shared" si="57"/>
        <v/>
      </c>
      <c r="AD188" s="57" t="str">
        <f t="shared" si="58"/>
        <v/>
      </c>
      <c r="AE188" s="8"/>
    </row>
    <row r="189" spans="1:31">
      <c r="A189" s="1">
        <v>186</v>
      </c>
      <c r="B189" s="14" t="s">
        <v>432</v>
      </c>
      <c r="C189" s="14" t="s">
        <v>7</v>
      </c>
      <c r="D189" s="6" t="s">
        <v>433</v>
      </c>
      <c r="E189" s="7">
        <v>0</v>
      </c>
      <c r="F189" s="7">
        <v>0</v>
      </c>
      <c r="G189" s="53">
        <v>0</v>
      </c>
      <c r="H189" s="7">
        <f t="shared" si="59"/>
        <v>0</v>
      </c>
      <c r="I189" s="8">
        <f t="shared" si="41"/>
        <v>0</v>
      </c>
      <c r="J189" s="9">
        <v>0</v>
      </c>
      <c r="K189" s="10">
        <f t="shared" si="42"/>
        <v>0</v>
      </c>
      <c r="L189" s="10" t="str">
        <f t="shared" si="43"/>
        <v/>
      </c>
      <c r="M189" s="11">
        <f t="shared" si="44"/>
        <v>0</v>
      </c>
      <c r="N189" s="11">
        <f t="shared" si="45"/>
        <v>0</v>
      </c>
      <c r="O189" s="11">
        <f t="shared" si="60"/>
        <v>0</v>
      </c>
      <c r="P189" s="8">
        <f t="shared" si="46"/>
        <v>0</v>
      </c>
      <c r="Q189" s="11">
        <f t="shared" si="47"/>
        <v>0</v>
      </c>
      <c r="R189" s="1">
        <f t="shared" si="48"/>
        <v>0</v>
      </c>
      <c r="S189" s="8">
        <f>ROUND(IF(J189=3%,$I$364*Ranking!K189,0),0)</f>
        <v>0</v>
      </c>
      <c r="T189" s="8">
        <f t="shared" si="49"/>
        <v>0</v>
      </c>
      <c r="U189" s="8">
        <f t="shared" si="50"/>
        <v>0</v>
      </c>
      <c r="V189" s="8">
        <f t="shared" si="51"/>
        <v>0</v>
      </c>
      <c r="W189" s="10">
        <f t="shared" si="52"/>
        <v>0</v>
      </c>
      <c r="X189" s="8">
        <f>IF(J189=3%,ROUND($I$366*Ranking!K189,0),0)</f>
        <v>0</v>
      </c>
      <c r="Y189" s="12">
        <f t="shared" si="53"/>
        <v>0</v>
      </c>
      <c r="Z189" s="12">
        <f t="shared" si="54"/>
        <v>0</v>
      </c>
      <c r="AA189" s="8">
        <f t="shared" si="55"/>
        <v>0</v>
      </c>
      <c r="AB189" s="55">
        <f t="shared" si="56"/>
        <v>0</v>
      </c>
      <c r="AC189" s="56" t="str">
        <f t="shared" si="57"/>
        <v/>
      </c>
      <c r="AD189" s="57" t="str">
        <f t="shared" si="58"/>
        <v/>
      </c>
      <c r="AE189" s="8"/>
    </row>
    <row r="190" spans="1:31">
      <c r="A190" s="1">
        <v>187</v>
      </c>
      <c r="B190" s="14" t="s">
        <v>434</v>
      </c>
      <c r="C190" s="14" t="s">
        <v>7</v>
      </c>
      <c r="D190" s="6" t="s">
        <v>435</v>
      </c>
      <c r="E190" s="7">
        <v>287225.95</v>
      </c>
      <c r="F190" s="7">
        <v>1824.27</v>
      </c>
      <c r="G190" s="53">
        <v>0</v>
      </c>
      <c r="H190" s="7">
        <f t="shared" si="59"/>
        <v>285401.68</v>
      </c>
      <c r="I190" s="8">
        <f t="shared" si="41"/>
        <v>285402</v>
      </c>
      <c r="J190" s="9">
        <v>0.01</v>
      </c>
      <c r="K190" s="10">
        <f t="shared" si="42"/>
        <v>16.87</v>
      </c>
      <c r="L190" s="10">
        <f t="shared" si="43"/>
        <v>16.87</v>
      </c>
      <c r="M190" s="11">
        <f t="shared" si="44"/>
        <v>48138.862800000003</v>
      </c>
      <c r="N190" s="11">
        <f t="shared" si="45"/>
        <v>48138.862800000003</v>
      </c>
      <c r="O190" s="11">
        <f t="shared" si="60"/>
        <v>-0.1371999999973923</v>
      </c>
      <c r="P190" s="8">
        <f t="shared" si="46"/>
        <v>48139</v>
      </c>
      <c r="Q190" s="11">
        <f t="shared" si="47"/>
        <v>0.1371999999973923</v>
      </c>
      <c r="R190" s="1">
        <f t="shared" si="48"/>
        <v>16.87</v>
      </c>
      <c r="S190" s="8">
        <f>ROUND(IF(J190=3%,$I$364*Ranking!K190,0),0)</f>
        <v>0</v>
      </c>
      <c r="T190" s="8">
        <f t="shared" si="49"/>
        <v>48139</v>
      </c>
      <c r="U190" s="8">
        <f t="shared" si="50"/>
        <v>0</v>
      </c>
      <c r="V190" s="8">
        <f t="shared" si="51"/>
        <v>48139</v>
      </c>
      <c r="W190" s="10">
        <f t="shared" si="52"/>
        <v>16.87</v>
      </c>
      <c r="X190" s="8">
        <f>IF(J190=3%,ROUND($I$366*Ranking!K190,0),0)</f>
        <v>0</v>
      </c>
      <c r="Y190" s="12">
        <f t="shared" si="53"/>
        <v>48139</v>
      </c>
      <c r="Z190" s="12">
        <f t="shared" si="54"/>
        <v>0</v>
      </c>
      <c r="AA190" s="8">
        <f t="shared" si="55"/>
        <v>48139</v>
      </c>
      <c r="AB190" s="55">
        <f t="shared" si="56"/>
        <v>0</v>
      </c>
      <c r="AC190" s="56">
        <f t="shared" si="57"/>
        <v>16.87</v>
      </c>
      <c r="AD190" s="57" t="str">
        <f t="shared" si="58"/>
        <v/>
      </c>
      <c r="AE190" s="8"/>
    </row>
    <row r="191" spans="1:31">
      <c r="A191" s="1">
        <v>188</v>
      </c>
      <c r="B191" s="14" t="s">
        <v>436</v>
      </c>
      <c r="C191" s="14" t="s">
        <v>7</v>
      </c>
      <c r="D191" s="6" t="s">
        <v>437</v>
      </c>
      <c r="E191" s="7">
        <v>0</v>
      </c>
      <c r="F191" s="7">
        <v>0</v>
      </c>
      <c r="G191" s="53">
        <v>0</v>
      </c>
      <c r="H191" s="7">
        <f t="shared" si="59"/>
        <v>0</v>
      </c>
      <c r="I191" s="8">
        <f t="shared" si="41"/>
        <v>0</v>
      </c>
      <c r="J191" s="9">
        <v>0</v>
      </c>
      <c r="K191" s="10">
        <f t="shared" si="42"/>
        <v>0</v>
      </c>
      <c r="L191" s="10" t="str">
        <f t="shared" si="43"/>
        <v/>
      </c>
      <c r="M191" s="11">
        <f t="shared" si="44"/>
        <v>0</v>
      </c>
      <c r="N191" s="11">
        <f t="shared" si="45"/>
        <v>0</v>
      </c>
      <c r="O191" s="11">
        <f t="shared" si="60"/>
        <v>0</v>
      </c>
      <c r="P191" s="8">
        <f t="shared" si="46"/>
        <v>0</v>
      </c>
      <c r="Q191" s="11">
        <f t="shared" si="47"/>
        <v>0</v>
      </c>
      <c r="R191" s="1">
        <f t="shared" si="48"/>
        <v>0</v>
      </c>
      <c r="S191" s="8">
        <f>ROUND(IF(J191=3%,$I$364*Ranking!K191,0),0)</f>
        <v>0</v>
      </c>
      <c r="T191" s="8">
        <f t="shared" si="49"/>
        <v>0</v>
      </c>
      <c r="U191" s="8">
        <f t="shared" si="50"/>
        <v>0</v>
      </c>
      <c r="V191" s="8">
        <f t="shared" si="51"/>
        <v>0</v>
      </c>
      <c r="W191" s="10">
        <f t="shared" si="52"/>
        <v>0</v>
      </c>
      <c r="X191" s="8">
        <f>IF(J191=3%,ROUND($I$366*Ranking!K191,0),0)</f>
        <v>0</v>
      </c>
      <c r="Y191" s="12">
        <f t="shared" si="53"/>
        <v>0</v>
      </c>
      <c r="Z191" s="12">
        <f t="shared" si="54"/>
        <v>0</v>
      </c>
      <c r="AA191" s="8">
        <f t="shared" si="55"/>
        <v>0</v>
      </c>
      <c r="AB191" s="55">
        <f t="shared" si="56"/>
        <v>0</v>
      </c>
      <c r="AC191" s="56" t="str">
        <f t="shared" si="57"/>
        <v/>
      </c>
      <c r="AD191" s="57" t="str">
        <f t="shared" si="58"/>
        <v/>
      </c>
      <c r="AE191" s="8"/>
    </row>
    <row r="192" spans="1:31">
      <c r="A192" s="1">
        <v>189</v>
      </c>
      <c r="B192" s="14" t="s">
        <v>438</v>
      </c>
      <c r="C192" s="14" t="s">
        <v>7</v>
      </c>
      <c r="D192" s="6" t="s">
        <v>439</v>
      </c>
      <c r="E192" s="7">
        <v>891363.03</v>
      </c>
      <c r="F192" s="7">
        <v>1002.89</v>
      </c>
      <c r="G192" s="53">
        <v>0</v>
      </c>
      <c r="H192" s="7">
        <f t="shared" si="59"/>
        <v>890360.14</v>
      </c>
      <c r="I192" s="8">
        <f t="shared" si="41"/>
        <v>890360</v>
      </c>
      <c r="J192" s="9">
        <v>0.01</v>
      </c>
      <c r="K192" s="10">
        <f t="shared" si="42"/>
        <v>16.87</v>
      </c>
      <c r="L192" s="10">
        <f t="shared" si="43"/>
        <v>16.87</v>
      </c>
      <c r="M192" s="11">
        <f t="shared" si="44"/>
        <v>150177.35643000001</v>
      </c>
      <c r="N192" s="11">
        <f t="shared" si="45"/>
        <v>150177.35643000001</v>
      </c>
      <c r="O192" s="11">
        <f t="shared" si="60"/>
        <v>0.35643000001437031</v>
      </c>
      <c r="P192" s="8">
        <f t="shared" si="46"/>
        <v>150177</v>
      </c>
      <c r="Q192" s="11">
        <f t="shared" si="47"/>
        <v>-0.35643000001437031</v>
      </c>
      <c r="R192" s="1">
        <f t="shared" si="48"/>
        <v>16.87</v>
      </c>
      <c r="S192" s="8">
        <f>ROUND(IF(J192=3%,$I$364*Ranking!K192,0),0)</f>
        <v>0</v>
      </c>
      <c r="T192" s="8">
        <f t="shared" si="49"/>
        <v>150177</v>
      </c>
      <c r="U192" s="8">
        <f t="shared" si="50"/>
        <v>0</v>
      </c>
      <c r="V192" s="8">
        <f t="shared" si="51"/>
        <v>150177</v>
      </c>
      <c r="W192" s="10">
        <f t="shared" si="52"/>
        <v>16.87</v>
      </c>
      <c r="X192" s="8">
        <f>IF(J192=3%,ROUND($I$366*Ranking!K192,0),0)</f>
        <v>0</v>
      </c>
      <c r="Y192" s="12">
        <f t="shared" si="53"/>
        <v>150177</v>
      </c>
      <c r="Z192" s="12">
        <f t="shared" si="54"/>
        <v>0</v>
      </c>
      <c r="AA192" s="8">
        <f t="shared" si="55"/>
        <v>150177</v>
      </c>
      <c r="AB192" s="55">
        <f t="shared" si="56"/>
        <v>0</v>
      </c>
      <c r="AC192" s="56">
        <f t="shared" si="57"/>
        <v>16.87</v>
      </c>
      <c r="AD192" s="57" t="str">
        <f t="shared" si="58"/>
        <v/>
      </c>
      <c r="AE192" s="8"/>
    </row>
    <row r="193" spans="1:31">
      <c r="A193" s="1">
        <v>190</v>
      </c>
      <c r="B193" s="14" t="s">
        <v>440</v>
      </c>
      <c r="C193" s="14" t="s">
        <v>7</v>
      </c>
      <c r="D193" s="6" t="s">
        <v>441</v>
      </c>
      <c r="E193" s="7">
        <v>0</v>
      </c>
      <c r="F193" s="7">
        <v>0</v>
      </c>
      <c r="G193" s="53">
        <v>0</v>
      </c>
      <c r="H193" s="7">
        <f t="shared" si="59"/>
        <v>0</v>
      </c>
      <c r="I193" s="8">
        <f t="shared" si="41"/>
        <v>0</v>
      </c>
      <c r="J193" s="9">
        <v>0</v>
      </c>
      <c r="K193" s="10">
        <f t="shared" si="42"/>
        <v>0</v>
      </c>
      <c r="L193" s="10" t="str">
        <f t="shared" si="43"/>
        <v/>
      </c>
      <c r="M193" s="11">
        <f t="shared" si="44"/>
        <v>0</v>
      </c>
      <c r="N193" s="11">
        <f t="shared" si="45"/>
        <v>0</v>
      </c>
      <c r="O193" s="11">
        <f t="shared" si="60"/>
        <v>0</v>
      </c>
      <c r="P193" s="8">
        <f t="shared" si="46"/>
        <v>0</v>
      </c>
      <c r="Q193" s="11">
        <f t="shared" si="47"/>
        <v>0</v>
      </c>
      <c r="R193" s="1">
        <f t="shared" si="48"/>
        <v>0</v>
      </c>
      <c r="S193" s="8">
        <f>ROUND(IF(J193=3%,$I$364*Ranking!K193,0),0)</f>
        <v>0</v>
      </c>
      <c r="T193" s="8">
        <f t="shared" si="49"/>
        <v>0</v>
      </c>
      <c r="U193" s="8">
        <f t="shared" si="50"/>
        <v>0</v>
      </c>
      <c r="V193" s="8">
        <f t="shared" si="51"/>
        <v>0</v>
      </c>
      <c r="W193" s="10">
        <f t="shared" si="52"/>
        <v>0</v>
      </c>
      <c r="X193" s="8">
        <f>IF(J193=3%,ROUND($I$366*Ranking!K193,0),0)</f>
        <v>0</v>
      </c>
      <c r="Y193" s="12">
        <f t="shared" si="53"/>
        <v>0</v>
      </c>
      <c r="Z193" s="12">
        <f t="shared" si="54"/>
        <v>0</v>
      </c>
      <c r="AA193" s="8">
        <f t="shared" si="55"/>
        <v>0</v>
      </c>
      <c r="AB193" s="55">
        <f t="shared" si="56"/>
        <v>0</v>
      </c>
      <c r="AC193" s="56" t="str">
        <f t="shared" si="57"/>
        <v/>
      </c>
      <c r="AD193" s="57" t="str">
        <f t="shared" si="58"/>
        <v/>
      </c>
      <c r="AE193" s="8"/>
    </row>
    <row r="194" spans="1:31">
      <c r="A194" s="1">
        <v>191</v>
      </c>
      <c r="B194" s="14" t="s">
        <v>442</v>
      </c>
      <c r="C194" s="14" t="s">
        <v>7</v>
      </c>
      <c r="D194" s="6" t="s">
        <v>443</v>
      </c>
      <c r="E194" s="7">
        <v>355614.45</v>
      </c>
      <c r="F194" s="7">
        <v>3614.66</v>
      </c>
      <c r="G194" s="53">
        <v>0</v>
      </c>
      <c r="H194" s="7">
        <f t="shared" si="59"/>
        <v>351999.79000000004</v>
      </c>
      <c r="I194" s="8">
        <f t="shared" si="41"/>
        <v>352000</v>
      </c>
      <c r="J194" s="9">
        <v>0.03</v>
      </c>
      <c r="K194" s="10">
        <f t="shared" si="42"/>
        <v>16.87</v>
      </c>
      <c r="L194" s="10">
        <f t="shared" si="43"/>
        <v>48.94</v>
      </c>
      <c r="M194" s="11">
        <f t="shared" si="44"/>
        <v>59371.972529999999</v>
      </c>
      <c r="N194" s="11">
        <f t="shared" si="45"/>
        <v>59371.972529999999</v>
      </c>
      <c r="O194" s="11">
        <f t="shared" si="60"/>
        <v>-2.7470000000903383E-2</v>
      </c>
      <c r="P194" s="8">
        <f t="shared" si="46"/>
        <v>59372</v>
      </c>
      <c r="Q194" s="11">
        <f t="shared" si="47"/>
        <v>2.7470000000903383E-2</v>
      </c>
      <c r="R194" s="1">
        <f t="shared" si="48"/>
        <v>16.87</v>
      </c>
      <c r="S194" s="8">
        <f>ROUND(IF(J194=3%,$I$364*Ranking!K194,0),0)</f>
        <v>68397</v>
      </c>
      <c r="T194" s="8">
        <f t="shared" si="49"/>
        <v>127769</v>
      </c>
      <c r="U194" s="8">
        <f t="shared" si="50"/>
        <v>68397</v>
      </c>
      <c r="V194" s="8">
        <f t="shared" si="51"/>
        <v>127769</v>
      </c>
      <c r="W194" s="10">
        <f t="shared" si="52"/>
        <v>36.299999999999997</v>
      </c>
      <c r="X194" s="8">
        <f>IF(J194=3%,ROUND($I$366*Ranking!K194,0),0)</f>
        <v>44515</v>
      </c>
      <c r="Y194" s="12">
        <f t="shared" si="53"/>
        <v>172284</v>
      </c>
      <c r="Z194" s="12">
        <f t="shared" si="54"/>
        <v>44515</v>
      </c>
      <c r="AA194" s="8">
        <f t="shared" si="55"/>
        <v>172284</v>
      </c>
      <c r="AB194" s="55">
        <f t="shared" si="56"/>
        <v>0</v>
      </c>
      <c r="AC194" s="56">
        <f t="shared" si="57"/>
        <v>48.94</v>
      </c>
      <c r="AD194" s="57" t="str">
        <f t="shared" si="58"/>
        <v/>
      </c>
      <c r="AE194" s="8"/>
    </row>
    <row r="195" spans="1:31">
      <c r="A195" s="1">
        <v>192</v>
      </c>
      <c r="B195" s="14" t="s">
        <v>444</v>
      </c>
      <c r="C195" s="14" t="s">
        <v>7</v>
      </c>
      <c r="D195" s="6" t="s">
        <v>445</v>
      </c>
      <c r="E195" s="7">
        <v>0</v>
      </c>
      <c r="F195" s="7">
        <v>0</v>
      </c>
      <c r="G195" s="53">
        <v>0</v>
      </c>
      <c r="H195" s="7">
        <f t="shared" si="59"/>
        <v>0</v>
      </c>
      <c r="I195" s="8">
        <f t="shared" si="41"/>
        <v>0</v>
      </c>
      <c r="J195" s="9">
        <v>0</v>
      </c>
      <c r="K195" s="10">
        <f t="shared" si="42"/>
        <v>0</v>
      </c>
      <c r="L195" s="10" t="str">
        <f t="shared" si="43"/>
        <v/>
      </c>
      <c r="M195" s="11">
        <f t="shared" si="44"/>
        <v>0</v>
      </c>
      <c r="N195" s="11">
        <f t="shared" si="45"/>
        <v>0</v>
      </c>
      <c r="O195" s="11">
        <f t="shared" si="60"/>
        <v>0</v>
      </c>
      <c r="P195" s="8">
        <f t="shared" si="46"/>
        <v>0</v>
      </c>
      <c r="Q195" s="11">
        <f t="shared" si="47"/>
        <v>0</v>
      </c>
      <c r="R195" s="1">
        <f t="shared" si="48"/>
        <v>0</v>
      </c>
      <c r="S195" s="8">
        <f>ROUND(IF(J195=3%,$I$364*Ranking!K195,0),0)</f>
        <v>0</v>
      </c>
      <c r="T195" s="8">
        <f t="shared" si="49"/>
        <v>0</v>
      </c>
      <c r="U195" s="8">
        <f t="shared" si="50"/>
        <v>0</v>
      </c>
      <c r="V195" s="8">
        <f t="shared" si="51"/>
        <v>0</v>
      </c>
      <c r="W195" s="10">
        <f t="shared" si="52"/>
        <v>0</v>
      </c>
      <c r="X195" s="8">
        <f>IF(J195=3%,ROUND($I$366*Ranking!K195,0),0)</f>
        <v>0</v>
      </c>
      <c r="Y195" s="12">
        <f t="shared" si="53"/>
        <v>0</v>
      </c>
      <c r="Z195" s="12">
        <f t="shared" si="54"/>
        <v>0</v>
      </c>
      <c r="AA195" s="8">
        <f t="shared" si="55"/>
        <v>0</v>
      </c>
      <c r="AB195" s="55">
        <f t="shared" si="56"/>
        <v>0</v>
      </c>
      <c r="AC195" s="56" t="str">
        <f t="shared" si="57"/>
        <v/>
      </c>
      <c r="AD195" s="57" t="str">
        <f t="shared" si="58"/>
        <v/>
      </c>
      <c r="AE195" s="8"/>
    </row>
    <row r="196" spans="1:31">
      <c r="A196" s="1">
        <v>193</v>
      </c>
      <c r="B196" s="14" t="s">
        <v>446</v>
      </c>
      <c r="C196" s="14" t="s">
        <v>7</v>
      </c>
      <c r="D196" s="6" t="s">
        <v>447</v>
      </c>
      <c r="E196" s="7">
        <v>0</v>
      </c>
      <c r="F196" s="7">
        <v>0</v>
      </c>
      <c r="G196" s="53">
        <v>0</v>
      </c>
      <c r="H196" s="7">
        <f t="shared" si="59"/>
        <v>0</v>
      </c>
      <c r="I196" s="8">
        <f t="shared" ref="I196:I259" si="61">ROUND(H196,0)</f>
        <v>0</v>
      </c>
      <c r="J196" s="9">
        <v>0</v>
      </c>
      <c r="K196" s="10">
        <f t="shared" ref="K196:K259" si="62">R196</f>
        <v>0</v>
      </c>
      <c r="L196" s="10" t="str">
        <f t="shared" ref="L196:L259" si="63">AC196</f>
        <v/>
      </c>
      <c r="M196" s="11">
        <f t="shared" ref="M196:M259" si="64">ROUND(($I$362/$I$360)*I196,5)</f>
        <v>0</v>
      </c>
      <c r="N196" s="11">
        <f t="shared" ref="N196:N259" si="65">ROUND(($I$362/$I$360)*I196,5)</f>
        <v>0</v>
      </c>
      <c r="O196" s="11">
        <f t="shared" si="60"/>
        <v>0</v>
      </c>
      <c r="P196" s="8">
        <f t="shared" ref="P196:P259" si="66">ROUND(M196,0)</f>
        <v>0</v>
      </c>
      <c r="Q196" s="11">
        <f t="shared" ref="Q196:Q259" si="67">P196-M196</f>
        <v>0</v>
      </c>
      <c r="R196" s="1">
        <f t="shared" ref="R196:R259" si="68">IF(P196&gt;0,ROUND((P196/I196)*100,2),0)</f>
        <v>0</v>
      </c>
      <c r="S196" s="8">
        <f>ROUND(IF(J196=3%,$I$364*Ranking!K196,0),0)</f>
        <v>0</v>
      </c>
      <c r="T196" s="8">
        <f t="shared" ref="T196:T259" si="69">S196+P196</f>
        <v>0</v>
      </c>
      <c r="U196" s="8">
        <f t="shared" ref="U196:U259" si="70">IF(T196&gt;I196,I196-P196,S196)</f>
        <v>0</v>
      </c>
      <c r="V196" s="8">
        <f t="shared" ref="V196:V259" si="71">P196+U196</f>
        <v>0</v>
      </c>
      <c r="W196" s="10">
        <f t="shared" ref="W196:W259" si="72">IF(I196&gt;0,ROUND(V196/I196*100,2),0)</f>
        <v>0</v>
      </c>
      <c r="X196" s="8">
        <f>IF(J196=3%,ROUND($I$366*Ranking!K196,0),0)</f>
        <v>0</v>
      </c>
      <c r="Y196" s="12">
        <f t="shared" ref="Y196:Y259" si="73">V196+X196</f>
        <v>0</v>
      </c>
      <c r="Z196" s="12">
        <f t="shared" ref="Z196:Z259" si="74">IF(Y196&gt;I196,I196-V196,X196)</f>
        <v>0</v>
      </c>
      <c r="AA196" s="8">
        <f t="shared" ref="AA196:AA259" si="75">V196+Z196</f>
        <v>0</v>
      </c>
      <c r="AB196" s="55">
        <f t="shared" ref="AB196:AB259" si="76">IF(AA196&gt;I196,1,0)</f>
        <v>0</v>
      </c>
      <c r="AC196" s="56" t="str">
        <f t="shared" ref="AC196:AC259" si="77">IF(AA196&gt;0,ROUND(AA196/I196*100,2),"")</f>
        <v/>
      </c>
      <c r="AD196" s="57" t="str">
        <f t="shared" ref="AD196:AD259" si="78">IF(AC196=100,1,"")</f>
        <v/>
      </c>
      <c r="AE196" s="8"/>
    </row>
    <row r="197" spans="1:31">
      <c r="A197" s="1">
        <v>194</v>
      </c>
      <c r="B197" s="14" t="s">
        <v>448</v>
      </c>
      <c r="C197" s="14" t="s">
        <v>7</v>
      </c>
      <c r="D197" s="6" t="s">
        <v>449</v>
      </c>
      <c r="E197" s="7">
        <v>0</v>
      </c>
      <c r="F197" s="7">
        <v>0</v>
      </c>
      <c r="G197" s="53">
        <v>0</v>
      </c>
      <c r="H197" s="7">
        <f t="shared" ref="H197:H260" si="79">E197-F197+G197</f>
        <v>0</v>
      </c>
      <c r="I197" s="8">
        <f t="shared" si="61"/>
        <v>0</v>
      </c>
      <c r="J197" s="9">
        <v>0</v>
      </c>
      <c r="K197" s="10">
        <f t="shared" si="62"/>
        <v>0</v>
      </c>
      <c r="L197" s="10" t="str">
        <f t="shared" si="63"/>
        <v/>
      </c>
      <c r="M197" s="11">
        <f t="shared" si="64"/>
        <v>0</v>
      </c>
      <c r="N197" s="11">
        <f t="shared" si="65"/>
        <v>0</v>
      </c>
      <c r="O197" s="11">
        <f t="shared" ref="O197:O260" si="80">N197-P197</f>
        <v>0</v>
      </c>
      <c r="P197" s="8">
        <f t="shared" si="66"/>
        <v>0</v>
      </c>
      <c r="Q197" s="11">
        <f t="shared" si="67"/>
        <v>0</v>
      </c>
      <c r="R197" s="1">
        <f t="shared" si="68"/>
        <v>0</v>
      </c>
      <c r="S197" s="8">
        <f>ROUND(IF(J197=3%,$I$364*Ranking!K197,0),0)</f>
        <v>0</v>
      </c>
      <c r="T197" s="8">
        <f t="shared" si="69"/>
        <v>0</v>
      </c>
      <c r="U197" s="8">
        <f t="shared" si="70"/>
        <v>0</v>
      </c>
      <c r="V197" s="8">
        <f t="shared" si="71"/>
        <v>0</v>
      </c>
      <c r="W197" s="10">
        <f t="shared" si="72"/>
        <v>0</v>
      </c>
      <c r="X197" s="8">
        <f>IF(J197=3%,ROUND($I$366*Ranking!K197,0),0)</f>
        <v>0</v>
      </c>
      <c r="Y197" s="12">
        <f t="shared" si="73"/>
        <v>0</v>
      </c>
      <c r="Z197" s="12">
        <f t="shared" si="74"/>
        <v>0</v>
      </c>
      <c r="AA197" s="8">
        <f t="shared" si="75"/>
        <v>0</v>
      </c>
      <c r="AB197" s="55">
        <f t="shared" si="76"/>
        <v>0</v>
      </c>
      <c r="AC197" s="56" t="str">
        <f t="shared" si="77"/>
        <v/>
      </c>
      <c r="AD197" s="57" t="str">
        <f t="shared" si="78"/>
        <v/>
      </c>
      <c r="AE197" s="8"/>
    </row>
    <row r="198" spans="1:31">
      <c r="A198" s="1">
        <v>195</v>
      </c>
      <c r="B198" s="14" t="s">
        <v>450</v>
      </c>
      <c r="C198" s="14" t="s">
        <v>7</v>
      </c>
      <c r="D198" s="6" t="s">
        <v>451</v>
      </c>
      <c r="E198" s="7">
        <v>0</v>
      </c>
      <c r="F198" s="7">
        <v>0</v>
      </c>
      <c r="G198" s="53">
        <v>0</v>
      </c>
      <c r="H198" s="7">
        <f t="shared" si="79"/>
        <v>0</v>
      </c>
      <c r="I198" s="8">
        <f t="shared" si="61"/>
        <v>0</v>
      </c>
      <c r="J198" s="9">
        <v>0</v>
      </c>
      <c r="K198" s="10">
        <f t="shared" si="62"/>
        <v>0</v>
      </c>
      <c r="L198" s="10" t="str">
        <f t="shared" si="63"/>
        <v/>
      </c>
      <c r="M198" s="11">
        <f t="shared" si="64"/>
        <v>0</v>
      </c>
      <c r="N198" s="11">
        <f t="shared" si="65"/>
        <v>0</v>
      </c>
      <c r="O198" s="11">
        <f t="shared" si="80"/>
        <v>0</v>
      </c>
      <c r="P198" s="8">
        <f t="shared" si="66"/>
        <v>0</v>
      </c>
      <c r="Q198" s="11">
        <f t="shared" si="67"/>
        <v>0</v>
      </c>
      <c r="R198" s="1">
        <f t="shared" si="68"/>
        <v>0</v>
      </c>
      <c r="S198" s="8">
        <f>ROUND(IF(J198=3%,$I$364*Ranking!K198,0),0)</f>
        <v>0</v>
      </c>
      <c r="T198" s="8">
        <f t="shared" si="69"/>
        <v>0</v>
      </c>
      <c r="U198" s="8">
        <f t="shared" si="70"/>
        <v>0</v>
      </c>
      <c r="V198" s="8">
        <f t="shared" si="71"/>
        <v>0</v>
      </c>
      <c r="W198" s="10">
        <f t="shared" si="72"/>
        <v>0</v>
      </c>
      <c r="X198" s="8">
        <f>IF(J198=3%,ROUND($I$366*Ranking!K198,0),0)</f>
        <v>0</v>
      </c>
      <c r="Y198" s="12">
        <f t="shared" si="73"/>
        <v>0</v>
      </c>
      <c r="Z198" s="12">
        <f t="shared" si="74"/>
        <v>0</v>
      </c>
      <c r="AA198" s="8">
        <f t="shared" si="75"/>
        <v>0</v>
      </c>
      <c r="AB198" s="55">
        <f t="shared" si="76"/>
        <v>0</v>
      </c>
      <c r="AC198" s="56" t="str">
        <f t="shared" si="77"/>
        <v/>
      </c>
      <c r="AD198" s="57" t="str">
        <f t="shared" si="78"/>
        <v/>
      </c>
      <c r="AE198" s="8"/>
    </row>
    <row r="199" spans="1:31">
      <c r="A199" s="1">
        <v>196</v>
      </c>
      <c r="B199" s="14" t="s">
        <v>452</v>
      </c>
      <c r="C199" s="14" t="s">
        <v>7</v>
      </c>
      <c r="D199" s="6" t="s">
        <v>453</v>
      </c>
      <c r="E199" s="7">
        <v>340896.94</v>
      </c>
      <c r="F199" s="7">
        <v>12967.77</v>
      </c>
      <c r="G199" s="53">
        <v>0</v>
      </c>
      <c r="H199" s="7">
        <f t="shared" si="79"/>
        <v>327929.17</v>
      </c>
      <c r="I199" s="8">
        <f t="shared" si="61"/>
        <v>327929</v>
      </c>
      <c r="J199" s="9">
        <v>0.03</v>
      </c>
      <c r="K199" s="10">
        <f t="shared" si="62"/>
        <v>16.87</v>
      </c>
      <c r="L199" s="10">
        <f t="shared" si="63"/>
        <v>40.700000000000003</v>
      </c>
      <c r="M199" s="11">
        <f t="shared" si="64"/>
        <v>55311.907899999998</v>
      </c>
      <c r="N199" s="11">
        <f t="shared" si="65"/>
        <v>55311.907899999998</v>
      </c>
      <c r="O199" s="11">
        <f t="shared" si="80"/>
        <v>-9.2100000001664739E-2</v>
      </c>
      <c r="P199" s="8">
        <f t="shared" si="66"/>
        <v>55312</v>
      </c>
      <c r="Q199" s="11">
        <f t="shared" si="67"/>
        <v>9.2100000001664739E-2</v>
      </c>
      <c r="R199" s="1">
        <f t="shared" si="68"/>
        <v>16.87</v>
      </c>
      <c r="S199" s="8">
        <f>ROUND(IF(J199=3%,$I$364*Ranking!K199,0),0)</f>
        <v>47352</v>
      </c>
      <c r="T199" s="8">
        <f t="shared" si="69"/>
        <v>102664</v>
      </c>
      <c r="U199" s="8">
        <f t="shared" si="70"/>
        <v>47352</v>
      </c>
      <c r="V199" s="8">
        <f t="shared" si="71"/>
        <v>102664</v>
      </c>
      <c r="W199" s="10">
        <f t="shared" si="72"/>
        <v>31.31</v>
      </c>
      <c r="X199" s="8">
        <f>IF(J199=3%,ROUND($I$366*Ranking!K199,0),0)</f>
        <v>30818</v>
      </c>
      <c r="Y199" s="12">
        <f t="shared" si="73"/>
        <v>133482</v>
      </c>
      <c r="Z199" s="12">
        <f t="shared" si="74"/>
        <v>30818</v>
      </c>
      <c r="AA199" s="8">
        <f t="shared" si="75"/>
        <v>133482</v>
      </c>
      <c r="AB199" s="55">
        <f t="shared" si="76"/>
        <v>0</v>
      </c>
      <c r="AC199" s="56">
        <f t="shared" si="77"/>
        <v>40.700000000000003</v>
      </c>
      <c r="AD199" s="57" t="str">
        <f t="shared" si="78"/>
        <v/>
      </c>
      <c r="AE199" s="8"/>
    </row>
    <row r="200" spans="1:31">
      <c r="A200" s="1">
        <v>197</v>
      </c>
      <c r="B200" s="14" t="s">
        <v>71</v>
      </c>
      <c r="C200" s="14" t="s">
        <v>7</v>
      </c>
      <c r="D200" s="6" t="s">
        <v>72</v>
      </c>
      <c r="E200" s="7">
        <v>3604132.57</v>
      </c>
      <c r="F200" s="7">
        <v>5877.33</v>
      </c>
      <c r="G200" s="53">
        <v>0</v>
      </c>
      <c r="H200" s="7">
        <f t="shared" si="79"/>
        <v>3598255.2399999998</v>
      </c>
      <c r="I200" s="8">
        <f t="shared" si="61"/>
        <v>3598255</v>
      </c>
      <c r="J200" s="9">
        <v>0.03</v>
      </c>
      <c r="K200" s="10">
        <f t="shared" si="62"/>
        <v>16.87</v>
      </c>
      <c r="L200" s="10">
        <f t="shared" si="63"/>
        <v>18.07</v>
      </c>
      <c r="M200" s="11">
        <f t="shared" si="64"/>
        <v>606919.02563000005</v>
      </c>
      <c r="N200" s="11">
        <f t="shared" si="65"/>
        <v>606919.02563000005</v>
      </c>
      <c r="O200" s="11">
        <f t="shared" si="80"/>
        <v>2.5630000047385693E-2</v>
      </c>
      <c r="P200" s="8">
        <f t="shared" si="66"/>
        <v>606919</v>
      </c>
      <c r="Q200" s="11">
        <f t="shared" si="67"/>
        <v>-2.5630000047385693E-2</v>
      </c>
      <c r="R200" s="1">
        <f t="shared" si="68"/>
        <v>16.87</v>
      </c>
      <c r="S200" s="8">
        <f>ROUND(IF(J200=3%,$I$364*Ranking!K200,0),0)</f>
        <v>26307</v>
      </c>
      <c r="T200" s="8">
        <f t="shared" si="69"/>
        <v>633226</v>
      </c>
      <c r="U200" s="8">
        <f t="shared" si="70"/>
        <v>26307</v>
      </c>
      <c r="V200" s="8">
        <f t="shared" si="71"/>
        <v>633226</v>
      </c>
      <c r="W200" s="10">
        <f t="shared" si="72"/>
        <v>17.600000000000001</v>
      </c>
      <c r="X200" s="8">
        <f>IF(J200=3%,ROUND($I$366*Ranking!K200,0),0)</f>
        <v>17121</v>
      </c>
      <c r="Y200" s="12">
        <f t="shared" si="73"/>
        <v>650347</v>
      </c>
      <c r="Z200" s="12">
        <f t="shared" si="74"/>
        <v>17121</v>
      </c>
      <c r="AA200" s="8">
        <f t="shared" si="75"/>
        <v>650347</v>
      </c>
      <c r="AB200" s="55">
        <f t="shared" si="76"/>
        <v>0</v>
      </c>
      <c r="AC200" s="56">
        <f t="shared" si="77"/>
        <v>18.07</v>
      </c>
      <c r="AD200" s="57" t="str">
        <f t="shared" si="78"/>
        <v/>
      </c>
      <c r="AE200" s="8"/>
    </row>
    <row r="201" spans="1:31">
      <c r="A201" s="1">
        <v>198</v>
      </c>
      <c r="B201" s="14" t="s">
        <v>454</v>
      </c>
      <c r="C201" s="14" t="s">
        <v>7</v>
      </c>
      <c r="D201" s="6" t="s">
        <v>455</v>
      </c>
      <c r="E201" s="7">
        <v>1278995.43</v>
      </c>
      <c r="F201" s="7">
        <v>4113.6099999999997</v>
      </c>
      <c r="G201" s="53">
        <v>0</v>
      </c>
      <c r="H201" s="7">
        <f t="shared" si="79"/>
        <v>1274881.8199999998</v>
      </c>
      <c r="I201" s="8">
        <f t="shared" si="61"/>
        <v>1274882</v>
      </c>
      <c r="J201" s="9">
        <v>0.01</v>
      </c>
      <c r="K201" s="10">
        <f t="shared" si="62"/>
        <v>16.87</v>
      </c>
      <c r="L201" s="10">
        <f t="shared" si="63"/>
        <v>16.87</v>
      </c>
      <c r="M201" s="11">
        <f t="shared" si="64"/>
        <v>215034.82694</v>
      </c>
      <c r="N201" s="11">
        <f t="shared" si="65"/>
        <v>215034.82694</v>
      </c>
      <c r="O201" s="11">
        <f t="shared" si="80"/>
        <v>-0.1730600000009872</v>
      </c>
      <c r="P201" s="8">
        <f t="shared" si="66"/>
        <v>215035</v>
      </c>
      <c r="Q201" s="11">
        <f t="shared" si="67"/>
        <v>0.1730600000009872</v>
      </c>
      <c r="R201" s="1">
        <f t="shared" si="68"/>
        <v>16.87</v>
      </c>
      <c r="S201" s="8">
        <f>ROUND(IF(J201=3%,$I$364*Ranking!K201,0),0)</f>
        <v>0</v>
      </c>
      <c r="T201" s="8">
        <f t="shared" si="69"/>
        <v>215035</v>
      </c>
      <c r="U201" s="8">
        <f t="shared" si="70"/>
        <v>0</v>
      </c>
      <c r="V201" s="8">
        <f t="shared" si="71"/>
        <v>215035</v>
      </c>
      <c r="W201" s="10">
        <f t="shared" si="72"/>
        <v>16.87</v>
      </c>
      <c r="X201" s="8">
        <f>IF(J201=3%,ROUND($I$366*Ranking!K201,0),0)</f>
        <v>0</v>
      </c>
      <c r="Y201" s="12">
        <f t="shared" si="73"/>
        <v>215035</v>
      </c>
      <c r="Z201" s="12">
        <f t="shared" si="74"/>
        <v>0</v>
      </c>
      <c r="AA201" s="8">
        <f t="shared" si="75"/>
        <v>215035</v>
      </c>
      <c r="AB201" s="55">
        <f t="shared" si="76"/>
        <v>0</v>
      </c>
      <c r="AC201" s="56">
        <f t="shared" si="77"/>
        <v>16.87</v>
      </c>
      <c r="AD201" s="57" t="str">
        <f t="shared" si="78"/>
        <v/>
      </c>
      <c r="AE201" s="8"/>
    </row>
    <row r="202" spans="1:31">
      <c r="A202" s="1">
        <v>199</v>
      </c>
      <c r="B202" s="14" t="s">
        <v>456</v>
      </c>
      <c r="C202" s="14" t="s">
        <v>7</v>
      </c>
      <c r="D202" s="6" t="s">
        <v>457</v>
      </c>
      <c r="E202" s="7">
        <v>3461891.87</v>
      </c>
      <c r="F202" s="7">
        <v>45894.64</v>
      </c>
      <c r="G202" s="53">
        <v>0</v>
      </c>
      <c r="H202" s="7">
        <f t="shared" si="79"/>
        <v>3415997.23</v>
      </c>
      <c r="I202" s="8">
        <f t="shared" si="61"/>
        <v>3415997</v>
      </c>
      <c r="J202" s="9">
        <v>0.02</v>
      </c>
      <c r="K202" s="10">
        <f t="shared" si="62"/>
        <v>16.87</v>
      </c>
      <c r="L202" s="10">
        <f t="shared" si="63"/>
        <v>16.87</v>
      </c>
      <c r="M202" s="11">
        <f t="shared" si="64"/>
        <v>576177.50014000002</v>
      </c>
      <c r="N202" s="11">
        <f t="shared" si="65"/>
        <v>576177.50014000002</v>
      </c>
      <c r="O202" s="11">
        <f t="shared" si="80"/>
        <v>-0.49985999998170882</v>
      </c>
      <c r="P202" s="8">
        <f t="shared" si="66"/>
        <v>576178</v>
      </c>
      <c r="Q202" s="11">
        <f t="shared" si="67"/>
        <v>0.49985999998170882</v>
      </c>
      <c r="R202" s="1">
        <f t="shared" si="68"/>
        <v>16.87</v>
      </c>
      <c r="S202" s="8">
        <f>ROUND(IF(J202=3%,$I$364*Ranking!K202,0),0)</f>
        <v>0</v>
      </c>
      <c r="T202" s="8">
        <f t="shared" si="69"/>
        <v>576178</v>
      </c>
      <c r="U202" s="8">
        <f t="shared" si="70"/>
        <v>0</v>
      </c>
      <c r="V202" s="8">
        <f t="shared" si="71"/>
        <v>576178</v>
      </c>
      <c r="W202" s="10">
        <f t="shared" si="72"/>
        <v>16.87</v>
      </c>
      <c r="X202" s="8">
        <f>IF(J202=3%,ROUND($I$366*Ranking!K202,0),0)</f>
        <v>0</v>
      </c>
      <c r="Y202" s="12">
        <f t="shared" si="73"/>
        <v>576178</v>
      </c>
      <c r="Z202" s="12">
        <f t="shared" si="74"/>
        <v>0</v>
      </c>
      <c r="AA202" s="8">
        <f t="shared" si="75"/>
        <v>576178</v>
      </c>
      <c r="AB202" s="55">
        <f t="shared" si="76"/>
        <v>0</v>
      </c>
      <c r="AC202" s="56">
        <f t="shared" si="77"/>
        <v>16.87</v>
      </c>
      <c r="AD202" s="57" t="str">
        <f t="shared" si="78"/>
        <v/>
      </c>
      <c r="AE202" s="8"/>
    </row>
    <row r="203" spans="1:31">
      <c r="A203" s="1">
        <v>200</v>
      </c>
      <c r="B203" s="14" t="s">
        <v>458</v>
      </c>
      <c r="C203" s="14" t="s">
        <v>7</v>
      </c>
      <c r="D203" s="6" t="s">
        <v>459</v>
      </c>
      <c r="E203" s="7">
        <v>0</v>
      </c>
      <c r="F203" s="7">
        <v>0</v>
      </c>
      <c r="G203" s="53">
        <v>0</v>
      </c>
      <c r="H203" s="7">
        <f t="shared" si="79"/>
        <v>0</v>
      </c>
      <c r="I203" s="8">
        <f t="shared" si="61"/>
        <v>0</v>
      </c>
      <c r="J203" s="9">
        <v>0</v>
      </c>
      <c r="K203" s="10">
        <f t="shared" si="62"/>
        <v>0</v>
      </c>
      <c r="L203" s="10" t="str">
        <f t="shared" si="63"/>
        <v/>
      </c>
      <c r="M203" s="11">
        <f t="shared" si="64"/>
        <v>0</v>
      </c>
      <c r="N203" s="11">
        <f t="shared" si="65"/>
        <v>0</v>
      </c>
      <c r="O203" s="11">
        <f t="shared" si="80"/>
        <v>0</v>
      </c>
      <c r="P203" s="8">
        <f t="shared" si="66"/>
        <v>0</v>
      </c>
      <c r="Q203" s="11">
        <f t="shared" si="67"/>
        <v>0</v>
      </c>
      <c r="R203" s="1">
        <f t="shared" si="68"/>
        <v>0</v>
      </c>
      <c r="S203" s="8">
        <f>ROUND(IF(J203=3%,$I$364*Ranking!K203,0),0)</f>
        <v>0</v>
      </c>
      <c r="T203" s="8">
        <f t="shared" si="69"/>
        <v>0</v>
      </c>
      <c r="U203" s="8">
        <f t="shared" si="70"/>
        <v>0</v>
      </c>
      <c r="V203" s="8">
        <f t="shared" si="71"/>
        <v>0</v>
      </c>
      <c r="W203" s="10">
        <f t="shared" si="72"/>
        <v>0</v>
      </c>
      <c r="X203" s="8">
        <f>IF(J203=3%,ROUND($I$366*Ranking!K203,0),0)</f>
        <v>0</v>
      </c>
      <c r="Y203" s="12">
        <f t="shared" si="73"/>
        <v>0</v>
      </c>
      <c r="Z203" s="12">
        <f t="shared" si="74"/>
        <v>0</v>
      </c>
      <c r="AA203" s="8">
        <f t="shared" si="75"/>
        <v>0</v>
      </c>
      <c r="AB203" s="55">
        <f t="shared" si="76"/>
        <v>0</v>
      </c>
      <c r="AC203" s="56" t="str">
        <f t="shared" si="77"/>
        <v/>
      </c>
      <c r="AD203" s="57" t="str">
        <f t="shared" si="78"/>
        <v/>
      </c>
      <c r="AE203" s="8"/>
    </row>
    <row r="204" spans="1:31">
      <c r="A204" s="1">
        <v>201</v>
      </c>
      <c r="B204" s="14" t="s">
        <v>460</v>
      </c>
      <c r="C204" s="14" t="s">
        <v>7</v>
      </c>
      <c r="D204" s="6" t="s">
        <v>461</v>
      </c>
      <c r="E204" s="7">
        <v>1717398.64</v>
      </c>
      <c r="F204" s="7">
        <v>34481.410000000003</v>
      </c>
      <c r="G204" s="53">
        <v>0</v>
      </c>
      <c r="H204" s="7">
        <f t="shared" si="79"/>
        <v>1682917.23</v>
      </c>
      <c r="I204" s="8">
        <f t="shared" si="61"/>
        <v>1682917</v>
      </c>
      <c r="J204" s="9">
        <v>1.4999999999999999E-2</v>
      </c>
      <c r="K204" s="10">
        <f t="shared" si="62"/>
        <v>16.87</v>
      </c>
      <c r="L204" s="10">
        <f t="shared" si="63"/>
        <v>16.87</v>
      </c>
      <c r="M204" s="11">
        <f t="shared" si="64"/>
        <v>283858.24401999998</v>
      </c>
      <c r="N204" s="11">
        <f t="shared" si="65"/>
        <v>283858.24401999998</v>
      </c>
      <c r="O204" s="11">
        <f t="shared" si="80"/>
        <v>0.24401999998372048</v>
      </c>
      <c r="P204" s="8">
        <f t="shared" si="66"/>
        <v>283858</v>
      </c>
      <c r="Q204" s="11">
        <f t="shared" si="67"/>
        <v>-0.24401999998372048</v>
      </c>
      <c r="R204" s="1">
        <f t="shared" si="68"/>
        <v>16.87</v>
      </c>
      <c r="S204" s="8">
        <f>ROUND(IF(J204=3%,$I$364*Ranking!K204,0),0)</f>
        <v>0</v>
      </c>
      <c r="T204" s="8">
        <f t="shared" si="69"/>
        <v>283858</v>
      </c>
      <c r="U204" s="8">
        <f t="shared" si="70"/>
        <v>0</v>
      </c>
      <c r="V204" s="8">
        <f t="shared" si="71"/>
        <v>283858</v>
      </c>
      <c r="W204" s="10">
        <f t="shared" si="72"/>
        <v>16.87</v>
      </c>
      <c r="X204" s="8">
        <f>IF(J204=3%,ROUND($I$366*Ranking!K204,0),0)</f>
        <v>0</v>
      </c>
      <c r="Y204" s="12">
        <f t="shared" si="73"/>
        <v>283858</v>
      </c>
      <c r="Z204" s="12">
        <f t="shared" si="74"/>
        <v>0</v>
      </c>
      <c r="AA204" s="8">
        <f t="shared" si="75"/>
        <v>283858</v>
      </c>
      <c r="AB204" s="55">
        <f t="shared" si="76"/>
        <v>0</v>
      </c>
      <c r="AC204" s="56">
        <f t="shared" si="77"/>
        <v>16.87</v>
      </c>
      <c r="AD204" s="57" t="str">
        <f t="shared" si="78"/>
        <v/>
      </c>
      <c r="AE204" s="8"/>
    </row>
    <row r="205" spans="1:31">
      <c r="A205" s="1">
        <v>202</v>
      </c>
      <c r="B205" s="14" t="s">
        <v>462</v>
      </c>
      <c r="C205" s="14" t="s">
        <v>7</v>
      </c>
      <c r="D205" s="6" t="s">
        <v>463</v>
      </c>
      <c r="E205" s="7">
        <v>0</v>
      </c>
      <c r="F205" s="7">
        <v>0</v>
      </c>
      <c r="G205" s="53">
        <v>0</v>
      </c>
      <c r="H205" s="7">
        <f t="shared" si="79"/>
        <v>0</v>
      </c>
      <c r="I205" s="8">
        <f t="shared" si="61"/>
        <v>0</v>
      </c>
      <c r="J205" s="9">
        <v>0</v>
      </c>
      <c r="K205" s="10">
        <f t="shared" si="62"/>
        <v>0</v>
      </c>
      <c r="L205" s="10" t="str">
        <f t="shared" si="63"/>
        <v/>
      </c>
      <c r="M205" s="11">
        <f t="shared" si="64"/>
        <v>0</v>
      </c>
      <c r="N205" s="11">
        <f t="shared" si="65"/>
        <v>0</v>
      </c>
      <c r="O205" s="11">
        <f t="shared" si="80"/>
        <v>0</v>
      </c>
      <c r="P205" s="8">
        <f t="shared" si="66"/>
        <v>0</v>
      </c>
      <c r="Q205" s="11">
        <f t="shared" si="67"/>
        <v>0</v>
      </c>
      <c r="R205" s="1">
        <f t="shared" si="68"/>
        <v>0</v>
      </c>
      <c r="S205" s="8">
        <f>ROUND(IF(J205=3%,$I$364*Ranking!K205,0),0)</f>
        <v>0</v>
      </c>
      <c r="T205" s="8">
        <f t="shared" si="69"/>
        <v>0</v>
      </c>
      <c r="U205" s="8">
        <f t="shared" si="70"/>
        <v>0</v>
      </c>
      <c r="V205" s="8">
        <f t="shared" si="71"/>
        <v>0</v>
      </c>
      <c r="W205" s="10">
        <f t="shared" si="72"/>
        <v>0</v>
      </c>
      <c r="X205" s="8">
        <f>IF(J205=3%,ROUND($I$366*Ranking!K205,0),0)</f>
        <v>0</v>
      </c>
      <c r="Y205" s="12">
        <f t="shared" si="73"/>
        <v>0</v>
      </c>
      <c r="Z205" s="12">
        <f t="shared" si="74"/>
        <v>0</v>
      </c>
      <c r="AA205" s="8">
        <f t="shared" si="75"/>
        <v>0</v>
      </c>
      <c r="AB205" s="55">
        <f t="shared" si="76"/>
        <v>0</v>
      </c>
      <c r="AC205" s="56" t="str">
        <f t="shared" si="77"/>
        <v/>
      </c>
      <c r="AD205" s="57" t="str">
        <f t="shared" si="78"/>
        <v/>
      </c>
      <c r="AE205" s="8"/>
    </row>
    <row r="206" spans="1:31">
      <c r="A206" s="1">
        <v>203</v>
      </c>
      <c r="B206" s="14" t="s">
        <v>464</v>
      </c>
      <c r="C206" s="14" t="s">
        <v>7</v>
      </c>
      <c r="D206" s="6" t="s">
        <v>465</v>
      </c>
      <c r="E206" s="7">
        <v>0</v>
      </c>
      <c r="F206" s="7">
        <v>0</v>
      </c>
      <c r="G206" s="53">
        <v>0</v>
      </c>
      <c r="H206" s="7">
        <f t="shared" si="79"/>
        <v>0</v>
      </c>
      <c r="I206" s="8">
        <f t="shared" si="61"/>
        <v>0</v>
      </c>
      <c r="J206" s="9">
        <v>0</v>
      </c>
      <c r="K206" s="10">
        <f t="shared" si="62"/>
        <v>0</v>
      </c>
      <c r="L206" s="10" t="str">
        <f t="shared" si="63"/>
        <v/>
      </c>
      <c r="M206" s="11">
        <f t="shared" si="64"/>
        <v>0</v>
      </c>
      <c r="N206" s="11">
        <f t="shared" si="65"/>
        <v>0</v>
      </c>
      <c r="O206" s="11">
        <f t="shared" si="80"/>
        <v>0</v>
      </c>
      <c r="P206" s="8">
        <f t="shared" si="66"/>
        <v>0</v>
      </c>
      <c r="Q206" s="11">
        <f t="shared" si="67"/>
        <v>0</v>
      </c>
      <c r="R206" s="1">
        <f t="shared" si="68"/>
        <v>0</v>
      </c>
      <c r="S206" s="8">
        <f>ROUND(IF(J206=3%,$I$364*Ranking!K206,0),0)</f>
        <v>0</v>
      </c>
      <c r="T206" s="8">
        <f t="shared" si="69"/>
        <v>0</v>
      </c>
      <c r="U206" s="8">
        <f t="shared" si="70"/>
        <v>0</v>
      </c>
      <c r="V206" s="8">
        <f t="shared" si="71"/>
        <v>0</v>
      </c>
      <c r="W206" s="10">
        <f t="shared" si="72"/>
        <v>0</v>
      </c>
      <c r="X206" s="8">
        <f>IF(J206=3%,ROUND($I$366*Ranking!K206,0),0)</f>
        <v>0</v>
      </c>
      <c r="Y206" s="12">
        <f t="shared" si="73"/>
        <v>0</v>
      </c>
      <c r="Z206" s="12">
        <f t="shared" si="74"/>
        <v>0</v>
      </c>
      <c r="AA206" s="8">
        <f t="shared" si="75"/>
        <v>0</v>
      </c>
      <c r="AB206" s="55">
        <f t="shared" si="76"/>
        <v>0</v>
      </c>
      <c r="AC206" s="56" t="str">
        <f t="shared" si="77"/>
        <v/>
      </c>
      <c r="AD206" s="57" t="str">
        <f t="shared" si="78"/>
        <v/>
      </c>
      <c r="AE206" s="8"/>
    </row>
    <row r="207" spans="1:31">
      <c r="A207" s="1">
        <v>204</v>
      </c>
      <c r="B207" s="14" t="s">
        <v>466</v>
      </c>
      <c r="C207" s="14" t="s">
        <v>7</v>
      </c>
      <c r="D207" s="6" t="s">
        <v>467</v>
      </c>
      <c r="E207" s="7">
        <v>0</v>
      </c>
      <c r="F207" s="7">
        <v>0</v>
      </c>
      <c r="G207" s="53">
        <v>0</v>
      </c>
      <c r="H207" s="7">
        <f t="shared" si="79"/>
        <v>0</v>
      </c>
      <c r="I207" s="8">
        <f t="shared" si="61"/>
        <v>0</v>
      </c>
      <c r="J207" s="9">
        <v>0</v>
      </c>
      <c r="K207" s="10">
        <f t="shared" si="62"/>
        <v>0</v>
      </c>
      <c r="L207" s="10" t="str">
        <f t="shared" si="63"/>
        <v/>
      </c>
      <c r="M207" s="11">
        <f t="shared" si="64"/>
        <v>0</v>
      </c>
      <c r="N207" s="11">
        <f t="shared" si="65"/>
        <v>0</v>
      </c>
      <c r="O207" s="11">
        <f t="shared" si="80"/>
        <v>0</v>
      </c>
      <c r="P207" s="8">
        <f t="shared" si="66"/>
        <v>0</v>
      </c>
      <c r="Q207" s="11">
        <f t="shared" si="67"/>
        <v>0</v>
      </c>
      <c r="R207" s="1">
        <f t="shared" si="68"/>
        <v>0</v>
      </c>
      <c r="S207" s="8">
        <f>ROUND(IF(J207=3%,$I$364*Ranking!K207,0),0)</f>
        <v>0</v>
      </c>
      <c r="T207" s="8">
        <f t="shared" si="69"/>
        <v>0</v>
      </c>
      <c r="U207" s="8">
        <f t="shared" si="70"/>
        <v>0</v>
      </c>
      <c r="V207" s="8">
        <f t="shared" si="71"/>
        <v>0</v>
      </c>
      <c r="W207" s="10">
        <f t="shared" si="72"/>
        <v>0</v>
      </c>
      <c r="X207" s="8">
        <f>IF(J207=3%,ROUND($I$366*Ranking!K207,0),0)</f>
        <v>0</v>
      </c>
      <c r="Y207" s="12">
        <f t="shared" si="73"/>
        <v>0</v>
      </c>
      <c r="Z207" s="12">
        <f t="shared" si="74"/>
        <v>0</v>
      </c>
      <c r="AA207" s="8">
        <f t="shared" si="75"/>
        <v>0</v>
      </c>
      <c r="AB207" s="55">
        <f t="shared" si="76"/>
        <v>0</v>
      </c>
      <c r="AC207" s="56" t="str">
        <f t="shared" si="77"/>
        <v/>
      </c>
      <c r="AD207" s="57" t="str">
        <f t="shared" si="78"/>
        <v/>
      </c>
      <c r="AE207" s="8"/>
    </row>
    <row r="208" spans="1:31">
      <c r="A208" s="1">
        <v>205</v>
      </c>
      <c r="B208" s="14" t="s">
        <v>468</v>
      </c>
      <c r="C208" s="14" t="s">
        <v>7</v>
      </c>
      <c r="D208" s="6" t="s">
        <v>469</v>
      </c>
      <c r="E208" s="7">
        <v>0</v>
      </c>
      <c r="F208" s="7">
        <v>0</v>
      </c>
      <c r="G208" s="53">
        <v>0</v>
      </c>
      <c r="H208" s="7">
        <f t="shared" si="79"/>
        <v>0</v>
      </c>
      <c r="I208" s="8">
        <f t="shared" si="61"/>
        <v>0</v>
      </c>
      <c r="J208" s="9">
        <v>0</v>
      </c>
      <c r="K208" s="10">
        <f t="shared" si="62"/>
        <v>0</v>
      </c>
      <c r="L208" s="10" t="str">
        <f t="shared" si="63"/>
        <v/>
      </c>
      <c r="M208" s="11">
        <f t="shared" si="64"/>
        <v>0</v>
      </c>
      <c r="N208" s="11">
        <f t="shared" si="65"/>
        <v>0</v>
      </c>
      <c r="O208" s="11">
        <f t="shared" si="80"/>
        <v>0</v>
      </c>
      <c r="P208" s="8">
        <f t="shared" si="66"/>
        <v>0</v>
      </c>
      <c r="Q208" s="11">
        <f t="shared" si="67"/>
        <v>0</v>
      </c>
      <c r="R208" s="1">
        <f t="shared" si="68"/>
        <v>0</v>
      </c>
      <c r="S208" s="8">
        <f>ROUND(IF(J208=3%,$I$364*Ranking!K208,0),0)</f>
        <v>0</v>
      </c>
      <c r="T208" s="8">
        <f t="shared" si="69"/>
        <v>0</v>
      </c>
      <c r="U208" s="8">
        <f t="shared" si="70"/>
        <v>0</v>
      </c>
      <c r="V208" s="8">
        <f t="shared" si="71"/>
        <v>0</v>
      </c>
      <c r="W208" s="10">
        <f t="shared" si="72"/>
        <v>0</v>
      </c>
      <c r="X208" s="8">
        <f>IF(J208=3%,ROUND($I$366*Ranking!K208,0),0)</f>
        <v>0</v>
      </c>
      <c r="Y208" s="12">
        <f t="shared" si="73"/>
        <v>0</v>
      </c>
      <c r="Z208" s="12">
        <f t="shared" si="74"/>
        <v>0</v>
      </c>
      <c r="AA208" s="8">
        <f t="shared" si="75"/>
        <v>0</v>
      </c>
      <c r="AB208" s="55">
        <f t="shared" si="76"/>
        <v>0</v>
      </c>
      <c r="AC208" s="56" t="str">
        <f t="shared" si="77"/>
        <v/>
      </c>
      <c r="AD208" s="57" t="str">
        <f t="shared" si="78"/>
        <v/>
      </c>
      <c r="AE208" s="8"/>
    </row>
    <row r="209" spans="1:31">
      <c r="A209" s="1">
        <v>206</v>
      </c>
      <c r="B209" s="14" t="s">
        <v>73</v>
      </c>
      <c r="C209" s="14" t="s">
        <v>7</v>
      </c>
      <c r="D209" s="6" t="s">
        <v>74</v>
      </c>
      <c r="E209" s="7">
        <v>1265667.48</v>
      </c>
      <c r="F209" s="7">
        <v>12839.02</v>
      </c>
      <c r="G209" s="53">
        <v>0</v>
      </c>
      <c r="H209" s="7">
        <f t="shared" si="79"/>
        <v>1252828.46</v>
      </c>
      <c r="I209" s="8">
        <f t="shared" si="61"/>
        <v>1252828</v>
      </c>
      <c r="J209" s="9">
        <v>0.02</v>
      </c>
      <c r="K209" s="10">
        <f t="shared" si="62"/>
        <v>16.87</v>
      </c>
      <c r="L209" s="10">
        <f t="shared" si="63"/>
        <v>16.87</v>
      </c>
      <c r="M209" s="11">
        <f t="shared" si="64"/>
        <v>211314.97046000001</v>
      </c>
      <c r="N209" s="11">
        <f t="shared" si="65"/>
        <v>211314.97046000001</v>
      </c>
      <c r="O209" s="11">
        <f t="shared" si="80"/>
        <v>-2.9539999988628551E-2</v>
      </c>
      <c r="P209" s="8">
        <f t="shared" si="66"/>
        <v>211315</v>
      </c>
      <c r="Q209" s="11">
        <f t="shared" si="67"/>
        <v>2.9539999988628551E-2</v>
      </c>
      <c r="R209" s="1">
        <f t="shared" si="68"/>
        <v>16.87</v>
      </c>
      <c r="S209" s="8">
        <f>ROUND(IF(J209=3%,$I$364*Ranking!K209,0),0)</f>
        <v>0</v>
      </c>
      <c r="T209" s="8">
        <f t="shared" si="69"/>
        <v>211315</v>
      </c>
      <c r="U209" s="8">
        <f t="shared" si="70"/>
        <v>0</v>
      </c>
      <c r="V209" s="8">
        <f t="shared" si="71"/>
        <v>211315</v>
      </c>
      <c r="W209" s="10">
        <f t="shared" si="72"/>
        <v>16.87</v>
      </c>
      <c r="X209" s="8">
        <f>IF(J209=3%,ROUND($I$366*Ranking!K209,0),0)</f>
        <v>0</v>
      </c>
      <c r="Y209" s="12">
        <f t="shared" si="73"/>
        <v>211315</v>
      </c>
      <c r="Z209" s="12">
        <f t="shared" si="74"/>
        <v>0</v>
      </c>
      <c r="AA209" s="8">
        <f t="shared" si="75"/>
        <v>211315</v>
      </c>
      <c r="AB209" s="55">
        <f t="shared" si="76"/>
        <v>0</v>
      </c>
      <c r="AC209" s="56">
        <f t="shared" si="77"/>
        <v>16.87</v>
      </c>
      <c r="AD209" s="57" t="str">
        <f t="shared" si="78"/>
        <v/>
      </c>
      <c r="AE209" s="8"/>
    </row>
    <row r="210" spans="1:31">
      <c r="A210" s="1">
        <v>207</v>
      </c>
      <c r="B210" s="14" t="s">
        <v>75</v>
      </c>
      <c r="C210" s="14" t="s">
        <v>7</v>
      </c>
      <c r="D210" s="6" t="s">
        <v>76</v>
      </c>
      <c r="E210" s="7">
        <v>4307419</v>
      </c>
      <c r="F210" s="7">
        <v>3517</v>
      </c>
      <c r="G210" s="53">
        <v>0</v>
      </c>
      <c r="H210" s="7">
        <f t="shared" si="79"/>
        <v>4303902</v>
      </c>
      <c r="I210" s="8">
        <f t="shared" si="61"/>
        <v>4303902</v>
      </c>
      <c r="J210" s="9">
        <v>0.01</v>
      </c>
      <c r="K210" s="10">
        <f t="shared" si="62"/>
        <v>16.87</v>
      </c>
      <c r="L210" s="10">
        <f t="shared" si="63"/>
        <v>16.87</v>
      </c>
      <c r="M210" s="11">
        <f t="shared" si="64"/>
        <v>725940.77080000006</v>
      </c>
      <c r="N210" s="11">
        <f t="shared" si="65"/>
        <v>725940.77080000006</v>
      </c>
      <c r="O210" s="11">
        <f t="shared" si="80"/>
        <v>-0.22919999994337559</v>
      </c>
      <c r="P210" s="8">
        <f t="shared" si="66"/>
        <v>725941</v>
      </c>
      <c r="Q210" s="11">
        <f t="shared" si="67"/>
        <v>0.22919999994337559</v>
      </c>
      <c r="R210" s="1">
        <f t="shared" si="68"/>
        <v>16.87</v>
      </c>
      <c r="S210" s="8">
        <f>ROUND(IF(J210=3%,$I$364*Ranking!K210,0),0)</f>
        <v>0</v>
      </c>
      <c r="T210" s="8">
        <f t="shared" si="69"/>
        <v>725941</v>
      </c>
      <c r="U210" s="8">
        <f t="shared" si="70"/>
        <v>0</v>
      </c>
      <c r="V210" s="8">
        <f t="shared" si="71"/>
        <v>725941</v>
      </c>
      <c r="W210" s="10">
        <f t="shared" si="72"/>
        <v>16.87</v>
      </c>
      <c r="X210" s="8">
        <f>IF(J210=3%,ROUND($I$366*Ranking!K210,0),0)</f>
        <v>0</v>
      </c>
      <c r="Y210" s="12">
        <f t="shared" si="73"/>
        <v>725941</v>
      </c>
      <c r="Z210" s="12">
        <f t="shared" si="74"/>
        <v>0</v>
      </c>
      <c r="AA210" s="8">
        <f t="shared" si="75"/>
        <v>725941</v>
      </c>
      <c r="AB210" s="55">
        <f t="shared" si="76"/>
        <v>0</v>
      </c>
      <c r="AC210" s="56">
        <f t="shared" si="77"/>
        <v>16.87</v>
      </c>
      <c r="AD210" s="57" t="str">
        <f t="shared" si="78"/>
        <v/>
      </c>
      <c r="AE210" s="8"/>
    </row>
    <row r="211" spans="1:31">
      <c r="A211" s="1">
        <v>208</v>
      </c>
      <c r="B211" s="14" t="s">
        <v>77</v>
      </c>
      <c r="C211" s="14" t="s">
        <v>7</v>
      </c>
      <c r="D211" s="6" t="s">
        <v>78</v>
      </c>
      <c r="E211" s="7">
        <v>364111.49</v>
      </c>
      <c r="F211" s="7">
        <v>3039.08</v>
      </c>
      <c r="G211" s="53">
        <v>0</v>
      </c>
      <c r="H211" s="7">
        <f t="shared" si="79"/>
        <v>361072.41</v>
      </c>
      <c r="I211" s="8">
        <f t="shared" si="61"/>
        <v>361072</v>
      </c>
      <c r="J211" s="9">
        <v>0.01</v>
      </c>
      <c r="K211" s="10">
        <f t="shared" si="62"/>
        <v>16.87</v>
      </c>
      <c r="L211" s="10">
        <f t="shared" si="63"/>
        <v>16.87</v>
      </c>
      <c r="M211" s="11">
        <f t="shared" si="64"/>
        <v>60902.15019</v>
      </c>
      <c r="N211" s="11">
        <f t="shared" si="65"/>
        <v>60902.15019</v>
      </c>
      <c r="O211" s="11">
        <f t="shared" si="80"/>
        <v>0.15019000000029337</v>
      </c>
      <c r="P211" s="8">
        <f t="shared" si="66"/>
        <v>60902</v>
      </c>
      <c r="Q211" s="11">
        <f t="shared" si="67"/>
        <v>-0.15019000000029337</v>
      </c>
      <c r="R211" s="1">
        <f t="shared" si="68"/>
        <v>16.87</v>
      </c>
      <c r="S211" s="8">
        <f>ROUND(IF(J211=3%,$I$364*Ranking!K211,0),0)</f>
        <v>0</v>
      </c>
      <c r="T211" s="8">
        <f t="shared" si="69"/>
        <v>60902</v>
      </c>
      <c r="U211" s="8">
        <f t="shared" si="70"/>
        <v>0</v>
      </c>
      <c r="V211" s="8">
        <f t="shared" si="71"/>
        <v>60902</v>
      </c>
      <c r="W211" s="10">
        <f t="shared" si="72"/>
        <v>16.87</v>
      </c>
      <c r="X211" s="8">
        <f>IF(J211=3%,ROUND($I$366*Ranking!K211,0),0)</f>
        <v>0</v>
      </c>
      <c r="Y211" s="12">
        <f t="shared" si="73"/>
        <v>60902</v>
      </c>
      <c r="Z211" s="12">
        <f t="shared" si="74"/>
        <v>0</v>
      </c>
      <c r="AA211" s="8">
        <f t="shared" si="75"/>
        <v>60902</v>
      </c>
      <c r="AB211" s="55">
        <f t="shared" si="76"/>
        <v>0</v>
      </c>
      <c r="AC211" s="56">
        <f t="shared" si="77"/>
        <v>16.87</v>
      </c>
      <c r="AD211" s="57" t="str">
        <f t="shared" si="78"/>
        <v/>
      </c>
      <c r="AE211" s="8"/>
    </row>
    <row r="212" spans="1:31">
      <c r="A212" s="1">
        <v>209</v>
      </c>
      <c r="B212" s="14" t="s">
        <v>470</v>
      </c>
      <c r="C212" s="14" t="s">
        <v>7</v>
      </c>
      <c r="D212" s="6" t="s">
        <v>471</v>
      </c>
      <c r="E212" s="7">
        <v>0</v>
      </c>
      <c r="F212" s="7">
        <v>0</v>
      </c>
      <c r="G212" s="53">
        <v>0</v>
      </c>
      <c r="H212" s="7">
        <f t="shared" si="79"/>
        <v>0</v>
      </c>
      <c r="I212" s="8">
        <f t="shared" si="61"/>
        <v>0</v>
      </c>
      <c r="J212" s="9">
        <v>0</v>
      </c>
      <c r="K212" s="10">
        <f t="shared" si="62"/>
        <v>0</v>
      </c>
      <c r="L212" s="10" t="str">
        <f t="shared" si="63"/>
        <v/>
      </c>
      <c r="M212" s="11">
        <f t="shared" si="64"/>
        <v>0</v>
      </c>
      <c r="N212" s="11">
        <f t="shared" si="65"/>
        <v>0</v>
      </c>
      <c r="O212" s="11">
        <f t="shared" si="80"/>
        <v>0</v>
      </c>
      <c r="P212" s="8">
        <f t="shared" si="66"/>
        <v>0</v>
      </c>
      <c r="Q212" s="11">
        <f t="shared" si="67"/>
        <v>0</v>
      </c>
      <c r="R212" s="1">
        <f t="shared" si="68"/>
        <v>0</v>
      </c>
      <c r="S212" s="8">
        <f>ROUND(IF(J212=3%,$I$364*Ranking!K212,0),0)</f>
        <v>0</v>
      </c>
      <c r="T212" s="8">
        <f t="shared" si="69"/>
        <v>0</v>
      </c>
      <c r="U212" s="8">
        <f t="shared" si="70"/>
        <v>0</v>
      </c>
      <c r="V212" s="8">
        <f t="shared" si="71"/>
        <v>0</v>
      </c>
      <c r="W212" s="10">
        <f t="shared" si="72"/>
        <v>0</v>
      </c>
      <c r="X212" s="8">
        <f>IF(J212=3%,ROUND($I$366*Ranking!K212,0),0)</f>
        <v>0</v>
      </c>
      <c r="Y212" s="12">
        <f t="shared" si="73"/>
        <v>0</v>
      </c>
      <c r="Z212" s="12">
        <f t="shared" si="74"/>
        <v>0</v>
      </c>
      <c r="AA212" s="8">
        <f t="shared" si="75"/>
        <v>0</v>
      </c>
      <c r="AB212" s="55">
        <f t="shared" si="76"/>
        <v>0</v>
      </c>
      <c r="AC212" s="56" t="str">
        <f t="shared" si="77"/>
        <v/>
      </c>
      <c r="AD212" s="57" t="str">
        <f t="shared" si="78"/>
        <v/>
      </c>
      <c r="AE212" s="8"/>
    </row>
    <row r="213" spans="1:31">
      <c r="A213" s="1">
        <v>210</v>
      </c>
      <c r="B213" s="14" t="s">
        <v>79</v>
      </c>
      <c r="C213" s="14" t="s">
        <v>7</v>
      </c>
      <c r="D213" s="6" t="s">
        <v>80</v>
      </c>
      <c r="E213" s="7">
        <v>2364242.0299999998</v>
      </c>
      <c r="F213" s="7">
        <v>10727.68</v>
      </c>
      <c r="G213" s="53">
        <v>0</v>
      </c>
      <c r="H213" s="7">
        <f t="shared" si="79"/>
        <v>2353514.3499999996</v>
      </c>
      <c r="I213" s="8">
        <f t="shared" si="61"/>
        <v>2353514</v>
      </c>
      <c r="J213" s="9">
        <v>0.03</v>
      </c>
      <c r="K213" s="10">
        <f t="shared" si="62"/>
        <v>16.87</v>
      </c>
      <c r="L213" s="10">
        <f t="shared" si="63"/>
        <v>19.079999999999998</v>
      </c>
      <c r="M213" s="11">
        <f t="shared" si="64"/>
        <v>396968.09250000003</v>
      </c>
      <c r="N213" s="11">
        <f t="shared" si="65"/>
        <v>396968.09250000003</v>
      </c>
      <c r="O213" s="11">
        <f t="shared" si="80"/>
        <v>9.2500000027939677E-2</v>
      </c>
      <c r="P213" s="8">
        <f t="shared" si="66"/>
        <v>396968</v>
      </c>
      <c r="Q213" s="11">
        <f t="shared" si="67"/>
        <v>-9.2500000027939677E-2</v>
      </c>
      <c r="R213" s="1">
        <f t="shared" si="68"/>
        <v>16.87</v>
      </c>
      <c r="S213" s="8">
        <f>ROUND(IF(J213=3%,$I$364*Ranking!K213,0),0)</f>
        <v>31568</v>
      </c>
      <c r="T213" s="8">
        <f t="shared" si="69"/>
        <v>428536</v>
      </c>
      <c r="U213" s="8">
        <f t="shared" si="70"/>
        <v>31568</v>
      </c>
      <c r="V213" s="8">
        <f t="shared" si="71"/>
        <v>428536</v>
      </c>
      <c r="W213" s="10">
        <f t="shared" si="72"/>
        <v>18.21</v>
      </c>
      <c r="X213" s="8">
        <f>IF(J213=3%,ROUND($I$366*Ranking!K213,0),0)</f>
        <v>20545</v>
      </c>
      <c r="Y213" s="12">
        <f t="shared" si="73"/>
        <v>449081</v>
      </c>
      <c r="Z213" s="12">
        <f t="shared" si="74"/>
        <v>20545</v>
      </c>
      <c r="AA213" s="8">
        <f t="shared" si="75"/>
        <v>449081</v>
      </c>
      <c r="AB213" s="55">
        <f t="shared" si="76"/>
        <v>0</v>
      </c>
      <c r="AC213" s="56">
        <f t="shared" si="77"/>
        <v>19.079999999999998</v>
      </c>
      <c r="AD213" s="57" t="str">
        <f t="shared" si="78"/>
        <v/>
      </c>
      <c r="AE213" s="8"/>
    </row>
    <row r="214" spans="1:31">
      <c r="A214" s="1">
        <v>211</v>
      </c>
      <c r="B214" s="14" t="s">
        <v>472</v>
      </c>
      <c r="C214" s="14" t="s">
        <v>7</v>
      </c>
      <c r="D214" s="6" t="s">
        <v>473</v>
      </c>
      <c r="E214" s="7">
        <v>0</v>
      </c>
      <c r="F214" s="7">
        <v>0</v>
      </c>
      <c r="G214" s="53">
        <v>0</v>
      </c>
      <c r="H214" s="7">
        <f t="shared" si="79"/>
        <v>0</v>
      </c>
      <c r="I214" s="8">
        <f t="shared" si="61"/>
        <v>0</v>
      </c>
      <c r="J214" s="9">
        <v>0</v>
      </c>
      <c r="K214" s="10">
        <f t="shared" si="62"/>
        <v>0</v>
      </c>
      <c r="L214" s="10" t="str">
        <f t="shared" si="63"/>
        <v/>
      </c>
      <c r="M214" s="11">
        <f t="shared" si="64"/>
        <v>0</v>
      </c>
      <c r="N214" s="11">
        <f t="shared" si="65"/>
        <v>0</v>
      </c>
      <c r="O214" s="11">
        <f t="shared" si="80"/>
        <v>0</v>
      </c>
      <c r="P214" s="8">
        <f t="shared" si="66"/>
        <v>0</v>
      </c>
      <c r="Q214" s="11">
        <f t="shared" si="67"/>
        <v>0</v>
      </c>
      <c r="R214" s="1">
        <f t="shared" si="68"/>
        <v>0</v>
      </c>
      <c r="S214" s="8">
        <f>ROUND(IF(J214=3%,$I$364*Ranking!K214,0),0)</f>
        <v>0</v>
      </c>
      <c r="T214" s="8">
        <f t="shared" si="69"/>
        <v>0</v>
      </c>
      <c r="U214" s="8">
        <f t="shared" si="70"/>
        <v>0</v>
      </c>
      <c r="V214" s="8">
        <f t="shared" si="71"/>
        <v>0</v>
      </c>
      <c r="W214" s="10">
        <f t="shared" si="72"/>
        <v>0</v>
      </c>
      <c r="X214" s="8">
        <f>IF(J214=3%,ROUND($I$366*Ranking!K214,0),0)</f>
        <v>0</v>
      </c>
      <c r="Y214" s="12">
        <f t="shared" si="73"/>
        <v>0</v>
      </c>
      <c r="Z214" s="12">
        <f t="shared" si="74"/>
        <v>0</v>
      </c>
      <c r="AA214" s="8">
        <f t="shared" si="75"/>
        <v>0</v>
      </c>
      <c r="AB214" s="55">
        <f t="shared" si="76"/>
        <v>0</v>
      </c>
      <c r="AC214" s="56" t="str">
        <f t="shared" si="77"/>
        <v/>
      </c>
      <c r="AD214" s="57" t="str">
        <f t="shared" si="78"/>
        <v/>
      </c>
      <c r="AE214" s="8"/>
    </row>
    <row r="215" spans="1:31">
      <c r="A215" s="1">
        <v>212</v>
      </c>
      <c r="B215" s="14" t="s">
        <v>474</v>
      </c>
      <c r="C215" s="14" t="s">
        <v>7</v>
      </c>
      <c r="D215" s="6" t="s">
        <v>475</v>
      </c>
      <c r="E215" s="7">
        <v>0</v>
      </c>
      <c r="F215" s="7">
        <v>0</v>
      </c>
      <c r="G215" s="53">
        <v>0</v>
      </c>
      <c r="H215" s="7">
        <f t="shared" si="79"/>
        <v>0</v>
      </c>
      <c r="I215" s="8">
        <f t="shared" si="61"/>
        <v>0</v>
      </c>
      <c r="J215" s="9">
        <v>0</v>
      </c>
      <c r="K215" s="10">
        <f t="shared" si="62"/>
        <v>0</v>
      </c>
      <c r="L215" s="10" t="str">
        <f t="shared" si="63"/>
        <v/>
      </c>
      <c r="M215" s="11">
        <f t="shared" si="64"/>
        <v>0</v>
      </c>
      <c r="N215" s="11">
        <f t="shared" si="65"/>
        <v>0</v>
      </c>
      <c r="O215" s="11">
        <f t="shared" si="80"/>
        <v>0</v>
      </c>
      <c r="P215" s="8">
        <f t="shared" si="66"/>
        <v>0</v>
      </c>
      <c r="Q215" s="11">
        <f t="shared" si="67"/>
        <v>0</v>
      </c>
      <c r="R215" s="1">
        <f t="shared" si="68"/>
        <v>0</v>
      </c>
      <c r="S215" s="8">
        <f>ROUND(IF(J215=3%,$I$364*Ranking!K215,0),0)</f>
        <v>0</v>
      </c>
      <c r="T215" s="8">
        <f t="shared" si="69"/>
        <v>0</v>
      </c>
      <c r="U215" s="8">
        <f t="shared" si="70"/>
        <v>0</v>
      </c>
      <c r="V215" s="8">
        <f t="shared" si="71"/>
        <v>0</v>
      </c>
      <c r="W215" s="10">
        <f t="shared" si="72"/>
        <v>0</v>
      </c>
      <c r="X215" s="8">
        <f>IF(J215=3%,ROUND($I$366*Ranking!K215,0),0)</f>
        <v>0</v>
      </c>
      <c r="Y215" s="12">
        <f t="shared" si="73"/>
        <v>0</v>
      </c>
      <c r="Z215" s="12">
        <f t="shared" si="74"/>
        <v>0</v>
      </c>
      <c r="AA215" s="8">
        <f t="shared" si="75"/>
        <v>0</v>
      </c>
      <c r="AB215" s="55">
        <f t="shared" si="76"/>
        <v>0</v>
      </c>
      <c r="AC215" s="56" t="str">
        <f t="shared" si="77"/>
        <v/>
      </c>
      <c r="AD215" s="57" t="str">
        <f t="shared" si="78"/>
        <v/>
      </c>
      <c r="AE215" s="8"/>
    </row>
    <row r="216" spans="1:31">
      <c r="A216" s="1">
        <v>213</v>
      </c>
      <c r="B216" s="14" t="s">
        <v>476</v>
      </c>
      <c r="C216" s="14" t="s">
        <v>7</v>
      </c>
      <c r="D216" s="6" t="s">
        <v>477</v>
      </c>
      <c r="E216" s="7">
        <v>0</v>
      </c>
      <c r="F216" s="7">
        <v>0</v>
      </c>
      <c r="G216" s="53">
        <v>0</v>
      </c>
      <c r="H216" s="7">
        <f t="shared" si="79"/>
        <v>0</v>
      </c>
      <c r="I216" s="8">
        <f t="shared" si="61"/>
        <v>0</v>
      </c>
      <c r="J216" s="9">
        <v>0</v>
      </c>
      <c r="K216" s="10">
        <f t="shared" si="62"/>
        <v>0</v>
      </c>
      <c r="L216" s="10" t="str">
        <f t="shared" si="63"/>
        <v/>
      </c>
      <c r="M216" s="11">
        <f t="shared" si="64"/>
        <v>0</v>
      </c>
      <c r="N216" s="11">
        <f t="shared" si="65"/>
        <v>0</v>
      </c>
      <c r="O216" s="11">
        <f t="shared" si="80"/>
        <v>0</v>
      </c>
      <c r="P216" s="8">
        <f t="shared" si="66"/>
        <v>0</v>
      </c>
      <c r="Q216" s="11">
        <f t="shared" si="67"/>
        <v>0</v>
      </c>
      <c r="R216" s="1">
        <f t="shared" si="68"/>
        <v>0</v>
      </c>
      <c r="S216" s="8">
        <f>ROUND(IF(J216=3%,$I$364*Ranking!K216,0),0)</f>
        <v>0</v>
      </c>
      <c r="T216" s="8">
        <f t="shared" si="69"/>
        <v>0</v>
      </c>
      <c r="U216" s="8">
        <f t="shared" si="70"/>
        <v>0</v>
      </c>
      <c r="V216" s="8">
        <f t="shared" si="71"/>
        <v>0</v>
      </c>
      <c r="W216" s="10">
        <f t="shared" si="72"/>
        <v>0</v>
      </c>
      <c r="X216" s="8">
        <f>IF(J216=3%,ROUND($I$366*Ranking!K216,0),0)</f>
        <v>0</v>
      </c>
      <c r="Y216" s="12">
        <f t="shared" si="73"/>
        <v>0</v>
      </c>
      <c r="Z216" s="12">
        <f t="shared" si="74"/>
        <v>0</v>
      </c>
      <c r="AA216" s="8">
        <f t="shared" si="75"/>
        <v>0</v>
      </c>
      <c r="AB216" s="55">
        <f t="shared" si="76"/>
        <v>0</v>
      </c>
      <c r="AC216" s="56" t="str">
        <f t="shared" si="77"/>
        <v/>
      </c>
      <c r="AD216" s="57" t="str">
        <f t="shared" si="78"/>
        <v/>
      </c>
      <c r="AE216" s="8"/>
    </row>
    <row r="217" spans="1:31">
      <c r="A217" s="1">
        <v>214</v>
      </c>
      <c r="B217" s="14" t="s">
        <v>478</v>
      </c>
      <c r="C217" s="14" t="s">
        <v>7</v>
      </c>
      <c r="D217" s="6" t="s">
        <v>479</v>
      </c>
      <c r="E217" s="7">
        <v>1914411.53</v>
      </c>
      <c r="F217" s="7">
        <v>46007.44</v>
      </c>
      <c r="G217" s="53">
        <v>0</v>
      </c>
      <c r="H217" s="7">
        <f t="shared" si="79"/>
        <v>1868404.09</v>
      </c>
      <c r="I217" s="8">
        <f t="shared" si="61"/>
        <v>1868404</v>
      </c>
      <c r="J217" s="9">
        <v>0.03</v>
      </c>
      <c r="K217" s="10">
        <f t="shared" si="62"/>
        <v>16.87</v>
      </c>
      <c r="L217" s="10">
        <f t="shared" si="63"/>
        <v>21.05</v>
      </c>
      <c r="M217" s="11">
        <f t="shared" si="64"/>
        <v>315144.40615</v>
      </c>
      <c r="N217" s="11">
        <f t="shared" si="65"/>
        <v>315144.40615</v>
      </c>
      <c r="O217" s="11">
        <f t="shared" si="80"/>
        <v>0.40614999999525025</v>
      </c>
      <c r="P217" s="8">
        <f t="shared" si="66"/>
        <v>315144</v>
      </c>
      <c r="Q217" s="11">
        <f t="shared" si="67"/>
        <v>-0.40614999999525025</v>
      </c>
      <c r="R217" s="1">
        <f t="shared" si="68"/>
        <v>16.87</v>
      </c>
      <c r="S217" s="8">
        <f>ROUND(IF(J217=3%,$I$364*Ranking!K217,0),0)</f>
        <v>47352</v>
      </c>
      <c r="T217" s="8">
        <f t="shared" si="69"/>
        <v>362496</v>
      </c>
      <c r="U217" s="8">
        <f t="shared" si="70"/>
        <v>47352</v>
      </c>
      <c r="V217" s="8">
        <f t="shared" si="71"/>
        <v>362496</v>
      </c>
      <c r="W217" s="10">
        <f t="shared" si="72"/>
        <v>19.399999999999999</v>
      </c>
      <c r="X217" s="8">
        <f>IF(J217=3%,ROUND($I$366*Ranking!K217,0),0)</f>
        <v>30818</v>
      </c>
      <c r="Y217" s="12">
        <f t="shared" si="73"/>
        <v>393314</v>
      </c>
      <c r="Z217" s="12">
        <f t="shared" si="74"/>
        <v>30818</v>
      </c>
      <c r="AA217" s="8">
        <f t="shared" si="75"/>
        <v>393314</v>
      </c>
      <c r="AB217" s="55">
        <f t="shared" si="76"/>
        <v>0</v>
      </c>
      <c r="AC217" s="56">
        <f t="shared" si="77"/>
        <v>21.05</v>
      </c>
      <c r="AD217" s="57" t="str">
        <f t="shared" si="78"/>
        <v/>
      </c>
      <c r="AE217" s="8"/>
    </row>
    <row r="218" spans="1:31">
      <c r="A218" s="1">
        <v>215</v>
      </c>
      <c r="B218" s="14" t="s">
        <v>480</v>
      </c>
      <c r="C218" s="14" t="s">
        <v>7</v>
      </c>
      <c r="D218" s="6" t="s">
        <v>481</v>
      </c>
      <c r="E218" s="7">
        <v>829106.2</v>
      </c>
      <c r="F218" s="7">
        <v>8552.17</v>
      </c>
      <c r="G218" s="53">
        <v>0</v>
      </c>
      <c r="H218" s="7">
        <f t="shared" si="79"/>
        <v>820554.02999999991</v>
      </c>
      <c r="I218" s="8">
        <f t="shared" si="61"/>
        <v>820554</v>
      </c>
      <c r="J218" s="9">
        <v>1.4999999999999999E-2</v>
      </c>
      <c r="K218" s="10">
        <f t="shared" si="62"/>
        <v>16.87</v>
      </c>
      <c r="L218" s="10">
        <f t="shared" si="63"/>
        <v>16.87</v>
      </c>
      <c r="M218" s="11">
        <f t="shared" si="64"/>
        <v>138403.15213</v>
      </c>
      <c r="N218" s="11">
        <f t="shared" si="65"/>
        <v>138403.15213</v>
      </c>
      <c r="O218" s="11">
        <f t="shared" si="80"/>
        <v>0.15213000000221655</v>
      </c>
      <c r="P218" s="8">
        <f t="shared" si="66"/>
        <v>138403</v>
      </c>
      <c r="Q218" s="11">
        <f t="shared" si="67"/>
        <v>-0.15213000000221655</v>
      </c>
      <c r="R218" s="1">
        <f t="shared" si="68"/>
        <v>16.87</v>
      </c>
      <c r="S218" s="8">
        <f>ROUND(IF(J218=3%,$I$364*Ranking!K218,0),0)</f>
        <v>0</v>
      </c>
      <c r="T218" s="8">
        <f t="shared" si="69"/>
        <v>138403</v>
      </c>
      <c r="U218" s="8">
        <f t="shared" si="70"/>
        <v>0</v>
      </c>
      <c r="V218" s="8">
        <f t="shared" si="71"/>
        <v>138403</v>
      </c>
      <c r="W218" s="10">
        <f t="shared" si="72"/>
        <v>16.87</v>
      </c>
      <c r="X218" s="8">
        <f>IF(J218=3%,ROUND($I$366*Ranking!K218,0),0)</f>
        <v>0</v>
      </c>
      <c r="Y218" s="12">
        <f t="shared" si="73"/>
        <v>138403</v>
      </c>
      <c r="Z218" s="12">
        <f t="shared" si="74"/>
        <v>0</v>
      </c>
      <c r="AA218" s="8">
        <f t="shared" si="75"/>
        <v>138403</v>
      </c>
      <c r="AB218" s="55">
        <f t="shared" si="76"/>
        <v>0</v>
      </c>
      <c r="AC218" s="56">
        <f t="shared" si="77"/>
        <v>16.87</v>
      </c>
      <c r="AD218" s="57" t="str">
        <f t="shared" si="78"/>
        <v/>
      </c>
      <c r="AE218" s="8"/>
    </row>
    <row r="219" spans="1:31">
      <c r="A219" s="1">
        <v>216</v>
      </c>
      <c r="B219" s="14" t="s">
        <v>482</v>
      </c>
      <c r="C219" s="14" t="s">
        <v>7</v>
      </c>
      <c r="D219" s="6" t="s">
        <v>483</v>
      </c>
      <c r="E219" s="7">
        <v>252537.42</v>
      </c>
      <c r="F219" s="7">
        <v>798.03</v>
      </c>
      <c r="G219" s="53">
        <v>0</v>
      </c>
      <c r="H219" s="7">
        <f t="shared" si="79"/>
        <v>251739.39</v>
      </c>
      <c r="I219" s="8">
        <f t="shared" si="61"/>
        <v>251739</v>
      </c>
      <c r="J219" s="9">
        <v>1.4999999999999999E-2</v>
      </c>
      <c r="K219" s="10">
        <f t="shared" si="62"/>
        <v>16.87</v>
      </c>
      <c r="L219" s="10">
        <f t="shared" si="63"/>
        <v>16.87</v>
      </c>
      <c r="M219" s="11">
        <f t="shared" si="64"/>
        <v>42460.911910000003</v>
      </c>
      <c r="N219" s="11">
        <f t="shared" si="65"/>
        <v>42460.911910000003</v>
      </c>
      <c r="O219" s="11">
        <f t="shared" si="80"/>
        <v>-8.8089999997464474E-2</v>
      </c>
      <c r="P219" s="8">
        <f t="shared" si="66"/>
        <v>42461</v>
      </c>
      <c r="Q219" s="11">
        <f t="shared" si="67"/>
        <v>8.8089999997464474E-2</v>
      </c>
      <c r="R219" s="1">
        <f t="shared" si="68"/>
        <v>16.87</v>
      </c>
      <c r="S219" s="8">
        <f>ROUND(IF(J219=3%,$I$364*Ranking!K219,0),0)</f>
        <v>0</v>
      </c>
      <c r="T219" s="8">
        <f t="shared" si="69"/>
        <v>42461</v>
      </c>
      <c r="U219" s="8">
        <f t="shared" si="70"/>
        <v>0</v>
      </c>
      <c r="V219" s="8">
        <f t="shared" si="71"/>
        <v>42461</v>
      </c>
      <c r="W219" s="10">
        <f t="shared" si="72"/>
        <v>16.87</v>
      </c>
      <c r="X219" s="8">
        <f>IF(J219=3%,ROUND($I$366*Ranking!K219,0),0)</f>
        <v>0</v>
      </c>
      <c r="Y219" s="12">
        <f t="shared" si="73"/>
        <v>42461</v>
      </c>
      <c r="Z219" s="12">
        <f t="shared" si="74"/>
        <v>0</v>
      </c>
      <c r="AA219" s="8">
        <f t="shared" si="75"/>
        <v>42461</v>
      </c>
      <c r="AB219" s="55">
        <f t="shared" si="76"/>
        <v>0</v>
      </c>
      <c r="AC219" s="56">
        <f t="shared" si="77"/>
        <v>16.87</v>
      </c>
      <c r="AD219" s="57" t="str">
        <f t="shared" si="78"/>
        <v/>
      </c>
      <c r="AE219" s="8"/>
    </row>
    <row r="220" spans="1:31">
      <c r="A220" s="1">
        <v>217</v>
      </c>
      <c r="B220" s="14" t="s">
        <v>484</v>
      </c>
      <c r="C220" s="14" t="s">
        <v>7</v>
      </c>
      <c r="D220" s="6" t="s">
        <v>485</v>
      </c>
      <c r="E220" s="7">
        <v>26837.21</v>
      </c>
      <c r="F220" s="7">
        <v>269.67</v>
      </c>
      <c r="G220" s="53">
        <v>0</v>
      </c>
      <c r="H220" s="7">
        <f t="shared" si="79"/>
        <v>26567.54</v>
      </c>
      <c r="I220" s="8">
        <f t="shared" si="61"/>
        <v>26568</v>
      </c>
      <c r="J220" s="9">
        <v>5.0000000000000001E-3</v>
      </c>
      <c r="K220" s="10">
        <f t="shared" si="62"/>
        <v>16.87</v>
      </c>
      <c r="L220" s="10">
        <f t="shared" si="63"/>
        <v>16.87</v>
      </c>
      <c r="M220" s="11">
        <f t="shared" si="64"/>
        <v>4481.2345599999999</v>
      </c>
      <c r="N220" s="11">
        <f t="shared" si="65"/>
        <v>4481.2345599999999</v>
      </c>
      <c r="O220" s="11">
        <f t="shared" si="80"/>
        <v>0.23455999999987398</v>
      </c>
      <c r="P220" s="8">
        <f t="shared" si="66"/>
        <v>4481</v>
      </c>
      <c r="Q220" s="11">
        <f t="shared" si="67"/>
        <v>-0.23455999999987398</v>
      </c>
      <c r="R220" s="1">
        <f t="shared" si="68"/>
        <v>16.87</v>
      </c>
      <c r="S220" s="8">
        <f>ROUND(IF(J220=3%,$I$364*Ranking!K220,0),0)</f>
        <v>0</v>
      </c>
      <c r="T220" s="8">
        <f t="shared" si="69"/>
        <v>4481</v>
      </c>
      <c r="U220" s="8">
        <f t="shared" si="70"/>
        <v>0</v>
      </c>
      <c r="V220" s="8">
        <f t="shared" si="71"/>
        <v>4481</v>
      </c>
      <c r="W220" s="10">
        <f t="shared" si="72"/>
        <v>16.87</v>
      </c>
      <c r="X220" s="8">
        <f>IF(J220=3%,ROUND($I$366*Ranking!K220,0),0)</f>
        <v>0</v>
      </c>
      <c r="Y220" s="12">
        <f t="shared" si="73"/>
        <v>4481</v>
      </c>
      <c r="Z220" s="12">
        <f t="shared" si="74"/>
        <v>0</v>
      </c>
      <c r="AA220" s="8">
        <f t="shared" si="75"/>
        <v>4481</v>
      </c>
      <c r="AB220" s="55">
        <f t="shared" si="76"/>
        <v>0</v>
      </c>
      <c r="AC220" s="56">
        <f t="shared" si="77"/>
        <v>16.87</v>
      </c>
      <c r="AD220" s="57" t="str">
        <f t="shared" si="78"/>
        <v/>
      </c>
      <c r="AE220" s="8"/>
    </row>
    <row r="221" spans="1:31">
      <c r="A221" s="1">
        <v>218</v>
      </c>
      <c r="B221" s="14" t="s">
        <v>486</v>
      </c>
      <c r="C221" s="14" t="s">
        <v>7</v>
      </c>
      <c r="D221" s="6" t="s">
        <v>487</v>
      </c>
      <c r="E221" s="7">
        <v>0</v>
      </c>
      <c r="F221" s="7">
        <v>0</v>
      </c>
      <c r="G221" s="53">
        <v>0</v>
      </c>
      <c r="H221" s="7">
        <f t="shared" si="79"/>
        <v>0</v>
      </c>
      <c r="I221" s="8">
        <f t="shared" si="61"/>
        <v>0</v>
      </c>
      <c r="J221" s="9">
        <v>0</v>
      </c>
      <c r="K221" s="10">
        <f t="shared" si="62"/>
        <v>0</v>
      </c>
      <c r="L221" s="10" t="str">
        <f t="shared" si="63"/>
        <v/>
      </c>
      <c r="M221" s="11">
        <f t="shared" si="64"/>
        <v>0</v>
      </c>
      <c r="N221" s="11">
        <f t="shared" si="65"/>
        <v>0</v>
      </c>
      <c r="O221" s="11">
        <f t="shared" si="80"/>
        <v>0</v>
      </c>
      <c r="P221" s="8">
        <f t="shared" si="66"/>
        <v>0</v>
      </c>
      <c r="Q221" s="11">
        <f t="shared" si="67"/>
        <v>0</v>
      </c>
      <c r="R221" s="1">
        <f t="shared" si="68"/>
        <v>0</v>
      </c>
      <c r="S221" s="8">
        <f>ROUND(IF(J221=3%,$I$364*Ranking!K221,0),0)</f>
        <v>0</v>
      </c>
      <c r="T221" s="8">
        <f t="shared" si="69"/>
        <v>0</v>
      </c>
      <c r="U221" s="8">
        <f t="shared" si="70"/>
        <v>0</v>
      </c>
      <c r="V221" s="8">
        <f t="shared" si="71"/>
        <v>0</v>
      </c>
      <c r="W221" s="10">
        <f t="shared" si="72"/>
        <v>0</v>
      </c>
      <c r="X221" s="8">
        <f>IF(J221=3%,ROUND($I$366*Ranking!K221,0),0)</f>
        <v>0</v>
      </c>
      <c r="Y221" s="12">
        <f t="shared" si="73"/>
        <v>0</v>
      </c>
      <c r="Z221" s="12">
        <f t="shared" si="74"/>
        <v>0</v>
      </c>
      <c r="AA221" s="8">
        <f t="shared" si="75"/>
        <v>0</v>
      </c>
      <c r="AB221" s="55">
        <f t="shared" si="76"/>
        <v>0</v>
      </c>
      <c r="AC221" s="56" t="str">
        <f t="shared" si="77"/>
        <v/>
      </c>
      <c r="AD221" s="57" t="str">
        <f t="shared" si="78"/>
        <v/>
      </c>
      <c r="AE221" s="8"/>
    </row>
    <row r="222" spans="1:31">
      <c r="A222" s="1">
        <v>219</v>
      </c>
      <c r="B222" s="14" t="s">
        <v>81</v>
      </c>
      <c r="C222" s="14" t="s">
        <v>7</v>
      </c>
      <c r="D222" s="6" t="s">
        <v>82</v>
      </c>
      <c r="E222" s="7">
        <v>1486496.12</v>
      </c>
      <c r="F222" s="7">
        <v>12728.52</v>
      </c>
      <c r="G222" s="53">
        <v>0</v>
      </c>
      <c r="H222" s="7">
        <f t="shared" si="79"/>
        <v>1473767.6</v>
      </c>
      <c r="I222" s="8">
        <f t="shared" si="61"/>
        <v>1473768</v>
      </c>
      <c r="J222" s="9">
        <v>0.03</v>
      </c>
      <c r="K222" s="10">
        <f t="shared" si="62"/>
        <v>16.87</v>
      </c>
      <c r="L222" s="10">
        <f t="shared" si="63"/>
        <v>20.99</v>
      </c>
      <c r="M222" s="11">
        <f t="shared" si="64"/>
        <v>248581.00344999999</v>
      </c>
      <c r="N222" s="11">
        <f t="shared" si="65"/>
        <v>248581.00344999999</v>
      </c>
      <c r="O222" s="11">
        <f t="shared" si="80"/>
        <v>3.4499999892432243E-3</v>
      </c>
      <c r="P222" s="8">
        <f t="shared" si="66"/>
        <v>248581</v>
      </c>
      <c r="Q222" s="11">
        <f t="shared" si="67"/>
        <v>-3.4499999892432243E-3</v>
      </c>
      <c r="R222" s="1">
        <f t="shared" si="68"/>
        <v>16.87</v>
      </c>
      <c r="S222" s="8">
        <f>ROUND(IF(J222=3%,$I$364*Ranking!K222,0),0)</f>
        <v>36829</v>
      </c>
      <c r="T222" s="8">
        <f t="shared" si="69"/>
        <v>285410</v>
      </c>
      <c r="U222" s="8">
        <f t="shared" si="70"/>
        <v>36829</v>
      </c>
      <c r="V222" s="8">
        <f t="shared" si="71"/>
        <v>285410</v>
      </c>
      <c r="W222" s="10">
        <f t="shared" si="72"/>
        <v>19.37</v>
      </c>
      <c r="X222" s="8">
        <f>IF(J222=3%,ROUND($I$366*Ranking!K222,0),0)</f>
        <v>23969</v>
      </c>
      <c r="Y222" s="12">
        <f t="shared" si="73"/>
        <v>309379</v>
      </c>
      <c r="Z222" s="12">
        <f t="shared" si="74"/>
        <v>23969</v>
      </c>
      <c r="AA222" s="8">
        <f t="shared" si="75"/>
        <v>309379</v>
      </c>
      <c r="AB222" s="55">
        <f t="shared" si="76"/>
        <v>0</v>
      </c>
      <c r="AC222" s="56">
        <f t="shared" si="77"/>
        <v>20.99</v>
      </c>
      <c r="AD222" s="57" t="str">
        <f t="shared" si="78"/>
        <v/>
      </c>
      <c r="AE222" s="8"/>
    </row>
    <row r="223" spans="1:31">
      <c r="A223" s="1">
        <v>220</v>
      </c>
      <c r="B223" s="14" t="s">
        <v>488</v>
      </c>
      <c r="C223" s="14" t="s">
        <v>7</v>
      </c>
      <c r="D223" s="6" t="s">
        <v>489</v>
      </c>
      <c r="E223" s="7">
        <v>926316.17</v>
      </c>
      <c r="F223" s="7">
        <v>6595.32</v>
      </c>
      <c r="G223" s="53">
        <v>0</v>
      </c>
      <c r="H223" s="7">
        <f t="shared" si="79"/>
        <v>919720.85000000009</v>
      </c>
      <c r="I223" s="8">
        <f t="shared" si="61"/>
        <v>919721</v>
      </c>
      <c r="J223" s="9">
        <v>0.01</v>
      </c>
      <c r="K223" s="10">
        <f t="shared" si="62"/>
        <v>16.87</v>
      </c>
      <c r="L223" s="10">
        <f t="shared" si="63"/>
        <v>16.87</v>
      </c>
      <c r="M223" s="11">
        <f t="shared" si="64"/>
        <v>155129.68734999999</v>
      </c>
      <c r="N223" s="11">
        <f t="shared" si="65"/>
        <v>155129.68734999999</v>
      </c>
      <c r="O223" s="11">
        <f t="shared" si="80"/>
        <v>-0.31265000000712462</v>
      </c>
      <c r="P223" s="8">
        <f t="shared" si="66"/>
        <v>155130</v>
      </c>
      <c r="Q223" s="11">
        <f t="shared" si="67"/>
        <v>0.31265000000712462</v>
      </c>
      <c r="R223" s="1">
        <f t="shared" si="68"/>
        <v>16.87</v>
      </c>
      <c r="S223" s="8">
        <f>ROUND(IF(J223=3%,$I$364*Ranking!K223,0),0)</f>
        <v>0</v>
      </c>
      <c r="T223" s="8">
        <f t="shared" si="69"/>
        <v>155130</v>
      </c>
      <c r="U223" s="8">
        <f t="shared" si="70"/>
        <v>0</v>
      </c>
      <c r="V223" s="8">
        <f t="shared" si="71"/>
        <v>155130</v>
      </c>
      <c r="W223" s="10">
        <f t="shared" si="72"/>
        <v>16.87</v>
      </c>
      <c r="X223" s="8">
        <f>IF(J223=3%,ROUND($I$366*Ranking!K223,0),0)</f>
        <v>0</v>
      </c>
      <c r="Y223" s="12">
        <f t="shared" si="73"/>
        <v>155130</v>
      </c>
      <c r="Z223" s="12">
        <f t="shared" si="74"/>
        <v>0</v>
      </c>
      <c r="AA223" s="8">
        <f t="shared" si="75"/>
        <v>155130</v>
      </c>
      <c r="AB223" s="55">
        <f t="shared" si="76"/>
        <v>0</v>
      </c>
      <c r="AC223" s="56">
        <f t="shared" si="77"/>
        <v>16.87</v>
      </c>
      <c r="AD223" s="57" t="str">
        <f t="shared" si="78"/>
        <v/>
      </c>
      <c r="AE223" s="8"/>
    </row>
    <row r="224" spans="1:31">
      <c r="A224" s="1">
        <v>221</v>
      </c>
      <c r="B224" s="14" t="s">
        <v>490</v>
      </c>
      <c r="C224" s="14" t="s">
        <v>7</v>
      </c>
      <c r="D224" s="6" t="s">
        <v>491</v>
      </c>
      <c r="E224" s="7">
        <v>839260.54</v>
      </c>
      <c r="F224" s="7">
        <v>3736.53</v>
      </c>
      <c r="G224" s="53">
        <v>0</v>
      </c>
      <c r="H224" s="7">
        <f t="shared" si="79"/>
        <v>835524.01</v>
      </c>
      <c r="I224" s="8">
        <f t="shared" si="61"/>
        <v>835524</v>
      </c>
      <c r="J224" s="9">
        <v>0.03</v>
      </c>
      <c r="K224" s="10">
        <f t="shared" si="62"/>
        <v>16.87</v>
      </c>
      <c r="L224" s="10">
        <f t="shared" si="63"/>
        <v>24.14</v>
      </c>
      <c r="M224" s="11">
        <f t="shared" si="64"/>
        <v>140928.14765999999</v>
      </c>
      <c r="N224" s="11">
        <f t="shared" si="65"/>
        <v>140928.14765999999</v>
      </c>
      <c r="O224" s="11">
        <f t="shared" si="80"/>
        <v>0.14765999998780899</v>
      </c>
      <c r="P224" s="8">
        <f t="shared" si="66"/>
        <v>140928</v>
      </c>
      <c r="Q224" s="11">
        <f t="shared" si="67"/>
        <v>-0.14765999998780899</v>
      </c>
      <c r="R224" s="1">
        <f t="shared" si="68"/>
        <v>16.87</v>
      </c>
      <c r="S224" s="8">
        <f>ROUND(IF(J224=3%,$I$364*Ranking!K224,0),0)</f>
        <v>36829</v>
      </c>
      <c r="T224" s="8">
        <f t="shared" si="69"/>
        <v>177757</v>
      </c>
      <c r="U224" s="8">
        <f t="shared" si="70"/>
        <v>36829</v>
      </c>
      <c r="V224" s="8">
        <f t="shared" si="71"/>
        <v>177757</v>
      </c>
      <c r="W224" s="10">
        <f t="shared" si="72"/>
        <v>21.27</v>
      </c>
      <c r="X224" s="8">
        <f>IF(J224=3%,ROUND($I$366*Ranking!K224,0),0)</f>
        <v>23969</v>
      </c>
      <c r="Y224" s="12">
        <f t="shared" si="73"/>
        <v>201726</v>
      </c>
      <c r="Z224" s="12">
        <f t="shared" si="74"/>
        <v>23969</v>
      </c>
      <c r="AA224" s="8">
        <f t="shared" si="75"/>
        <v>201726</v>
      </c>
      <c r="AB224" s="55">
        <f t="shared" si="76"/>
        <v>0</v>
      </c>
      <c r="AC224" s="56">
        <f t="shared" si="77"/>
        <v>24.14</v>
      </c>
      <c r="AD224" s="57" t="str">
        <f t="shared" si="78"/>
        <v/>
      </c>
      <c r="AE224" s="8"/>
    </row>
    <row r="225" spans="1:31">
      <c r="A225" s="1">
        <v>222</v>
      </c>
      <c r="B225" s="14" t="s">
        <v>492</v>
      </c>
      <c r="C225" s="14" t="s">
        <v>7</v>
      </c>
      <c r="D225" s="6" t="s">
        <v>493</v>
      </c>
      <c r="E225" s="7">
        <v>0</v>
      </c>
      <c r="F225" s="7">
        <v>0</v>
      </c>
      <c r="G225" s="53">
        <v>0</v>
      </c>
      <c r="H225" s="7">
        <f t="shared" si="79"/>
        <v>0</v>
      </c>
      <c r="I225" s="8">
        <f t="shared" si="61"/>
        <v>0</v>
      </c>
      <c r="J225" s="9">
        <v>0</v>
      </c>
      <c r="K225" s="10">
        <f t="shared" si="62"/>
        <v>0</v>
      </c>
      <c r="L225" s="10" t="str">
        <f t="shared" si="63"/>
        <v/>
      </c>
      <c r="M225" s="11">
        <f t="shared" si="64"/>
        <v>0</v>
      </c>
      <c r="N225" s="11">
        <f t="shared" si="65"/>
        <v>0</v>
      </c>
      <c r="O225" s="11">
        <f t="shared" si="80"/>
        <v>0</v>
      </c>
      <c r="P225" s="8">
        <f t="shared" si="66"/>
        <v>0</v>
      </c>
      <c r="Q225" s="11">
        <f t="shared" si="67"/>
        <v>0</v>
      </c>
      <c r="R225" s="1">
        <f t="shared" si="68"/>
        <v>0</v>
      </c>
      <c r="S225" s="8">
        <f>ROUND(IF(J225=3%,$I$364*Ranking!K225,0),0)</f>
        <v>0</v>
      </c>
      <c r="T225" s="8">
        <f t="shared" si="69"/>
        <v>0</v>
      </c>
      <c r="U225" s="8">
        <f t="shared" si="70"/>
        <v>0</v>
      </c>
      <c r="V225" s="8">
        <f t="shared" si="71"/>
        <v>0</v>
      </c>
      <c r="W225" s="10">
        <f t="shared" si="72"/>
        <v>0</v>
      </c>
      <c r="X225" s="8">
        <f>IF(J225=3%,ROUND($I$366*Ranking!K225,0),0)</f>
        <v>0</v>
      </c>
      <c r="Y225" s="12">
        <f t="shared" si="73"/>
        <v>0</v>
      </c>
      <c r="Z225" s="12">
        <f t="shared" si="74"/>
        <v>0</v>
      </c>
      <c r="AA225" s="8">
        <f t="shared" si="75"/>
        <v>0</v>
      </c>
      <c r="AB225" s="55">
        <f t="shared" si="76"/>
        <v>0</v>
      </c>
      <c r="AC225" s="56" t="str">
        <f t="shared" si="77"/>
        <v/>
      </c>
      <c r="AD225" s="57" t="str">
        <f t="shared" si="78"/>
        <v/>
      </c>
      <c r="AE225" s="8"/>
    </row>
    <row r="226" spans="1:31">
      <c r="A226" s="1">
        <v>223</v>
      </c>
      <c r="B226" s="14" t="s">
        <v>494</v>
      </c>
      <c r="C226" s="14" t="s">
        <v>7</v>
      </c>
      <c r="D226" s="6" t="s">
        <v>495</v>
      </c>
      <c r="E226" s="7">
        <v>0</v>
      </c>
      <c r="F226" s="7">
        <v>0</v>
      </c>
      <c r="G226" s="53">
        <v>0</v>
      </c>
      <c r="H226" s="7">
        <f t="shared" si="79"/>
        <v>0</v>
      </c>
      <c r="I226" s="8">
        <f t="shared" si="61"/>
        <v>0</v>
      </c>
      <c r="J226" s="9">
        <v>0</v>
      </c>
      <c r="K226" s="10">
        <f t="shared" si="62"/>
        <v>0</v>
      </c>
      <c r="L226" s="10" t="str">
        <f t="shared" si="63"/>
        <v/>
      </c>
      <c r="M226" s="11">
        <f t="shared" si="64"/>
        <v>0</v>
      </c>
      <c r="N226" s="11">
        <f t="shared" si="65"/>
        <v>0</v>
      </c>
      <c r="O226" s="11">
        <f t="shared" si="80"/>
        <v>0</v>
      </c>
      <c r="P226" s="8">
        <f t="shared" si="66"/>
        <v>0</v>
      </c>
      <c r="Q226" s="11">
        <f t="shared" si="67"/>
        <v>0</v>
      </c>
      <c r="R226" s="1">
        <f t="shared" si="68"/>
        <v>0</v>
      </c>
      <c r="S226" s="8">
        <f>ROUND(IF(J226=3%,$I$364*Ranking!K226,0),0)</f>
        <v>0</v>
      </c>
      <c r="T226" s="8">
        <f t="shared" si="69"/>
        <v>0</v>
      </c>
      <c r="U226" s="8">
        <f t="shared" si="70"/>
        <v>0</v>
      </c>
      <c r="V226" s="8">
        <f t="shared" si="71"/>
        <v>0</v>
      </c>
      <c r="W226" s="10">
        <f t="shared" si="72"/>
        <v>0</v>
      </c>
      <c r="X226" s="8">
        <f>IF(J226=3%,ROUND($I$366*Ranking!K226,0),0)</f>
        <v>0</v>
      </c>
      <c r="Y226" s="12">
        <f t="shared" si="73"/>
        <v>0</v>
      </c>
      <c r="Z226" s="12">
        <f t="shared" si="74"/>
        <v>0</v>
      </c>
      <c r="AA226" s="8">
        <f t="shared" si="75"/>
        <v>0</v>
      </c>
      <c r="AB226" s="55">
        <f t="shared" si="76"/>
        <v>0</v>
      </c>
      <c r="AC226" s="56" t="str">
        <f t="shared" si="77"/>
        <v/>
      </c>
      <c r="AD226" s="57" t="str">
        <f t="shared" si="78"/>
        <v/>
      </c>
      <c r="AE226" s="8"/>
    </row>
    <row r="227" spans="1:31">
      <c r="A227" s="1">
        <v>224</v>
      </c>
      <c r="B227" s="14" t="s">
        <v>496</v>
      </c>
      <c r="C227" s="14" t="s">
        <v>7</v>
      </c>
      <c r="D227" s="6" t="s">
        <v>497</v>
      </c>
      <c r="E227" s="7">
        <v>1244415.1299999999</v>
      </c>
      <c r="F227" s="7">
        <v>2124.21</v>
      </c>
      <c r="G227" s="53">
        <v>0</v>
      </c>
      <c r="H227" s="7">
        <f t="shared" si="79"/>
        <v>1242290.92</v>
      </c>
      <c r="I227" s="8">
        <f t="shared" si="61"/>
        <v>1242291</v>
      </c>
      <c r="J227" s="9">
        <v>0.03</v>
      </c>
      <c r="K227" s="10">
        <f t="shared" si="62"/>
        <v>16.87</v>
      </c>
      <c r="L227" s="10">
        <f t="shared" si="63"/>
        <v>21.76</v>
      </c>
      <c r="M227" s="11">
        <f t="shared" si="64"/>
        <v>209537.69070000001</v>
      </c>
      <c r="N227" s="11">
        <f t="shared" si="65"/>
        <v>209537.69070000001</v>
      </c>
      <c r="O227" s="11">
        <f t="shared" si="80"/>
        <v>-0.30929999999352731</v>
      </c>
      <c r="P227" s="8">
        <f t="shared" si="66"/>
        <v>209538</v>
      </c>
      <c r="Q227" s="11">
        <f t="shared" si="67"/>
        <v>0.30929999999352731</v>
      </c>
      <c r="R227" s="1">
        <f t="shared" si="68"/>
        <v>16.87</v>
      </c>
      <c r="S227" s="8">
        <f>ROUND(IF(J227=3%,$I$364*Ranking!K227,0),0)</f>
        <v>36829</v>
      </c>
      <c r="T227" s="8">
        <f t="shared" si="69"/>
        <v>246367</v>
      </c>
      <c r="U227" s="8">
        <f t="shared" si="70"/>
        <v>36829</v>
      </c>
      <c r="V227" s="8">
        <f t="shared" si="71"/>
        <v>246367</v>
      </c>
      <c r="W227" s="10">
        <f t="shared" si="72"/>
        <v>19.829999999999998</v>
      </c>
      <c r="X227" s="8">
        <f>IF(J227=3%,ROUND($I$366*Ranking!K227,0),0)</f>
        <v>23969</v>
      </c>
      <c r="Y227" s="12">
        <f t="shared" si="73"/>
        <v>270336</v>
      </c>
      <c r="Z227" s="12">
        <f t="shared" si="74"/>
        <v>23969</v>
      </c>
      <c r="AA227" s="8">
        <f t="shared" si="75"/>
        <v>270336</v>
      </c>
      <c r="AB227" s="55">
        <f t="shared" si="76"/>
        <v>0</v>
      </c>
      <c r="AC227" s="56">
        <f t="shared" si="77"/>
        <v>21.76</v>
      </c>
      <c r="AD227" s="57" t="str">
        <f t="shared" si="78"/>
        <v/>
      </c>
      <c r="AE227" s="8"/>
    </row>
    <row r="228" spans="1:31">
      <c r="A228" s="1">
        <v>225</v>
      </c>
      <c r="B228" s="14" t="s">
        <v>498</v>
      </c>
      <c r="C228" s="14" t="s">
        <v>7</v>
      </c>
      <c r="D228" s="6" t="s">
        <v>499</v>
      </c>
      <c r="E228" s="7">
        <v>0</v>
      </c>
      <c r="F228" s="7">
        <v>0</v>
      </c>
      <c r="G228" s="53">
        <v>0</v>
      </c>
      <c r="H228" s="7">
        <f t="shared" si="79"/>
        <v>0</v>
      </c>
      <c r="I228" s="8">
        <f t="shared" si="61"/>
        <v>0</v>
      </c>
      <c r="J228" s="9">
        <v>0</v>
      </c>
      <c r="K228" s="10">
        <f t="shared" si="62"/>
        <v>0</v>
      </c>
      <c r="L228" s="10" t="str">
        <f t="shared" si="63"/>
        <v/>
      </c>
      <c r="M228" s="11">
        <f t="shared" si="64"/>
        <v>0</v>
      </c>
      <c r="N228" s="11">
        <f t="shared" si="65"/>
        <v>0</v>
      </c>
      <c r="O228" s="11">
        <f t="shared" si="80"/>
        <v>0</v>
      </c>
      <c r="P228" s="8">
        <f t="shared" si="66"/>
        <v>0</v>
      </c>
      <c r="Q228" s="11">
        <f t="shared" si="67"/>
        <v>0</v>
      </c>
      <c r="R228" s="1">
        <f t="shared" si="68"/>
        <v>0</v>
      </c>
      <c r="S228" s="8">
        <f>ROUND(IF(J228=3%,$I$364*Ranking!K228,0),0)</f>
        <v>0</v>
      </c>
      <c r="T228" s="8">
        <f t="shared" si="69"/>
        <v>0</v>
      </c>
      <c r="U228" s="8">
        <f t="shared" si="70"/>
        <v>0</v>
      </c>
      <c r="V228" s="8">
        <f t="shared" si="71"/>
        <v>0</v>
      </c>
      <c r="W228" s="10">
        <f t="shared" si="72"/>
        <v>0</v>
      </c>
      <c r="X228" s="8">
        <f>IF(J228=3%,ROUND($I$366*Ranking!K228,0),0)</f>
        <v>0</v>
      </c>
      <c r="Y228" s="12">
        <f t="shared" si="73"/>
        <v>0</v>
      </c>
      <c r="Z228" s="12">
        <f t="shared" si="74"/>
        <v>0</v>
      </c>
      <c r="AA228" s="8">
        <f t="shared" si="75"/>
        <v>0</v>
      </c>
      <c r="AB228" s="55">
        <f t="shared" si="76"/>
        <v>0</v>
      </c>
      <c r="AC228" s="56" t="str">
        <f t="shared" si="77"/>
        <v/>
      </c>
      <c r="AD228" s="57" t="str">
        <f t="shared" si="78"/>
        <v/>
      </c>
      <c r="AE228" s="8"/>
    </row>
    <row r="229" spans="1:31">
      <c r="A229" s="1">
        <v>226</v>
      </c>
      <c r="B229" s="14" t="s">
        <v>500</v>
      </c>
      <c r="C229" s="14" t="s">
        <v>7</v>
      </c>
      <c r="D229" s="6" t="s">
        <v>501</v>
      </c>
      <c r="E229" s="7">
        <v>0</v>
      </c>
      <c r="F229" s="7">
        <v>0</v>
      </c>
      <c r="G229" s="53">
        <v>0</v>
      </c>
      <c r="H229" s="7">
        <f t="shared" si="79"/>
        <v>0</v>
      </c>
      <c r="I229" s="8">
        <f t="shared" si="61"/>
        <v>0</v>
      </c>
      <c r="J229" s="9">
        <v>0</v>
      </c>
      <c r="K229" s="10">
        <f t="shared" si="62"/>
        <v>0</v>
      </c>
      <c r="L229" s="10" t="str">
        <f t="shared" si="63"/>
        <v/>
      </c>
      <c r="M229" s="11">
        <f t="shared" si="64"/>
        <v>0</v>
      </c>
      <c r="N229" s="11">
        <f t="shared" si="65"/>
        <v>0</v>
      </c>
      <c r="O229" s="11">
        <f t="shared" si="80"/>
        <v>0</v>
      </c>
      <c r="P229" s="8">
        <f t="shared" si="66"/>
        <v>0</v>
      </c>
      <c r="Q229" s="11">
        <f t="shared" si="67"/>
        <v>0</v>
      </c>
      <c r="R229" s="1">
        <f t="shared" si="68"/>
        <v>0</v>
      </c>
      <c r="S229" s="8">
        <f>ROUND(IF(J229=3%,$I$364*Ranking!K229,0),0)</f>
        <v>0</v>
      </c>
      <c r="T229" s="8">
        <f t="shared" si="69"/>
        <v>0</v>
      </c>
      <c r="U229" s="8">
        <f t="shared" si="70"/>
        <v>0</v>
      </c>
      <c r="V229" s="8">
        <f t="shared" si="71"/>
        <v>0</v>
      </c>
      <c r="W229" s="10">
        <f t="shared" si="72"/>
        <v>0</v>
      </c>
      <c r="X229" s="8">
        <f>IF(J229=3%,ROUND($I$366*Ranking!K229,0),0)</f>
        <v>0</v>
      </c>
      <c r="Y229" s="12">
        <f t="shared" si="73"/>
        <v>0</v>
      </c>
      <c r="Z229" s="12">
        <f t="shared" si="74"/>
        <v>0</v>
      </c>
      <c r="AA229" s="8">
        <f t="shared" si="75"/>
        <v>0</v>
      </c>
      <c r="AB229" s="55">
        <f t="shared" si="76"/>
        <v>0</v>
      </c>
      <c r="AC229" s="56" t="str">
        <f t="shared" si="77"/>
        <v/>
      </c>
      <c r="AD229" s="57" t="str">
        <f t="shared" si="78"/>
        <v/>
      </c>
      <c r="AE229" s="8"/>
    </row>
    <row r="230" spans="1:31">
      <c r="A230" s="1">
        <v>227</v>
      </c>
      <c r="B230" s="14" t="s">
        <v>502</v>
      </c>
      <c r="C230" s="14" t="s">
        <v>7</v>
      </c>
      <c r="D230" s="6" t="s">
        <v>503</v>
      </c>
      <c r="E230" s="7">
        <v>0</v>
      </c>
      <c r="F230" s="7">
        <v>0</v>
      </c>
      <c r="G230" s="53">
        <v>0</v>
      </c>
      <c r="H230" s="7">
        <f t="shared" si="79"/>
        <v>0</v>
      </c>
      <c r="I230" s="8">
        <f t="shared" si="61"/>
        <v>0</v>
      </c>
      <c r="J230" s="9">
        <v>0</v>
      </c>
      <c r="K230" s="10">
        <f t="shared" si="62"/>
        <v>0</v>
      </c>
      <c r="L230" s="10" t="str">
        <f t="shared" si="63"/>
        <v/>
      </c>
      <c r="M230" s="11">
        <f t="shared" si="64"/>
        <v>0</v>
      </c>
      <c r="N230" s="11">
        <f t="shared" si="65"/>
        <v>0</v>
      </c>
      <c r="O230" s="11">
        <f t="shared" si="80"/>
        <v>0</v>
      </c>
      <c r="P230" s="8">
        <f t="shared" si="66"/>
        <v>0</v>
      </c>
      <c r="Q230" s="11">
        <f t="shared" si="67"/>
        <v>0</v>
      </c>
      <c r="R230" s="1">
        <f t="shared" si="68"/>
        <v>0</v>
      </c>
      <c r="S230" s="8">
        <f>ROUND(IF(J230=3%,$I$364*Ranking!K230,0),0)</f>
        <v>0</v>
      </c>
      <c r="T230" s="8">
        <f t="shared" si="69"/>
        <v>0</v>
      </c>
      <c r="U230" s="8">
        <f t="shared" si="70"/>
        <v>0</v>
      </c>
      <c r="V230" s="8">
        <f t="shared" si="71"/>
        <v>0</v>
      </c>
      <c r="W230" s="10">
        <f t="shared" si="72"/>
        <v>0</v>
      </c>
      <c r="X230" s="8">
        <f>IF(J230=3%,ROUND($I$366*Ranking!K230,0),0)</f>
        <v>0</v>
      </c>
      <c r="Y230" s="12">
        <f t="shared" si="73"/>
        <v>0</v>
      </c>
      <c r="Z230" s="12">
        <f t="shared" si="74"/>
        <v>0</v>
      </c>
      <c r="AA230" s="8">
        <f t="shared" si="75"/>
        <v>0</v>
      </c>
      <c r="AB230" s="55">
        <f t="shared" si="76"/>
        <v>0</v>
      </c>
      <c r="AC230" s="56" t="str">
        <f t="shared" si="77"/>
        <v/>
      </c>
      <c r="AD230" s="57" t="str">
        <f t="shared" si="78"/>
        <v/>
      </c>
      <c r="AE230" s="8"/>
    </row>
    <row r="231" spans="1:31">
      <c r="A231" s="1">
        <v>228</v>
      </c>
      <c r="B231" s="14" t="s">
        <v>504</v>
      </c>
      <c r="C231" s="14" t="s">
        <v>7</v>
      </c>
      <c r="D231" s="6" t="s">
        <v>505</v>
      </c>
      <c r="E231" s="7">
        <v>0</v>
      </c>
      <c r="F231" s="7">
        <v>0</v>
      </c>
      <c r="G231" s="53">
        <v>0</v>
      </c>
      <c r="H231" s="7">
        <f t="shared" si="79"/>
        <v>0</v>
      </c>
      <c r="I231" s="8">
        <f t="shared" si="61"/>
        <v>0</v>
      </c>
      <c r="J231" s="9">
        <v>0</v>
      </c>
      <c r="K231" s="10">
        <f t="shared" si="62"/>
        <v>0</v>
      </c>
      <c r="L231" s="10" t="str">
        <f t="shared" si="63"/>
        <v/>
      </c>
      <c r="M231" s="11">
        <f t="shared" si="64"/>
        <v>0</v>
      </c>
      <c r="N231" s="11">
        <f t="shared" si="65"/>
        <v>0</v>
      </c>
      <c r="O231" s="11">
        <f t="shared" si="80"/>
        <v>0</v>
      </c>
      <c r="P231" s="8">
        <f t="shared" si="66"/>
        <v>0</v>
      </c>
      <c r="Q231" s="11">
        <f t="shared" si="67"/>
        <v>0</v>
      </c>
      <c r="R231" s="1">
        <f t="shared" si="68"/>
        <v>0</v>
      </c>
      <c r="S231" s="8">
        <f>ROUND(IF(J231=3%,$I$364*Ranking!K231,0),0)</f>
        <v>0</v>
      </c>
      <c r="T231" s="8">
        <f t="shared" si="69"/>
        <v>0</v>
      </c>
      <c r="U231" s="8">
        <f t="shared" si="70"/>
        <v>0</v>
      </c>
      <c r="V231" s="8">
        <f t="shared" si="71"/>
        <v>0</v>
      </c>
      <c r="W231" s="10">
        <f t="shared" si="72"/>
        <v>0</v>
      </c>
      <c r="X231" s="8">
        <f>IF(J231=3%,ROUND($I$366*Ranking!K231,0),0)</f>
        <v>0</v>
      </c>
      <c r="Y231" s="12">
        <f t="shared" si="73"/>
        <v>0</v>
      </c>
      <c r="Z231" s="12">
        <f t="shared" si="74"/>
        <v>0</v>
      </c>
      <c r="AA231" s="8">
        <f t="shared" si="75"/>
        <v>0</v>
      </c>
      <c r="AB231" s="55">
        <f t="shared" si="76"/>
        <v>0</v>
      </c>
      <c r="AC231" s="56" t="str">
        <f t="shared" si="77"/>
        <v/>
      </c>
      <c r="AD231" s="57" t="str">
        <f t="shared" si="78"/>
        <v/>
      </c>
      <c r="AE231" s="8"/>
    </row>
    <row r="232" spans="1:31">
      <c r="A232" s="1">
        <v>229</v>
      </c>
      <c r="B232" s="14" t="s">
        <v>83</v>
      </c>
      <c r="C232" s="14" t="s">
        <v>7</v>
      </c>
      <c r="D232" s="6" t="s">
        <v>84</v>
      </c>
      <c r="E232" s="7">
        <v>1132005.1399999999</v>
      </c>
      <c r="F232" s="7">
        <v>5935.59</v>
      </c>
      <c r="G232" s="53">
        <v>0</v>
      </c>
      <c r="H232" s="7">
        <f t="shared" si="79"/>
        <v>1126069.5499999998</v>
      </c>
      <c r="I232" s="8">
        <f t="shared" si="61"/>
        <v>1126070</v>
      </c>
      <c r="J232" s="9">
        <v>0.01</v>
      </c>
      <c r="K232" s="10">
        <f t="shared" si="62"/>
        <v>16.87</v>
      </c>
      <c r="L232" s="10">
        <f t="shared" si="63"/>
        <v>16.87</v>
      </c>
      <c r="M232" s="11">
        <f t="shared" si="64"/>
        <v>189934.65088</v>
      </c>
      <c r="N232" s="11">
        <f t="shared" si="65"/>
        <v>189934.65088</v>
      </c>
      <c r="O232" s="11">
        <f t="shared" si="80"/>
        <v>-0.34911999999894761</v>
      </c>
      <c r="P232" s="8">
        <f t="shared" si="66"/>
        <v>189935</v>
      </c>
      <c r="Q232" s="11">
        <f t="shared" si="67"/>
        <v>0.34911999999894761</v>
      </c>
      <c r="R232" s="1">
        <f t="shared" si="68"/>
        <v>16.87</v>
      </c>
      <c r="S232" s="8">
        <f>ROUND(IF(J232=3%,$I$364*Ranking!K232,0),0)</f>
        <v>0</v>
      </c>
      <c r="T232" s="8">
        <f t="shared" si="69"/>
        <v>189935</v>
      </c>
      <c r="U232" s="8">
        <f t="shared" si="70"/>
        <v>0</v>
      </c>
      <c r="V232" s="8">
        <f t="shared" si="71"/>
        <v>189935</v>
      </c>
      <c r="W232" s="10">
        <f t="shared" si="72"/>
        <v>16.87</v>
      </c>
      <c r="X232" s="8">
        <f>IF(J232=3%,ROUND($I$366*Ranking!K232,0),0)</f>
        <v>0</v>
      </c>
      <c r="Y232" s="12">
        <f t="shared" si="73"/>
        <v>189935</v>
      </c>
      <c r="Z232" s="12">
        <f t="shared" si="74"/>
        <v>0</v>
      </c>
      <c r="AA232" s="8">
        <f t="shared" si="75"/>
        <v>189935</v>
      </c>
      <c r="AB232" s="55">
        <f t="shared" si="76"/>
        <v>0</v>
      </c>
      <c r="AC232" s="56">
        <f t="shared" si="77"/>
        <v>16.87</v>
      </c>
      <c r="AD232" s="57" t="str">
        <f t="shared" si="78"/>
        <v/>
      </c>
      <c r="AE232" s="8"/>
    </row>
    <row r="233" spans="1:31">
      <c r="A233" s="1">
        <v>230</v>
      </c>
      <c r="B233" s="14" t="s">
        <v>506</v>
      </c>
      <c r="C233" s="14" t="s">
        <v>7</v>
      </c>
      <c r="D233" s="6" t="s">
        <v>507</v>
      </c>
      <c r="E233" s="7">
        <v>106494</v>
      </c>
      <c r="F233" s="7">
        <v>785.04</v>
      </c>
      <c r="G233" s="53">
        <v>0</v>
      </c>
      <c r="H233" s="7">
        <f t="shared" si="79"/>
        <v>105708.96</v>
      </c>
      <c r="I233" s="8">
        <f t="shared" si="61"/>
        <v>105709</v>
      </c>
      <c r="J233" s="9">
        <v>0.03</v>
      </c>
      <c r="K233" s="10">
        <f t="shared" si="62"/>
        <v>16.87</v>
      </c>
      <c r="L233" s="10">
        <f t="shared" si="63"/>
        <v>100</v>
      </c>
      <c r="M233" s="11">
        <f t="shared" si="64"/>
        <v>17829.97683</v>
      </c>
      <c r="N233" s="11">
        <f t="shared" si="65"/>
        <v>17829.97683</v>
      </c>
      <c r="O233" s="11">
        <f t="shared" si="80"/>
        <v>-2.3170000000391155E-2</v>
      </c>
      <c r="P233" s="8">
        <f t="shared" si="66"/>
        <v>17830</v>
      </c>
      <c r="Q233" s="11">
        <f t="shared" si="67"/>
        <v>2.3170000000391155E-2</v>
      </c>
      <c r="R233" s="1">
        <f t="shared" si="68"/>
        <v>16.87</v>
      </c>
      <c r="S233" s="8">
        <f>ROUND(IF(J233=3%,$I$364*Ranking!K233,0),0)</f>
        <v>68397</v>
      </c>
      <c r="T233" s="8">
        <f t="shared" si="69"/>
        <v>86227</v>
      </c>
      <c r="U233" s="8">
        <f t="shared" si="70"/>
        <v>68397</v>
      </c>
      <c r="V233" s="8">
        <f t="shared" si="71"/>
        <v>86227</v>
      </c>
      <c r="W233" s="10">
        <f t="shared" si="72"/>
        <v>81.569999999999993</v>
      </c>
      <c r="X233" s="8">
        <f>IF(J233=3%,ROUND($I$366*Ranking!K233,0),0)</f>
        <v>44515</v>
      </c>
      <c r="Y233" s="12">
        <f t="shared" si="73"/>
        <v>130742</v>
      </c>
      <c r="Z233" s="12">
        <f t="shared" si="74"/>
        <v>19482</v>
      </c>
      <c r="AA233" s="8">
        <f t="shared" si="75"/>
        <v>105709</v>
      </c>
      <c r="AB233" s="55">
        <f t="shared" si="76"/>
        <v>0</v>
      </c>
      <c r="AC233" s="56">
        <f t="shared" si="77"/>
        <v>100</v>
      </c>
      <c r="AD233" s="57">
        <f t="shared" si="78"/>
        <v>1</v>
      </c>
      <c r="AE233" s="8"/>
    </row>
    <row r="234" spans="1:31">
      <c r="A234" s="1">
        <v>231</v>
      </c>
      <c r="B234" s="14" t="s">
        <v>508</v>
      </c>
      <c r="C234" s="14" t="s">
        <v>7</v>
      </c>
      <c r="D234" s="6" t="s">
        <v>509</v>
      </c>
      <c r="E234" s="7">
        <v>427968.44</v>
      </c>
      <c r="F234" s="7">
        <v>4176.74</v>
      </c>
      <c r="G234" s="53">
        <v>0</v>
      </c>
      <c r="H234" s="7">
        <f t="shared" si="79"/>
        <v>423791.7</v>
      </c>
      <c r="I234" s="8">
        <f t="shared" si="61"/>
        <v>423792</v>
      </c>
      <c r="J234" s="9">
        <v>0.01</v>
      </c>
      <c r="K234" s="10">
        <f t="shared" si="62"/>
        <v>16.87</v>
      </c>
      <c r="L234" s="10">
        <f t="shared" si="63"/>
        <v>16.87</v>
      </c>
      <c r="M234" s="11">
        <f t="shared" si="64"/>
        <v>71481.156199999998</v>
      </c>
      <c r="N234" s="11">
        <f t="shared" si="65"/>
        <v>71481.156199999998</v>
      </c>
      <c r="O234" s="11">
        <f t="shared" si="80"/>
        <v>0.15619999999762513</v>
      </c>
      <c r="P234" s="8">
        <f t="shared" si="66"/>
        <v>71481</v>
      </c>
      <c r="Q234" s="11">
        <f t="shared" si="67"/>
        <v>-0.15619999999762513</v>
      </c>
      <c r="R234" s="1">
        <f t="shared" si="68"/>
        <v>16.87</v>
      </c>
      <c r="S234" s="8">
        <f>ROUND(IF(J234=3%,$I$364*Ranking!K234,0),0)</f>
        <v>0</v>
      </c>
      <c r="T234" s="8">
        <f t="shared" si="69"/>
        <v>71481</v>
      </c>
      <c r="U234" s="8">
        <f t="shared" si="70"/>
        <v>0</v>
      </c>
      <c r="V234" s="8">
        <f t="shared" si="71"/>
        <v>71481</v>
      </c>
      <c r="W234" s="10">
        <f t="shared" si="72"/>
        <v>16.87</v>
      </c>
      <c r="X234" s="8">
        <f>IF(J234=3%,ROUND($I$366*Ranking!K234,0),0)</f>
        <v>0</v>
      </c>
      <c r="Y234" s="12">
        <f t="shared" si="73"/>
        <v>71481</v>
      </c>
      <c r="Z234" s="12">
        <f t="shared" si="74"/>
        <v>0</v>
      </c>
      <c r="AA234" s="8">
        <f t="shared" si="75"/>
        <v>71481</v>
      </c>
      <c r="AB234" s="55">
        <f t="shared" si="76"/>
        <v>0</v>
      </c>
      <c r="AC234" s="56">
        <f t="shared" si="77"/>
        <v>16.87</v>
      </c>
      <c r="AD234" s="57" t="str">
        <f t="shared" si="78"/>
        <v/>
      </c>
      <c r="AE234" s="8"/>
    </row>
    <row r="235" spans="1:31">
      <c r="A235" s="1">
        <v>232</v>
      </c>
      <c r="B235" s="14" t="s">
        <v>510</v>
      </c>
      <c r="C235" s="14" t="s">
        <v>7</v>
      </c>
      <c r="D235" s="6" t="s">
        <v>511</v>
      </c>
      <c r="E235" s="7">
        <v>240652.01</v>
      </c>
      <c r="F235" s="7">
        <v>1443.59</v>
      </c>
      <c r="G235" s="53">
        <v>0</v>
      </c>
      <c r="H235" s="7">
        <f t="shared" si="79"/>
        <v>239208.42</v>
      </c>
      <c r="I235" s="8">
        <f t="shared" si="61"/>
        <v>239208</v>
      </c>
      <c r="J235" s="9">
        <v>0.01</v>
      </c>
      <c r="K235" s="10">
        <f t="shared" si="62"/>
        <v>16.87</v>
      </c>
      <c r="L235" s="10">
        <f t="shared" si="63"/>
        <v>16.87</v>
      </c>
      <c r="M235" s="11">
        <f t="shared" si="64"/>
        <v>40347.303419999997</v>
      </c>
      <c r="N235" s="11">
        <f t="shared" si="65"/>
        <v>40347.303419999997</v>
      </c>
      <c r="O235" s="11">
        <f t="shared" si="80"/>
        <v>0.30341999999654945</v>
      </c>
      <c r="P235" s="8">
        <f t="shared" si="66"/>
        <v>40347</v>
      </c>
      <c r="Q235" s="11">
        <f t="shared" si="67"/>
        <v>-0.30341999999654945</v>
      </c>
      <c r="R235" s="1">
        <f t="shared" si="68"/>
        <v>16.87</v>
      </c>
      <c r="S235" s="8">
        <f>ROUND(IF(J235=3%,$I$364*Ranking!K235,0),0)</f>
        <v>0</v>
      </c>
      <c r="T235" s="8">
        <f t="shared" si="69"/>
        <v>40347</v>
      </c>
      <c r="U235" s="8">
        <f t="shared" si="70"/>
        <v>0</v>
      </c>
      <c r="V235" s="8">
        <f t="shared" si="71"/>
        <v>40347</v>
      </c>
      <c r="W235" s="10">
        <f t="shared" si="72"/>
        <v>16.87</v>
      </c>
      <c r="X235" s="8">
        <f>IF(J235=3%,ROUND($I$366*Ranking!K235,0),0)</f>
        <v>0</v>
      </c>
      <c r="Y235" s="12">
        <f t="shared" si="73"/>
        <v>40347</v>
      </c>
      <c r="Z235" s="12">
        <f t="shared" si="74"/>
        <v>0</v>
      </c>
      <c r="AA235" s="8">
        <f t="shared" si="75"/>
        <v>40347</v>
      </c>
      <c r="AB235" s="55">
        <f t="shared" si="76"/>
        <v>0</v>
      </c>
      <c r="AC235" s="56">
        <f t="shared" si="77"/>
        <v>16.87</v>
      </c>
      <c r="AD235" s="57" t="str">
        <f t="shared" si="78"/>
        <v/>
      </c>
      <c r="AE235" s="8"/>
    </row>
    <row r="236" spans="1:31">
      <c r="A236" s="1">
        <v>233</v>
      </c>
      <c r="B236" s="14" t="s">
        <v>512</v>
      </c>
      <c r="C236" s="14" t="s">
        <v>7</v>
      </c>
      <c r="D236" s="6" t="s">
        <v>513</v>
      </c>
      <c r="E236" s="7">
        <v>0</v>
      </c>
      <c r="F236" s="7">
        <v>0</v>
      </c>
      <c r="G236" s="53">
        <v>0</v>
      </c>
      <c r="H236" s="7">
        <f t="shared" si="79"/>
        <v>0</v>
      </c>
      <c r="I236" s="8">
        <f t="shared" si="61"/>
        <v>0</v>
      </c>
      <c r="J236" s="9">
        <v>0</v>
      </c>
      <c r="K236" s="10">
        <f t="shared" si="62"/>
        <v>0</v>
      </c>
      <c r="L236" s="10" t="str">
        <f t="shared" si="63"/>
        <v/>
      </c>
      <c r="M236" s="11">
        <f t="shared" si="64"/>
        <v>0</v>
      </c>
      <c r="N236" s="11">
        <f t="shared" si="65"/>
        <v>0</v>
      </c>
      <c r="O236" s="11">
        <f t="shared" si="80"/>
        <v>0</v>
      </c>
      <c r="P236" s="8">
        <f t="shared" si="66"/>
        <v>0</v>
      </c>
      <c r="Q236" s="11">
        <f t="shared" si="67"/>
        <v>0</v>
      </c>
      <c r="R236" s="1">
        <f t="shared" si="68"/>
        <v>0</v>
      </c>
      <c r="S236" s="8">
        <f>ROUND(IF(J236=3%,$I$364*Ranking!K236,0),0)</f>
        <v>0</v>
      </c>
      <c r="T236" s="8">
        <f t="shared" si="69"/>
        <v>0</v>
      </c>
      <c r="U236" s="8">
        <f t="shared" si="70"/>
        <v>0</v>
      </c>
      <c r="V236" s="8">
        <f t="shared" si="71"/>
        <v>0</v>
      </c>
      <c r="W236" s="10">
        <f t="shared" si="72"/>
        <v>0</v>
      </c>
      <c r="X236" s="8">
        <f>IF(J236=3%,ROUND($I$366*Ranking!K236,0),0)</f>
        <v>0</v>
      </c>
      <c r="Y236" s="12">
        <f t="shared" si="73"/>
        <v>0</v>
      </c>
      <c r="Z236" s="12">
        <f t="shared" si="74"/>
        <v>0</v>
      </c>
      <c r="AA236" s="8">
        <f t="shared" si="75"/>
        <v>0</v>
      </c>
      <c r="AB236" s="55">
        <f t="shared" si="76"/>
        <v>0</v>
      </c>
      <c r="AC236" s="56" t="str">
        <f t="shared" si="77"/>
        <v/>
      </c>
      <c r="AD236" s="57" t="str">
        <f t="shared" si="78"/>
        <v/>
      </c>
      <c r="AE236" s="8"/>
    </row>
    <row r="237" spans="1:31">
      <c r="A237" s="1">
        <v>234</v>
      </c>
      <c r="B237" s="14" t="s">
        <v>514</v>
      </c>
      <c r="C237" s="14" t="s">
        <v>7</v>
      </c>
      <c r="D237" s="6" t="s">
        <v>515</v>
      </c>
      <c r="E237" s="7">
        <v>0</v>
      </c>
      <c r="F237" s="7">
        <v>0</v>
      </c>
      <c r="G237" s="53">
        <v>0</v>
      </c>
      <c r="H237" s="7">
        <f t="shared" si="79"/>
        <v>0</v>
      </c>
      <c r="I237" s="8">
        <f t="shared" si="61"/>
        <v>0</v>
      </c>
      <c r="J237" s="9">
        <v>0</v>
      </c>
      <c r="K237" s="10">
        <f t="shared" si="62"/>
        <v>0</v>
      </c>
      <c r="L237" s="10" t="str">
        <f t="shared" si="63"/>
        <v/>
      </c>
      <c r="M237" s="11">
        <f t="shared" si="64"/>
        <v>0</v>
      </c>
      <c r="N237" s="11">
        <f t="shared" si="65"/>
        <v>0</v>
      </c>
      <c r="O237" s="11">
        <f t="shared" si="80"/>
        <v>0</v>
      </c>
      <c r="P237" s="8">
        <f t="shared" si="66"/>
        <v>0</v>
      </c>
      <c r="Q237" s="11">
        <f t="shared" si="67"/>
        <v>0</v>
      </c>
      <c r="R237" s="1">
        <f t="shared" si="68"/>
        <v>0</v>
      </c>
      <c r="S237" s="8">
        <f>ROUND(IF(J237=3%,$I$364*Ranking!K237,0),0)</f>
        <v>0</v>
      </c>
      <c r="T237" s="8">
        <f t="shared" si="69"/>
        <v>0</v>
      </c>
      <c r="U237" s="8">
        <f t="shared" si="70"/>
        <v>0</v>
      </c>
      <c r="V237" s="8">
        <f t="shared" si="71"/>
        <v>0</v>
      </c>
      <c r="W237" s="10">
        <f t="shared" si="72"/>
        <v>0</v>
      </c>
      <c r="X237" s="8">
        <f>IF(J237=3%,ROUND($I$366*Ranking!K237,0),0)</f>
        <v>0</v>
      </c>
      <c r="Y237" s="12">
        <f t="shared" si="73"/>
        <v>0</v>
      </c>
      <c r="Z237" s="12">
        <f t="shared" si="74"/>
        <v>0</v>
      </c>
      <c r="AA237" s="8">
        <f t="shared" si="75"/>
        <v>0</v>
      </c>
      <c r="AB237" s="55">
        <f t="shared" si="76"/>
        <v>0</v>
      </c>
      <c r="AC237" s="56" t="str">
        <f t="shared" si="77"/>
        <v/>
      </c>
      <c r="AD237" s="57" t="str">
        <f t="shared" si="78"/>
        <v/>
      </c>
      <c r="AE237" s="8"/>
    </row>
    <row r="238" spans="1:31">
      <c r="A238" s="1">
        <v>235</v>
      </c>
      <c r="B238" s="14" t="s">
        <v>516</v>
      </c>
      <c r="C238" s="14" t="s">
        <v>7</v>
      </c>
      <c r="D238" s="6" t="s">
        <v>517</v>
      </c>
      <c r="E238" s="7">
        <v>92526.99</v>
      </c>
      <c r="F238" s="7">
        <v>3222.77</v>
      </c>
      <c r="G238" s="53">
        <v>0</v>
      </c>
      <c r="H238" s="7">
        <f t="shared" si="79"/>
        <v>89304.22</v>
      </c>
      <c r="I238" s="8">
        <f t="shared" si="61"/>
        <v>89304</v>
      </c>
      <c r="J238" s="9">
        <v>0.03</v>
      </c>
      <c r="K238" s="10">
        <f t="shared" si="62"/>
        <v>16.87</v>
      </c>
      <c r="L238" s="10">
        <f t="shared" si="63"/>
        <v>100</v>
      </c>
      <c r="M238" s="11">
        <f t="shared" si="64"/>
        <v>15062.9393</v>
      </c>
      <c r="N238" s="11">
        <f t="shared" si="65"/>
        <v>15062.9393</v>
      </c>
      <c r="O238" s="11">
        <f t="shared" si="80"/>
        <v>-6.069999999999709E-2</v>
      </c>
      <c r="P238" s="8">
        <f t="shared" si="66"/>
        <v>15063</v>
      </c>
      <c r="Q238" s="11">
        <f t="shared" si="67"/>
        <v>6.069999999999709E-2</v>
      </c>
      <c r="R238" s="1">
        <f t="shared" si="68"/>
        <v>16.87</v>
      </c>
      <c r="S238" s="8">
        <f>ROUND(IF(J238=3%,$I$364*Ranking!K238,0),0)</f>
        <v>68397</v>
      </c>
      <c r="T238" s="8">
        <f t="shared" si="69"/>
        <v>83460</v>
      </c>
      <c r="U238" s="8">
        <f t="shared" si="70"/>
        <v>68397</v>
      </c>
      <c r="V238" s="8">
        <f t="shared" si="71"/>
        <v>83460</v>
      </c>
      <c r="W238" s="10">
        <f t="shared" si="72"/>
        <v>93.46</v>
      </c>
      <c r="X238" s="8">
        <f>IF(J238=3%,ROUND($I$366*Ranking!K238,0),0)</f>
        <v>44515</v>
      </c>
      <c r="Y238" s="12">
        <f t="shared" si="73"/>
        <v>127975</v>
      </c>
      <c r="Z238" s="12">
        <f t="shared" si="74"/>
        <v>5844</v>
      </c>
      <c r="AA238" s="8">
        <f t="shared" si="75"/>
        <v>89304</v>
      </c>
      <c r="AB238" s="55">
        <f t="shared" si="76"/>
        <v>0</v>
      </c>
      <c r="AC238" s="56">
        <f t="shared" si="77"/>
        <v>100</v>
      </c>
      <c r="AD238" s="57">
        <f t="shared" si="78"/>
        <v>1</v>
      </c>
      <c r="AE238" s="8"/>
    </row>
    <row r="239" spans="1:31">
      <c r="A239" s="1">
        <v>236</v>
      </c>
      <c r="B239" s="14" t="s">
        <v>518</v>
      </c>
      <c r="C239" s="14" t="s">
        <v>7</v>
      </c>
      <c r="D239" s="6" t="s">
        <v>519</v>
      </c>
      <c r="E239" s="7">
        <v>695615.02</v>
      </c>
      <c r="F239" s="7">
        <v>6335.38</v>
      </c>
      <c r="G239" s="53">
        <v>0</v>
      </c>
      <c r="H239" s="7">
        <f t="shared" si="79"/>
        <v>689279.64</v>
      </c>
      <c r="I239" s="8">
        <f t="shared" si="61"/>
        <v>689280</v>
      </c>
      <c r="J239" s="9">
        <v>0.01</v>
      </c>
      <c r="K239" s="10">
        <f t="shared" si="62"/>
        <v>16.87</v>
      </c>
      <c r="L239" s="10">
        <f t="shared" si="63"/>
        <v>16.87</v>
      </c>
      <c r="M239" s="11">
        <f t="shared" si="64"/>
        <v>116261.11712</v>
      </c>
      <c r="N239" s="11">
        <f t="shared" si="65"/>
        <v>116261.11712</v>
      </c>
      <c r="O239" s="11">
        <f t="shared" si="80"/>
        <v>0.11711999999533873</v>
      </c>
      <c r="P239" s="8">
        <f t="shared" si="66"/>
        <v>116261</v>
      </c>
      <c r="Q239" s="11">
        <f t="shared" si="67"/>
        <v>-0.11711999999533873</v>
      </c>
      <c r="R239" s="1">
        <f t="shared" si="68"/>
        <v>16.87</v>
      </c>
      <c r="S239" s="8">
        <f>ROUND(IF(J239=3%,$I$364*Ranking!K239,0),0)</f>
        <v>0</v>
      </c>
      <c r="T239" s="8">
        <f t="shared" si="69"/>
        <v>116261</v>
      </c>
      <c r="U239" s="8">
        <f t="shared" si="70"/>
        <v>0</v>
      </c>
      <c r="V239" s="8">
        <f t="shared" si="71"/>
        <v>116261</v>
      </c>
      <c r="W239" s="10">
        <f t="shared" si="72"/>
        <v>16.87</v>
      </c>
      <c r="X239" s="8">
        <f>IF(J239=3%,ROUND($I$366*Ranking!K239,0),0)</f>
        <v>0</v>
      </c>
      <c r="Y239" s="12">
        <f t="shared" si="73"/>
        <v>116261</v>
      </c>
      <c r="Z239" s="12">
        <f t="shared" si="74"/>
        <v>0</v>
      </c>
      <c r="AA239" s="8">
        <f t="shared" si="75"/>
        <v>116261</v>
      </c>
      <c r="AB239" s="55">
        <f t="shared" si="76"/>
        <v>0</v>
      </c>
      <c r="AC239" s="56">
        <f t="shared" si="77"/>
        <v>16.87</v>
      </c>
      <c r="AD239" s="57" t="str">
        <f t="shared" si="78"/>
        <v/>
      </c>
      <c r="AE239" s="8"/>
    </row>
    <row r="240" spans="1:31">
      <c r="A240" s="1">
        <v>237</v>
      </c>
      <c r="B240" s="14" t="s">
        <v>520</v>
      </c>
      <c r="C240" s="14" t="s">
        <v>7</v>
      </c>
      <c r="D240" s="6" t="s">
        <v>521</v>
      </c>
      <c r="E240" s="7">
        <v>0</v>
      </c>
      <c r="F240" s="7">
        <v>0</v>
      </c>
      <c r="G240" s="53">
        <v>0</v>
      </c>
      <c r="H240" s="7">
        <f t="shared" si="79"/>
        <v>0</v>
      </c>
      <c r="I240" s="8">
        <f t="shared" si="61"/>
        <v>0</v>
      </c>
      <c r="J240" s="9">
        <v>0</v>
      </c>
      <c r="K240" s="10">
        <f t="shared" si="62"/>
        <v>0</v>
      </c>
      <c r="L240" s="10" t="str">
        <f t="shared" si="63"/>
        <v/>
      </c>
      <c r="M240" s="11">
        <f t="shared" si="64"/>
        <v>0</v>
      </c>
      <c r="N240" s="11">
        <f t="shared" si="65"/>
        <v>0</v>
      </c>
      <c r="O240" s="11">
        <f t="shared" si="80"/>
        <v>0</v>
      </c>
      <c r="P240" s="8">
        <f t="shared" si="66"/>
        <v>0</v>
      </c>
      <c r="Q240" s="11">
        <f t="shared" si="67"/>
        <v>0</v>
      </c>
      <c r="R240" s="1">
        <f t="shared" si="68"/>
        <v>0</v>
      </c>
      <c r="S240" s="8">
        <f>ROUND(IF(J240=3%,$I$364*Ranking!K240,0),0)</f>
        <v>0</v>
      </c>
      <c r="T240" s="8">
        <f t="shared" si="69"/>
        <v>0</v>
      </c>
      <c r="U240" s="8">
        <f t="shared" si="70"/>
        <v>0</v>
      </c>
      <c r="V240" s="8">
        <f t="shared" si="71"/>
        <v>0</v>
      </c>
      <c r="W240" s="10">
        <f t="shared" si="72"/>
        <v>0</v>
      </c>
      <c r="X240" s="8">
        <f>IF(J240=3%,ROUND($I$366*Ranking!K240,0),0)</f>
        <v>0</v>
      </c>
      <c r="Y240" s="12">
        <f t="shared" si="73"/>
        <v>0</v>
      </c>
      <c r="Z240" s="12">
        <f t="shared" si="74"/>
        <v>0</v>
      </c>
      <c r="AA240" s="8">
        <f t="shared" si="75"/>
        <v>0</v>
      </c>
      <c r="AB240" s="55">
        <f t="shared" si="76"/>
        <v>0</v>
      </c>
      <c r="AC240" s="56" t="str">
        <f t="shared" si="77"/>
        <v/>
      </c>
      <c r="AD240" s="57" t="str">
        <f t="shared" si="78"/>
        <v/>
      </c>
      <c r="AE240" s="8"/>
    </row>
    <row r="241" spans="1:31">
      <c r="A241" s="1">
        <v>238</v>
      </c>
      <c r="B241" s="14" t="s">
        <v>522</v>
      </c>
      <c r="C241" s="14" t="s">
        <v>7</v>
      </c>
      <c r="D241" s="6" t="s">
        <v>523</v>
      </c>
      <c r="E241" s="7">
        <v>261462.86</v>
      </c>
      <c r="F241" s="7">
        <v>0</v>
      </c>
      <c r="G241" s="53">
        <v>0</v>
      </c>
      <c r="H241" s="7">
        <f t="shared" si="79"/>
        <v>261462.86</v>
      </c>
      <c r="I241" s="8">
        <f t="shared" si="61"/>
        <v>261463</v>
      </c>
      <c r="J241" s="9">
        <v>0.01</v>
      </c>
      <c r="K241" s="10">
        <f t="shared" si="62"/>
        <v>16.87</v>
      </c>
      <c r="L241" s="10">
        <f t="shared" si="63"/>
        <v>16.87</v>
      </c>
      <c r="M241" s="11">
        <f t="shared" si="64"/>
        <v>44101.06265</v>
      </c>
      <c r="N241" s="11">
        <f t="shared" si="65"/>
        <v>44101.06265</v>
      </c>
      <c r="O241" s="11">
        <f t="shared" si="80"/>
        <v>6.264999999984866E-2</v>
      </c>
      <c r="P241" s="8">
        <f t="shared" si="66"/>
        <v>44101</v>
      </c>
      <c r="Q241" s="11">
        <f t="shared" si="67"/>
        <v>-6.264999999984866E-2</v>
      </c>
      <c r="R241" s="1">
        <f t="shared" si="68"/>
        <v>16.87</v>
      </c>
      <c r="S241" s="8">
        <f>ROUND(IF(J241=3%,$I$364*Ranking!K241,0),0)</f>
        <v>0</v>
      </c>
      <c r="T241" s="8">
        <f t="shared" si="69"/>
        <v>44101</v>
      </c>
      <c r="U241" s="8">
        <f t="shared" si="70"/>
        <v>0</v>
      </c>
      <c r="V241" s="8">
        <f t="shared" si="71"/>
        <v>44101</v>
      </c>
      <c r="W241" s="10">
        <f t="shared" si="72"/>
        <v>16.87</v>
      </c>
      <c r="X241" s="8">
        <f>IF(J241=3%,ROUND($I$366*Ranking!K241,0),0)</f>
        <v>0</v>
      </c>
      <c r="Y241" s="12">
        <f t="shared" si="73"/>
        <v>44101</v>
      </c>
      <c r="Z241" s="12">
        <f t="shared" si="74"/>
        <v>0</v>
      </c>
      <c r="AA241" s="8">
        <f t="shared" si="75"/>
        <v>44101</v>
      </c>
      <c r="AB241" s="55">
        <f t="shared" si="76"/>
        <v>0</v>
      </c>
      <c r="AC241" s="56">
        <f t="shared" si="77"/>
        <v>16.87</v>
      </c>
      <c r="AD241" s="57" t="str">
        <f t="shared" si="78"/>
        <v/>
      </c>
      <c r="AE241" s="8"/>
    </row>
    <row r="242" spans="1:31">
      <c r="A242" s="1">
        <v>239</v>
      </c>
      <c r="B242" s="14" t="s">
        <v>85</v>
      </c>
      <c r="C242" s="14" t="s">
        <v>7</v>
      </c>
      <c r="D242" s="6" t="s">
        <v>86</v>
      </c>
      <c r="E242" s="7">
        <v>3336271.11</v>
      </c>
      <c r="F242" s="7">
        <v>18435.060000000001</v>
      </c>
      <c r="G242" s="53">
        <v>0</v>
      </c>
      <c r="H242" s="7">
        <f t="shared" si="79"/>
        <v>3317836.05</v>
      </c>
      <c r="I242" s="8">
        <f t="shared" si="61"/>
        <v>3317836</v>
      </c>
      <c r="J242" s="9">
        <v>1.4999999999999999E-2</v>
      </c>
      <c r="K242" s="10">
        <f t="shared" si="62"/>
        <v>16.87</v>
      </c>
      <c r="L242" s="10">
        <f t="shared" si="63"/>
        <v>16.87</v>
      </c>
      <c r="M242" s="11">
        <f t="shared" si="64"/>
        <v>559620.64731999999</v>
      </c>
      <c r="N242" s="11">
        <f t="shared" si="65"/>
        <v>559620.64731999999</v>
      </c>
      <c r="O242" s="11">
        <f t="shared" si="80"/>
        <v>-0.35268000001087785</v>
      </c>
      <c r="P242" s="8">
        <f t="shared" si="66"/>
        <v>559621</v>
      </c>
      <c r="Q242" s="11">
        <f t="shared" si="67"/>
        <v>0.35268000001087785</v>
      </c>
      <c r="R242" s="1">
        <f t="shared" si="68"/>
        <v>16.87</v>
      </c>
      <c r="S242" s="8">
        <f>ROUND(IF(J242=3%,$I$364*Ranking!K242,0),0)</f>
        <v>0</v>
      </c>
      <c r="T242" s="8">
        <f t="shared" si="69"/>
        <v>559621</v>
      </c>
      <c r="U242" s="8">
        <f t="shared" si="70"/>
        <v>0</v>
      </c>
      <c r="V242" s="8">
        <f t="shared" si="71"/>
        <v>559621</v>
      </c>
      <c r="W242" s="10">
        <f t="shared" si="72"/>
        <v>16.87</v>
      </c>
      <c r="X242" s="8">
        <f>IF(J242=3%,ROUND($I$366*Ranking!K242,0),0)</f>
        <v>0</v>
      </c>
      <c r="Y242" s="12">
        <f t="shared" si="73"/>
        <v>559621</v>
      </c>
      <c r="Z242" s="12">
        <f t="shared" si="74"/>
        <v>0</v>
      </c>
      <c r="AA242" s="8">
        <f t="shared" si="75"/>
        <v>559621</v>
      </c>
      <c r="AB242" s="55">
        <f t="shared" si="76"/>
        <v>0</v>
      </c>
      <c r="AC242" s="56">
        <f t="shared" si="77"/>
        <v>16.87</v>
      </c>
      <c r="AD242" s="57" t="str">
        <f t="shared" si="78"/>
        <v/>
      </c>
      <c r="AE242" s="8"/>
    </row>
    <row r="243" spans="1:31">
      <c r="A243" s="1">
        <v>240</v>
      </c>
      <c r="B243" s="14" t="s">
        <v>524</v>
      </c>
      <c r="C243" s="14" t="s">
        <v>7</v>
      </c>
      <c r="D243" s="6" t="s">
        <v>525</v>
      </c>
      <c r="E243" s="7">
        <v>135622.21</v>
      </c>
      <c r="F243" s="7">
        <v>1052.67</v>
      </c>
      <c r="G243" s="53">
        <v>0</v>
      </c>
      <c r="H243" s="7">
        <f t="shared" si="79"/>
        <v>134569.53999999998</v>
      </c>
      <c r="I243" s="8">
        <f t="shared" si="61"/>
        <v>134570</v>
      </c>
      <c r="J243" s="9">
        <v>1.4999999999999999E-2</v>
      </c>
      <c r="K243" s="10">
        <f t="shared" si="62"/>
        <v>16.87</v>
      </c>
      <c r="L243" s="10">
        <f t="shared" si="63"/>
        <v>16.87</v>
      </c>
      <c r="M243" s="11">
        <f t="shared" si="64"/>
        <v>22697.972570000002</v>
      </c>
      <c r="N243" s="11">
        <f t="shared" si="65"/>
        <v>22697.972570000002</v>
      </c>
      <c r="O243" s="11">
        <f t="shared" si="80"/>
        <v>-2.7429999998275889E-2</v>
      </c>
      <c r="P243" s="8">
        <f t="shared" si="66"/>
        <v>22698</v>
      </c>
      <c r="Q243" s="11">
        <f t="shared" si="67"/>
        <v>2.7429999998275889E-2</v>
      </c>
      <c r="R243" s="1">
        <f t="shared" si="68"/>
        <v>16.87</v>
      </c>
      <c r="S243" s="8">
        <f>ROUND(IF(J243=3%,$I$364*Ranking!K243,0),0)</f>
        <v>0</v>
      </c>
      <c r="T243" s="8">
        <f t="shared" si="69"/>
        <v>22698</v>
      </c>
      <c r="U243" s="8">
        <f t="shared" si="70"/>
        <v>0</v>
      </c>
      <c r="V243" s="8">
        <f t="shared" si="71"/>
        <v>22698</v>
      </c>
      <c r="W243" s="10">
        <f t="shared" si="72"/>
        <v>16.87</v>
      </c>
      <c r="X243" s="8">
        <f>IF(J243=3%,ROUND($I$366*Ranking!K243,0),0)</f>
        <v>0</v>
      </c>
      <c r="Y243" s="12">
        <f t="shared" si="73"/>
        <v>22698</v>
      </c>
      <c r="Z243" s="12">
        <f t="shared" si="74"/>
        <v>0</v>
      </c>
      <c r="AA243" s="8">
        <f t="shared" si="75"/>
        <v>22698</v>
      </c>
      <c r="AB243" s="55">
        <f t="shared" si="76"/>
        <v>0</v>
      </c>
      <c r="AC243" s="56">
        <f t="shared" si="77"/>
        <v>16.87</v>
      </c>
      <c r="AD243" s="57" t="str">
        <f t="shared" si="78"/>
        <v/>
      </c>
      <c r="AE243" s="8"/>
    </row>
    <row r="244" spans="1:31">
      <c r="A244" s="1">
        <v>241</v>
      </c>
      <c r="B244" s="14" t="s">
        <v>526</v>
      </c>
      <c r="C244" s="14" t="s">
        <v>7</v>
      </c>
      <c r="D244" s="6" t="s">
        <v>527</v>
      </c>
      <c r="E244" s="7">
        <v>0</v>
      </c>
      <c r="F244" s="7">
        <v>0</v>
      </c>
      <c r="G244" s="53">
        <v>0</v>
      </c>
      <c r="H244" s="7">
        <f t="shared" si="79"/>
        <v>0</v>
      </c>
      <c r="I244" s="8">
        <f t="shared" si="61"/>
        <v>0</v>
      </c>
      <c r="J244" s="9">
        <v>0</v>
      </c>
      <c r="K244" s="10">
        <f t="shared" si="62"/>
        <v>0</v>
      </c>
      <c r="L244" s="10" t="str">
        <f t="shared" si="63"/>
        <v/>
      </c>
      <c r="M244" s="11">
        <f t="shared" si="64"/>
        <v>0</v>
      </c>
      <c r="N244" s="11">
        <f t="shared" si="65"/>
        <v>0</v>
      </c>
      <c r="O244" s="11">
        <f t="shared" si="80"/>
        <v>0</v>
      </c>
      <c r="P244" s="8">
        <f t="shared" si="66"/>
        <v>0</v>
      </c>
      <c r="Q244" s="11">
        <f t="shared" si="67"/>
        <v>0</v>
      </c>
      <c r="R244" s="1">
        <f t="shared" si="68"/>
        <v>0</v>
      </c>
      <c r="S244" s="8">
        <f>ROUND(IF(J244=3%,$I$364*Ranking!K244,0),0)</f>
        <v>0</v>
      </c>
      <c r="T244" s="8">
        <f t="shared" si="69"/>
        <v>0</v>
      </c>
      <c r="U244" s="8">
        <f t="shared" si="70"/>
        <v>0</v>
      </c>
      <c r="V244" s="8">
        <f t="shared" si="71"/>
        <v>0</v>
      </c>
      <c r="W244" s="10">
        <f t="shared" si="72"/>
        <v>0</v>
      </c>
      <c r="X244" s="8">
        <f>IF(J244=3%,ROUND($I$366*Ranking!K244,0),0)</f>
        <v>0</v>
      </c>
      <c r="Y244" s="12">
        <f t="shared" si="73"/>
        <v>0</v>
      </c>
      <c r="Z244" s="12">
        <f t="shared" si="74"/>
        <v>0</v>
      </c>
      <c r="AA244" s="8">
        <f t="shared" si="75"/>
        <v>0</v>
      </c>
      <c r="AB244" s="55">
        <f t="shared" si="76"/>
        <v>0</v>
      </c>
      <c r="AC244" s="56" t="str">
        <f t="shared" si="77"/>
        <v/>
      </c>
      <c r="AD244" s="57" t="str">
        <f t="shared" si="78"/>
        <v/>
      </c>
      <c r="AE244" s="8"/>
    </row>
    <row r="245" spans="1:31">
      <c r="A245" s="1">
        <v>242</v>
      </c>
      <c r="B245" s="14" t="s">
        <v>528</v>
      </c>
      <c r="C245" s="14" t="s">
        <v>7</v>
      </c>
      <c r="D245" s="6" t="s">
        <v>529</v>
      </c>
      <c r="E245" s="7">
        <v>796667.91</v>
      </c>
      <c r="F245" s="7">
        <v>9256.69</v>
      </c>
      <c r="G245" s="53">
        <v>0</v>
      </c>
      <c r="H245" s="7">
        <f t="shared" si="79"/>
        <v>787411.22000000009</v>
      </c>
      <c r="I245" s="8">
        <f t="shared" si="61"/>
        <v>787411</v>
      </c>
      <c r="J245" s="9">
        <v>0.03</v>
      </c>
      <c r="K245" s="10">
        <f t="shared" si="62"/>
        <v>16.87</v>
      </c>
      <c r="L245" s="10">
        <f t="shared" si="63"/>
        <v>25.69</v>
      </c>
      <c r="M245" s="11">
        <f t="shared" si="64"/>
        <v>132812.90984000001</v>
      </c>
      <c r="N245" s="11">
        <f t="shared" si="65"/>
        <v>132812.90984000001</v>
      </c>
      <c r="O245" s="11">
        <f t="shared" si="80"/>
        <v>-9.01599999924656E-2</v>
      </c>
      <c r="P245" s="8">
        <f t="shared" si="66"/>
        <v>132813</v>
      </c>
      <c r="Q245" s="11">
        <f t="shared" si="67"/>
        <v>9.01599999924656E-2</v>
      </c>
      <c r="R245" s="1">
        <f t="shared" si="68"/>
        <v>16.87</v>
      </c>
      <c r="S245" s="8">
        <f>ROUND(IF(J245=3%,$I$364*Ranking!K245,0),0)</f>
        <v>42090</v>
      </c>
      <c r="T245" s="8">
        <f t="shared" si="69"/>
        <v>174903</v>
      </c>
      <c r="U245" s="8">
        <f t="shared" si="70"/>
        <v>42090</v>
      </c>
      <c r="V245" s="8">
        <f t="shared" si="71"/>
        <v>174903</v>
      </c>
      <c r="W245" s="10">
        <f t="shared" si="72"/>
        <v>22.21</v>
      </c>
      <c r="X245" s="8">
        <f>IF(J245=3%,ROUND($I$366*Ranking!K245,0),0)</f>
        <v>27394</v>
      </c>
      <c r="Y245" s="12">
        <f t="shared" si="73"/>
        <v>202297</v>
      </c>
      <c r="Z245" s="12">
        <f t="shared" si="74"/>
        <v>27394</v>
      </c>
      <c r="AA245" s="8">
        <f t="shared" si="75"/>
        <v>202297</v>
      </c>
      <c r="AB245" s="55">
        <f t="shared" si="76"/>
        <v>0</v>
      </c>
      <c r="AC245" s="56">
        <f t="shared" si="77"/>
        <v>25.69</v>
      </c>
      <c r="AD245" s="57" t="str">
        <f t="shared" si="78"/>
        <v/>
      </c>
      <c r="AE245" s="8"/>
    </row>
    <row r="246" spans="1:31">
      <c r="A246" s="1">
        <v>243</v>
      </c>
      <c r="B246" s="14" t="s">
        <v>530</v>
      </c>
      <c r="C246" s="14" t="s">
        <v>7</v>
      </c>
      <c r="D246" s="6" t="s">
        <v>531</v>
      </c>
      <c r="E246" s="7">
        <v>2676755.9900000002</v>
      </c>
      <c r="F246" s="7">
        <v>10215.92</v>
      </c>
      <c r="G246" s="53">
        <v>0</v>
      </c>
      <c r="H246" s="7">
        <f t="shared" si="79"/>
        <v>2666540.0700000003</v>
      </c>
      <c r="I246" s="8">
        <f t="shared" si="61"/>
        <v>2666540</v>
      </c>
      <c r="J246" s="9">
        <v>0.01</v>
      </c>
      <c r="K246" s="10">
        <f t="shared" si="62"/>
        <v>16.87</v>
      </c>
      <c r="L246" s="10">
        <f t="shared" si="63"/>
        <v>16.87</v>
      </c>
      <c r="M246" s="11">
        <f t="shared" si="64"/>
        <v>449766.30578</v>
      </c>
      <c r="N246" s="11">
        <f t="shared" si="65"/>
        <v>449766.30578</v>
      </c>
      <c r="O246" s="11">
        <f t="shared" si="80"/>
        <v>0.3057799999951385</v>
      </c>
      <c r="P246" s="8">
        <f t="shared" si="66"/>
        <v>449766</v>
      </c>
      <c r="Q246" s="11">
        <f t="shared" si="67"/>
        <v>-0.3057799999951385</v>
      </c>
      <c r="R246" s="1">
        <f t="shared" si="68"/>
        <v>16.87</v>
      </c>
      <c r="S246" s="8">
        <f>ROUND(IF(J246=3%,$I$364*Ranking!K246,0),0)</f>
        <v>0</v>
      </c>
      <c r="T246" s="8">
        <f t="shared" si="69"/>
        <v>449766</v>
      </c>
      <c r="U246" s="8">
        <f t="shared" si="70"/>
        <v>0</v>
      </c>
      <c r="V246" s="8">
        <f t="shared" si="71"/>
        <v>449766</v>
      </c>
      <c r="W246" s="10">
        <f t="shared" si="72"/>
        <v>16.87</v>
      </c>
      <c r="X246" s="8">
        <f>IF(J246=3%,ROUND($I$366*Ranking!K246,0),0)</f>
        <v>0</v>
      </c>
      <c r="Y246" s="12">
        <f t="shared" si="73"/>
        <v>449766</v>
      </c>
      <c r="Z246" s="12">
        <f t="shared" si="74"/>
        <v>0</v>
      </c>
      <c r="AA246" s="8">
        <f t="shared" si="75"/>
        <v>449766</v>
      </c>
      <c r="AB246" s="55">
        <f t="shared" si="76"/>
        <v>0</v>
      </c>
      <c r="AC246" s="56">
        <f t="shared" si="77"/>
        <v>16.87</v>
      </c>
      <c r="AD246" s="57" t="str">
        <f t="shared" si="78"/>
        <v/>
      </c>
      <c r="AE246" s="8"/>
    </row>
    <row r="247" spans="1:31">
      <c r="A247" s="1">
        <v>244</v>
      </c>
      <c r="B247" s="14" t="s">
        <v>532</v>
      </c>
      <c r="C247" s="14" t="s">
        <v>7</v>
      </c>
      <c r="D247" s="6" t="s">
        <v>533</v>
      </c>
      <c r="E247" s="7">
        <v>1256201.7</v>
      </c>
      <c r="F247" s="7">
        <v>10020.51</v>
      </c>
      <c r="G247" s="53">
        <v>0</v>
      </c>
      <c r="H247" s="7">
        <f t="shared" si="79"/>
        <v>1246181.19</v>
      </c>
      <c r="I247" s="8">
        <f t="shared" si="61"/>
        <v>1246181</v>
      </c>
      <c r="J247" s="9">
        <v>0.02</v>
      </c>
      <c r="K247" s="10">
        <f t="shared" si="62"/>
        <v>16.87</v>
      </c>
      <c r="L247" s="10">
        <f t="shared" si="63"/>
        <v>16.87</v>
      </c>
      <c r="M247" s="11">
        <f t="shared" si="64"/>
        <v>210193.81847</v>
      </c>
      <c r="N247" s="11">
        <f t="shared" si="65"/>
        <v>210193.81847</v>
      </c>
      <c r="O247" s="11">
        <f t="shared" si="80"/>
        <v>-0.18153000000165775</v>
      </c>
      <c r="P247" s="8">
        <f t="shared" si="66"/>
        <v>210194</v>
      </c>
      <c r="Q247" s="11">
        <f t="shared" si="67"/>
        <v>0.18153000000165775</v>
      </c>
      <c r="R247" s="1">
        <f t="shared" si="68"/>
        <v>16.87</v>
      </c>
      <c r="S247" s="8">
        <f>ROUND(IF(J247=3%,$I$364*Ranking!K247,0),0)</f>
        <v>0</v>
      </c>
      <c r="T247" s="8">
        <f t="shared" si="69"/>
        <v>210194</v>
      </c>
      <c r="U247" s="8">
        <f t="shared" si="70"/>
        <v>0</v>
      </c>
      <c r="V247" s="8">
        <f t="shared" si="71"/>
        <v>210194</v>
      </c>
      <c r="W247" s="10">
        <f t="shared" si="72"/>
        <v>16.87</v>
      </c>
      <c r="X247" s="8">
        <f>IF(J247=3%,ROUND($I$366*Ranking!K247,0),0)</f>
        <v>0</v>
      </c>
      <c r="Y247" s="12">
        <f t="shared" si="73"/>
        <v>210194</v>
      </c>
      <c r="Z247" s="12">
        <f t="shared" si="74"/>
        <v>0</v>
      </c>
      <c r="AA247" s="8">
        <f t="shared" si="75"/>
        <v>210194</v>
      </c>
      <c r="AB247" s="55">
        <f t="shared" si="76"/>
        <v>0</v>
      </c>
      <c r="AC247" s="56">
        <f t="shared" si="77"/>
        <v>16.87</v>
      </c>
      <c r="AD247" s="57" t="str">
        <f t="shared" si="78"/>
        <v/>
      </c>
      <c r="AE247" s="8"/>
    </row>
    <row r="248" spans="1:31">
      <c r="A248" s="1">
        <v>245</v>
      </c>
      <c r="B248" s="14" t="s">
        <v>534</v>
      </c>
      <c r="C248" s="14" t="s">
        <v>7</v>
      </c>
      <c r="D248" s="6" t="s">
        <v>535</v>
      </c>
      <c r="E248" s="7">
        <v>0</v>
      </c>
      <c r="F248" s="7">
        <v>0</v>
      </c>
      <c r="G248" s="53">
        <v>0</v>
      </c>
      <c r="H248" s="7">
        <f t="shared" si="79"/>
        <v>0</v>
      </c>
      <c r="I248" s="8">
        <f t="shared" si="61"/>
        <v>0</v>
      </c>
      <c r="J248" s="9">
        <v>0</v>
      </c>
      <c r="K248" s="10">
        <f t="shared" si="62"/>
        <v>0</v>
      </c>
      <c r="L248" s="10" t="str">
        <f t="shared" si="63"/>
        <v/>
      </c>
      <c r="M248" s="11">
        <f t="shared" si="64"/>
        <v>0</v>
      </c>
      <c r="N248" s="11">
        <f t="shared" si="65"/>
        <v>0</v>
      </c>
      <c r="O248" s="11">
        <f t="shared" si="80"/>
        <v>0</v>
      </c>
      <c r="P248" s="8">
        <f t="shared" si="66"/>
        <v>0</v>
      </c>
      <c r="Q248" s="11">
        <f t="shared" si="67"/>
        <v>0</v>
      </c>
      <c r="R248" s="1">
        <f t="shared" si="68"/>
        <v>0</v>
      </c>
      <c r="S248" s="8">
        <f>ROUND(IF(J248=3%,$I$364*Ranking!K248,0),0)</f>
        <v>0</v>
      </c>
      <c r="T248" s="8">
        <f t="shared" si="69"/>
        <v>0</v>
      </c>
      <c r="U248" s="8">
        <f t="shared" si="70"/>
        <v>0</v>
      </c>
      <c r="V248" s="8">
        <f t="shared" si="71"/>
        <v>0</v>
      </c>
      <c r="W248" s="10">
        <f t="shared" si="72"/>
        <v>0</v>
      </c>
      <c r="X248" s="8">
        <f>IF(J248=3%,ROUND($I$366*Ranking!K248,0),0)</f>
        <v>0</v>
      </c>
      <c r="Y248" s="12">
        <f t="shared" si="73"/>
        <v>0</v>
      </c>
      <c r="Z248" s="12">
        <f t="shared" si="74"/>
        <v>0</v>
      </c>
      <c r="AA248" s="8">
        <f t="shared" si="75"/>
        <v>0</v>
      </c>
      <c r="AB248" s="55">
        <f t="shared" si="76"/>
        <v>0</v>
      </c>
      <c r="AC248" s="56" t="str">
        <f t="shared" si="77"/>
        <v/>
      </c>
      <c r="AD248" s="57" t="str">
        <f t="shared" si="78"/>
        <v/>
      </c>
      <c r="AE248" s="8"/>
    </row>
    <row r="249" spans="1:31">
      <c r="A249" s="1">
        <v>246</v>
      </c>
      <c r="B249" s="14" t="s">
        <v>536</v>
      </c>
      <c r="C249" s="14" t="s">
        <v>7</v>
      </c>
      <c r="D249" s="6" t="s">
        <v>537</v>
      </c>
      <c r="E249" s="7">
        <v>0</v>
      </c>
      <c r="F249" s="7">
        <v>0</v>
      </c>
      <c r="G249" s="53">
        <v>0</v>
      </c>
      <c r="H249" s="7">
        <f t="shared" si="79"/>
        <v>0</v>
      </c>
      <c r="I249" s="8">
        <f t="shared" si="61"/>
        <v>0</v>
      </c>
      <c r="J249" s="9">
        <v>0</v>
      </c>
      <c r="K249" s="10">
        <f t="shared" si="62"/>
        <v>0</v>
      </c>
      <c r="L249" s="10" t="str">
        <f t="shared" si="63"/>
        <v/>
      </c>
      <c r="M249" s="11">
        <f t="shared" si="64"/>
        <v>0</v>
      </c>
      <c r="N249" s="11">
        <f t="shared" si="65"/>
        <v>0</v>
      </c>
      <c r="O249" s="11">
        <f t="shared" si="80"/>
        <v>0</v>
      </c>
      <c r="P249" s="8">
        <f t="shared" si="66"/>
        <v>0</v>
      </c>
      <c r="Q249" s="11">
        <f t="shared" si="67"/>
        <v>0</v>
      </c>
      <c r="R249" s="1">
        <f t="shared" si="68"/>
        <v>0</v>
      </c>
      <c r="S249" s="8">
        <f>ROUND(IF(J249=3%,$I$364*Ranking!K249,0),0)</f>
        <v>0</v>
      </c>
      <c r="T249" s="8">
        <f t="shared" si="69"/>
        <v>0</v>
      </c>
      <c r="U249" s="8">
        <f t="shared" si="70"/>
        <v>0</v>
      </c>
      <c r="V249" s="8">
        <f t="shared" si="71"/>
        <v>0</v>
      </c>
      <c r="W249" s="10">
        <f t="shared" si="72"/>
        <v>0</v>
      </c>
      <c r="X249" s="8">
        <f>IF(J249=3%,ROUND($I$366*Ranking!K249,0),0)</f>
        <v>0</v>
      </c>
      <c r="Y249" s="12">
        <f t="shared" si="73"/>
        <v>0</v>
      </c>
      <c r="Z249" s="12">
        <f t="shared" si="74"/>
        <v>0</v>
      </c>
      <c r="AA249" s="8">
        <f t="shared" si="75"/>
        <v>0</v>
      </c>
      <c r="AB249" s="55">
        <f t="shared" si="76"/>
        <v>0</v>
      </c>
      <c r="AC249" s="56" t="str">
        <f t="shared" si="77"/>
        <v/>
      </c>
      <c r="AD249" s="57" t="str">
        <f t="shared" si="78"/>
        <v/>
      </c>
      <c r="AE249" s="8"/>
    </row>
    <row r="250" spans="1:31">
      <c r="A250" s="1">
        <v>247</v>
      </c>
      <c r="B250" s="14" t="s">
        <v>538</v>
      </c>
      <c r="C250" s="14" t="s">
        <v>7</v>
      </c>
      <c r="D250" s="6" t="s">
        <v>539</v>
      </c>
      <c r="E250" s="7">
        <v>315017.13</v>
      </c>
      <c r="F250" s="7">
        <v>3111.36</v>
      </c>
      <c r="G250" s="53">
        <v>0</v>
      </c>
      <c r="H250" s="7">
        <f t="shared" si="79"/>
        <v>311905.77</v>
      </c>
      <c r="I250" s="8">
        <f t="shared" si="61"/>
        <v>311906</v>
      </c>
      <c r="J250" s="9">
        <v>0.01</v>
      </c>
      <c r="K250" s="10">
        <f t="shared" si="62"/>
        <v>16.87</v>
      </c>
      <c r="L250" s="10">
        <f t="shared" si="63"/>
        <v>16.87</v>
      </c>
      <c r="M250" s="11">
        <f t="shared" si="64"/>
        <v>52609.302459999999</v>
      </c>
      <c r="N250" s="11">
        <f t="shared" si="65"/>
        <v>52609.302459999999</v>
      </c>
      <c r="O250" s="11">
        <f t="shared" si="80"/>
        <v>0.30245999999897322</v>
      </c>
      <c r="P250" s="8">
        <f t="shared" si="66"/>
        <v>52609</v>
      </c>
      <c r="Q250" s="11">
        <f t="shared" si="67"/>
        <v>-0.30245999999897322</v>
      </c>
      <c r="R250" s="1">
        <f t="shared" si="68"/>
        <v>16.87</v>
      </c>
      <c r="S250" s="8">
        <f>ROUND(IF(J250=3%,$I$364*Ranking!K250,0),0)</f>
        <v>0</v>
      </c>
      <c r="T250" s="8">
        <f t="shared" si="69"/>
        <v>52609</v>
      </c>
      <c r="U250" s="8">
        <f t="shared" si="70"/>
        <v>0</v>
      </c>
      <c r="V250" s="8">
        <f t="shared" si="71"/>
        <v>52609</v>
      </c>
      <c r="W250" s="10">
        <f t="shared" si="72"/>
        <v>16.87</v>
      </c>
      <c r="X250" s="8">
        <f>IF(J250=3%,ROUND($I$366*Ranking!K250,0),0)</f>
        <v>0</v>
      </c>
      <c r="Y250" s="12">
        <f t="shared" si="73"/>
        <v>52609</v>
      </c>
      <c r="Z250" s="12">
        <f t="shared" si="74"/>
        <v>0</v>
      </c>
      <c r="AA250" s="8">
        <f t="shared" si="75"/>
        <v>52609</v>
      </c>
      <c r="AB250" s="55">
        <f t="shared" si="76"/>
        <v>0</v>
      </c>
      <c r="AC250" s="56">
        <f t="shared" si="77"/>
        <v>16.87</v>
      </c>
      <c r="AD250" s="57" t="str">
        <f t="shared" si="78"/>
        <v/>
      </c>
      <c r="AE250" s="8"/>
    </row>
    <row r="251" spans="1:31">
      <c r="A251" s="1">
        <v>248</v>
      </c>
      <c r="B251" s="14" t="s">
        <v>540</v>
      </c>
      <c r="C251" s="14" t="s">
        <v>7</v>
      </c>
      <c r="D251" s="6" t="s">
        <v>541</v>
      </c>
      <c r="E251" s="7">
        <v>0</v>
      </c>
      <c r="F251" s="7">
        <v>0</v>
      </c>
      <c r="G251" s="53">
        <v>0</v>
      </c>
      <c r="H251" s="7">
        <f t="shared" si="79"/>
        <v>0</v>
      </c>
      <c r="I251" s="8">
        <f t="shared" si="61"/>
        <v>0</v>
      </c>
      <c r="J251" s="9">
        <v>0</v>
      </c>
      <c r="K251" s="10">
        <f t="shared" si="62"/>
        <v>0</v>
      </c>
      <c r="L251" s="10" t="str">
        <f t="shared" si="63"/>
        <v/>
      </c>
      <c r="M251" s="11">
        <f t="shared" si="64"/>
        <v>0</v>
      </c>
      <c r="N251" s="11">
        <f t="shared" si="65"/>
        <v>0</v>
      </c>
      <c r="O251" s="11">
        <f t="shared" si="80"/>
        <v>0</v>
      </c>
      <c r="P251" s="8">
        <f t="shared" si="66"/>
        <v>0</v>
      </c>
      <c r="Q251" s="11">
        <f t="shared" si="67"/>
        <v>0</v>
      </c>
      <c r="R251" s="1">
        <f t="shared" si="68"/>
        <v>0</v>
      </c>
      <c r="S251" s="8">
        <f>ROUND(IF(J251=3%,$I$364*Ranking!K251,0),0)</f>
        <v>0</v>
      </c>
      <c r="T251" s="8">
        <f t="shared" si="69"/>
        <v>0</v>
      </c>
      <c r="U251" s="8">
        <f t="shared" si="70"/>
        <v>0</v>
      </c>
      <c r="V251" s="8">
        <f t="shared" si="71"/>
        <v>0</v>
      </c>
      <c r="W251" s="10">
        <f t="shared" si="72"/>
        <v>0</v>
      </c>
      <c r="X251" s="8">
        <f>IF(J251=3%,ROUND($I$366*Ranking!K251,0),0)</f>
        <v>0</v>
      </c>
      <c r="Y251" s="12">
        <f t="shared" si="73"/>
        <v>0</v>
      </c>
      <c r="Z251" s="12">
        <f t="shared" si="74"/>
        <v>0</v>
      </c>
      <c r="AA251" s="8">
        <f t="shared" si="75"/>
        <v>0</v>
      </c>
      <c r="AB251" s="55">
        <f t="shared" si="76"/>
        <v>0</v>
      </c>
      <c r="AC251" s="56" t="str">
        <f t="shared" si="77"/>
        <v/>
      </c>
      <c r="AD251" s="57" t="str">
        <f t="shared" si="78"/>
        <v/>
      </c>
      <c r="AE251" s="8"/>
    </row>
    <row r="252" spans="1:31">
      <c r="A252" s="1">
        <v>249</v>
      </c>
      <c r="B252" s="14" t="s">
        <v>542</v>
      </c>
      <c r="C252" s="14" t="s">
        <v>7</v>
      </c>
      <c r="D252" s="6" t="s">
        <v>543</v>
      </c>
      <c r="E252" s="7">
        <v>0</v>
      </c>
      <c r="F252" s="7">
        <v>0</v>
      </c>
      <c r="G252" s="53">
        <v>0</v>
      </c>
      <c r="H252" s="7">
        <f t="shared" si="79"/>
        <v>0</v>
      </c>
      <c r="I252" s="8">
        <f t="shared" si="61"/>
        <v>0</v>
      </c>
      <c r="J252" s="9">
        <v>0</v>
      </c>
      <c r="K252" s="10">
        <f t="shared" si="62"/>
        <v>0</v>
      </c>
      <c r="L252" s="10" t="str">
        <f t="shared" si="63"/>
        <v/>
      </c>
      <c r="M252" s="11">
        <f t="shared" si="64"/>
        <v>0</v>
      </c>
      <c r="N252" s="11">
        <f t="shared" si="65"/>
        <v>0</v>
      </c>
      <c r="O252" s="11">
        <f t="shared" si="80"/>
        <v>0</v>
      </c>
      <c r="P252" s="8">
        <f t="shared" si="66"/>
        <v>0</v>
      </c>
      <c r="Q252" s="11">
        <f t="shared" si="67"/>
        <v>0</v>
      </c>
      <c r="R252" s="1">
        <f t="shared" si="68"/>
        <v>0</v>
      </c>
      <c r="S252" s="8">
        <f>ROUND(IF(J252=3%,$I$364*Ranking!K252,0),0)</f>
        <v>0</v>
      </c>
      <c r="T252" s="8">
        <f t="shared" si="69"/>
        <v>0</v>
      </c>
      <c r="U252" s="8">
        <f t="shared" si="70"/>
        <v>0</v>
      </c>
      <c r="V252" s="8">
        <f t="shared" si="71"/>
        <v>0</v>
      </c>
      <c r="W252" s="10">
        <f t="shared" si="72"/>
        <v>0</v>
      </c>
      <c r="X252" s="8">
        <f>IF(J252=3%,ROUND($I$366*Ranking!K252,0),0)</f>
        <v>0</v>
      </c>
      <c r="Y252" s="12">
        <f t="shared" si="73"/>
        <v>0</v>
      </c>
      <c r="Z252" s="12">
        <f t="shared" si="74"/>
        <v>0</v>
      </c>
      <c r="AA252" s="8">
        <f t="shared" si="75"/>
        <v>0</v>
      </c>
      <c r="AB252" s="55">
        <f t="shared" si="76"/>
        <v>0</v>
      </c>
      <c r="AC252" s="56" t="str">
        <f t="shared" si="77"/>
        <v/>
      </c>
      <c r="AD252" s="57" t="str">
        <f t="shared" si="78"/>
        <v/>
      </c>
      <c r="AE252" s="8"/>
    </row>
    <row r="253" spans="1:31">
      <c r="A253" s="1">
        <v>250</v>
      </c>
      <c r="B253" s="14" t="s">
        <v>544</v>
      </c>
      <c r="C253" s="14" t="s">
        <v>7</v>
      </c>
      <c r="D253" s="6" t="s">
        <v>545</v>
      </c>
      <c r="E253" s="7">
        <v>0</v>
      </c>
      <c r="F253" s="7">
        <v>0</v>
      </c>
      <c r="G253" s="53">
        <v>0</v>
      </c>
      <c r="H253" s="7">
        <f t="shared" si="79"/>
        <v>0</v>
      </c>
      <c r="I253" s="8">
        <f t="shared" si="61"/>
        <v>0</v>
      </c>
      <c r="J253" s="9">
        <v>0</v>
      </c>
      <c r="K253" s="10">
        <f t="shared" si="62"/>
        <v>0</v>
      </c>
      <c r="L253" s="10" t="str">
        <f t="shared" si="63"/>
        <v/>
      </c>
      <c r="M253" s="11">
        <f t="shared" si="64"/>
        <v>0</v>
      </c>
      <c r="N253" s="11">
        <f t="shared" si="65"/>
        <v>0</v>
      </c>
      <c r="O253" s="11">
        <f t="shared" si="80"/>
        <v>0</v>
      </c>
      <c r="P253" s="8">
        <f t="shared" si="66"/>
        <v>0</v>
      </c>
      <c r="Q253" s="11">
        <f t="shared" si="67"/>
        <v>0</v>
      </c>
      <c r="R253" s="1">
        <f t="shared" si="68"/>
        <v>0</v>
      </c>
      <c r="S253" s="8">
        <f>ROUND(IF(J253=3%,$I$364*Ranking!K253,0),0)</f>
        <v>0</v>
      </c>
      <c r="T253" s="8">
        <f t="shared" si="69"/>
        <v>0</v>
      </c>
      <c r="U253" s="8">
        <f t="shared" si="70"/>
        <v>0</v>
      </c>
      <c r="V253" s="8">
        <f t="shared" si="71"/>
        <v>0</v>
      </c>
      <c r="W253" s="10">
        <f t="shared" si="72"/>
        <v>0</v>
      </c>
      <c r="X253" s="8">
        <f>IF(J253=3%,ROUND($I$366*Ranking!K253,0),0)</f>
        <v>0</v>
      </c>
      <c r="Y253" s="12">
        <f t="shared" si="73"/>
        <v>0</v>
      </c>
      <c r="Z253" s="12">
        <f t="shared" si="74"/>
        <v>0</v>
      </c>
      <c r="AA253" s="8">
        <f t="shared" si="75"/>
        <v>0</v>
      </c>
      <c r="AB253" s="55">
        <f t="shared" si="76"/>
        <v>0</v>
      </c>
      <c r="AC253" s="56" t="str">
        <f t="shared" si="77"/>
        <v/>
      </c>
      <c r="AD253" s="57" t="str">
        <f t="shared" si="78"/>
        <v/>
      </c>
      <c r="AE253" s="8"/>
    </row>
    <row r="254" spans="1:31">
      <c r="A254" s="1">
        <v>251</v>
      </c>
      <c r="B254" s="14" t="s">
        <v>546</v>
      </c>
      <c r="C254" s="14" t="s">
        <v>7</v>
      </c>
      <c r="D254" s="6" t="s">
        <v>547</v>
      </c>
      <c r="E254" s="7">
        <v>576448.21</v>
      </c>
      <c r="F254" s="7">
        <v>5395.29</v>
      </c>
      <c r="G254" s="53">
        <v>0</v>
      </c>
      <c r="H254" s="7">
        <f t="shared" si="79"/>
        <v>571052.91999999993</v>
      </c>
      <c r="I254" s="8">
        <f t="shared" si="61"/>
        <v>571053</v>
      </c>
      <c r="J254" s="9">
        <v>1.4999999999999999E-2</v>
      </c>
      <c r="K254" s="10">
        <f t="shared" si="62"/>
        <v>16.87</v>
      </c>
      <c r="L254" s="10">
        <f t="shared" si="63"/>
        <v>16.87</v>
      </c>
      <c r="M254" s="11">
        <f t="shared" si="64"/>
        <v>96319.724520000003</v>
      </c>
      <c r="N254" s="11">
        <f t="shared" si="65"/>
        <v>96319.724520000003</v>
      </c>
      <c r="O254" s="11">
        <f t="shared" si="80"/>
        <v>-0.27547999999660533</v>
      </c>
      <c r="P254" s="8">
        <f t="shared" si="66"/>
        <v>96320</v>
      </c>
      <c r="Q254" s="11">
        <f t="shared" si="67"/>
        <v>0.27547999999660533</v>
      </c>
      <c r="R254" s="1">
        <f t="shared" si="68"/>
        <v>16.87</v>
      </c>
      <c r="S254" s="8">
        <f>ROUND(IF(J254=3%,$I$364*Ranking!K254,0),0)</f>
        <v>0</v>
      </c>
      <c r="T254" s="8">
        <f t="shared" si="69"/>
        <v>96320</v>
      </c>
      <c r="U254" s="8">
        <f t="shared" si="70"/>
        <v>0</v>
      </c>
      <c r="V254" s="8">
        <f t="shared" si="71"/>
        <v>96320</v>
      </c>
      <c r="W254" s="10">
        <f t="shared" si="72"/>
        <v>16.87</v>
      </c>
      <c r="X254" s="8">
        <f>IF(J254=3%,ROUND($I$366*Ranking!K254,0),0)</f>
        <v>0</v>
      </c>
      <c r="Y254" s="12">
        <f t="shared" si="73"/>
        <v>96320</v>
      </c>
      <c r="Z254" s="12">
        <f t="shared" si="74"/>
        <v>0</v>
      </c>
      <c r="AA254" s="8">
        <f t="shared" si="75"/>
        <v>96320</v>
      </c>
      <c r="AB254" s="55">
        <f t="shared" si="76"/>
        <v>0</v>
      </c>
      <c r="AC254" s="56">
        <f t="shared" si="77"/>
        <v>16.87</v>
      </c>
      <c r="AD254" s="57" t="str">
        <f t="shared" si="78"/>
        <v/>
      </c>
      <c r="AE254" s="8"/>
    </row>
    <row r="255" spans="1:31">
      <c r="A255" s="1">
        <v>252</v>
      </c>
      <c r="B255" s="14" t="s">
        <v>87</v>
      </c>
      <c r="C255" s="14" t="s">
        <v>7</v>
      </c>
      <c r="D255" s="6" t="s">
        <v>88</v>
      </c>
      <c r="E255" s="7">
        <v>767370.44</v>
      </c>
      <c r="F255" s="7">
        <v>2897.32</v>
      </c>
      <c r="G255" s="53">
        <v>0</v>
      </c>
      <c r="H255" s="7">
        <f t="shared" si="79"/>
        <v>764473.12</v>
      </c>
      <c r="I255" s="8">
        <f t="shared" si="61"/>
        <v>764473</v>
      </c>
      <c r="J255" s="9">
        <v>0.03</v>
      </c>
      <c r="K255" s="10">
        <f t="shared" si="62"/>
        <v>16.87</v>
      </c>
      <c r="L255" s="10">
        <f t="shared" si="63"/>
        <v>24.82</v>
      </c>
      <c r="M255" s="11">
        <f t="shared" si="64"/>
        <v>128943.94874000001</v>
      </c>
      <c r="N255" s="11">
        <f t="shared" si="65"/>
        <v>128943.94874000001</v>
      </c>
      <c r="O255" s="11">
        <f t="shared" si="80"/>
        <v>-5.1259999992907979E-2</v>
      </c>
      <c r="P255" s="8">
        <f t="shared" si="66"/>
        <v>128944</v>
      </c>
      <c r="Q255" s="11">
        <f t="shared" si="67"/>
        <v>5.1259999992907979E-2</v>
      </c>
      <c r="R255" s="1">
        <f t="shared" si="68"/>
        <v>16.87</v>
      </c>
      <c r="S255" s="8">
        <f>ROUND(IF(J255=3%,$I$364*Ranking!K255,0),0)</f>
        <v>36829</v>
      </c>
      <c r="T255" s="8">
        <f t="shared" si="69"/>
        <v>165773</v>
      </c>
      <c r="U255" s="8">
        <f t="shared" si="70"/>
        <v>36829</v>
      </c>
      <c r="V255" s="8">
        <f t="shared" si="71"/>
        <v>165773</v>
      </c>
      <c r="W255" s="10">
        <f t="shared" si="72"/>
        <v>21.68</v>
      </c>
      <c r="X255" s="8">
        <f>IF(J255=3%,ROUND($I$366*Ranking!K255,0),0)</f>
        <v>23969</v>
      </c>
      <c r="Y255" s="12">
        <f t="shared" si="73"/>
        <v>189742</v>
      </c>
      <c r="Z255" s="12">
        <f t="shared" si="74"/>
        <v>23969</v>
      </c>
      <c r="AA255" s="8">
        <f t="shared" si="75"/>
        <v>189742</v>
      </c>
      <c r="AB255" s="55">
        <f t="shared" si="76"/>
        <v>0</v>
      </c>
      <c r="AC255" s="56">
        <f t="shared" si="77"/>
        <v>24.82</v>
      </c>
      <c r="AD255" s="57" t="str">
        <f t="shared" si="78"/>
        <v/>
      </c>
      <c r="AE255" s="8"/>
    </row>
    <row r="256" spans="1:31">
      <c r="A256" s="1">
        <v>253</v>
      </c>
      <c r="B256" s="14" t="s">
        <v>548</v>
      </c>
      <c r="C256" s="14" t="s">
        <v>7</v>
      </c>
      <c r="D256" s="6" t="s">
        <v>549</v>
      </c>
      <c r="E256" s="7">
        <v>0</v>
      </c>
      <c r="F256" s="7">
        <v>0</v>
      </c>
      <c r="G256" s="53">
        <v>0</v>
      </c>
      <c r="H256" s="7">
        <f t="shared" si="79"/>
        <v>0</v>
      </c>
      <c r="I256" s="8">
        <f t="shared" si="61"/>
        <v>0</v>
      </c>
      <c r="J256" s="9">
        <v>0</v>
      </c>
      <c r="K256" s="10">
        <f t="shared" si="62"/>
        <v>0</v>
      </c>
      <c r="L256" s="10" t="str">
        <f t="shared" si="63"/>
        <v/>
      </c>
      <c r="M256" s="11">
        <f t="shared" si="64"/>
        <v>0</v>
      </c>
      <c r="N256" s="11">
        <f t="shared" si="65"/>
        <v>0</v>
      </c>
      <c r="O256" s="11">
        <f t="shared" si="80"/>
        <v>0</v>
      </c>
      <c r="P256" s="8">
        <f t="shared" si="66"/>
        <v>0</v>
      </c>
      <c r="Q256" s="11">
        <f t="shared" si="67"/>
        <v>0</v>
      </c>
      <c r="R256" s="1">
        <f t="shared" si="68"/>
        <v>0</v>
      </c>
      <c r="S256" s="8">
        <f>ROUND(IF(J256=3%,$I$364*Ranking!K256,0),0)</f>
        <v>0</v>
      </c>
      <c r="T256" s="8">
        <f t="shared" si="69"/>
        <v>0</v>
      </c>
      <c r="U256" s="8">
        <f t="shared" si="70"/>
        <v>0</v>
      </c>
      <c r="V256" s="8">
        <f t="shared" si="71"/>
        <v>0</v>
      </c>
      <c r="W256" s="10">
        <f t="shared" si="72"/>
        <v>0</v>
      </c>
      <c r="X256" s="8">
        <f>IF(J256=3%,ROUND($I$366*Ranking!K256,0),0)</f>
        <v>0</v>
      </c>
      <c r="Y256" s="12">
        <f t="shared" si="73"/>
        <v>0</v>
      </c>
      <c r="Z256" s="12">
        <f t="shared" si="74"/>
        <v>0</v>
      </c>
      <c r="AA256" s="8">
        <f t="shared" si="75"/>
        <v>0</v>
      </c>
      <c r="AB256" s="55">
        <f t="shared" si="76"/>
        <v>0</v>
      </c>
      <c r="AC256" s="56" t="str">
        <f t="shared" si="77"/>
        <v/>
      </c>
      <c r="AD256" s="57" t="str">
        <f t="shared" si="78"/>
        <v/>
      </c>
      <c r="AE256" s="8"/>
    </row>
    <row r="257" spans="1:31">
      <c r="A257" s="1">
        <v>254</v>
      </c>
      <c r="B257" s="14" t="s">
        <v>89</v>
      </c>
      <c r="C257" s="14" t="s">
        <v>7</v>
      </c>
      <c r="D257" s="6" t="s">
        <v>90</v>
      </c>
      <c r="E257" s="7">
        <v>620425.31000000006</v>
      </c>
      <c r="F257" s="7">
        <v>8202.11</v>
      </c>
      <c r="G257" s="53">
        <v>0</v>
      </c>
      <c r="H257" s="7">
        <f t="shared" si="79"/>
        <v>612223.20000000007</v>
      </c>
      <c r="I257" s="8">
        <f t="shared" si="61"/>
        <v>612223</v>
      </c>
      <c r="J257" s="9">
        <v>0.03</v>
      </c>
      <c r="K257" s="10">
        <f t="shared" si="62"/>
        <v>16.87</v>
      </c>
      <c r="L257" s="10">
        <f t="shared" si="63"/>
        <v>31.05</v>
      </c>
      <c r="M257" s="11">
        <f t="shared" si="64"/>
        <v>103263.88391999999</v>
      </c>
      <c r="N257" s="11">
        <f t="shared" si="65"/>
        <v>103263.88391999999</v>
      </c>
      <c r="O257" s="11">
        <f t="shared" si="80"/>
        <v>-0.11608000000705943</v>
      </c>
      <c r="P257" s="8">
        <f t="shared" si="66"/>
        <v>103264</v>
      </c>
      <c r="Q257" s="11">
        <f t="shared" si="67"/>
        <v>0.11608000000705943</v>
      </c>
      <c r="R257" s="1">
        <f t="shared" si="68"/>
        <v>16.87</v>
      </c>
      <c r="S257" s="8">
        <f>ROUND(IF(J257=3%,$I$364*Ranking!K257,0),0)</f>
        <v>52613</v>
      </c>
      <c r="T257" s="8">
        <f t="shared" si="69"/>
        <v>155877</v>
      </c>
      <c r="U257" s="8">
        <f t="shared" si="70"/>
        <v>52613</v>
      </c>
      <c r="V257" s="8">
        <f t="shared" si="71"/>
        <v>155877</v>
      </c>
      <c r="W257" s="10">
        <f t="shared" si="72"/>
        <v>25.46</v>
      </c>
      <c r="X257" s="8">
        <f>IF(J257=3%,ROUND($I$366*Ranking!K257,0),0)</f>
        <v>34242</v>
      </c>
      <c r="Y257" s="12">
        <f t="shared" si="73"/>
        <v>190119</v>
      </c>
      <c r="Z257" s="12">
        <f t="shared" si="74"/>
        <v>34242</v>
      </c>
      <c r="AA257" s="8">
        <f t="shared" si="75"/>
        <v>190119</v>
      </c>
      <c r="AB257" s="55">
        <f t="shared" si="76"/>
        <v>0</v>
      </c>
      <c r="AC257" s="56">
        <f t="shared" si="77"/>
        <v>31.05</v>
      </c>
      <c r="AD257" s="57" t="str">
        <f t="shared" si="78"/>
        <v/>
      </c>
      <c r="AE257" s="8"/>
    </row>
    <row r="258" spans="1:31">
      <c r="A258" s="1">
        <v>255</v>
      </c>
      <c r="B258" s="14" t="s">
        <v>550</v>
      </c>
      <c r="C258" s="14" t="s">
        <v>7</v>
      </c>
      <c r="D258" s="6" t="s">
        <v>551</v>
      </c>
      <c r="E258" s="7">
        <v>40972.47</v>
      </c>
      <c r="F258" s="7">
        <v>629.94000000000005</v>
      </c>
      <c r="G258" s="53">
        <v>0</v>
      </c>
      <c r="H258" s="7">
        <f t="shared" si="79"/>
        <v>40342.53</v>
      </c>
      <c r="I258" s="8">
        <f t="shared" si="61"/>
        <v>40343</v>
      </c>
      <c r="J258" s="9">
        <v>0.03</v>
      </c>
      <c r="K258" s="10">
        <f t="shared" si="62"/>
        <v>16.87</v>
      </c>
      <c r="L258" s="10">
        <f t="shared" si="63"/>
        <v>100</v>
      </c>
      <c r="M258" s="11">
        <f t="shared" si="64"/>
        <v>6804.6689999999999</v>
      </c>
      <c r="N258" s="11">
        <f t="shared" si="65"/>
        <v>6804.6689999999999</v>
      </c>
      <c r="O258" s="11">
        <f t="shared" si="80"/>
        <v>-0.33100000000013097</v>
      </c>
      <c r="P258" s="8">
        <f t="shared" si="66"/>
        <v>6805</v>
      </c>
      <c r="Q258" s="11">
        <f t="shared" si="67"/>
        <v>0.33100000000013097</v>
      </c>
      <c r="R258" s="1">
        <f t="shared" si="68"/>
        <v>16.87</v>
      </c>
      <c r="S258" s="8">
        <f>ROUND(IF(J258=3%,$I$364*Ranking!K258,0),0)</f>
        <v>73658</v>
      </c>
      <c r="T258" s="8">
        <f t="shared" si="69"/>
        <v>80463</v>
      </c>
      <c r="U258" s="8">
        <f t="shared" si="70"/>
        <v>33538</v>
      </c>
      <c r="V258" s="8">
        <f t="shared" si="71"/>
        <v>40343</v>
      </c>
      <c r="W258" s="10">
        <f t="shared" si="72"/>
        <v>100</v>
      </c>
      <c r="X258" s="8">
        <f>IF(J258=3%,ROUND($I$366*Ranking!K258,0),0)</f>
        <v>47939</v>
      </c>
      <c r="Y258" s="12">
        <f t="shared" si="73"/>
        <v>88282</v>
      </c>
      <c r="Z258" s="12">
        <f t="shared" si="74"/>
        <v>0</v>
      </c>
      <c r="AA258" s="8">
        <f t="shared" si="75"/>
        <v>40343</v>
      </c>
      <c r="AB258" s="55">
        <f t="shared" si="76"/>
        <v>0</v>
      </c>
      <c r="AC258" s="56">
        <f t="shared" si="77"/>
        <v>100</v>
      </c>
      <c r="AD258" s="57">
        <f t="shared" si="78"/>
        <v>1</v>
      </c>
      <c r="AE258" s="8"/>
    </row>
    <row r="259" spans="1:31">
      <c r="A259" s="1">
        <v>256</v>
      </c>
      <c r="B259" s="14" t="s">
        <v>552</v>
      </c>
      <c r="C259" s="14" t="s">
        <v>7</v>
      </c>
      <c r="D259" s="6" t="s">
        <v>553</v>
      </c>
      <c r="E259" s="7">
        <v>0</v>
      </c>
      <c r="F259" s="7">
        <v>0</v>
      </c>
      <c r="G259" s="53">
        <v>0</v>
      </c>
      <c r="H259" s="7">
        <f t="shared" si="79"/>
        <v>0</v>
      </c>
      <c r="I259" s="8">
        <f t="shared" si="61"/>
        <v>0</v>
      </c>
      <c r="J259" s="9">
        <v>0</v>
      </c>
      <c r="K259" s="10">
        <f t="shared" si="62"/>
        <v>0</v>
      </c>
      <c r="L259" s="10" t="str">
        <f t="shared" si="63"/>
        <v/>
      </c>
      <c r="M259" s="11">
        <f t="shared" si="64"/>
        <v>0</v>
      </c>
      <c r="N259" s="11">
        <f t="shared" si="65"/>
        <v>0</v>
      </c>
      <c r="O259" s="11">
        <f t="shared" si="80"/>
        <v>0</v>
      </c>
      <c r="P259" s="8">
        <f t="shared" si="66"/>
        <v>0</v>
      </c>
      <c r="Q259" s="11">
        <f t="shared" si="67"/>
        <v>0</v>
      </c>
      <c r="R259" s="1">
        <f t="shared" si="68"/>
        <v>0</v>
      </c>
      <c r="S259" s="8">
        <f>ROUND(IF(J259=3%,$I$364*Ranking!K259,0),0)</f>
        <v>0</v>
      </c>
      <c r="T259" s="8">
        <f t="shared" si="69"/>
        <v>0</v>
      </c>
      <c r="U259" s="8">
        <f t="shared" si="70"/>
        <v>0</v>
      </c>
      <c r="V259" s="8">
        <f t="shared" si="71"/>
        <v>0</v>
      </c>
      <c r="W259" s="10">
        <f t="shared" si="72"/>
        <v>0</v>
      </c>
      <c r="X259" s="8">
        <f>IF(J259=3%,ROUND($I$366*Ranking!K259,0),0)</f>
        <v>0</v>
      </c>
      <c r="Y259" s="12">
        <f t="shared" si="73"/>
        <v>0</v>
      </c>
      <c r="Z259" s="12">
        <f t="shared" si="74"/>
        <v>0</v>
      </c>
      <c r="AA259" s="8">
        <f t="shared" si="75"/>
        <v>0</v>
      </c>
      <c r="AB259" s="55">
        <f t="shared" si="76"/>
        <v>0</v>
      </c>
      <c r="AC259" s="56" t="str">
        <f t="shared" si="77"/>
        <v/>
      </c>
      <c r="AD259" s="57" t="str">
        <f t="shared" si="78"/>
        <v/>
      </c>
      <c r="AE259" s="8"/>
    </row>
    <row r="260" spans="1:31">
      <c r="A260" s="1">
        <v>257</v>
      </c>
      <c r="B260" s="14" t="s">
        <v>554</v>
      </c>
      <c r="C260" s="14" t="s">
        <v>7</v>
      </c>
      <c r="D260" s="6" t="s">
        <v>555</v>
      </c>
      <c r="E260" s="7">
        <v>0</v>
      </c>
      <c r="F260" s="7">
        <v>0</v>
      </c>
      <c r="G260" s="53">
        <v>0</v>
      </c>
      <c r="H260" s="7">
        <f t="shared" si="79"/>
        <v>0</v>
      </c>
      <c r="I260" s="8">
        <f t="shared" ref="I260:I323" si="81">ROUND(H260,0)</f>
        <v>0</v>
      </c>
      <c r="J260" s="9">
        <v>0</v>
      </c>
      <c r="K260" s="10">
        <f t="shared" ref="K260:K323" si="82">R260</f>
        <v>0</v>
      </c>
      <c r="L260" s="10" t="str">
        <f t="shared" ref="L260:L323" si="83">AC260</f>
        <v/>
      </c>
      <c r="M260" s="11">
        <f t="shared" ref="M260:M323" si="84">ROUND(($I$362/$I$360)*I260,5)</f>
        <v>0</v>
      </c>
      <c r="N260" s="11">
        <f t="shared" ref="N260:N323" si="85">ROUND(($I$362/$I$360)*I260,5)</f>
        <v>0</v>
      </c>
      <c r="O260" s="11">
        <f t="shared" si="80"/>
        <v>0</v>
      </c>
      <c r="P260" s="8">
        <f t="shared" ref="P260:P323" si="86">ROUND(M260,0)</f>
        <v>0</v>
      </c>
      <c r="Q260" s="11">
        <f t="shared" ref="Q260:Q323" si="87">P260-M260</f>
        <v>0</v>
      </c>
      <c r="R260" s="1">
        <f t="shared" ref="R260:R323" si="88">IF(P260&gt;0,ROUND((P260/I260)*100,2),0)</f>
        <v>0</v>
      </c>
      <c r="S260" s="8">
        <f>ROUND(IF(J260=3%,$I$364*Ranking!K260,0),0)</f>
        <v>0</v>
      </c>
      <c r="T260" s="8">
        <f t="shared" ref="T260:T322" si="89">S260+P260</f>
        <v>0</v>
      </c>
      <c r="U260" s="8">
        <f t="shared" ref="U260:U323" si="90">IF(T260&gt;I260,I260-P260,S260)</f>
        <v>0</v>
      </c>
      <c r="V260" s="8">
        <f t="shared" ref="V260:V323" si="91">P260+U260</f>
        <v>0</v>
      </c>
      <c r="W260" s="10">
        <f t="shared" ref="W260:W323" si="92">IF(I260&gt;0,ROUND(V260/I260*100,2),0)</f>
        <v>0</v>
      </c>
      <c r="X260" s="8">
        <f>IF(J260=3%,ROUND($I$366*Ranking!K260,0),0)</f>
        <v>0</v>
      </c>
      <c r="Y260" s="12">
        <f t="shared" ref="Y260:Y323" si="93">V260+X260</f>
        <v>0</v>
      </c>
      <c r="Z260" s="12">
        <f t="shared" ref="Z260:Z323" si="94">IF(Y260&gt;I260,I260-V260,X260)</f>
        <v>0</v>
      </c>
      <c r="AA260" s="8">
        <f t="shared" ref="AA260:AA323" si="95">V260+Z260</f>
        <v>0</v>
      </c>
      <c r="AB260" s="55">
        <f t="shared" ref="AB260:AB323" si="96">IF(AA260&gt;I260,1,0)</f>
        <v>0</v>
      </c>
      <c r="AC260" s="56" t="str">
        <f t="shared" ref="AC260:AC323" si="97">IF(AA260&gt;0,ROUND(AA260/I260*100,2),"")</f>
        <v/>
      </c>
      <c r="AD260" s="57" t="str">
        <f t="shared" ref="AD260:AD323" si="98">IF(AC260=100,1,"")</f>
        <v/>
      </c>
      <c r="AE260" s="8"/>
    </row>
    <row r="261" spans="1:31">
      <c r="A261" s="1">
        <v>258</v>
      </c>
      <c r="B261" s="14" t="s">
        <v>556</v>
      </c>
      <c r="C261" s="14" t="s">
        <v>7</v>
      </c>
      <c r="D261" s="6" t="s">
        <v>557</v>
      </c>
      <c r="E261" s="7">
        <v>925502.09</v>
      </c>
      <c r="F261" s="7">
        <v>5751.94</v>
      </c>
      <c r="G261" s="53">
        <v>0</v>
      </c>
      <c r="H261" s="7">
        <f t="shared" ref="H261:H324" si="99">E261-F261+G261</f>
        <v>919750.15</v>
      </c>
      <c r="I261" s="8">
        <f t="shared" si="81"/>
        <v>919750</v>
      </c>
      <c r="J261" s="9">
        <v>0.01</v>
      </c>
      <c r="K261" s="10">
        <f t="shared" si="82"/>
        <v>16.87</v>
      </c>
      <c r="L261" s="10">
        <f t="shared" si="83"/>
        <v>16.87</v>
      </c>
      <c r="M261" s="11">
        <f t="shared" si="84"/>
        <v>155134.57879</v>
      </c>
      <c r="N261" s="11">
        <f t="shared" si="85"/>
        <v>155134.57879</v>
      </c>
      <c r="O261" s="11">
        <f t="shared" ref="O261:O324" si="100">N261-P261</f>
        <v>-0.42121000000042841</v>
      </c>
      <c r="P261" s="8">
        <f t="shared" si="86"/>
        <v>155135</v>
      </c>
      <c r="Q261" s="11">
        <f t="shared" si="87"/>
        <v>0.42121000000042841</v>
      </c>
      <c r="R261" s="1">
        <f t="shared" si="88"/>
        <v>16.87</v>
      </c>
      <c r="S261" s="8">
        <f>ROUND(IF(J261=3%,$I$364*Ranking!K261,0),0)</f>
        <v>0</v>
      </c>
      <c r="T261" s="8">
        <f t="shared" si="89"/>
        <v>155135</v>
      </c>
      <c r="U261" s="8">
        <f t="shared" si="90"/>
        <v>0</v>
      </c>
      <c r="V261" s="8">
        <f t="shared" si="91"/>
        <v>155135</v>
      </c>
      <c r="W261" s="10">
        <f t="shared" si="92"/>
        <v>16.87</v>
      </c>
      <c r="X261" s="8">
        <f>IF(J261=3%,ROUND($I$366*Ranking!K261,0),0)</f>
        <v>0</v>
      </c>
      <c r="Y261" s="12">
        <f t="shared" si="93"/>
        <v>155135</v>
      </c>
      <c r="Z261" s="12">
        <f t="shared" si="94"/>
        <v>0</v>
      </c>
      <c r="AA261" s="8">
        <f t="shared" si="95"/>
        <v>155135</v>
      </c>
      <c r="AB261" s="55">
        <f t="shared" si="96"/>
        <v>0</v>
      </c>
      <c r="AC261" s="56">
        <f t="shared" si="97"/>
        <v>16.87</v>
      </c>
      <c r="AD261" s="57" t="str">
        <f t="shared" si="98"/>
        <v/>
      </c>
      <c r="AE261" s="8"/>
    </row>
    <row r="262" spans="1:31">
      <c r="A262" s="1">
        <v>259</v>
      </c>
      <c r="B262" s="14" t="s">
        <v>558</v>
      </c>
      <c r="C262" s="14" t="s">
        <v>7</v>
      </c>
      <c r="D262" s="6" t="s">
        <v>559</v>
      </c>
      <c r="E262" s="7">
        <v>0</v>
      </c>
      <c r="F262" s="7">
        <v>0</v>
      </c>
      <c r="G262" s="53">
        <v>0</v>
      </c>
      <c r="H262" s="7">
        <f t="shared" si="99"/>
        <v>0</v>
      </c>
      <c r="I262" s="8">
        <f t="shared" si="81"/>
        <v>0</v>
      </c>
      <c r="J262" s="9">
        <v>0</v>
      </c>
      <c r="K262" s="10">
        <f t="shared" si="82"/>
        <v>0</v>
      </c>
      <c r="L262" s="10" t="str">
        <f t="shared" si="83"/>
        <v/>
      </c>
      <c r="M262" s="11">
        <f t="shared" si="84"/>
        <v>0</v>
      </c>
      <c r="N262" s="11">
        <f t="shared" si="85"/>
        <v>0</v>
      </c>
      <c r="O262" s="11">
        <f t="shared" si="100"/>
        <v>0</v>
      </c>
      <c r="P262" s="8">
        <f t="shared" si="86"/>
        <v>0</v>
      </c>
      <c r="Q262" s="11">
        <f t="shared" si="87"/>
        <v>0</v>
      </c>
      <c r="R262" s="1">
        <f t="shared" si="88"/>
        <v>0</v>
      </c>
      <c r="S262" s="8">
        <f>ROUND(IF(J262=3%,$I$364*Ranking!K262,0),0)</f>
        <v>0</v>
      </c>
      <c r="T262" s="8">
        <f t="shared" si="89"/>
        <v>0</v>
      </c>
      <c r="U262" s="8">
        <f t="shared" si="90"/>
        <v>0</v>
      </c>
      <c r="V262" s="8">
        <f t="shared" si="91"/>
        <v>0</v>
      </c>
      <c r="W262" s="10">
        <f t="shared" si="92"/>
        <v>0</v>
      </c>
      <c r="X262" s="8">
        <f>IF(J262=3%,ROUND($I$366*Ranking!K262,0),0)</f>
        <v>0</v>
      </c>
      <c r="Y262" s="12">
        <f t="shared" si="93"/>
        <v>0</v>
      </c>
      <c r="Z262" s="12">
        <f t="shared" si="94"/>
        <v>0</v>
      </c>
      <c r="AA262" s="8">
        <f t="shared" si="95"/>
        <v>0</v>
      </c>
      <c r="AB262" s="55">
        <f t="shared" si="96"/>
        <v>0</v>
      </c>
      <c r="AC262" s="56" t="str">
        <f t="shared" si="97"/>
        <v/>
      </c>
      <c r="AD262" s="57" t="str">
        <f t="shared" si="98"/>
        <v/>
      </c>
      <c r="AE262" s="8"/>
    </row>
    <row r="263" spans="1:31">
      <c r="A263" s="1">
        <v>260</v>
      </c>
      <c r="B263" s="14" t="s">
        <v>560</v>
      </c>
      <c r="C263" s="14" t="s">
        <v>7</v>
      </c>
      <c r="D263" s="6" t="s">
        <v>561</v>
      </c>
      <c r="E263" s="7">
        <v>0</v>
      </c>
      <c r="F263" s="7">
        <v>0</v>
      </c>
      <c r="G263" s="53">
        <v>0</v>
      </c>
      <c r="H263" s="7">
        <f t="shared" si="99"/>
        <v>0</v>
      </c>
      <c r="I263" s="8">
        <f t="shared" si="81"/>
        <v>0</v>
      </c>
      <c r="J263" s="9">
        <v>0</v>
      </c>
      <c r="K263" s="10">
        <f t="shared" si="82"/>
        <v>0</v>
      </c>
      <c r="L263" s="10" t="str">
        <f t="shared" si="83"/>
        <v/>
      </c>
      <c r="M263" s="11">
        <f t="shared" si="84"/>
        <v>0</v>
      </c>
      <c r="N263" s="11">
        <f t="shared" si="85"/>
        <v>0</v>
      </c>
      <c r="O263" s="11">
        <f t="shared" si="100"/>
        <v>0</v>
      </c>
      <c r="P263" s="8">
        <f t="shared" si="86"/>
        <v>0</v>
      </c>
      <c r="Q263" s="11">
        <f t="shared" si="87"/>
        <v>0</v>
      </c>
      <c r="R263" s="1">
        <f t="shared" si="88"/>
        <v>0</v>
      </c>
      <c r="S263" s="8">
        <f>ROUND(IF(J263=3%,$I$364*Ranking!K263,0),0)</f>
        <v>0</v>
      </c>
      <c r="T263" s="8">
        <f t="shared" si="89"/>
        <v>0</v>
      </c>
      <c r="U263" s="8">
        <f t="shared" si="90"/>
        <v>0</v>
      </c>
      <c r="V263" s="8">
        <f t="shared" si="91"/>
        <v>0</v>
      </c>
      <c r="W263" s="10">
        <f t="shared" si="92"/>
        <v>0</v>
      </c>
      <c r="X263" s="8">
        <f>IF(J263=3%,ROUND($I$366*Ranking!K263,0),0)</f>
        <v>0</v>
      </c>
      <c r="Y263" s="12">
        <f t="shared" si="93"/>
        <v>0</v>
      </c>
      <c r="Z263" s="12">
        <f t="shared" si="94"/>
        <v>0</v>
      </c>
      <c r="AA263" s="8">
        <f t="shared" si="95"/>
        <v>0</v>
      </c>
      <c r="AB263" s="55">
        <f t="shared" si="96"/>
        <v>0</v>
      </c>
      <c r="AC263" s="56" t="str">
        <f t="shared" si="97"/>
        <v/>
      </c>
      <c r="AD263" s="57" t="str">
        <f t="shared" si="98"/>
        <v/>
      </c>
      <c r="AE263" s="8"/>
    </row>
    <row r="264" spans="1:31">
      <c r="A264" s="1">
        <v>261</v>
      </c>
      <c r="B264" s="14" t="s">
        <v>562</v>
      </c>
      <c r="C264" s="14" t="s">
        <v>7</v>
      </c>
      <c r="D264" s="6" t="s">
        <v>563</v>
      </c>
      <c r="E264" s="7">
        <v>1485316.81</v>
      </c>
      <c r="F264" s="7">
        <v>8518.07</v>
      </c>
      <c r="G264" s="53">
        <v>0</v>
      </c>
      <c r="H264" s="7">
        <f t="shared" si="99"/>
        <v>1476798.74</v>
      </c>
      <c r="I264" s="8">
        <f t="shared" si="81"/>
        <v>1476799</v>
      </c>
      <c r="J264" s="9">
        <v>0.02</v>
      </c>
      <c r="K264" s="10">
        <f t="shared" si="82"/>
        <v>16.87</v>
      </c>
      <c r="L264" s="10">
        <f t="shared" si="83"/>
        <v>16.87</v>
      </c>
      <c r="M264" s="11">
        <f t="shared" si="84"/>
        <v>249092.24335999999</v>
      </c>
      <c r="N264" s="11">
        <f t="shared" si="85"/>
        <v>249092.24335999999</v>
      </c>
      <c r="O264" s="11">
        <f t="shared" si="100"/>
        <v>0.24335999999311753</v>
      </c>
      <c r="P264" s="8">
        <f t="shared" si="86"/>
        <v>249092</v>
      </c>
      <c r="Q264" s="11">
        <f t="shared" si="87"/>
        <v>-0.24335999999311753</v>
      </c>
      <c r="R264" s="1">
        <f t="shared" si="88"/>
        <v>16.87</v>
      </c>
      <c r="S264" s="8">
        <f>ROUND(IF(J264=3%,$I$364*Ranking!K264,0),0)</f>
        <v>0</v>
      </c>
      <c r="T264" s="8">
        <f t="shared" si="89"/>
        <v>249092</v>
      </c>
      <c r="U264" s="8">
        <f t="shared" si="90"/>
        <v>0</v>
      </c>
      <c r="V264" s="8">
        <f t="shared" si="91"/>
        <v>249092</v>
      </c>
      <c r="W264" s="10">
        <f t="shared" si="92"/>
        <v>16.87</v>
      </c>
      <c r="X264" s="8">
        <f>IF(J264=3%,ROUND($I$366*Ranking!K264,0),0)</f>
        <v>0</v>
      </c>
      <c r="Y264" s="12">
        <f t="shared" si="93"/>
        <v>249092</v>
      </c>
      <c r="Z264" s="12">
        <f t="shared" si="94"/>
        <v>0</v>
      </c>
      <c r="AA264" s="8">
        <f t="shared" si="95"/>
        <v>249092</v>
      </c>
      <c r="AB264" s="55">
        <f t="shared" si="96"/>
        <v>0</v>
      </c>
      <c r="AC264" s="56">
        <f t="shared" si="97"/>
        <v>16.87</v>
      </c>
      <c r="AD264" s="57" t="str">
        <f t="shared" si="98"/>
        <v/>
      </c>
      <c r="AE264" s="8"/>
    </row>
    <row r="265" spans="1:31">
      <c r="A265" s="1">
        <v>262</v>
      </c>
      <c r="B265" s="14" t="s">
        <v>564</v>
      </c>
      <c r="C265" s="14" t="s">
        <v>7</v>
      </c>
      <c r="D265" s="6" t="s">
        <v>565</v>
      </c>
      <c r="E265" s="7">
        <v>0</v>
      </c>
      <c r="F265" s="7">
        <v>0</v>
      </c>
      <c r="G265" s="53">
        <v>0</v>
      </c>
      <c r="H265" s="7">
        <f t="shared" si="99"/>
        <v>0</v>
      </c>
      <c r="I265" s="8">
        <f t="shared" si="81"/>
        <v>0</v>
      </c>
      <c r="J265" s="9">
        <v>0</v>
      </c>
      <c r="K265" s="10">
        <f t="shared" si="82"/>
        <v>0</v>
      </c>
      <c r="L265" s="10" t="str">
        <f t="shared" si="83"/>
        <v/>
      </c>
      <c r="M265" s="11">
        <f t="shared" si="84"/>
        <v>0</v>
      </c>
      <c r="N265" s="11">
        <f t="shared" si="85"/>
        <v>0</v>
      </c>
      <c r="O265" s="11">
        <f t="shared" si="100"/>
        <v>0</v>
      </c>
      <c r="P265" s="8">
        <f t="shared" si="86"/>
        <v>0</v>
      </c>
      <c r="Q265" s="11">
        <f t="shared" si="87"/>
        <v>0</v>
      </c>
      <c r="R265" s="1">
        <f t="shared" si="88"/>
        <v>0</v>
      </c>
      <c r="S265" s="8">
        <f>ROUND(IF(J265=3%,$I$364*Ranking!K265,0),0)</f>
        <v>0</v>
      </c>
      <c r="T265" s="8">
        <f t="shared" si="89"/>
        <v>0</v>
      </c>
      <c r="U265" s="8">
        <f t="shared" si="90"/>
        <v>0</v>
      </c>
      <c r="V265" s="8">
        <f t="shared" si="91"/>
        <v>0</v>
      </c>
      <c r="W265" s="10">
        <f t="shared" si="92"/>
        <v>0</v>
      </c>
      <c r="X265" s="8">
        <f>IF(J265=3%,ROUND($I$366*Ranking!K265,0),0)</f>
        <v>0</v>
      </c>
      <c r="Y265" s="12">
        <f t="shared" si="93"/>
        <v>0</v>
      </c>
      <c r="Z265" s="12">
        <f t="shared" si="94"/>
        <v>0</v>
      </c>
      <c r="AA265" s="8">
        <f t="shared" si="95"/>
        <v>0</v>
      </c>
      <c r="AB265" s="55">
        <f t="shared" si="96"/>
        <v>0</v>
      </c>
      <c r="AC265" s="56" t="str">
        <f t="shared" si="97"/>
        <v/>
      </c>
      <c r="AD265" s="57" t="str">
        <f t="shared" si="98"/>
        <v/>
      </c>
      <c r="AE265" s="8"/>
    </row>
    <row r="266" spans="1:31">
      <c r="A266" s="1">
        <v>263</v>
      </c>
      <c r="B266" s="14" t="s">
        <v>566</v>
      </c>
      <c r="C266" s="14" t="s">
        <v>7</v>
      </c>
      <c r="D266" s="6" t="s">
        <v>567</v>
      </c>
      <c r="E266" s="7">
        <v>0</v>
      </c>
      <c r="F266" s="7">
        <v>0</v>
      </c>
      <c r="G266" s="53">
        <v>0</v>
      </c>
      <c r="H266" s="7">
        <f t="shared" si="99"/>
        <v>0</v>
      </c>
      <c r="I266" s="8">
        <f t="shared" si="81"/>
        <v>0</v>
      </c>
      <c r="J266" s="9">
        <v>0</v>
      </c>
      <c r="K266" s="10">
        <f t="shared" si="82"/>
        <v>0</v>
      </c>
      <c r="L266" s="10" t="str">
        <f t="shared" si="83"/>
        <v/>
      </c>
      <c r="M266" s="11">
        <f t="shared" si="84"/>
        <v>0</v>
      </c>
      <c r="N266" s="11">
        <f t="shared" si="85"/>
        <v>0</v>
      </c>
      <c r="O266" s="11">
        <f t="shared" si="100"/>
        <v>0</v>
      </c>
      <c r="P266" s="8">
        <f t="shared" si="86"/>
        <v>0</v>
      </c>
      <c r="Q266" s="11">
        <f t="shared" si="87"/>
        <v>0</v>
      </c>
      <c r="R266" s="1">
        <f t="shared" si="88"/>
        <v>0</v>
      </c>
      <c r="S266" s="8">
        <f>ROUND(IF(J266=3%,$I$364*Ranking!K266,0),0)</f>
        <v>0</v>
      </c>
      <c r="T266" s="8">
        <f t="shared" si="89"/>
        <v>0</v>
      </c>
      <c r="U266" s="8">
        <f t="shared" si="90"/>
        <v>0</v>
      </c>
      <c r="V266" s="8">
        <f t="shared" si="91"/>
        <v>0</v>
      </c>
      <c r="W266" s="10">
        <f t="shared" si="92"/>
        <v>0</v>
      </c>
      <c r="X266" s="8">
        <f>IF(J266=3%,ROUND($I$366*Ranking!K266,0),0)</f>
        <v>0</v>
      </c>
      <c r="Y266" s="12">
        <f t="shared" si="93"/>
        <v>0</v>
      </c>
      <c r="Z266" s="12">
        <f t="shared" si="94"/>
        <v>0</v>
      </c>
      <c r="AA266" s="8">
        <f t="shared" si="95"/>
        <v>0</v>
      </c>
      <c r="AB266" s="55">
        <f t="shared" si="96"/>
        <v>0</v>
      </c>
      <c r="AC266" s="56" t="str">
        <f t="shared" si="97"/>
        <v/>
      </c>
      <c r="AD266" s="57" t="str">
        <f t="shared" si="98"/>
        <v/>
      </c>
      <c r="AE266" s="8"/>
    </row>
    <row r="267" spans="1:31">
      <c r="A267" s="1">
        <v>264</v>
      </c>
      <c r="B267" s="14" t="s">
        <v>91</v>
      </c>
      <c r="C267" s="14" t="s">
        <v>7</v>
      </c>
      <c r="D267" s="6" t="s">
        <v>92</v>
      </c>
      <c r="E267" s="7">
        <v>2197209.67</v>
      </c>
      <c r="F267" s="7">
        <v>33854.89</v>
      </c>
      <c r="G267" s="53">
        <v>0</v>
      </c>
      <c r="H267" s="7">
        <f t="shared" si="99"/>
        <v>2163354.7799999998</v>
      </c>
      <c r="I267" s="8">
        <f t="shared" si="81"/>
        <v>2163355</v>
      </c>
      <c r="J267" s="9">
        <v>0.03</v>
      </c>
      <c r="K267" s="10">
        <f t="shared" si="82"/>
        <v>16.87</v>
      </c>
      <c r="L267" s="10">
        <f t="shared" si="83"/>
        <v>18.87</v>
      </c>
      <c r="M267" s="11">
        <f t="shared" si="84"/>
        <v>364893.90237000003</v>
      </c>
      <c r="N267" s="11">
        <f t="shared" si="85"/>
        <v>364893.90237000003</v>
      </c>
      <c r="O267" s="11">
        <f t="shared" si="100"/>
        <v>-9.7629999974742532E-2</v>
      </c>
      <c r="P267" s="8">
        <f t="shared" si="86"/>
        <v>364894</v>
      </c>
      <c r="Q267" s="11">
        <f t="shared" si="87"/>
        <v>9.7629999974742532E-2</v>
      </c>
      <c r="R267" s="1">
        <f t="shared" si="88"/>
        <v>16.87</v>
      </c>
      <c r="S267" s="8">
        <f>ROUND(IF(J267=3%,$I$364*Ranking!K267,0),0)</f>
        <v>26307</v>
      </c>
      <c r="T267" s="8">
        <f t="shared" si="89"/>
        <v>391201</v>
      </c>
      <c r="U267" s="8">
        <f t="shared" si="90"/>
        <v>26307</v>
      </c>
      <c r="V267" s="8">
        <f t="shared" si="91"/>
        <v>391201</v>
      </c>
      <c r="W267" s="10">
        <f t="shared" si="92"/>
        <v>18.079999999999998</v>
      </c>
      <c r="X267" s="8">
        <f>IF(J267=3%,ROUND($I$366*Ranking!K267,0),0)</f>
        <v>17121</v>
      </c>
      <c r="Y267" s="12">
        <f t="shared" si="93"/>
        <v>408322</v>
      </c>
      <c r="Z267" s="12">
        <f t="shared" si="94"/>
        <v>17121</v>
      </c>
      <c r="AA267" s="8">
        <f t="shared" si="95"/>
        <v>408322</v>
      </c>
      <c r="AB267" s="55">
        <f t="shared" si="96"/>
        <v>0</v>
      </c>
      <c r="AC267" s="56">
        <f t="shared" si="97"/>
        <v>18.87</v>
      </c>
      <c r="AD267" s="57" t="str">
        <f t="shared" si="98"/>
        <v/>
      </c>
      <c r="AE267" s="8"/>
    </row>
    <row r="268" spans="1:31">
      <c r="A268" s="1">
        <v>265</v>
      </c>
      <c r="B268" s="14" t="s">
        <v>568</v>
      </c>
      <c r="C268" s="14" t="s">
        <v>7</v>
      </c>
      <c r="D268" s="6" t="s">
        <v>569</v>
      </c>
      <c r="E268" s="7">
        <v>538463.63</v>
      </c>
      <c r="F268" s="7">
        <v>3786.11</v>
      </c>
      <c r="G268" s="53">
        <v>0</v>
      </c>
      <c r="H268" s="7">
        <f t="shared" si="99"/>
        <v>534677.52</v>
      </c>
      <c r="I268" s="8">
        <f t="shared" si="81"/>
        <v>534678</v>
      </c>
      <c r="J268" s="9">
        <v>1.2500000000000001E-2</v>
      </c>
      <c r="K268" s="10">
        <f t="shared" si="82"/>
        <v>16.87</v>
      </c>
      <c r="L268" s="10">
        <f t="shared" si="83"/>
        <v>16.87</v>
      </c>
      <c r="M268" s="11">
        <f t="shared" si="84"/>
        <v>90184.339569999996</v>
      </c>
      <c r="N268" s="11">
        <f t="shared" si="85"/>
        <v>90184.339569999996</v>
      </c>
      <c r="O268" s="11">
        <f t="shared" si="100"/>
        <v>0.33956999999645632</v>
      </c>
      <c r="P268" s="8">
        <f t="shared" si="86"/>
        <v>90184</v>
      </c>
      <c r="Q268" s="11">
        <f t="shared" si="87"/>
        <v>-0.33956999999645632</v>
      </c>
      <c r="R268" s="1">
        <f t="shared" si="88"/>
        <v>16.87</v>
      </c>
      <c r="S268" s="8">
        <f>ROUND(IF(J268=3%,$I$364*Ranking!K268,0),0)</f>
        <v>0</v>
      </c>
      <c r="T268" s="8">
        <f t="shared" si="89"/>
        <v>90184</v>
      </c>
      <c r="U268" s="8">
        <f t="shared" si="90"/>
        <v>0</v>
      </c>
      <c r="V268" s="8">
        <f t="shared" si="91"/>
        <v>90184</v>
      </c>
      <c r="W268" s="10">
        <f t="shared" si="92"/>
        <v>16.87</v>
      </c>
      <c r="X268" s="8">
        <f>IF(J268=3%,ROUND($I$366*Ranking!K268,0),0)</f>
        <v>0</v>
      </c>
      <c r="Y268" s="12">
        <f t="shared" si="93"/>
        <v>90184</v>
      </c>
      <c r="Z268" s="12">
        <f t="shared" si="94"/>
        <v>0</v>
      </c>
      <c r="AA268" s="8">
        <f t="shared" si="95"/>
        <v>90184</v>
      </c>
      <c r="AB268" s="55">
        <f t="shared" si="96"/>
        <v>0</v>
      </c>
      <c r="AC268" s="56">
        <f t="shared" si="97"/>
        <v>16.87</v>
      </c>
      <c r="AD268" s="57" t="str">
        <f t="shared" si="98"/>
        <v/>
      </c>
      <c r="AE268" s="8"/>
    </row>
    <row r="269" spans="1:31">
      <c r="A269" s="1">
        <v>266</v>
      </c>
      <c r="B269" s="14" t="s">
        <v>570</v>
      </c>
      <c r="C269" s="14" t="s">
        <v>7</v>
      </c>
      <c r="D269" s="6" t="s">
        <v>571</v>
      </c>
      <c r="E269" s="7">
        <v>750957.27</v>
      </c>
      <c r="F269" s="7">
        <v>3102.39</v>
      </c>
      <c r="G269" s="53">
        <v>0</v>
      </c>
      <c r="H269" s="7">
        <f t="shared" si="99"/>
        <v>747854.88</v>
      </c>
      <c r="I269" s="8">
        <f t="shared" si="81"/>
        <v>747855</v>
      </c>
      <c r="J269" s="9">
        <v>0.01</v>
      </c>
      <c r="K269" s="10">
        <f t="shared" si="82"/>
        <v>16.87</v>
      </c>
      <c r="L269" s="10">
        <f t="shared" si="83"/>
        <v>16.87</v>
      </c>
      <c r="M269" s="11">
        <f t="shared" si="84"/>
        <v>126140.98441999999</v>
      </c>
      <c r="N269" s="11">
        <f t="shared" si="85"/>
        <v>126140.98441999999</v>
      </c>
      <c r="O269" s="11">
        <f t="shared" si="100"/>
        <v>-1.5580000006593764E-2</v>
      </c>
      <c r="P269" s="8">
        <f t="shared" si="86"/>
        <v>126141</v>
      </c>
      <c r="Q269" s="11">
        <f t="shared" si="87"/>
        <v>1.5580000006593764E-2</v>
      </c>
      <c r="R269" s="1">
        <f t="shared" si="88"/>
        <v>16.87</v>
      </c>
      <c r="S269" s="8">
        <f>ROUND(IF(J269=3%,$I$364*Ranking!K269,0),0)</f>
        <v>0</v>
      </c>
      <c r="T269" s="8">
        <f t="shared" si="89"/>
        <v>126141</v>
      </c>
      <c r="U269" s="8">
        <f t="shared" si="90"/>
        <v>0</v>
      </c>
      <c r="V269" s="8">
        <f t="shared" si="91"/>
        <v>126141</v>
      </c>
      <c r="W269" s="10">
        <f t="shared" si="92"/>
        <v>16.87</v>
      </c>
      <c r="X269" s="8">
        <f>IF(J269=3%,ROUND($I$366*Ranking!K269,0),0)</f>
        <v>0</v>
      </c>
      <c r="Y269" s="12">
        <f t="shared" si="93"/>
        <v>126141</v>
      </c>
      <c r="Z269" s="12">
        <f t="shared" si="94"/>
        <v>0</v>
      </c>
      <c r="AA269" s="8">
        <f t="shared" si="95"/>
        <v>126141</v>
      </c>
      <c r="AB269" s="55">
        <f t="shared" si="96"/>
        <v>0</v>
      </c>
      <c r="AC269" s="56">
        <f t="shared" si="97"/>
        <v>16.87</v>
      </c>
      <c r="AD269" s="57" t="str">
        <f t="shared" si="98"/>
        <v/>
      </c>
      <c r="AE269" s="8"/>
    </row>
    <row r="270" spans="1:31">
      <c r="A270" s="1">
        <v>267</v>
      </c>
      <c r="B270" s="14" t="s">
        <v>572</v>
      </c>
      <c r="C270" s="14" t="s">
        <v>7</v>
      </c>
      <c r="D270" s="6" t="s">
        <v>573</v>
      </c>
      <c r="E270" s="7">
        <v>0</v>
      </c>
      <c r="F270" s="7">
        <v>0</v>
      </c>
      <c r="G270" s="53">
        <v>0</v>
      </c>
      <c r="H270" s="7">
        <f t="shared" si="99"/>
        <v>0</v>
      </c>
      <c r="I270" s="8">
        <f t="shared" si="81"/>
        <v>0</v>
      </c>
      <c r="J270" s="9">
        <v>0</v>
      </c>
      <c r="K270" s="10">
        <f t="shared" si="82"/>
        <v>0</v>
      </c>
      <c r="L270" s="10" t="str">
        <f t="shared" si="83"/>
        <v/>
      </c>
      <c r="M270" s="11">
        <f t="shared" si="84"/>
        <v>0</v>
      </c>
      <c r="N270" s="11">
        <f t="shared" si="85"/>
        <v>0</v>
      </c>
      <c r="O270" s="11">
        <f t="shared" si="100"/>
        <v>0</v>
      </c>
      <c r="P270" s="8">
        <f t="shared" si="86"/>
        <v>0</v>
      </c>
      <c r="Q270" s="11">
        <f t="shared" si="87"/>
        <v>0</v>
      </c>
      <c r="R270" s="1">
        <f t="shared" si="88"/>
        <v>0</v>
      </c>
      <c r="S270" s="8">
        <f>ROUND(IF(J270=3%,$I$364*Ranking!K270,0),0)</f>
        <v>0</v>
      </c>
      <c r="T270" s="8">
        <f t="shared" si="89"/>
        <v>0</v>
      </c>
      <c r="U270" s="8">
        <f t="shared" si="90"/>
        <v>0</v>
      </c>
      <c r="V270" s="8">
        <f t="shared" si="91"/>
        <v>0</v>
      </c>
      <c r="W270" s="10">
        <f t="shared" si="92"/>
        <v>0</v>
      </c>
      <c r="X270" s="8">
        <f>IF(J270=3%,ROUND($I$366*Ranking!K270,0),0)</f>
        <v>0</v>
      </c>
      <c r="Y270" s="12">
        <f t="shared" si="93"/>
        <v>0</v>
      </c>
      <c r="Z270" s="12">
        <f t="shared" si="94"/>
        <v>0</v>
      </c>
      <c r="AA270" s="8">
        <f t="shared" si="95"/>
        <v>0</v>
      </c>
      <c r="AB270" s="55">
        <f t="shared" si="96"/>
        <v>0</v>
      </c>
      <c r="AC270" s="56" t="str">
        <f t="shared" si="97"/>
        <v/>
      </c>
      <c r="AD270" s="57" t="str">
        <f t="shared" si="98"/>
        <v/>
      </c>
      <c r="AE270" s="8"/>
    </row>
    <row r="271" spans="1:31">
      <c r="A271" s="1">
        <v>268</v>
      </c>
      <c r="B271" s="14" t="s">
        <v>574</v>
      </c>
      <c r="C271" s="14" t="s">
        <v>7</v>
      </c>
      <c r="D271" s="6" t="s">
        <v>575</v>
      </c>
      <c r="E271" s="7">
        <v>92271.24</v>
      </c>
      <c r="F271" s="7">
        <v>200.05</v>
      </c>
      <c r="G271" s="53">
        <v>0</v>
      </c>
      <c r="H271" s="7">
        <f t="shared" si="99"/>
        <v>92071.19</v>
      </c>
      <c r="I271" s="8">
        <f t="shared" si="81"/>
        <v>92071</v>
      </c>
      <c r="J271" s="9">
        <v>0.03</v>
      </c>
      <c r="K271" s="10">
        <f t="shared" si="82"/>
        <v>16.87</v>
      </c>
      <c r="L271" s="10">
        <f t="shared" si="83"/>
        <v>100</v>
      </c>
      <c r="M271" s="11">
        <f t="shared" si="84"/>
        <v>15529.650240000001</v>
      </c>
      <c r="N271" s="11">
        <f t="shared" si="85"/>
        <v>15529.650240000001</v>
      </c>
      <c r="O271" s="11">
        <f t="shared" si="100"/>
        <v>-0.34975999999915075</v>
      </c>
      <c r="P271" s="8">
        <f t="shared" si="86"/>
        <v>15530</v>
      </c>
      <c r="Q271" s="11">
        <f t="shared" si="87"/>
        <v>0.34975999999915075</v>
      </c>
      <c r="R271" s="1">
        <f t="shared" si="88"/>
        <v>16.87</v>
      </c>
      <c r="S271" s="8">
        <f>ROUND(IF(J271=3%,$I$364*Ranking!K271,0),0)</f>
        <v>68397</v>
      </c>
      <c r="T271" s="8">
        <f t="shared" si="89"/>
        <v>83927</v>
      </c>
      <c r="U271" s="8">
        <f t="shared" si="90"/>
        <v>68397</v>
      </c>
      <c r="V271" s="8">
        <f t="shared" si="91"/>
        <v>83927</v>
      </c>
      <c r="W271" s="10">
        <f t="shared" si="92"/>
        <v>91.15</v>
      </c>
      <c r="X271" s="8">
        <f>IF(J271=3%,ROUND($I$366*Ranking!K271,0),0)</f>
        <v>44515</v>
      </c>
      <c r="Y271" s="12">
        <f t="shared" si="93"/>
        <v>128442</v>
      </c>
      <c r="Z271" s="12">
        <f t="shared" si="94"/>
        <v>8144</v>
      </c>
      <c r="AA271" s="8">
        <f t="shared" si="95"/>
        <v>92071</v>
      </c>
      <c r="AB271" s="55">
        <f t="shared" si="96"/>
        <v>0</v>
      </c>
      <c r="AC271" s="56">
        <f t="shared" si="97"/>
        <v>100</v>
      </c>
      <c r="AD271" s="57">
        <f t="shared" si="98"/>
        <v>1</v>
      </c>
      <c r="AE271" s="8"/>
    </row>
    <row r="272" spans="1:31">
      <c r="A272" s="1">
        <v>269</v>
      </c>
      <c r="B272" s="14" t="s">
        <v>576</v>
      </c>
      <c r="C272" s="14" t="s">
        <v>7</v>
      </c>
      <c r="D272" s="6" t="s">
        <v>577</v>
      </c>
      <c r="E272" s="7">
        <v>0</v>
      </c>
      <c r="F272" s="7">
        <v>0</v>
      </c>
      <c r="G272" s="53">
        <v>0</v>
      </c>
      <c r="H272" s="7">
        <f t="shared" si="99"/>
        <v>0</v>
      </c>
      <c r="I272" s="8">
        <f t="shared" si="81"/>
        <v>0</v>
      </c>
      <c r="J272" s="9">
        <v>0</v>
      </c>
      <c r="K272" s="10">
        <f t="shared" si="82"/>
        <v>0</v>
      </c>
      <c r="L272" s="10" t="str">
        <f t="shared" si="83"/>
        <v/>
      </c>
      <c r="M272" s="11">
        <f t="shared" si="84"/>
        <v>0</v>
      </c>
      <c r="N272" s="11">
        <f t="shared" si="85"/>
        <v>0</v>
      </c>
      <c r="O272" s="11">
        <f t="shared" si="100"/>
        <v>0</v>
      </c>
      <c r="P272" s="8">
        <f t="shared" si="86"/>
        <v>0</v>
      </c>
      <c r="Q272" s="11">
        <f t="shared" si="87"/>
        <v>0</v>
      </c>
      <c r="R272" s="1">
        <f t="shared" si="88"/>
        <v>0</v>
      </c>
      <c r="S272" s="8">
        <f>ROUND(IF(J272=3%,$I$364*Ranking!K272,0),0)</f>
        <v>0</v>
      </c>
      <c r="T272" s="8">
        <f t="shared" si="89"/>
        <v>0</v>
      </c>
      <c r="U272" s="8">
        <f t="shared" si="90"/>
        <v>0</v>
      </c>
      <c r="V272" s="8">
        <f t="shared" si="91"/>
        <v>0</v>
      </c>
      <c r="W272" s="10">
        <f t="shared" si="92"/>
        <v>0</v>
      </c>
      <c r="X272" s="8">
        <f>IF(J272=3%,ROUND($I$366*Ranking!K272,0),0)</f>
        <v>0</v>
      </c>
      <c r="Y272" s="12">
        <f t="shared" si="93"/>
        <v>0</v>
      </c>
      <c r="Z272" s="12">
        <f t="shared" si="94"/>
        <v>0</v>
      </c>
      <c r="AA272" s="8">
        <f t="shared" si="95"/>
        <v>0</v>
      </c>
      <c r="AB272" s="55">
        <f t="shared" si="96"/>
        <v>0</v>
      </c>
      <c r="AC272" s="56" t="str">
        <f t="shared" si="97"/>
        <v/>
      </c>
      <c r="AD272" s="57" t="str">
        <f t="shared" si="98"/>
        <v/>
      </c>
      <c r="AE272" s="8"/>
    </row>
    <row r="273" spans="1:31">
      <c r="A273" s="1">
        <v>270</v>
      </c>
      <c r="B273" s="14" t="s">
        <v>578</v>
      </c>
      <c r="C273" s="14" t="s">
        <v>7</v>
      </c>
      <c r="D273" s="6" t="s">
        <v>579</v>
      </c>
      <c r="E273" s="7">
        <v>105284.49</v>
      </c>
      <c r="F273" s="7">
        <v>1782.02</v>
      </c>
      <c r="G273" s="53">
        <v>0</v>
      </c>
      <c r="H273" s="7">
        <f t="shared" si="99"/>
        <v>103502.47</v>
      </c>
      <c r="I273" s="8">
        <f t="shared" si="81"/>
        <v>103502</v>
      </c>
      <c r="J273" s="9">
        <v>0.01</v>
      </c>
      <c r="K273" s="10">
        <f t="shared" si="82"/>
        <v>16.87</v>
      </c>
      <c r="L273" s="10">
        <f t="shared" si="83"/>
        <v>16.87</v>
      </c>
      <c r="M273" s="11">
        <f t="shared" si="84"/>
        <v>17457.721310000001</v>
      </c>
      <c r="N273" s="11">
        <f t="shared" si="85"/>
        <v>17457.721310000001</v>
      </c>
      <c r="O273" s="11">
        <f t="shared" si="100"/>
        <v>-0.27868999999918742</v>
      </c>
      <c r="P273" s="8">
        <f t="shared" si="86"/>
        <v>17458</v>
      </c>
      <c r="Q273" s="11">
        <f t="shared" si="87"/>
        <v>0.27868999999918742</v>
      </c>
      <c r="R273" s="1">
        <f t="shared" si="88"/>
        <v>16.87</v>
      </c>
      <c r="S273" s="8">
        <f>ROUND(IF(J273=3%,$I$364*Ranking!K273,0),0)</f>
        <v>0</v>
      </c>
      <c r="T273" s="8">
        <f t="shared" si="89"/>
        <v>17458</v>
      </c>
      <c r="U273" s="8">
        <f t="shared" si="90"/>
        <v>0</v>
      </c>
      <c r="V273" s="8">
        <f t="shared" si="91"/>
        <v>17458</v>
      </c>
      <c r="W273" s="10">
        <f t="shared" si="92"/>
        <v>16.87</v>
      </c>
      <c r="X273" s="8">
        <f>IF(J273=3%,ROUND($I$366*Ranking!K273,0),0)</f>
        <v>0</v>
      </c>
      <c r="Y273" s="12">
        <f t="shared" si="93"/>
        <v>17458</v>
      </c>
      <c r="Z273" s="12">
        <f t="shared" si="94"/>
        <v>0</v>
      </c>
      <c r="AA273" s="8">
        <f t="shared" si="95"/>
        <v>17458</v>
      </c>
      <c r="AB273" s="55">
        <f t="shared" si="96"/>
        <v>0</v>
      </c>
      <c r="AC273" s="56">
        <f t="shared" si="97"/>
        <v>16.87</v>
      </c>
      <c r="AD273" s="57" t="str">
        <f t="shared" si="98"/>
        <v/>
      </c>
      <c r="AE273" s="8"/>
    </row>
    <row r="274" spans="1:31">
      <c r="A274" s="1">
        <v>271</v>
      </c>
      <c r="B274" s="14" t="s">
        <v>580</v>
      </c>
      <c r="C274" s="14" t="s">
        <v>7</v>
      </c>
      <c r="D274" s="6" t="s">
        <v>581</v>
      </c>
      <c r="E274" s="7">
        <v>946129.4</v>
      </c>
      <c r="F274" s="7">
        <v>4733.87</v>
      </c>
      <c r="G274" s="53">
        <v>0</v>
      </c>
      <c r="H274" s="7">
        <f t="shared" si="99"/>
        <v>941395.53</v>
      </c>
      <c r="I274" s="8">
        <f t="shared" si="81"/>
        <v>941396</v>
      </c>
      <c r="J274" s="9">
        <v>0.01</v>
      </c>
      <c r="K274" s="10">
        <f t="shared" si="82"/>
        <v>16.87</v>
      </c>
      <c r="L274" s="10">
        <f t="shared" si="83"/>
        <v>16.87</v>
      </c>
      <c r="M274" s="11">
        <f t="shared" si="84"/>
        <v>158785.61775999999</v>
      </c>
      <c r="N274" s="11">
        <f t="shared" si="85"/>
        <v>158785.61775999999</v>
      </c>
      <c r="O274" s="11">
        <f t="shared" si="100"/>
        <v>-0.38224000000627711</v>
      </c>
      <c r="P274" s="8">
        <f t="shared" si="86"/>
        <v>158786</v>
      </c>
      <c r="Q274" s="11">
        <f t="shared" si="87"/>
        <v>0.38224000000627711</v>
      </c>
      <c r="R274" s="1">
        <f t="shared" si="88"/>
        <v>16.87</v>
      </c>
      <c r="S274" s="8">
        <f>ROUND(IF(J274=3%,$I$364*Ranking!K274,0),0)</f>
        <v>0</v>
      </c>
      <c r="T274" s="8">
        <f t="shared" si="89"/>
        <v>158786</v>
      </c>
      <c r="U274" s="8">
        <f t="shared" si="90"/>
        <v>0</v>
      </c>
      <c r="V274" s="8">
        <f t="shared" si="91"/>
        <v>158786</v>
      </c>
      <c r="W274" s="10">
        <f t="shared" si="92"/>
        <v>16.87</v>
      </c>
      <c r="X274" s="8">
        <f>IF(J274=3%,ROUND($I$366*Ranking!K274,0),0)</f>
        <v>0</v>
      </c>
      <c r="Y274" s="12">
        <f t="shared" si="93"/>
        <v>158786</v>
      </c>
      <c r="Z274" s="12">
        <f t="shared" si="94"/>
        <v>0</v>
      </c>
      <c r="AA274" s="8">
        <f t="shared" si="95"/>
        <v>158786</v>
      </c>
      <c r="AB274" s="55">
        <f t="shared" si="96"/>
        <v>0</v>
      </c>
      <c r="AC274" s="56">
        <f t="shared" si="97"/>
        <v>16.87</v>
      </c>
      <c r="AD274" s="57" t="str">
        <f t="shared" si="98"/>
        <v/>
      </c>
      <c r="AE274" s="8"/>
    </row>
    <row r="275" spans="1:31">
      <c r="A275" s="1">
        <v>272</v>
      </c>
      <c r="B275" s="14" t="s">
        <v>582</v>
      </c>
      <c r="C275" s="14" t="s">
        <v>7</v>
      </c>
      <c r="D275" s="6" t="s">
        <v>583</v>
      </c>
      <c r="E275" s="7">
        <v>59459.24</v>
      </c>
      <c r="F275" s="7">
        <v>389.56</v>
      </c>
      <c r="G275" s="53">
        <v>0</v>
      </c>
      <c r="H275" s="7">
        <f t="shared" si="99"/>
        <v>59069.68</v>
      </c>
      <c r="I275" s="8">
        <f t="shared" si="81"/>
        <v>59070</v>
      </c>
      <c r="J275" s="9">
        <v>1.4999999999999999E-2</v>
      </c>
      <c r="K275" s="10">
        <f t="shared" si="82"/>
        <v>16.87</v>
      </c>
      <c r="L275" s="10">
        <f t="shared" si="83"/>
        <v>16.87</v>
      </c>
      <c r="M275" s="11">
        <f t="shared" si="84"/>
        <v>9963.3591400000005</v>
      </c>
      <c r="N275" s="11">
        <f t="shared" si="85"/>
        <v>9963.3591400000005</v>
      </c>
      <c r="O275" s="11">
        <f t="shared" si="100"/>
        <v>0.35914000000047963</v>
      </c>
      <c r="P275" s="8">
        <f t="shared" si="86"/>
        <v>9963</v>
      </c>
      <c r="Q275" s="11">
        <f t="shared" si="87"/>
        <v>-0.35914000000047963</v>
      </c>
      <c r="R275" s="1">
        <f t="shared" si="88"/>
        <v>16.87</v>
      </c>
      <c r="S275" s="8">
        <f>ROUND(IF(J275=3%,$I$364*Ranking!K275,0),0)</f>
        <v>0</v>
      </c>
      <c r="T275" s="8">
        <f t="shared" si="89"/>
        <v>9963</v>
      </c>
      <c r="U275" s="8">
        <f t="shared" si="90"/>
        <v>0</v>
      </c>
      <c r="V275" s="8">
        <f t="shared" si="91"/>
        <v>9963</v>
      </c>
      <c r="W275" s="10">
        <f t="shared" si="92"/>
        <v>16.87</v>
      </c>
      <c r="X275" s="8">
        <f>IF(J275=3%,ROUND($I$366*Ranking!K275,0),0)</f>
        <v>0</v>
      </c>
      <c r="Y275" s="12">
        <f t="shared" si="93"/>
        <v>9963</v>
      </c>
      <c r="Z275" s="12">
        <f t="shared" si="94"/>
        <v>0</v>
      </c>
      <c r="AA275" s="8">
        <f t="shared" si="95"/>
        <v>9963</v>
      </c>
      <c r="AB275" s="55">
        <f t="shared" si="96"/>
        <v>0</v>
      </c>
      <c r="AC275" s="56">
        <f t="shared" si="97"/>
        <v>16.87</v>
      </c>
      <c r="AD275" s="57" t="str">
        <f t="shared" si="98"/>
        <v/>
      </c>
      <c r="AE275" s="8"/>
    </row>
    <row r="276" spans="1:31">
      <c r="A276" s="1">
        <v>273</v>
      </c>
      <c r="B276" s="14" t="s">
        <v>584</v>
      </c>
      <c r="C276" s="14" t="s">
        <v>7</v>
      </c>
      <c r="D276" s="6" t="s">
        <v>585</v>
      </c>
      <c r="E276" s="7">
        <v>384555.1</v>
      </c>
      <c r="F276" s="7">
        <v>9772.67</v>
      </c>
      <c r="G276" s="53">
        <v>0</v>
      </c>
      <c r="H276" s="7">
        <f t="shared" si="99"/>
        <v>374782.43</v>
      </c>
      <c r="I276" s="8">
        <f t="shared" si="81"/>
        <v>374782</v>
      </c>
      <c r="J276" s="9">
        <v>0.01</v>
      </c>
      <c r="K276" s="10">
        <f t="shared" si="82"/>
        <v>16.87</v>
      </c>
      <c r="L276" s="10">
        <f t="shared" si="83"/>
        <v>16.87</v>
      </c>
      <c r="M276" s="11">
        <f t="shared" si="84"/>
        <v>63214.621050000002</v>
      </c>
      <c r="N276" s="11">
        <f t="shared" si="85"/>
        <v>63214.621050000002</v>
      </c>
      <c r="O276" s="11">
        <f t="shared" si="100"/>
        <v>-0.37894999999844003</v>
      </c>
      <c r="P276" s="8">
        <f t="shared" si="86"/>
        <v>63215</v>
      </c>
      <c r="Q276" s="11">
        <f t="shared" si="87"/>
        <v>0.37894999999844003</v>
      </c>
      <c r="R276" s="1">
        <f t="shared" si="88"/>
        <v>16.87</v>
      </c>
      <c r="S276" s="8">
        <f>ROUND(IF(J276=3%,$I$364*Ranking!K276,0),0)</f>
        <v>0</v>
      </c>
      <c r="T276" s="8">
        <f t="shared" si="89"/>
        <v>63215</v>
      </c>
      <c r="U276" s="8">
        <f t="shared" si="90"/>
        <v>0</v>
      </c>
      <c r="V276" s="8">
        <f t="shared" si="91"/>
        <v>63215</v>
      </c>
      <c r="W276" s="10">
        <f t="shared" si="92"/>
        <v>16.87</v>
      </c>
      <c r="X276" s="8">
        <f>IF(J276=3%,ROUND($I$366*Ranking!K276,0),0)</f>
        <v>0</v>
      </c>
      <c r="Y276" s="12">
        <f t="shared" si="93"/>
        <v>63215</v>
      </c>
      <c r="Z276" s="12">
        <f t="shared" si="94"/>
        <v>0</v>
      </c>
      <c r="AA276" s="8">
        <f t="shared" si="95"/>
        <v>63215</v>
      </c>
      <c r="AB276" s="55">
        <f t="shared" si="96"/>
        <v>0</v>
      </c>
      <c r="AC276" s="56">
        <f t="shared" si="97"/>
        <v>16.87</v>
      </c>
      <c r="AD276" s="57" t="str">
        <f t="shared" si="98"/>
        <v/>
      </c>
      <c r="AE276" s="8"/>
    </row>
    <row r="277" spans="1:31">
      <c r="A277" s="1">
        <v>274</v>
      </c>
      <c r="B277" s="14" t="s">
        <v>586</v>
      </c>
      <c r="C277" s="14" t="s">
        <v>7</v>
      </c>
      <c r="D277" s="6" t="s">
        <v>587</v>
      </c>
      <c r="E277" s="7">
        <v>3517148.6</v>
      </c>
      <c r="F277" s="7">
        <v>17354.560000000001</v>
      </c>
      <c r="G277" s="53">
        <v>0</v>
      </c>
      <c r="H277" s="7">
        <f t="shared" si="99"/>
        <v>3499794.04</v>
      </c>
      <c r="I277" s="8">
        <f t="shared" si="81"/>
        <v>3499794</v>
      </c>
      <c r="J277" s="9">
        <v>1.4999999999999999E-2</v>
      </c>
      <c r="K277" s="10">
        <f t="shared" si="82"/>
        <v>16.87</v>
      </c>
      <c r="L277" s="10">
        <f t="shared" si="83"/>
        <v>16.87</v>
      </c>
      <c r="M277" s="11">
        <f t="shared" si="84"/>
        <v>590311.57168000005</v>
      </c>
      <c r="N277" s="11">
        <f t="shared" si="85"/>
        <v>590311.57168000005</v>
      </c>
      <c r="O277" s="11">
        <f t="shared" si="100"/>
        <v>-0.42831999994814396</v>
      </c>
      <c r="P277" s="8">
        <f t="shared" si="86"/>
        <v>590312</v>
      </c>
      <c r="Q277" s="11">
        <f t="shared" si="87"/>
        <v>0.42831999994814396</v>
      </c>
      <c r="R277" s="1">
        <f t="shared" si="88"/>
        <v>16.87</v>
      </c>
      <c r="S277" s="8">
        <f>ROUND(IF(J277=3%,$I$364*Ranking!K277,0),0)</f>
        <v>0</v>
      </c>
      <c r="T277" s="8">
        <f t="shared" si="89"/>
        <v>590312</v>
      </c>
      <c r="U277" s="8">
        <f t="shared" si="90"/>
        <v>0</v>
      </c>
      <c r="V277" s="8">
        <f t="shared" si="91"/>
        <v>590312</v>
      </c>
      <c r="W277" s="10">
        <f t="shared" si="92"/>
        <v>16.87</v>
      </c>
      <c r="X277" s="8">
        <f>IF(J277=3%,ROUND($I$366*Ranking!K277,0),0)</f>
        <v>0</v>
      </c>
      <c r="Y277" s="12">
        <f t="shared" si="93"/>
        <v>590312</v>
      </c>
      <c r="Z277" s="12">
        <f t="shared" si="94"/>
        <v>0</v>
      </c>
      <c r="AA277" s="8">
        <f t="shared" si="95"/>
        <v>590312</v>
      </c>
      <c r="AB277" s="55">
        <f t="shared" si="96"/>
        <v>0</v>
      </c>
      <c r="AC277" s="56">
        <f t="shared" si="97"/>
        <v>16.87</v>
      </c>
      <c r="AD277" s="57" t="str">
        <f t="shared" si="98"/>
        <v/>
      </c>
      <c r="AE277" s="8"/>
    </row>
    <row r="278" spans="1:31">
      <c r="A278" s="1">
        <v>275</v>
      </c>
      <c r="B278" s="14" t="s">
        <v>588</v>
      </c>
      <c r="C278" s="14" t="s">
        <v>7</v>
      </c>
      <c r="D278" s="6" t="s">
        <v>589</v>
      </c>
      <c r="E278" s="7">
        <v>0</v>
      </c>
      <c r="F278" s="7">
        <v>0</v>
      </c>
      <c r="G278" s="53">
        <v>0</v>
      </c>
      <c r="H278" s="7">
        <f t="shared" si="99"/>
        <v>0</v>
      </c>
      <c r="I278" s="8">
        <f t="shared" si="81"/>
        <v>0</v>
      </c>
      <c r="J278" s="9">
        <v>0</v>
      </c>
      <c r="K278" s="10">
        <f t="shared" si="82"/>
        <v>0</v>
      </c>
      <c r="L278" s="10" t="str">
        <f t="shared" si="83"/>
        <v/>
      </c>
      <c r="M278" s="11">
        <f t="shared" si="84"/>
        <v>0</v>
      </c>
      <c r="N278" s="11">
        <f t="shared" si="85"/>
        <v>0</v>
      </c>
      <c r="O278" s="11">
        <f t="shared" si="100"/>
        <v>0</v>
      </c>
      <c r="P278" s="8">
        <f t="shared" si="86"/>
        <v>0</v>
      </c>
      <c r="Q278" s="11">
        <f t="shared" si="87"/>
        <v>0</v>
      </c>
      <c r="R278" s="1">
        <f t="shared" si="88"/>
        <v>0</v>
      </c>
      <c r="S278" s="8">
        <f>ROUND(IF(J278=3%,$I$364*Ranking!K278,0),0)</f>
        <v>0</v>
      </c>
      <c r="T278" s="8">
        <f t="shared" si="89"/>
        <v>0</v>
      </c>
      <c r="U278" s="8">
        <f t="shared" si="90"/>
        <v>0</v>
      </c>
      <c r="V278" s="8">
        <f t="shared" si="91"/>
        <v>0</v>
      </c>
      <c r="W278" s="10">
        <f t="shared" si="92"/>
        <v>0</v>
      </c>
      <c r="X278" s="8">
        <f>IF(J278=3%,ROUND($I$366*Ranking!K278,0),0)</f>
        <v>0</v>
      </c>
      <c r="Y278" s="12">
        <f t="shared" si="93"/>
        <v>0</v>
      </c>
      <c r="Z278" s="12">
        <f t="shared" si="94"/>
        <v>0</v>
      </c>
      <c r="AA278" s="8">
        <f t="shared" si="95"/>
        <v>0</v>
      </c>
      <c r="AB278" s="55">
        <f t="shared" si="96"/>
        <v>0</v>
      </c>
      <c r="AC278" s="56" t="str">
        <f t="shared" si="97"/>
        <v/>
      </c>
      <c r="AD278" s="57" t="str">
        <f t="shared" si="98"/>
        <v/>
      </c>
      <c r="AE278" s="8"/>
    </row>
    <row r="279" spans="1:31">
      <c r="A279" s="1">
        <v>276</v>
      </c>
      <c r="B279" s="14" t="s">
        <v>93</v>
      </c>
      <c r="C279" s="14" t="s">
        <v>7</v>
      </c>
      <c r="D279" s="6" t="s">
        <v>94</v>
      </c>
      <c r="E279" s="7">
        <v>343794.89</v>
      </c>
      <c r="F279" s="7">
        <v>2643.27</v>
      </c>
      <c r="G279" s="53">
        <v>0</v>
      </c>
      <c r="H279" s="7">
        <f t="shared" si="99"/>
        <v>341151.62</v>
      </c>
      <c r="I279" s="8">
        <f t="shared" si="81"/>
        <v>341152</v>
      </c>
      <c r="J279" s="9">
        <v>0.03</v>
      </c>
      <c r="K279" s="10">
        <f t="shared" si="82"/>
        <v>16.87</v>
      </c>
      <c r="L279" s="10">
        <f t="shared" si="83"/>
        <v>47.42</v>
      </c>
      <c r="M279" s="11">
        <f t="shared" si="84"/>
        <v>57542.236290000001</v>
      </c>
      <c r="N279" s="11">
        <f t="shared" si="85"/>
        <v>57542.236290000001</v>
      </c>
      <c r="O279" s="11">
        <f t="shared" si="100"/>
        <v>0.23629000000073574</v>
      </c>
      <c r="P279" s="8">
        <f t="shared" si="86"/>
        <v>57542</v>
      </c>
      <c r="Q279" s="11">
        <f t="shared" si="87"/>
        <v>-0.23629000000073574</v>
      </c>
      <c r="R279" s="1">
        <f t="shared" si="88"/>
        <v>16.87</v>
      </c>
      <c r="S279" s="8">
        <f>ROUND(IF(J279=3%,$I$364*Ranking!K279,0),0)</f>
        <v>63136</v>
      </c>
      <c r="T279" s="8">
        <f t="shared" si="89"/>
        <v>120678</v>
      </c>
      <c r="U279" s="8">
        <f t="shared" si="90"/>
        <v>63136</v>
      </c>
      <c r="V279" s="8">
        <f t="shared" si="91"/>
        <v>120678</v>
      </c>
      <c r="W279" s="10">
        <f t="shared" si="92"/>
        <v>35.369999999999997</v>
      </c>
      <c r="X279" s="8">
        <f>IF(J279=3%,ROUND($I$366*Ranking!K279,0),0)</f>
        <v>41090</v>
      </c>
      <c r="Y279" s="12">
        <f t="shared" si="93"/>
        <v>161768</v>
      </c>
      <c r="Z279" s="12">
        <f t="shared" si="94"/>
        <v>41090</v>
      </c>
      <c r="AA279" s="8">
        <f t="shared" si="95"/>
        <v>161768</v>
      </c>
      <c r="AB279" s="55">
        <f t="shared" si="96"/>
        <v>0</v>
      </c>
      <c r="AC279" s="56">
        <f t="shared" si="97"/>
        <v>47.42</v>
      </c>
      <c r="AD279" s="57" t="str">
        <f t="shared" si="98"/>
        <v/>
      </c>
      <c r="AE279" s="8"/>
    </row>
    <row r="280" spans="1:31">
      <c r="A280" s="1">
        <v>277</v>
      </c>
      <c r="B280" s="14" t="s">
        <v>95</v>
      </c>
      <c r="C280" s="14" t="s">
        <v>7</v>
      </c>
      <c r="D280" s="6" t="s">
        <v>96</v>
      </c>
      <c r="E280" s="7">
        <v>459594.28</v>
      </c>
      <c r="F280" s="7">
        <v>841.5</v>
      </c>
      <c r="G280" s="53">
        <v>0</v>
      </c>
      <c r="H280" s="7">
        <f t="shared" si="99"/>
        <v>458752.78</v>
      </c>
      <c r="I280" s="8">
        <f t="shared" si="81"/>
        <v>458753</v>
      </c>
      <c r="J280" s="9">
        <v>0.01</v>
      </c>
      <c r="K280" s="10">
        <f t="shared" si="82"/>
        <v>16.87</v>
      </c>
      <c r="L280" s="10">
        <f t="shared" si="83"/>
        <v>16.87</v>
      </c>
      <c r="M280" s="11">
        <f t="shared" si="84"/>
        <v>77378.041230000003</v>
      </c>
      <c r="N280" s="11">
        <f t="shared" si="85"/>
        <v>77378.041230000003</v>
      </c>
      <c r="O280" s="11">
        <f t="shared" si="100"/>
        <v>4.1230000002542511E-2</v>
      </c>
      <c r="P280" s="8">
        <f t="shared" si="86"/>
        <v>77378</v>
      </c>
      <c r="Q280" s="11">
        <f t="shared" si="87"/>
        <v>-4.1230000002542511E-2</v>
      </c>
      <c r="R280" s="1">
        <f t="shared" si="88"/>
        <v>16.87</v>
      </c>
      <c r="S280" s="8">
        <f>ROUND(IF(J280=3%,$I$364*Ranking!K280,0),0)</f>
        <v>0</v>
      </c>
      <c r="T280" s="8">
        <f t="shared" si="89"/>
        <v>77378</v>
      </c>
      <c r="U280" s="8">
        <f t="shared" si="90"/>
        <v>0</v>
      </c>
      <c r="V280" s="8">
        <f t="shared" si="91"/>
        <v>77378</v>
      </c>
      <c r="W280" s="10">
        <f t="shared" si="92"/>
        <v>16.87</v>
      </c>
      <c r="X280" s="8">
        <f>IF(J280=3%,ROUND($I$366*Ranking!K280,0),0)</f>
        <v>0</v>
      </c>
      <c r="Y280" s="12">
        <f t="shared" si="93"/>
        <v>77378</v>
      </c>
      <c r="Z280" s="12">
        <f t="shared" si="94"/>
        <v>0</v>
      </c>
      <c r="AA280" s="8">
        <f t="shared" si="95"/>
        <v>77378</v>
      </c>
      <c r="AB280" s="55">
        <f t="shared" si="96"/>
        <v>0</v>
      </c>
      <c r="AC280" s="56">
        <f t="shared" si="97"/>
        <v>16.87</v>
      </c>
      <c r="AD280" s="57" t="str">
        <f t="shared" si="98"/>
        <v/>
      </c>
      <c r="AE280" s="8"/>
    </row>
    <row r="281" spans="1:31">
      <c r="A281" s="1">
        <v>278</v>
      </c>
      <c r="B281" s="14" t="s">
        <v>590</v>
      </c>
      <c r="C281" s="14" t="s">
        <v>7</v>
      </c>
      <c r="D281" s="6" t="s">
        <v>591</v>
      </c>
      <c r="E281" s="7">
        <v>0</v>
      </c>
      <c r="F281" s="7">
        <v>0</v>
      </c>
      <c r="G281" s="53">
        <v>0</v>
      </c>
      <c r="H281" s="7">
        <f t="shared" si="99"/>
        <v>0</v>
      </c>
      <c r="I281" s="8">
        <f t="shared" si="81"/>
        <v>0</v>
      </c>
      <c r="J281" s="9">
        <v>0</v>
      </c>
      <c r="K281" s="10">
        <f t="shared" si="82"/>
        <v>0</v>
      </c>
      <c r="L281" s="10" t="str">
        <f t="shared" si="83"/>
        <v/>
      </c>
      <c r="M281" s="11">
        <f t="shared" si="84"/>
        <v>0</v>
      </c>
      <c r="N281" s="11">
        <f t="shared" si="85"/>
        <v>0</v>
      </c>
      <c r="O281" s="11">
        <f t="shared" si="100"/>
        <v>0</v>
      </c>
      <c r="P281" s="8">
        <f t="shared" si="86"/>
        <v>0</v>
      </c>
      <c r="Q281" s="11">
        <f t="shared" si="87"/>
        <v>0</v>
      </c>
      <c r="R281" s="1">
        <f t="shared" si="88"/>
        <v>0</v>
      </c>
      <c r="S281" s="8">
        <f>ROUND(IF(J281=3%,$I$364*Ranking!K281,0),0)</f>
        <v>0</v>
      </c>
      <c r="T281" s="8">
        <f t="shared" si="89"/>
        <v>0</v>
      </c>
      <c r="U281" s="8">
        <f t="shared" si="90"/>
        <v>0</v>
      </c>
      <c r="V281" s="8">
        <f t="shared" si="91"/>
        <v>0</v>
      </c>
      <c r="W281" s="10">
        <f t="shared" si="92"/>
        <v>0</v>
      </c>
      <c r="X281" s="8">
        <f>IF(J281=3%,ROUND($I$366*Ranking!K281,0),0)</f>
        <v>0</v>
      </c>
      <c r="Y281" s="12">
        <f t="shared" si="93"/>
        <v>0</v>
      </c>
      <c r="Z281" s="12">
        <f t="shared" si="94"/>
        <v>0</v>
      </c>
      <c r="AA281" s="8">
        <f t="shared" si="95"/>
        <v>0</v>
      </c>
      <c r="AB281" s="55">
        <f t="shared" si="96"/>
        <v>0</v>
      </c>
      <c r="AC281" s="56" t="str">
        <f t="shared" si="97"/>
        <v/>
      </c>
      <c r="AD281" s="57" t="str">
        <f t="shared" si="98"/>
        <v/>
      </c>
      <c r="AE281" s="8"/>
    </row>
    <row r="282" spans="1:31">
      <c r="A282" s="1">
        <v>279</v>
      </c>
      <c r="B282" s="14" t="s">
        <v>97</v>
      </c>
      <c r="C282" s="14" t="s">
        <v>7</v>
      </c>
      <c r="D282" s="6" t="s">
        <v>98</v>
      </c>
      <c r="E282" s="7">
        <v>522022.43</v>
      </c>
      <c r="F282" s="7">
        <v>5488.17</v>
      </c>
      <c r="G282" s="53">
        <v>0</v>
      </c>
      <c r="H282" s="7">
        <f t="shared" si="99"/>
        <v>516534.26</v>
      </c>
      <c r="I282" s="8">
        <f t="shared" si="81"/>
        <v>516534</v>
      </c>
      <c r="J282" s="9">
        <v>0.03</v>
      </c>
      <c r="K282" s="10">
        <f t="shared" si="82"/>
        <v>16.87</v>
      </c>
      <c r="L282" s="10">
        <f t="shared" si="83"/>
        <v>37.04</v>
      </c>
      <c r="M282" s="11">
        <f t="shared" si="84"/>
        <v>87123.984259999997</v>
      </c>
      <c r="N282" s="11">
        <f t="shared" si="85"/>
        <v>87123.984259999997</v>
      </c>
      <c r="O282" s="11">
        <f t="shared" si="100"/>
        <v>-1.5740000002551824E-2</v>
      </c>
      <c r="P282" s="8">
        <f t="shared" si="86"/>
        <v>87124</v>
      </c>
      <c r="Q282" s="11">
        <f t="shared" si="87"/>
        <v>1.5740000002551824E-2</v>
      </c>
      <c r="R282" s="1">
        <f t="shared" si="88"/>
        <v>16.87</v>
      </c>
      <c r="S282" s="8">
        <f>ROUND(IF(J282=3%,$I$364*Ranking!K282,0),0)</f>
        <v>63136</v>
      </c>
      <c r="T282" s="8">
        <f t="shared" si="89"/>
        <v>150260</v>
      </c>
      <c r="U282" s="8">
        <f t="shared" si="90"/>
        <v>63136</v>
      </c>
      <c r="V282" s="8">
        <f t="shared" si="91"/>
        <v>150260</v>
      </c>
      <c r="W282" s="10">
        <f t="shared" si="92"/>
        <v>29.09</v>
      </c>
      <c r="X282" s="8">
        <f>IF(J282=3%,ROUND($I$366*Ranking!K282,0),0)</f>
        <v>41090</v>
      </c>
      <c r="Y282" s="12">
        <f t="shared" si="93"/>
        <v>191350</v>
      </c>
      <c r="Z282" s="12">
        <f t="shared" si="94"/>
        <v>41090</v>
      </c>
      <c r="AA282" s="8">
        <f t="shared" si="95"/>
        <v>191350</v>
      </c>
      <c r="AB282" s="55">
        <f t="shared" si="96"/>
        <v>0</v>
      </c>
      <c r="AC282" s="56">
        <f t="shared" si="97"/>
        <v>37.04</v>
      </c>
      <c r="AD282" s="57" t="str">
        <f t="shared" si="98"/>
        <v/>
      </c>
      <c r="AE282" s="8"/>
    </row>
    <row r="283" spans="1:31">
      <c r="A283" s="1">
        <v>280</v>
      </c>
      <c r="B283" s="14" t="s">
        <v>592</v>
      </c>
      <c r="C283" s="14" t="s">
        <v>7</v>
      </c>
      <c r="D283" s="6" t="s">
        <v>593</v>
      </c>
      <c r="E283" s="7">
        <v>0</v>
      </c>
      <c r="F283" s="7">
        <v>0</v>
      </c>
      <c r="G283" s="53">
        <v>0</v>
      </c>
      <c r="H283" s="7">
        <f t="shared" si="99"/>
        <v>0</v>
      </c>
      <c r="I283" s="8">
        <f t="shared" si="81"/>
        <v>0</v>
      </c>
      <c r="J283" s="9">
        <v>0</v>
      </c>
      <c r="K283" s="10">
        <f t="shared" si="82"/>
        <v>0</v>
      </c>
      <c r="L283" s="10" t="str">
        <f t="shared" si="83"/>
        <v/>
      </c>
      <c r="M283" s="11">
        <f t="shared" si="84"/>
        <v>0</v>
      </c>
      <c r="N283" s="11">
        <f t="shared" si="85"/>
        <v>0</v>
      </c>
      <c r="O283" s="11">
        <f t="shared" si="100"/>
        <v>0</v>
      </c>
      <c r="P283" s="8">
        <f t="shared" si="86"/>
        <v>0</v>
      </c>
      <c r="Q283" s="11">
        <f t="shared" si="87"/>
        <v>0</v>
      </c>
      <c r="R283" s="1">
        <f t="shared" si="88"/>
        <v>0</v>
      </c>
      <c r="S283" s="8">
        <f>ROUND(IF(J283=3%,$I$364*Ranking!K283,0),0)</f>
        <v>0</v>
      </c>
      <c r="T283" s="8">
        <f t="shared" si="89"/>
        <v>0</v>
      </c>
      <c r="U283" s="8">
        <f t="shared" si="90"/>
        <v>0</v>
      </c>
      <c r="V283" s="8">
        <f t="shared" si="91"/>
        <v>0</v>
      </c>
      <c r="W283" s="10">
        <f t="shared" si="92"/>
        <v>0</v>
      </c>
      <c r="X283" s="8">
        <f>IF(J283=3%,ROUND($I$366*Ranking!K283,0),0)</f>
        <v>0</v>
      </c>
      <c r="Y283" s="12">
        <f t="shared" si="93"/>
        <v>0</v>
      </c>
      <c r="Z283" s="12">
        <f t="shared" si="94"/>
        <v>0</v>
      </c>
      <c r="AA283" s="8">
        <f t="shared" si="95"/>
        <v>0</v>
      </c>
      <c r="AB283" s="55">
        <f t="shared" si="96"/>
        <v>0</v>
      </c>
      <c r="AC283" s="56" t="str">
        <f t="shared" si="97"/>
        <v/>
      </c>
      <c r="AD283" s="57" t="str">
        <f t="shared" si="98"/>
        <v/>
      </c>
      <c r="AE283" s="8"/>
    </row>
    <row r="284" spans="1:31">
      <c r="A284" s="1">
        <v>281</v>
      </c>
      <c r="B284" s="14" t="s">
        <v>594</v>
      </c>
      <c r="C284" s="14" t="s">
        <v>7</v>
      </c>
      <c r="D284" s="6" t="s">
        <v>595</v>
      </c>
      <c r="E284" s="7">
        <v>2561609</v>
      </c>
      <c r="F284" s="7">
        <v>21910</v>
      </c>
      <c r="G284" s="53">
        <v>0</v>
      </c>
      <c r="H284" s="7">
        <f t="shared" si="99"/>
        <v>2539699</v>
      </c>
      <c r="I284" s="8">
        <f t="shared" si="81"/>
        <v>2539699</v>
      </c>
      <c r="J284" s="9">
        <v>1.4999999999999999E-2</v>
      </c>
      <c r="K284" s="10">
        <f t="shared" si="82"/>
        <v>16.87</v>
      </c>
      <c r="L284" s="10">
        <f t="shared" si="83"/>
        <v>16.87</v>
      </c>
      <c r="M284" s="11">
        <f t="shared" si="84"/>
        <v>428371.98654999997</v>
      </c>
      <c r="N284" s="11">
        <f t="shared" si="85"/>
        <v>428371.98654999997</v>
      </c>
      <c r="O284" s="11">
        <f t="shared" si="100"/>
        <v>-1.345000002766028E-2</v>
      </c>
      <c r="P284" s="8">
        <f t="shared" si="86"/>
        <v>428372</v>
      </c>
      <c r="Q284" s="11">
        <f t="shared" si="87"/>
        <v>1.345000002766028E-2</v>
      </c>
      <c r="R284" s="1">
        <f t="shared" si="88"/>
        <v>16.87</v>
      </c>
      <c r="S284" s="8">
        <f>ROUND(IF(J284=3%,$I$364*Ranking!K284,0),0)</f>
        <v>0</v>
      </c>
      <c r="T284" s="8">
        <f t="shared" si="89"/>
        <v>428372</v>
      </c>
      <c r="U284" s="8">
        <f t="shared" si="90"/>
        <v>0</v>
      </c>
      <c r="V284" s="8">
        <f t="shared" si="91"/>
        <v>428372</v>
      </c>
      <c r="W284" s="10">
        <f t="shared" si="92"/>
        <v>16.87</v>
      </c>
      <c r="X284" s="8">
        <f>IF(J284=3%,ROUND($I$366*Ranking!K284,0),0)</f>
        <v>0</v>
      </c>
      <c r="Y284" s="12">
        <f t="shared" si="93"/>
        <v>428372</v>
      </c>
      <c r="Z284" s="12">
        <f t="shared" si="94"/>
        <v>0</v>
      </c>
      <c r="AA284" s="8">
        <f t="shared" si="95"/>
        <v>428372</v>
      </c>
      <c r="AB284" s="55">
        <f t="shared" si="96"/>
        <v>0</v>
      </c>
      <c r="AC284" s="56">
        <f t="shared" si="97"/>
        <v>16.87</v>
      </c>
      <c r="AD284" s="57" t="str">
        <f t="shared" si="98"/>
        <v/>
      </c>
      <c r="AE284" s="8"/>
    </row>
    <row r="285" spans="1:31">
      <c r="A285" s="1">
        <v>282</v>
      </c>
      <c r="B285" s="14" t="s">
        <v>596</v>
      </c>
      <c r="C285" s="14" t="s">
        <v>7</v>
      </c>
      <c r="D285" s="6" t="s">
        <v>597</v>
      </c>
      <c r="E285" s="7">
        <v>0</v>
      </c>
      <c r="F285" s="7">
        <v>0</v>
      </c>
      <c r="G285" s="53">
        <v>0</v>
      </c>
      <c r="H285" s="7">
        <f t="shared" si="99"/>
        <v>0</v>
      </c>
      <c r="I285" s="8">
        <f t="shared" si="81"/>
        <v>0</v>
      </c>
      <c r="J285" s="9">
        <v>0</v>
      </c>
      <c r="K285" s="10">
        <f t="shared" si="82"/>
        <v>0</v>
      </c>
      <c r="L285" s="10" t="str">
        <f t="shared" si="83"/>
        <v/>
      </c>
      <c r="M285" s="11">
        <f t="shared" si="84"/>
        <v>0</v>
      </c>
      <c r="N285" s="11">
        <f t="shared" si="85"/>
        <v>0</v>
      </c>
      <c r="O285" s="11">
        <f t="shared" si="100"/>
        <v>0</v>
      </c>
      <c r="P285" s="8">
        <f t="shared" si="86"/>
        <v>0</v>
      </c>
      <c r="Q285" s="11">
        <f t="shared" si="87"/>
        <v>0</v>
      </c>
      <c r="R285" s="1">
        <f t="shared" si="88"/>
        <v>0</v>
      </c>
      <c r="S285" s="8">
        <f>ROUND(IF(J285=3%,$I$364*Ranking!K285,0),0)</f>
        <v>0</v>
      </c>
      <c r="T285" s="8">
        <f t="shared" si="89"/>
        <v>0</v>
      </c>
      <c r="U285" s="8">
        <f t="shared" si="90"/>
        <v>0</v>
      </c>
      <c r="V285" s="8">
        <f t="shared" si="91"/>
        <v>0</v>
      </c>
      <c r="W285" s="10">
        <f t="shared" si="92"/>
        <v>0</v>
      </c>
      <c r="X285" s="8">
        <f>IF(J285=3%,ROUND($I$366*Ranking!K285,0),0)</f>
        <v>0</v>
      </c>
      <c r="Y285" s="12">
        <f t="shared" si="93"/>
        <v>0</v>
      </c>
      <c r="Z285" s="12">
        <f t="shared" si="94"/>
        <v>0</v>
      </c>
      <c r="AA285" s="8">
        <f t="shared" si="95"/>
        <v>0</v>
      </c>
      <c r="AB285" s="55">
        <f t="shared" si="96"/>
        <v>0</v>
      </c>
      <c r="AC285" s="56" t="str">
        <f t="shared" si="97"/>
        <v/>
      </c>
      <c r="AD285" s="57" t="str">
        <f t="shared" si="98"/>
        <v/>
      </c>
      <c r="AE285" s="8"/>
    </row>
    <row r="286" spans="1:31">
      <c r="A286" s="1">
        <v>283</v>
      </c>
      <c r="B286" s="14" t="s">
        <v>99</v>
      </c>
      <c r="C286" s="14" t="s">
        <v>7</v>
      </c>
      <c r="D286" s="6" t="s">
        <v>100</v>
      </c>
      <c r="E286" s="7">
        <v>241156.03</v>
      </c>
      <c r="F286" s="7">
        <v>727.97</v>
      </c>
      <c r="G286" s="53">
        <v>0</v>
      </c>
      <c r="H286" s="7">
        <f t="shared" si="99"/>
        <v>240428.06</v>
      </c>
      <c r="I286" s="8">
        <f t="shared" si="81"/>
        <v>240428</v>
      </c>
      <c r="J286" s="9">
        <v>0.03</v>
      </c>
      <c r="K286" s="10">
        <f t="shared" si="82"/>
        <v>16.87</v>
      </c>
      <c r="L286" s="10">
        <f t="shared" si="83"/>
        <v>45.77</v>
      </c>
      <c r="M286" s="11">
        <f t="shared" si="84"/>
        <v>40553.081279999999</v>
      </c>
      <c r="N286" s="11">
        <f t="shared" si="85"/>
        <v>40553.081279999999</v>
      </c>
      <c r="O286" s="11">
        <f t="shared" si="100"/>
        <v>8.127999999851454E-2</v>
      </c>
      <c r="P286" s="8">
        <f t="shared" si="86"/>
        <v>40553</v>
      </c>
      <c r="Q286" s="11">
        <f t="shared" si="87"/>
        <v>-8.127999999851454E-2</v>
      </c>
      <c r="R286" s="1">
        <f t="shared" si="88"/>
        <v>16.87</v>
      </c>
      <c r="S286" s="8">
        <f>ROUND(IF(J286=3%,$I$364*Ranking!K286,0),0)</f>
        <v>42090</v>
      </c>
      <c r="T286" s="8">
        <f t="shared" si="89"/>
        <v>82643</v>
      </c>
      <c r="U286" s="8">
        <f t="shared" si="90"/>
        <v>42090</v>
      </c>
      <c r="V286" s="8">
        <f t="shared" si="91"/>
        <v>82643</v>
      </c>
      <c r="W286" s="10">
        <f t="shared" si="92"/>
        <v>34.369999999999997</v>
      </c>
      <c r="X286" s="8">
        <f>IF(J286=3%,ROUND($I$366*Ranking!K286,0),0)</f>
        <v>27394</v>
      </c>
      <c r="Y286" s="12">
        <f t="shared" si="93"/>
        <v>110037</v>
      </c>
      <c r="Z286" s="12">
        <f t="shared" si="94"/>
        <v>27394</v>
      </c>
      <c r="AA286" s="8">
        <f t="shared" si="95"/>
        <v>110037</v>
      </c>
      <c r="AB286" s="55">
        <f t="shared" si="96"/>
        <v>0</v>
      </c>
      <c r="AC286" s="56">
        <f t="shared" si="97"/>
        <v>45.77</v>
      </c>
      <c r="AD286" s="57" t="str">
        <f t="shared" si="98"/>
        <v/>
      </c>
      <c r="AE286" s="8"/>
    </row>
    <row r="287" spans="1:31">
      <c r="A287" s="1">
        <v>284</v>
      </c>
      <c r="B287" s="14" t="s">
        <v>598</v>
      </c>
      <c r="C287" s="14" t="s">
        <v>7</v>
      </c>
      <c r="D287" s="6" t="s">
        <v>599</v>
      </c>
      <c r="E287" s="7">
        <v>0</v>
      </c>
      <c r="F287" s="7">
        <v>0</v>
      </c>
      <c r="G287" s="53">
        <v>0</v>
      </c>
      <c r="H287" s="7">
        <f t="shared" si="99"/>
        <v>0</v>
      </c>
      <c r="I287" s="8">
        <f t="shared" si="81"/>
        <v>0</v>
      </c>
      <c r="J287" s="9">
        <v>0</v>
      </c>
      <c r="K287" s="10">
        <f t="shared" si="82"/>
        <v>0</v>
      </c>
      <c r="L287" s="10" t="str">
        <f t="shared" si="83"/>
        <v/>
      </c>
      <c r="M287" s="11">
        <f t="shared" si="84"/>
        <v>0</v>
      </c>
      <c r="N287" s="11">
        <f t="shared" si="85"/>
        <v>0</v>
      </c>
      <c r="O287" s="11">
        <f t="shared" si="100"/>
        <v>0</v>
      </c>
      <c r="P287" s="8">
        <f t="shared" si="86"/>
        <v>0</v>
      </c>
      <c r="Q287" s="11">
        <f t="shared" si="87"/>
        <v>0</v>
      </c>
      <c r="R287" s="1">
        <f t="shared" si="88"/>
        <v>0</v>
      </c>
      <c r="S287" s="8">
        <f>ROUND(IF(J287=3%,$I$364*Ranking!K287,0),0)</f>
        <v>0</v>
      </c>
      <c r="T287" s="8">
        <f t="shared" si="89"/>
        <v>0</v>
      </c>
      <c r="U287" s="8">
        <f t="shared" si="90"/>
        <v>0</v>
      </c>
      <c r="V287" s="8">
        <f t="shared" si="91"/>
        <v>0</v>
      </c>
      <c r="W287" s="10">
        <f t="shared" si="92"/>
        <v>0</v>
      </c>
      <c r="X287" s="8">
        <f>IF(J287=3%,ROUND($I$366*Ranking!K287,0),0)</f>
        <v>0</v>
      </c>
      <c r="Y287" s="12">
        <f t="shared" si="93"/>
        <v>0</v>
      </c>
      <c r="Z287" s="12">
        <f t="shared" si="94"/>
        <v>0</v>
      </c>
      <c r="AA287" s="8">
        <f t="shared" si="95"/>
        <v>0</v>
      </c>
      <c r="AB287" s="55">
        <f t="shared" si="96"/>
        <v>0</v>
      </c>
      <c r="AC287" s="56" t="str">
        <f t="shared" si="97"/>
        <v/>
      </c>
      <c r="AD287" s="57" t="str">
        <f t="shared" si="98"/>
        <v/>
      </c>
      <c r="AE287" s="8"/>
    </row>
    <row r="288" spans="1:31">
      <c r="A288" s="1">
        <v>285</v>
      </c>
      <c r="B288" s="14" t="s">
        <v>600</v>
      </c>
      <c r="C288" s="14" t="s">
        <v>7</v>
      </c>
      <c r="D288" s="6" t="s">
        <v>601</v>
      </c>
      <c r="E288" s="7">
        <v>1067557.77</v>
      </c>
      <c r="F288" s="7">
        <v>8060.95</v>
      </c>
      <c r="G288" s="53">
        <v>0</v>
      </c>
      <c r="H288" s="7">
        <f t="shared" si="99"/>
        <v>1059496.82</v>
      </c>
      <c r="I288" s="8">
        <f t="shared" si="81"/>
        <v>1059497</v>
      </c>
      <c r="J288" s="9">
        <v>1.4999999999999999E-2</v>
      </c>
      <c r="K288" s="10">
        <f t="shared" si="82"/>
        <v>16.87</v>
      </c>
      <c r="L288" s="10">
        <f t="shared" si="83"/>
        <v>16.87</v>
      </c>
      <c r="M288" s="11">
        <f t="shared" si="84"/>
        <v>178705.7579</v>
      </c>
      <c r="N288" s="11">
        <f t="shared" si="85"/>
        <v>178705.7579</v>
      </c>
      <c r="O288" s="11">
        <f t="shared" si="100"/>
        <v>-0.24210000000311993</v>
      </c>
      <c r="P288" s="8">
        <f t="shared" si="86"/>
        <v>178706</v>
      </c>
      <c r="Q288" s="11">
        <f t="shared" si="87"/>
        <v>0.24210000000311993</v>
      </c>
      <c r="R288" s="1">
        <f t="shared" si="88"/>
        <v>16.87</v>
      </c>
      <c r="S288" s="8">
        <f>ROUND(IF(J288=3%,$I$364*Ranking!K288,0),0)</f>
        <v>0</v>
      </c>
      <c r="T288" s="8">
        <f t="shared" si="89"/>
        <v>178706</v>
      </c>
      <c r="U288" s="8">
        <f t="shared" si="90"/>
        <v>0</v>
      </c>
      <c r="V288" s="8">
        <f t="shared" si="91"/>
        <v>178706</v>
      </c>
      <c r="W288" s="10">
        <f t="shared" si="92"/>
        <v>16.87</v>
      </c>
      <c r="X288" s="8">
        <f>IF(J288=3%,ROUND($I$366*Ranking!K288,0),0)</f>
        <v>0</v>
      </c>
      <c r="Y288" s="12">
        <f t="shared" si="93"/>
        <v>178706</v>
      </c>
      <c r="Z288" s="12">
        <f t="shared" si="94"/>
        <v>0</v>
      </c>
      <c r="AA288" s="8">
        <f t="shared" si="95"/>
        <v>178706</v>
      </c>
      <c r="AB288" s="55">
        <f t="shared" si="96"/>
        <v>0</v>
      </c>
      <c r="AC288" s="56">
        <f t="shared" si="97"/>
        <v>16.87</v>
      </c>
      <c r="AD288" s="57" t="str">
        <f t="shared" si="98"/>
        <v/>
      </c>
      <c r="AE288" s="8"/>
    </row>
    <row r="289" spans="1:31">
      <c r="A289" s="1">
        <v>286</v>
      </c>
      <c r="B289" s="14" t="s">
        <v>101</v>
      </c>
      <c r="C289" s="14" t="s">
        <v>7</v>
      </c>
      <c r="D289" s="6" t="s">
        <v>102</v>
      </c>
      <c r="E289" s="7">
        <v>894392.59</v>
      </c>
      <c r="F289" s="7">
        <v>6866.02</v>
      </c>
      <c r="G289" s="53">
        <v>0</v>
      </c>
      <c r="H289" s="7">
        <f t="shared" si="99"/>
        <v>887526.57</v>
      </c>
      <c r="I289" s="8">
        <f t="shared" si="81"/>
        <v>887527</v>
      </c>
      <c r="J289" s="9">
        <v>0.03</v>
      </c>
      <c r="K289" s="10">
        <f t="shared" si="82"/>
        <v>16.87</v>
      </c>
      <c r="L289" s="10">
        <f t="shared" si="83"/>
        <v>25.67</v>
      </c>
      <c r="M289" s="11">
        <f t="shared" si="84"/>
        <v>149699.51324999999</v>
      </c>
      <c r="N289" s="11">
        <f t="shared" si="85"/>
        <v>149699.51324999999</v>
      </c>
      <c r="O289" s="11">
        <f t="shared" si="100"/>
        <v>-0.48675000001094304</v>
      </c>
      <c r="P289" s="8">
        <f t="shared" si="86"/>
        <v>149700</v>
      </c>
      <c r="Q289" s="11">
        <f t="shared" si="87"/>
        <v>0.48675000001094304</v>
      </c>
      <c r="R289" s="1">
        <f t="shared" si="88"/>
        <v>16.87</v>
      </c>
      <c r="S289" s="8">
        <f>ROUND(IF(J289=3%,$I$364*Ranking!K289,0),0)</f>
        <v>47352</v>
      </c>
      <c r="T289" s="8">
        <f t="shared" si="89"/>
        <v>197052</v>
      </c>
      <c r="U289" s="8">
        <f t="shared" si="90"/>
        <v>47352</v>
      </c>
      <c r="V289" s="8">
        <f t="shared" si="91"/>
        <v>197052</v>
      </c>
      <c r="W289" s="10">
        <f t="shared" si="92"/>
        <v>22.2</v>
      </c>
      <c r="X289" s="8">
        <f>IF(J289=3%,ROUND($I$366*Ranking!K289,0),0)</f>
        <v>30818</v>
      </c>
      <c r="Y289" s="12">
        <f t="shared" si="93"/>
        <v>227870</v>
      </c>
      <c r="Z289" s="12">
        <f t="shared" si="94"/>
        <v>30818</v>
      </c>
      <c r="AA289" s="8">
        <f t="shared" si="95"/>
        <v>227870</v>
      </c>
      <c r="AB289" s="55">
        <f t="shared" si="96"/>
        <v>0</v>
      </c>
      <c r="AC289" s="56">
        <f t="shared" si="97"/>
        <v>25.67</v>
      </c>
      <c r="AD289" s="57" t="str">
        <f t="shared" si="98"/>
        <v/>
      </c>
      <c r="AE289" s="8"/>
    </row>
    <row r="290" spans="1:31">
      <c r="A290" s="1">
        <v>287</v>
      </c>
      <c r="B290" s="14" t="s">
        <v>103</v>
      </c>
      <c r="C290" s="14" t="s">
        <v>7</v>
      </c>
      <c r="D290" s="6" t="s">
        <v>104</v>
      </c>
      <c r="E290" s="7">
        <v>763393.5</v>
      </c>
      <c r="F290" s="7">
        <v>2444.85</v>
      </c>
      <c r="G290" s="53">
        <v>0</v>
      </c>
      <c r="H290" s="7">
        <f t="shared" si="99"/>
        <v>760948.65</v>
      </c>
      <c r="I290" s="8">
        <f t="shared" si="81"/>
        <v>760949</v>
      </c>
      <c r="J290" s="9">
        <v>0.03</v>
      </c>
      <c r="K290" s="10">
        <f t="shared" si="82"/>
        <v>16.87</v>
      </c>
      <c r="L290" s="10">
        <f t="shared" si="83"/>
        <v>29.42</v>
      </c>
      <c r="M290" s="11">
        <f t="shared" si="84"/>
        <v>128349.55433</v>
      </c>
      <c r="N290" s="11">
        <f t="shared" si="85"/>
        <v>128349.55433</v>
      </c>
      <c r="O290" s="11">
        <f t="shared" si="100"/>
        <v>-0.44567000000097323</v>
      </c>
      <c r="P290" s="8">
        <f t="shared" si="86"/>
        <v>128350</v>
      </c>
      <c r="Q290" s="11">
        <f t="shared" si="87"/>
        <v>0.44567000000097323</v>
      </c>
      <c r="R290" s="1">
        <f t="shared" si="88"/>
        <v>16.87</v>
      </c>
      <c r="S290" s="8">
        <f>ROUND(IF(J290=3%,$I$364*Ranking!K290,0),0)</f>
        <v>57874</v>
      </c>
      <c r="T290" s="8">
        <f t="shared" si="89"/>
        <v>186224</v>
      </c>
      <c r="U290" s="8">
        <f t="shared" si="90"/>
        <v>57874</v>
      </c>
      <c r="V290" s="8">
        <f t="shared" si="91"/>
        <v>186224</v>
      </c>
      <c r="W290" s="10">
        <f t="shared" si="92"/>
        <v>24.47</v>
      </c>
      <c r="X290" s="8">
        <f>IF(J290=3%,ROUND($I$366*Ranking!K290,0),0)</f>
        <v>37666</v>
      </c>
      <c r="Y290" s="12">
        <f t="shared" si="93"/>
        <v>223890</v>
      </c>
      <c r="Z290" s="12">
        <f t="shared" si="94"/>
        <v>37666</v>
      </c>
      <c r="AA290" s="8">
        <f t="shared" si="95"/>
        <v>223890</v>
      </c>
      <c r="AB290" s="55">
        <f t="shared" si="96"/>
        <v>0</v>
      </c>
      <c r="AC290" s="56">
        <f t="shared" si="97"/>
        <v>29.42</v>
      </c>
      <c r="AD290" s="57" t="str">
        <f t="shared" si="98"/>
        <v/>
      </c>
      <c r="AE290" s="8"/>
    </row>
    <row r="291" spans="1:31">
      <c r="A291" s="1">
        <v>288</v>
      </c>
      <c r="B291" s="14" t="s">
        <v>105</v>
      </c>
      <c r="C291" s="14" t="s">
        <v>7</v>
      </c>
      <c r="D291" s="6" t="s">
        <v>106</v>
      </c>
      <c r="E291" s="7">
        <v>2709845.79</v>
      </c>
      <c r="F291" s="7">
        <v>35349.97</v>
      </c>
      <c r="G291" s="53">
        <v>0</v>
      </c>
      <c r="H291" s="7">
        <f t="shared" si="99"/>
        <v>2674495.8199999998</v>
      </c>
      <c r="I291" s="8">
        <f t="shared" si="81"/>
        <v>2674496</v>
      </c>
      <c r="J291" s="9">
        <v>0.03</v>
      </c>
      <c r="K291" s="10">
        <f t="shared" si="82"/>
        <v>16.87</v>
      </c>
      <c r="L291" s="10">
        <f t="shared" si="83"/>
        <v>18.82</v>
      </c>
      <c r="M291" s="11">
        <f t="shared" si="84"/>
        <v>451108.24729000003</v>
      </c>
      <c r="N291" s="11">
        <f t="shared" si="85"/>
        <v>451108.24729000003</v>
      </c>
      <c r="O291" s="11">
        <f t="shared" si="100"/>
        <v>0.24729000002844259</v>
      </c>
      <c r="P291" s="8">
        <f t="shared" si="86"/>
        <v>451108</v>
      </c>
      <c r="Q291" s="11">
        <f t="shared" si="87"/>
        <v>-0.24729000002844259</v>
      </c>
      <c r="R291" s="1">
        <f t="shared" si="88"/>
        <v>16.87</v>
      </c>
      <c r="S291" s="8">
        <f>ROUND(IF(J291=3%,$I$364*Ranking!K291,0),0)</f>
        <v>31568</v>
      </c>
      <c r="T291" s="8">
        <f t="shared" si="89"/>
        <v>482676</v>
      </c>
      <c r="U291" s="8">
        <f t="shared" si="90"/>
        <v>31568</v>
      </c>
      <c r="V291" s="8">
        <f t="shared" si="91"/>
        <v>482676</v>
      </c>
      <c r="W291" s="10">
        <f t="shared" si="92"/>
        <v>18.05</v>
      </c>
      <c r="X291" s="8">
        <f>IF(J291=3%,ROUND($I$366*Ranking!K291,0),0)</f>
        <v>20545</v>
      </c>
      <c r="Y291" s="12">
        <f t="shared" si="93"/>
        <v>503221</v>
      </c>
      <c r="Z291" s="12">
        <f t="shared" si="94"/>
        <v>20545</v>
      </c>
      <c r="AA291" s="8">
        <f t="shared" si="95"/>
        <v>503221</v>
      </c>
      <c r="AB291" s="55">
        <f t="shared" si="96"/>
        <v>0</v>
      </c>
      <c r="AC291" s="56">
        <f t="shared" si="97"/>
        <v>18.82</v>
      </c>
      <c r="AD291" s="57" t="str">
        <f t="shared" si="98"/>
        <v/>
      </c>
      <c r="AE291" s="8"/>
    </row>
    <row r="292" spans="1:31">
      <c r="A292" s="1">
        <v>289</v>
      </c>
      <c r="B292" s="14" t="s">
        <v>602</v>
      </c>
      <c r="C292" s="14" t="s">
        <v>7</v>
      </c>
      <c r="D292" s="6" t="s">
        <v>603</v>
      </c>
      <c r="E292" s="7">
        <v>179497.53</v>
      </c>
      <c r="F292" s="7">
        <v>561.57000000000005</v>
      </c>
      <c r="G292" s="53">
        <v>0</v>
      </c>
      <c r="H292" s="7">
        <f t="shared" si="99"/>
        <v>178935.96</v>
      </c>
      <c r="I292" s="8">
        <f t="shared" si="81"/>
        <v>178936</v>
      </c>
      <c r="J292" s="9">
        <v>0.03</v>
      </c>
      <c r="K292" s="10">
        <f t="shared" si="82"/>
        <v>16.87</v>
      </c>
      <c r="L292" s="10">
        <f t="shared" si="83"/>
        <v>84.82</v>
      </c>
      <c r="M292" s="11">
        <f t="shared" si="84"/>
        <v>30181.20249</v>
      </c>
      <c r="N292" s="11">
        <f t="shared" si="85"/>
        <v>30181.20249</v>
      </c>
      <c r="O292" s="11">
        <f t="shared" si="100"/>
        <v>0.20248999999967054</v>
      </c>
      <c r="P292" s="8">
        <f t="shared" si="86"/>
        <v>30181</v>
      </c>
      <c r="Q292" s="11">
        <f t="shared" si="87"/>
        <v>-0.20248999999967054</v>
      </c>
      <c r="R292" s="1">
        <f t="shared" si="88"/>
        <v>16.87</v>
      </c>
      <c r="S292" s="8">
        <f>ROUND(IF(J292=3%,$I$364*Ranking!K292,0),0)</f>
        <v>73658</v>
      </c>
      <c r="T292" s="8">
        <f t="shared" si="89"/>
        <v>103839</v>
      </c>
      <c r="U292" s="8">
        <f t="shared" si="90"/>
        <v>73658</v>
      </c>
      <c r="V292" s="8">
        <f t="shared" si="91"/>
        <v>103839</v>
      </c>
      <c r="W292" s="10">
        <f t="shared" si="92"/>
        <v>58.03</v>
      </c>
      <c r="X292" s="8">
        <f>IF(J292=3%,ROUND($I$366*Ranking!K292,0),0)</f>
        <v>47939</v>
      </c>
      <c r="Y292" s="12">
        <f t="shared" si="93"/>
        <v>151778</v>
      </c>
      <c r="Z292" s="12">
        <f t="shared" si="94"/>
        <v>47939</v>
      </c>
      <c r="AA292" s="8">
        <f t="shared" si="95"/>
        <v>151778</v>
      </c>
      <c r="AB292" s="55">
        <f t="shared" si="96"/>
        <v>0</v>
      </c>
      <c r="AC292" s="56">
        <f t="shared" si="97"/>
        <v>84.82</v>
      </c>
      <c r="AD292" s="57" t="str">
        <f t="shared" si="98"/>
        <v/>
      </c>
      <c r="AE292" s="8"/>
    </row>
    <row r="293" spans="1:31">
      <c r="A293" s="1">
        <v>290</v>
      </c>
      <c r="B293" s="14" t="s">
        <v>604</v>
      </c>
      <c r="C293" s="14" t="s">
        <v>7</v>
      </c>
      <c r="D293" s="6" t="s">
        <v>605</v>
      </c>
      <c r="E293" s="7">
        <v>0</v>
      </c>
      <c r="F293" s="7">
        <v>0</v>
      </c>
      <c r="G293" s="53">
        <v>0</v>
      </c>
      <c r="H293" s="7">
        <f t="shared" si="99"/>
        <v>0</v>
      </c>
      <c r="I293" s="8">
        <f t="shared" si="81"/>
        <v>0</v>
      </c>
      <c r="J293" s="9">
        <v>0</v>
      </c>
      <c r="K293" s="10">
        <f t="shared" si="82"/>
        <v>0</v>
      </c>
      <c r="L293" s="10" t="str">
        <f t="shared" si="83"/>
        <v/>
      </c>
      <c r="M293" s="11">
        <f t="shared" si="84"/>
        <v>0</v>
      </c>
      <c r="N293" s="11">
        <f t="shared" si="85"/>
        <v>0</v>
      </c>
      <c r="O293" s="11">
        <f t="shared" si="100"/>
        <v>0</v>
      </c>
      <c r="P293" s="8">
        <f t="shared" si="86"/>
        <v>0</v>
      </c>
      <c r="Q293" s="11">
        <f t="shared" si="87"/>
        <v>0</v>
      </c>
      <c r="R293" s="1">
        <f t="shared" si="88"/>
        <v>0</v>
      </c>
      <c r="S293" s="8">
        <f>ROUND(IF(J293=3%,$I$364*Ranking!K293,0),0)</f>
        <v>0</v>
      </c>
      <c r="T293" s="8">
        <f t="shared" si="89"/>
        <v>0</v>
      </c>
      <c r="U293" s="8">
        <f t="shared" si="90"/>
        <v>0</v>
      </c>
      <c r="V293" s="8">
        <f t="shared" si="91"/>
        <v>0</v>
      </c>
      <c r="W293" s="10">
        <f t="shared" si="92"/>
        <v>0</v>
      </c>
      <c r="X293" s="8">
        <f>IF(J293=3%,ROUND($I$366*Ranking!K293,0),0)</f>
        <v>0</v>
      </c>
      <c r="Y293" s="12">
        <f t="shared" si="93"/>
        <v>0</v>
      </c>
      <c r="Z293" s="12">
        <f t="shared" si="94"/>
        <v>0</v>
      </c>
      <c r="AA293" s="8">
        <f t="shared" si="95"/>
        <v>0</v>
      </c>
      <c r="AB293" s="55">
        <f t="shared" si="96"/>
        <v>0</v>
      </c>
      <c r="AC293" s="56" t="str">
        <f t="shared" si="97"/>
        <v/>
      </c>
      <c r="AD293" s="57" t="str">
        <f t="shared" si="98"/>
        <v/>
      </c>
      <c r="AE293" s="8"/>
    </row>
    <row r="294" spans="1:31">
      <c r="A294" s="1">
        <v>291</v>
      </c>
      <c r="B294" s="14" t="s">
        <v>606</v>
      </c>
      <c r="C294" s="14" t="s">
        <v>7</v>
      </c>
      <c r="D294" s="6" t="s">
        <v>607</v>
      </c>
      <c r="E294" s="7">
        <v>0</v>
      </c>
      <c r="F294" s="7">
        <v>0</v>
      </c>
      <c r="G294" s="53">
        <v>0</v>
      </c>
      <c r="H294" s="7">
        <f t="shared" si="99"/>
        <v>0</v>
      </c>
      <c r="I294" s="8">
        <f t="shared" si="81"/>
        <v>0</v>
      </c>
      <c r="J294" s="9">
        <v>0</v>
      </c>
      <c r="K294" s="10">
        <f t="shared" si="82"/>
        <v>0</v>
      </c>
      <c r="L294" s="10" t="str">
        <f t="shared" si="83"/>
        <v/>
      </c>
      <c r="M294" s="11">
        <f t="shared" si="84"/>
        <v>0</v>
      </c>
      <c r="N294" s="11">
        <f t="shared" si="85"/>
        <v>0</v>
      </c>
      <c r="O294" s="11">
        <f t="shared" si="100"/>
        <v>0</v>
      </c>
      <c r="P294" s="8">
        <f t="shared" si="86"/>
        <v>0</v>
      </c>
      <c r="Q294" s="11">
        <f t="shared" si="87"/>
        <v>0</v>
      </c>
      <c r="R294" s="1">
        <f t="shared" si="88"/>
        <v>0</v>
      </c>
      <c r="S294" s="8">
        <f>ROUND(IF(J294=3%,$I$364*Ranking!K294,0),0)</f>
        <v>0</v>
      </c>
      <c r="T294" s="8">
        <f t="shared" si="89"/>
        <v>0</v>
      </c>
      <c r="U294" s="8">
        <f t="shared" si="90"/>
        <v>0</v>
      </c>
      <c r="V294" s="8">
        <f t="shared" si="91"/>
        <v>0</v>
      </c>
      <c r="W294" s="10">
        <f t="shared" si="92"/>
        <v>0</v>
      </c>
      <c r="X294" s="8">
        <f>IF(J294=3%,ROUND($I$366*Ranking!K294,0),0)</f>
        <v>0</v>
      </c>
      <c r="Y294" s="12">
        <f t="shared" si="93"/>
        <v>0</v>
      </c>
      <c r="Z294" s="12">
        <f t="shared" si="94"/>
        <v>0</v>
      </c>
      <c r="AA294" s="8">
        <f t="shared" si="95"/>
        <v>0</v>
      </c>
      <c r="AB294" s="55">
        <f t="shared" si="96"/>
        <v>0</v>
      </c>
      <c r="AC294" s="56" t="str">
        <f t="shared" si="97"/>
        <v/>
      </c>
      <c r="AD294" s="57" t="str">
        <f t="shared" si="98"/>
        <v/>
      </c>
      <c r="AE294" s="8"/>
    </row>
    <row r="295" spans="1:31">
      <c r="A295" s="1">
        <v>292</v>
      </c>
      <c r="B295" s="14" t="s">
        <v>608</v>
      </c>
      <c r="C295" s="14" t="s">
        <v>7</v>
      </c>
      <c r="D295" s="6" t="s">
        <v>609</v>
      </c>
      <c r="E295" s="7">
        <v>486431.94</v>
      </c>
      <c r="F295" s="7">
        <v>6424.92</v>
      </c>
      <c r="G295" s="53">
        <v>0</v>
      </c>
      <c r="H295" s="7">
        <f t="shared" si="99"/>
        <v>480007.02</v>
      </c>
      <c r="I295" s="8">
        <f t="shared" si="81"/>
        <v>480007</v>
      </c>
      <c r="J295" s="9">
        <v>1.4999999999999999E-2</v>
      </c>
      <c r="K295" s="10">
        <f t="shared" si="82"/>
        <v>16.87</v>
      </c>
      <c r="L295" s="10">
        <f t="shared" si="83"/>
        <v>16.87</v>
      </c>
      <c r="M295" s="11">
        <f t="shared" si="84"/>
        <v>80962.961420000007</v>
      </c>
      <c r="N295" s="11">
        <f t="shared" si="85"/>
        <v>80962.961420000007</v>
      </c>
      <c r="O295" s="11">
        <f t="shared" si="100"/>
        <v>-3.8579999993089586E-2</v>
      </c>
      <c r="P295" s="8">
        <f t="shared" si="86"/>
        <v>80963</v>
      </c>
      <c r="Q295" s="11">
        <f t="shared" si="87"/>
        <v>3.8579999993089586E-2</v>
      </c>
      <c r="R295" s="1">
        <f t="shared" si="88"/>
        <v>16.87</v>
      </c>
      <c r="S295" s="8">
        <f>ROUND(IF(J295=3%,$I$364*Ranking!K295,0),0)</f>
        <v>0</v>
      </c>
      <c r="T295" s="8">
        <f t="shared" si="89"/>
        <v>80963</v>
      </c>
      <c r="U295" s="8">
        <f t="shared" si="90"/>
        <v>0</v>
      </c>
      <c r="V295" s="8">
        <f t="shared" si="91"/>
        <v>80963</v>
      </c>
      <c r="W295" s="10">
        <f t="shared" si="92"/>
        <v>16.87</v>
      </c>
      <c r="X295" s="8">
        <f>IF(J295=3%,ROUND($I$366*Ranking!K295,0),0)</f>
        <v>0</v>
      </c>
      <c r="Y295" s="12">
        <f t="shared" si="93"/>
        <v>80963</v>
      </c>
      <c r="Z295" s="12">
        <f t="shared" si="94"/>
        <v>0</v>
      </c>
      <c r="AA295" s="8">
        <f t="shared" si="95"/>
        <v>80963</v>
      </c>
      <c r="AB295" s="55">
        <f t="shared" si="96"/>
        <v>0</v>
      </c>
      <c r="AC295" s="56">
        <f t="shared" si="97"/>
        <v>16.87</v>
      </c>
      <c r="AD295" s="57" t="str">
        <f t="shared" si="98"/>
        <v/>
      </c>
      <c r="AE295" s="8"/>
    </row>
    <row r="296" spans="1:31">
      <c r="A296" s="1">
        <v>293</v>
      </c>
      <c r="B296" s="14" t="s">
        <v>610</v>
      </c>
      <c r="C296" s="14" t="s">
        <v>7</v>
      </c>
      <c r="D296" s="6" t="s">
        <v>611</v>
      </c>
      <c r="E296" s="7">
        <v>0</v>
      </c>
      <c r="F296" s="7">
        <v>0</v>
      </c>
      <c r="G296" s="53">
        <v>0</v>
      </c>
      <c r="H296" s="7">
        <f t="shared" si="99"/>
        <v>0</v>
      </c>
      <c r="I296" s="8">
        <f t="shared" si="81"/>
        <v>0</v>
      </c>
      <c r="J296" s="9">
        <v>0</v>
      </c>
      <c r="K296" s="10">
        <f t="shared" si="82"/>
        <v>0</v>
      </c>
      <c r="L296" s="10" t="str">
        <f t="shared" si="83"/>
        <v/>
      </c>
      <c r="M296" s="11">
        <f t="shared" si="84"/>
        <v>0</v>
      </c>
      <c r="N296" s="11">
        <f t="shared" si="85"/>
        <v>0</v>
      </c>
      <c r="O296" s="11">
        <f t="shared" si="100"/>
        <v>0</v>
      </c>
      <c r="P296" s="8">
        <f t="shared" si="86"/>
        <v>0</v>
      </c>
      <c r="Q296" s="11">
        <f t="shared" si="87"/>
        <v>0</v>
      </c>
      <c r="R296" s="1">
        <f t="shared" si="88"/>
        <v>0</v>
      </c>
      <c r="S296" s="8">
        <f>ROUND(IF(J296=3%,$I$364*Ranking!K296,0),0)</f>
        <v>0</v>
      </c>
      <c r="T296" s="8">
        <f t="shared" si="89"/>
        <v>0</v>
      </c>
      <c r="U296" s="8">
        <f t="shared" si="90"/>
        <v>0</v>
      </c>
      <c r="V296" s="8">
        <f t="shared" si="91"/>
        <v>0</v>
      </c>
      <c r="W296" s="10">
        <f t="shared" si="92"/>
        <v>0</v>
      </c>
      <c r="X296" s="8">
        <f>IF(J296=3%,ROUND($I$366*Ranking!K296,0),0)</f>
        <v>0</v>
      </c>
      <c r="Y296" s="12">
        <f t="shared" si="93"/>
        <v>0</v>
      </c>
      <c r="Z296" s="12">
        <f t="shared" si="94"/>
        <v>0</v>
      </c>
      <c r="AA296" s="8">
        <f t="shared" si="95"/>
        <v>0</v>
      </c>
      <c r="AB296" s="55">
        <f t="shared" si="96"/>
        <v>0</v>
      </c>
      <c r="AC296" s="56" t="str">
        <f t="shared" si="97"/>
        <v/>
      </c>
      <c r="AD296" s="57" t="str">
        <f t="shared" si="98"/>
        <v/>
      </c>
      <c r="AE296" s="8"/>
    </row>
    <row r="297" spans="1:31">
      <c r="A297" s="1">
        <v>294</v>
      </c>
      <c r="B297" s="14" t="s">
        <v>612</v>
      </c>
      <c r="C297" s="14" t="s">
        <v>7</v>
      </c>
      <c r="D297" s="6" t="s">
        <v>613</v>
      </c>
      <c r="E297" s="7">
        <v>303763.52</v>
      </c>
      <c r="F297" s="7">
        <v>16759.93</v>
      </c>
      <c r="G297" s="53">
        <v>0</v>
      </c>
      <c r="H297" s="7">
        <f t="shared" si="99"/>
        <v>287003.59000000003</v>
      </c>
      <c r="I297" s="8">
        <f t="shared" si="81"/>
        <v>287004</v>
      </c>
      <c r="J297" s="9">
        <v>0.03</v>
      </c>
      <c r="K297" s="10">
        <f t="shared" si="82"/>
        <v>16.87</v>
      </c>
      <c r="L297" s="10">
        <f t="shared" si="83"/>
        <v>56.21</v>
      </c>
      <c r="M297" s="11">
        <f t="shared" si="84"/>
        <v>48409.072740000003</v>
      </c>
      <c r="N297" s="11">
        <f t="shared" si="85"/>
        <v>48409.072740000003</v>
      </c>
      <c r="O297" s="11">
        <f t="shared" si="100"/>
        <v>7.2740000003250316E-2</v>
      </c>
      <c r="P297" s="8">
        <f t="shared" si="86"/>
        <v>48409</v>
      </c>
      <c r="Q297" s="11">
        <f t="shared" si="87"/>
        <v>-7.2740000003250316E-2</v>
      </c>
      <c r="R297" s="1">
        <f t="shared" si="88"/>
        <v>16.87</v>
      </c>
      <c r="S297" s="8">
        <f>ROUND(IF(J297=3%,$I$364*Ranking!K297,0),0)</f>
        <v>68397</v>
      </c>
      <c r="T297" s="8">
        <f t="shared" si="89"/>
        <v>116806</v>
      </c>
      <c r="U297" s="8">
        <f t="shared" si="90"/>
        <v>68397</v>
      </c>
      <c r="V297" s="8">
        <f t="shared" si="91"/>
        <v>116806</v>
      </c>
      <c r="W297" s="10">
        <f t="shared" si="92"/>
        <v>40.700000000000003</v>
      </c>
      <c r="X297" s="8">
        <f>IF(J297=3%,ROUND($I$366*Ranking!K297,0),0)</f>
        <v>44515</v>
      </c>
      <c r="Y297" s="12">
        <f t="shared" si="93"/>
        <v>161321</v>
      </c>
      <c r="Z297" s="12">
        <f t="shared" si="94"/>
        <v>44515</v>
      </c>
      <c r="AA297" s="8">
        <f t="shared" si="95"/>
        <v>161321</v>
      </c>
      <c r="AB297" s="55">
        <f t="shared" si="96"/>
        <v>0</v>
      </c>
      <c r="AC297" s="56">
        <f t="shared" si="97"/>
        <v>56.21</v>
      </c>
      <c r="AD297" s="57" t="str">
        <f t="shared" si="98"/>
        <v/>
      </c>
      <c r="AE297" s="8"/>
    </row>
    <row r="298" spans="1:31">
      <c r="A298" s="1">
        <v>295</v>
      </c>
      <c r="B298" s="14" t="s">
        <v>614</v>
      </c>
      <c r="C298" s="14" t="s">
        <v>7</v>
      </c>
      <c r="D298" s="6" t="s">
        <v>615</v>
      </c>
      <c r="E298" s="7">
        <v>1350625.17</v>
      </c>
      <c r="F298" s="7">
        <v>7420.34</v>
      </c>
      <c r="G298" s="53">
        <v>0</v>
      </c>
      <c r="H298" s="7">
        <f t="shared" si="99"/>
        <v>1343204.8299999998</v>
      </c>
      <c r="I298" s="8">
        <f t="shared" si="81"/>
        <v>1343205</v>
      </c>
      <c r="J298" s="9">
        <v>1.4999999999999999E-2</v>
      </c>
      <c r="K298" s="10">
        <f t="shared" si="82"/>
        <v>16.87</v>
      </c>
      <c r="L298" s="10">
        <f t="shared" si="83"/>
        <v>16.87</v>
      </c>
      <c r="M298" s="11">
        <f t="shared" si="84"/>
        <v>226558.89308000001</v>
      </c>
      <c r="N298" s="11">
        <f t="shared" si="85"/>
        <v>226558.89308000001</v>
      </c>
      <c r="O298" s="11">
        <f t="shared" si="100"/>
        <v>-0.10691999999107793</v>
      </c>
      <c r="P298" s="8">
        <f t="shared" si="86"/>
        <v>226559</v>
      </c>
      <c r="Q298" s="11">
        <f t="shared" si="87"/>
        <v>0.10691999999107793</v>
      </c>
      <c r="R298" s="1">
        <f t="shared" si="88"/>
        <v>16.87</v>
      </c>
      <c r="S298" s="8">
        <f>ROUND(IF(J298=3%,$I$364*Ranking!K298,0),0)</f>
        <v>0</v>
      </c>
      <c r="T298" s="8">
        <f t="shared" si="89"/>
        <v>226559</v>
      </c>
      <c r="U298" s="8">
        <f t="shared" si="90"/>
        <v>0</v>
      </c>
      <c r="V298" s="8">
        <f t="shared" si="91"/>
        <v>226559</v>
      </c>
      <c r="W298" s="10">
        <f t="shared" si="92"/>
        <v>16.87</v>
      </c>
      <c r="X298" s="8">
        <f>IF(J298=3%,ROUND($I$366*Ranking!K298,0),0)</f>
        <v>0</v>
      </c>
      <c r="Y298" s="12">
        <f t="shared" si="93"/>
        <v>226559</v>
      </c>
      <c r="Z298" s="12">
        <f t="shared" si="94"/>
        <v>0</v>
      </c>
      <c r="AA298" s="8">
        <f t="shared" si="95"/>
        <v>226559</v>
      </c>
      <c r="AB298" s="55">
        <f t="shared" si="96"/>
        <v>0</v>
      </c>
      <c r="AC298" s="56">
        <f t="shared" si="97"/>
        <v>16.87</v>
      </c>
      <c r="AD298" s="57" t="str">
        <f t="shared" si="98"/>
        <v/>
      </c>
      <c r="AE298" s="8"/>
    </row>
    <row r="299" spans="1:31">
      <c r="A299" s="1">
        <v>296</v>
      </c>
      <c r="B299" s="14" t="s">
        <v>616</v>
      </c>
      <c r="C299" s="14" t="s">
        <v>7</v>
      </c>
      <c r="D299" s="6" t="s">
        <v>617</v>
      </c>
      <c r="E299" s="7">
        <v>996408.89</v>
      </c>
      <c r="F299" s="7">
        <v>7543.12</v>
      </c>
      <c r="G299" s="53">
        <v>0</v>
      </c>
      <c r="H299" s="7">
        <f t="shared" si="99"/>
        <v>988865.77</v>
      </c>
      <c r="I299" s="8">
        <f t="shared" si="81"/>
        <v>988866</v>
      </c>
      <c r="J299" s="9">
        <v>0.03</v>
      </c>
      <c r="K299" s="10">
        <f t="shared" si="82"/>
        <v>16.87</v>
      </c>
      <c r="L299" s="10">
        <f t="shared" si="83"/>
        <v>23.02</v>
      </c>
      <c r="M299" s="11">
        <f t="shared" si="84"/>
        <v>166792.40054</v>
      </c>
      <c r="N299" s="11">
        <f t="shared" si="85"/>
        <v>166792.40054</v>
      </c>
      <c r="O299" s="11">
        <f t="shared" si="100"/>
        <v>0.40054000000236556</v>
      </c>
      <c r="P299" s="8">
        <f t="shared" si="86"/>
        <v>166792</v>
      </c>
      <c r="Q299" s="11">
        <f t="shared" si="87"/>
        <v>-0.40054000000236556</v>
      </c>
      <c r="R299" s="1">
        <f t="shared" si="88"/>
        <v>16.87</v>
      </c>
      <c r="S299" s="8">
        <f>ROUND(IF(J299=3%,$I$364*Ranking!K299,0),0)</f>
        <v>36829</v>
      </c>
      <c r="T299" s="8">
        <f t="shared" si="89"/>
        <v>203621</v>
      </c>
      <c r="U299" s="8">
        <f t="shared" si="90"/>
        <v>36829</v>
      </c>
      <c r="V299" s="8">
        <f t="shared" si="91"/>
        <v>203621</v>
      </c>
      <c r="W299" s="10">
        <f t="shared" si="92"/>
        <v>20.59</v>
      </c>
      <c r="X299" s="8">
        <f>IF(J299=3%,ROUND($I$366*Ranking!K299,0),0)</f>
        <v>23969</v>
      </c>
      <c r="Y299" s="12">
        <f t="shared" si="93"/>
        <v>227590</v>
      </c>
      <c r="Z299" s="12">
        <f t="shared" si="94"/>
        <v>23969</v>
      </c>
      <c r="AA299" s="8">
        <f t="shared" si="95"/>
        <v>227590</v>
      </c>
      <c r="AB299" s="55">
        <f t="shared" si="96"/>
        <v>0</v>
      </c>
      <c r="AC299" s="56">
        <f t="shared" si="97"/>
        <v>23.02</v>
      </c>
      <c r="AD299" s="57" t="str">
        <f t="shared" si="98"/>
        <v/>
      </c>
      <c r="AE299" s="8"/>
    </row>
    <row r="300" spans="1:31">
      <c r="A300" s="1">
        <v>297</v>
      </c>
      <c r="B300" s="14" t="s">
        <v>618</v>
      </c>
      <c r="C300" s="14" t="s">
        <v>7</v>
      </c>
      <c r="D300" s="6" t="s">
        <v>619</v>
      </c>
      <c r="E300" s="7">
        <v>0</v>
      </c>
      <c r="F300" s="7">
        <v>0</v>
      </c>
      <c r="G300" s="53">
        <v>0</v>
      </c>
      <c r="H300" s="7">
        <f t="shared" si="99"/>
        <v>0</v>
      </c>
      <c r="I300" s="8">
        <f t="shared" si="81"/>
        <v>0</v>
      </c>
      <c r="J300" s="9">
        <v>0</v>
      </c>
      <c r="K300" s="10">
        <f t="shared" si="82"/>
        <v>0</v>
      </c>
      <c r="L300" s="10" t="str">
        <f t="shared" si="83"/>
        <v/>
      </c>
      <c r="M300" s="11">
        <f t="shared" si="84"/>
        <v>0</v>
      </c>
      <c r="N300" s="11">
        <f t="shared" si="85"/>
        <v>0</v>
      </c>
      <c r="O300" s="11">
        <f t="shared" si="100"/>
        <v>0</v>
      </c>
      <c r="P300" s="8">
        <f t="shared" si="86"/>
        <v>0</v>
      </c>
      <c r="Q300" s="11">
        <f t="shared" si="87"/>
        <v>0</v>
      </c>
      <c r="R300" s="1">
        <f t="shared" si="88"/>
        <v>0</v>
      </c>
      <c r="S300" s="8">
        <f>ROUND(IF(J300=3%,$I$364*Ranking!K300,0),0)</f>
        <v>0</v>
      </c>
      <c r="T300" s="8">
        <f t="shared" si="89"/>
        <v>0</v>
      </c>
      <c r="U300" s="8">
        <f t="shared" si="90"/>
        <v>0</v>
      </c>
      <c r="V300" s="8">
        <f t="shared" si="91"/>
        <v>0</v>
      </c>
      <c r="W300" s="10">
        <f t="shared" si="92"/>
        <v>0</v>
      </c>
      <c r="X300" s="8">
        <f>IF(J300=3%,ROUND($I$366*Ranking!K300,0),0)</f>
        <v>0</v>
      </c>
      <c r="Y300" s="12">
        <f t="shared" si="93"/>
        <v>0</v>
      </c>
      <c r="Z300" s="12">
        <f t="shared" si="94"/>
        <v>0</v>
      </c>
      <c r="AA300" s="8">
        <f t="shared" si="95"/>
        <v>0</v>
      </c>
      <c r="AB300" s="55">
        <f t="shared" si="96"/>
        <v>0</v>
      </c>
      <c r="AC300" s="56" t="str">
        <f t="shared" si="97"/>
        <v/>
      </c>
      <c r="AD300" s="57" t="str">
        <f t="shared" si="98"/>
        <v/>
      </c>
      <c r="AE300" s="8"/>
    </row>
    <row r="301" spans="1:31">
      <c r="A301" s="1">
        <v>298</v>
      </c>
      <c r="B301" s="14" t="s">
        <v>620</v>
      </c>
      <c r="C301" s="14" t="s">
        <v>7</v>
      </c>
      <c r="D301" s="6" t="s">
        <v>621</v>
      </c>
      <c r="E301" s="7">
        <v>0</v>
      </c>
      <c r="F301" s="7">
        <v>0</v>
      </c>
      <c r="G301" s="53">
        <v>0</v>
      </c>
      <c r="H301" s="7">
        <f t="shared" si="99"/>
        <v>0</v>
      </c>
      <c r="I301" s="8">
        <f t="shared" si="81"/>
        <v>0</v>
      </c>
      <c r="J301" s="9">
        <v>0</v>
      </c>
      <c r="K301" s="10">
        <f t="shared" si="82"/>
        <v>0</v>
      </c>
      <c r="L301" s="10" t="str">
        <f t="shared" si="83"/>
        <v/>
      </c>
      <c r="M301" s="11">
        <f t="shared" si="84"/>
        <v>0</v>
      </c>
      <c r="N301" s="11">
        <f t="shared" si="85"/>
        <v>0</v>
      </c>
      <c r="O301" s="11">
        <f t="shared" si="100"/>
        <v>0</v>
      </c>
      <c r="P301" s="8">
        <f t="shared" si="86"/>
        <v>0</v>
      </c>
      <c r="Q301" s="11">
        <f t="shared" si="87"/>
        <v>0</v>
      </c>
      <c r="R301" s="1">
        <f t="shared" si="88"/>
        <v>0</v>
      </c>
      <c r="S301" s="8">
        <f>ROUND(IF(J301=3%,$I$364*Ranking!K301,0),0)</f>
        <v>0</v>
      </c>
      <c r="T301" s="8">
        <f t="shared" si="89"/>
        <v>0</v>
      </c>
      <c r="U301" s="8">
        <f t="shared" si="90"/>
        <v>0</v>
      </c>
      <c r="V301" s="8">
        <f t="shared" si="91"/>
        <v>0</v>
      </c>
      <c r="W301" s="10">
        <f t="shared" si="92"/>
        <v>0</v>
      </c>
      <c r="X301" s="8">
        <f>IF(J301=3%,ROUND($I$366*Ranking!K301,0),0)</f>
        <v>0</v>
      </c>
      <c r="Y301" s="12">
        <f t="shared" si="93"/>
        <v>0</v>
      </c>
      <c r="Z301" s="12">
        <f t="shared" si="94"/>
        <v>0</v>
      </c>
      <c r="AA301" s="8">
        <f t="shared" si="95"/>
        <v>0</v>
      </c>
      <c r="AB301" s="55">
        <f t="shared" si="96"/>
        <v>0</v>
      </c>
      <c r="AC301" s="56" t="str">
        <f t="shared" si="97"/>
        <v/>
      </c>
      <c r="AD301" s="57" t="str">
        <f t="shared" si="98"/>
        <v/>
      </c>
      <c r="AE301" s="8"/>
    </row>
    <row r="302" spans="1:31">
      <c r="A302" s="1">
        <v>299</v>
      </c>
      <c r="B302" s="14" t="s">
        <v>622</v>
      </c>
      <c r="C302" s="14" t="s">
        <v>7</v>
      </c>
      <c r="D302" s="6" t="s">
        <v>623</v>
      </c>
      <c r="E302" s="7">
        <v>0</v>
      </c>
      <c r="F302" s="7">
        <v>0</v>
      </c>
      <c r="G302" s="53">
        <v>0</v>
      </c>
      <c r="H302" s="7">
        <f t="shared" si="99"/>
        <v>0</v>
      </c>
      <c r="I302" s="8">
        <f t="shared" si="81"/>
        <v>0</v>
      </c>
      <c r="J302" s="9">
        <v>0</v>
      </c>
      <c r="K302" s="10">
        <f t="shared" si="82"/>
        <v>0</v>
      </c>
      <c r="L302" s="10" t="str">
        <f t="shared" si="83"/>
        <v/>
      </c>
      <c r="M302" s="11">
        <f t="shared" si="84"/>
        <v>0</v>
      </c>
      <c r="N302" s="11">
        <f t="shared" si="85"/>
        <v>0</v>
      </c>
      <c r="O302" s="11">
        <f t="shared" si="100"/>
        <v>0</v>
      </c>
      <c r="P302" s="8">
        <f t="shared" si="86"/>
        <v>0</v>
      </c>
      <c r="Q302" s="11">
        <f t="shared" si="87"/>
        <v>0</v>
      </c>
      <c r="R302" s="1">
        <f t="shared" si="88"/>
        <v>0</v>
      </c>
      <c r="S302" s="8">
        <f>ROUND(IF(J302=3%,$I$364*Ranking!K302,0),0)</f>
        <v>0</v>
      </c>
      <c r="T302" s="8">
        <f t="shared" si="89"/>
        <v>0</v>
      </c>
      <c r="U302" s="8">
        <f t="shared" si="90"/>
        <v>0</v>
      </c>
      <c r="V302" s="8">
        <f t="shared" si="91"/>
        <v>0</v>
      </c>
      <c r="W302" s="10">
        <f t="shared" si="92"/>
        <v>0</v>
      </c>
      <c r="X302" s="8">
        <f>IF(J302=3%,ROUND($I$366*Ranking!K302,0),0)</f>
        <v>0</v>
      </c>
      <c r="Y302" s="12">
        <f t="shared" si="93"/>
        <v>0</v>
      </c>
      <c r="Z302" s="12">
        <f t="shared" si="94"/>
        <v>0</v>
      </c>
      <c r="AA302" s="8">
        <f t="shared" si="95"/>
        <v>0</v>
      </c>
      <c r="AB302" s="55">
        <f t="shared" si="96"/>
        <v>0</v>
      </c>
      <c r="AC302" s="56" t="str">
        <f t="shared" si="97"/>
        <v/>
      </c>
      <c r="AD302" s="57" t="str">
        <f t="shared" si="98"/>
        <v/>
      </c>
      <c r="AE302" s="8"/>
    </row>
    <row r="303" spans="1:31">
      <c r="A303" s="1">
        <v>300</v>
      </c>
      <c r="B303" s="14" t="s">
        <v>624</v>
      </c>
      <c r="C303" s="14" t="s">
        <v>7</v>
      </c>
      <c r="D303" s="6" t="s">
        <v>625</v>
      </c>
      <c r="E303" s="7">
        <v>649631.79</v>
      </c>
      <c r="F303" s="7">
        <v>3909.85</v>
      </c>
      <c r="G303" s="53">
        <v>0</v>
      </c>
      <c r="H303" s="7">
        <f t="shared" si="99"/>
        <v>645721.94000000006</v>
      </c>
      <c r="I303" s="8">
        <f t="shared" si="81"/>
        <v>645722</v>
      </c>
      <c r="J303" s="9">
        <v>0.03</v>
      </c>
      <c r="K303" s="10">
        <f t="shared" si="82"/>
        <v>16.87</v>
      </c>
      <c r="L303" s="10">
        <f t="shared" si="83"/>
        <v>27.63</v>
      </c>
      <c r="M303" s="11">
        <f t="shared" si="84"/>
        <v>108914.17286000001</v>
      </c>
      <c r="N303" s="11">
        <f t="shared" si="85"/>
        <v>108914.17286000001</v>
      </c>
      <c r="O303" s="11">
        <f t="shared" si="100"/>
        <v>0.17286000000603963</v>
      </c>
      <c r="P303" s="8">
        <f t="shared" si="86"/>
        <v>108914</v>
      </c>
      <c r="Q303" s="11">
        <f t="shared" si="87"/>
        <v>-0.17286000000603963</v>
      </c>
      <c r="R303" s="1">
        <f t="shared" si="88"/>
        <v>16.87</v>
      </c>
      <c r="S303" s="8">
        <f>ROUND(IF(J303=3%,$I$364*Ranking!K303,0),0)</f>
        <v>42090</v>
      </c>
      <c r="T303" s="8">
        <f t="shared" si="89"/>
        <v>151004</v>
      </c>
      <c r="U303" s="8">
        <f t="shared" si="90"/>
        <v>42090</v>
      </c>
      <c r="V303" s="8">
        <f t="shared" si="91"/>
        <v>151004</v>
      </c>
      <c r="W303" s="10">
        <f t="shared" si="92"/>
        <v>23.39</v>
      </c>
      <c r="X303" s="8">
        <f>IF(J303=3%,ROUND($I$366*Ranking!K303,0),0)</f>
        <v>27394</v>
      </c>
      <c r="Y303" s="12">
        <f t="shared" si="93"/>
        <v>178398</v>
      </c>
      <c r="Z303" s="12">
        <f t="shared" si="94"/>
        <v>27394</v>
      </c>
      <c r="AA303" s="8">
        <f t="shared" si="95"/>
        <v>178398</v>
      </c>
      <c r="AB303" s="55">
        <f t="shared" si="96"/>
        <v>0</v>
      </c>
      <c r="AC303" s="56">
        <f t="shared" si="97"/>
        <v>27.63</v>
      </c>
      <c r="AD303" s="57" t="str">
        <f t="shared" si="98"/>
        <v/>
      </c>
      <c r="AE303" s="8"/>
    </row>
    <row r="304" spans="1:31">
      <c r="A304" s="1">
        <v>301</v>
      </c>
      <c r="B304" s="14" t="s">
        <v>107</v>
      </c>
      <c r="C304" s="14" t="s">
        <v>7</v>
      </c>
      <c r="D304" s="6" t="s">
        <v>108</v>
      </c>
      <c r="E304" s="7">
        <v>842424.98</v>
      </c>
      <c r="F304" s="7">
        <v>9078.61</v>
      </c>
      <c r="G304" s="53">
        <v>0</v>
      </c>
      <c r="H304" s="7">
        <f t="shared" si="99"/>
        <v>833346.37</v>
      </c>
      <c r="I304" s="8">
        <f t="shared" si="81"/>
        <v>833346</v>
      </c>
      <c r="J304" s="9">
        <v>0.03</v>
      </c>
      <c r="K304" s="10">
        <f t="shared" si="82"/>
        <v>16.87</v>
      </c>
      <c r="L304" s="10">
        <f t="shared" si="83"/>
        <v>27.29</v>
      </c>
      <c r="M304" s="11">
        <f t="shared" si="84"/>
        <v>140560.78357999999</v>
      </c>
      <c r="N304" s="11">
        <f t="shared" si="85"/>
        <v>140560.78357999999</v>
      </c>
      <c r="O304" s="11">
        <f t="shared" si="100"/>
        <v>-0.21642000001156703</v>
      </c>
      <c r="P304" s="8">
        <f t="shared" si="86"/>
        <v>140561</v>
      </c>
      <c r="Q304" s="11">
        <f t="shared" si="87"/>
        <v>0.21642000001156703</v>
      </c>
      <c r="R304" s="1">
        <f t="shared" si="88"/>
        <v>16.87</v>
      </c>
      <c r="S304" s="8">
        <f>ROUND(IF(J304=3%,$I$364*Ranking!K304,0),0)</f>
        <v>52613</v>
      </c>
      <c r="T304" s="8">
        <f t="shared" si="89"/>
        <v>193174</v>
      </c>
      <c r="U304" s="8">
        <f t="shared" si="90"/>
        <v>52613</v>
      </c>
      <c r="V304" s="8">
        <f t="shared" si="91"/>
        <v>193174</v>
      </c>
      <c r="W304" s="10">
        <f t="shared" si="92"/>
        <v>23.18</v>
      </c>
      <c r="X304" s="8">
        <f>IF(J304=3%,ROUND($I$366*Ranking!K304,0),0)</f>
        <v>34242</v>
      </c>
      <c r="Y304" s="12">
        <f t="shared" si="93"/>
        <v>227416</v>
      </c>
      <c r="Z304" s="12">
        <f t="shared" si="94"/>
        <v>34242</v>
      </c>
      <c r="AA304" s="8">
        <f t="shared" si="95"/>
        <v>227416</v>
      </c>
      <c r="AB304" s="55">
        <f t="shared" si="96"/>
        <v>0</v>
      </c>
      <c r="AC304" s="56">
        <f t="shared" si="97"/>
        <v>27.29</v>
      </c>
      <c r="AD304" s="57" t="str">
        <f t="shared" si="98"/>
        <v/>
      </c>
      <c r="AE304" s="8"/>
    </row>
    <row r="305" spans="1:31">
      <c r="A305" s="1">
        <v>302</v>
      </c>
      <c r="B305" s="14" t="s">
        <v>626</v>
      </c>
      <c r="C305" s="14" t="s">
        <v>7</v>
      </c>
      <c r="D305" s="6" t="s">
        <v>627</v>
      </c>
      <c r="E305" s="7">
        <v>0</v>
      </c>
      <c r="F305" s="7">
        <v>0</v>
      </c>
      <c r="G305" s="53">
        <v>0</v>
      </c>
      <c r="H305" s="7">
        <f t="shared" si="99"/>
        <v>0</v>
      </c>
      <c r="I305" s="8">
        <f t="shared" si="81"/>
        <v>0</v>
      </c>
      <c r="J305" s="9">
        <v>0</v>
      </c>
      <c r="K305" s="10">
        <f t="shared" si="82"/>
        <v>0</v>
      </c>
      <c r="L305" s="10" t="str">
        <f t="shared" si="83"/>
        <v/>
      </c>
      <c r="M305" s="11">
        <f t="shared" si="84"/>
        <v>0</v>
      </c>
      <c r="N305" s="11">
        <f t="shared" si="85"/>
        <v>0</v>
      </c>
      <c r="O305" s="11">
        <f t="shared" si="100"/>
        <v>0</v>
      </c>
      <c r="P305" s="8">
        <f t="shared" si="86"/>
        <v>0</v>
      </c>
      <c r="Q305" s="11">
        <f t="shared" si="87"/>
        <v>0</v>
      </c>
      <c r="R305" s="1">
        <f t="shared" si="88"/>
        <v>0</v>
      </c>
      <c r="S305" s="8">
        <f>ROUND(IF(J305=3%,$I$364*Ranking!K305,0),0)</f>
        <v>0</v>
      </c>
      <c r="T305" s="8">
        <f t="shared" si="89"/>
        <v>0</v>
      </c>
      <c r="U305" s="8">
        <f t="shared" si="90"/>
        <v>0</v>
      </c>
      <c r="V305" s="8">
        <f t="shared" si="91"/>
        <v>0</v>
      </c>
      <c r="W305" s="10">
        <f t="shared" si="92"/>
        <v>0</v>
      </c>
      <c r="X305" s="8">
        <f>IF(J305=3%,ROUND($I$366*Ranking!K305,0),0)</f>
        <v>0</v>
      </c>
      <c r="Y305" s="12">
        <f t="shared" si="93"/>
        <v>0</v>
      </c>
      <c r="Z305" s="12">
        <f t="shared" si="94"/>
        <v>0</v>
      </c>
      <c r="AA305" s="8">
        <f t="shared" si="95"/>
        <v>0</v>
      </c>
      <c r="AB305" s="55">
        <f t="shared" si="96"/>
        <v>0</v>
      </c>
      <c r="AC305" s="56" t="str">
        <f t="shared" si="97"/>
        <v/>
      </c>
      <c r="AD305" s="57" t="str">
        <f t="shared" si="98"/>
        <v/>
      </c>
      <c r="AE305" s="8"/>
    </row>
    <row r="306" spans="1:31">
      <c r="A306" s="1">
        <v>303</v>
      </c>
      <c r="B306" s="14" t="s">
        <v>109</v>
      </c>
      <c r="C306" s="14" t="s">
        <v>7</v>
      </c>
      <c r="D306" s="6" t="s">
        <v>110</v>
      </c>
      <c r="E306" s="7">
        <v>626828.43999999994</v>
      </c>
      <c r="F306" s="7">
        <v>3220.62</v>
      </c>
      <c r="G306" s="53">
        <v>0</v>
      </c>
      <c r="H306" s="7">
        <f t="shared" si="99"/>
        <v>623607.81999999995</v>
      </c>
      <c r="I306" s="8">
        <f t="shared" si="81"/>
        <v>623608</v>
      </c>
      <c r="J306" s="9">
        <v>0.03</v>
      </c>
      <c r="K306" s="10">
        <f t="shared" si="82"/>
        <v>16.87</v>
      </c>
      <c r="L306" s="10">
        <f t="shared" si="83"/>
        <v>32.19</v>
      </c>
      <c r="M306" s="11">
        <f t="shared" si="84"/>
        <v>105184.19615</v>
      </c>
      <c r="N306" s="11">
        <f t="shared" si="85"/>
        <v>105184.19615</v>
      </c>
      <c r="O306" s="11">
        <f t="shared" si="100"/>
        <v>0.19615000000339933</v>
      </c>
      <c r="P306" s="8">
        <f t="shared" si="86"/>
        <v>105184</v>
      </c>
      <c r="Q306" s="11">
        <f t="shared" si="87"/>
        <v>-0.19615000000339933</v>
      </c>
      <c r="R306" s="1">
        <f t="shared" si="88"/>
        <v>16.87</v>
      </c>
      <c r="S306" s="8">
        <f>ROUND(IF(J306=3%,$I$364*Ranking!K306,0),0)</f>
        <v>57874</v>
      </c>
      <c r="T306" s="8">
        <f t="shared" si="89"/>
        <v>163058</v>
      </c>
      <c r="U306" s="8">
        <f t="shared" si="90"/>
        <v>57874</v>
      </c>
      <c r="V306" s="8">
        <f t="shared" si="91"/>
        <v>163058</v>
      </c>
      <c r="W306" s="10">
        <f t="shared" si="92"/>
        <v>26.15</v>
      </c>
      <c r="X306" s="8">
        <f>IF(J306=3%,ROUND($I$366*Ranking!K306,0),0)</f>
        <v>37666</v>
      </c>
      <c r="Y306" s="12">
        <f t="shared" si="93"/>
        <v>200724</v>
      </c>
      <c r="Z306" s="12">
        <f t="shared" si="94"/>
        <v>37666</v>
      </c>
      <c r="AA306" s="8">
        <f t="shared" si="95"/>
        <v>200724</v>
      </c>
      <c r="AB306" s="55">
        <f t="shared" si="96"/>
        <v>0</v>
      </c>
      <c r="AC306" s="56">
        <f t="shared" si="97"/>
        <v>32.19</v>
      </c>
      <c r="AD306" s="57" t="str">
        <f t="shared" si="98"/>
        <v/>
      </c>
      <c r="AE306" s="8"/>
    </row>
    <row r="307" spans="1:31">
      <c r="A307" s="1">
        <v>304</v>
      </c>
      <c r="B307" s="14" t="s">
        <v>628</v>
      </c>
      <c r="C307" s="14" t="s">
        <v>7</v>
      </c>
      <c r="D307" s="6" t="s">
        <v>629</v>
      </c>
      <c r="E307" s="7">
        <v>0</v>
      </c>
      <c r="F307" s="7">
        <v>0</v>
      </c>
      <c r="G307" s="53">
        <v>0</v>
      </c>
      <c r="H307" s="7">
        <f t="shared" si="99"/>
        <v>0</v>
      </c>
      <c r="I307" s="8">
        <f t="shared" si="81"/>
        <v>0</v>
      </c>
      <c r="J307" s="9">
        <v>0</v>
      </c>
      <c r="K307" s="10">
        <f t="shared" si="82"/>
        <v>0</v>
      </c>
      <c r="L307" s="10" t="str">
        <f t="shared" si="83"/>
        <v/>
      </c>
      <c r="M307" s="11">
        <f t="shared" si="84"/>
        <v>0</v>
      </c>
      <c r="N307" s="11">
        <f t="shared" si="85"/>
        <v>0</v>
      </c>
      <c r="O307" s="11">
        <f t="shared" si="100"/>
        <v>0</v>
      </c>
      <c r="P307" s="8">
        <f t="shared" si="86"/>
        <v>0</v>
      </c>
      <c r="Q307" s="11">
        <f t="shared" si="87"/>
        <v>0</v>
      </c>
      <c r="R307" s="1">
        <f t="shared" si="88"/>
        <v>0</v>
      </c>
      <c r="S307" s="8">
        <f>ROUND(IF(J307=3%,$I$364*Ranking!K307,0),0)</f>
        <v>0</v>
      </c>
      <c r="T307" s="8">
        <f t="shared" si="89"/>
        <v>0</v>
      </c>
      <c r="U307" s="8">
        <f t="shared" si="90"/>
        <v>0</v>
      </c>
      <c r="V307" s="8">
        <f t="shared" si="91"/>
        <v>0</v>
      </c>
      <c r="W307" s="10">
        <f t="shared" si="92"/>
        <v>0</v>
      </c>
      <c r="X307" s="8">
        <f>IF(J307=3%,ROUND($I$366*Ranking!K307,0),0)</f>
        <v>0</v>
      </c>
      <c r="Y307" s="12">
        <f t="shared" si="93"/>
        <v>0</v>
      </c>
      <c r="Z307" s="12">
        <f t="shared" si="94"/>
        <v>0</v>
      </c>
      <c r="AA307" s="8">
        <f t="shared" si="95"/>
        <v>0</v>
      </c>
      <c r="AB307" s="55">
        <f t="shared" si="96"/>
        <v>0</v>
      </c>
      <c r="AC307" s="56" t="str">
        <f t="shared" si="97"/>
        <v/>
      </c>
      <c r="AD307" s="57" t="str">
        <f t="shared" si="98"/>
        <v/>
      </c>
      <c r="AE307" s="8"/>
    </row>
    <row r="308" spans="1:31">
      <c r="A308" s="1">
        <v>305</v>
      </c>
      <c r="B308" s="14" t="s">
        <v>630</v>
      </c>
      <c r="C308" s="14" t="s">
        <v>7</v>
      </c>
      <c r="D308" s="6" t="s">
        <v>631</v>
      </c>
      <c r="E308" s="7">
        <v>0</v>
      </c>
      <c r="F308" s="7">
        <v>0</v>
      </c>
      <c r="G308" s="53">
        <v>0</v>
      </c>
      <c r="H308" s="7">
        <f t="shared" si="99"/>
        <v>0</v>
      </c>
      <c r="I308" s="8">
        <f t="shared" si="81"/>
        <v>0</v>
      </c>
      <c r="J308" s="9">
        <v>0</v>
      </c>
      <c r="K308" s="10">
        <f t="shared" si="82"/>
        <v>0</v>
      </c>
      <c r="L308" s="10" t="str">
        <f t="shared" si="83"/>
        <v/>
      </c>
      <c r="M308" s="11">
        <f t="shared" si="84"/>
        <v>0</v>
      </c>
      <c r="N308" s="11">
        <f t="shared" si="85"/>
        <v>0</v>
      </c>
      <c r="O308" s="11">
        <f t="shared" si="100"/>
        <v>0</v>
      </c>
      <c r="P308" s="8">
        <f t="shared" si="86"/>
        <v>0</v>
      </c>
      <c r="Q308" s="11">
        <f t="shared" si="87"/>
        <v>0</v>
      </c>
      <c r="R308" s="1">
        <f t="shared" si="88"/>
        <v>0</v>
      </c>
      <c r="S308" s="8">
        <f>ROUND(IF(J308=3%,$I$364*Ranking!K308,0),0)</f>
        <v>0</v>
      </c>
      <c r="T308" s="8">
        <f t="shared" si="89"/>
        <v>0</v>
      </c>
      <c r="U308" s="8">
        <f t="shared" si="90"/>
        <v>0</v>
      </c>
      <c r="V308" s="8">
        <f t="shared" si="91"/>
        <v>0</v>
      </c>
      <c r="W308" s="10">
        <f t="shared" si="92"/>
        <v>0</v>
      </c>
      <c r="X308" s="8">
        <f>IF(J308=3%,ROUND($I$366*Ranking!K308,0),0)</f>
        <v>0</v>
      </c>
      <c r="Y308" s="12">
        <f t="shared" si="93"/>
        <v>0</v>
      </c>
      <c r="Z308" s="12">
        <f t="shared" si="94"/>
        <v>0</v>
      </c>
      <c r="AA308" s="8">
        <f t="shared" si="95"/>
        <v>0</v>
      </c>
      <c r="AB308" s="55">
        <f t="shared" si="96"/>
        <v>0</v>
      </c>
      <c r="AC308" s="56" t="str">
        <f t="shared" si="97"/>
        <v/>
      </c>
      <c r="AD308" s="57" t="str">
        <f t="shared" si="98"/>
        <v/>
      </c>
      <c r="AE308" s="8"/>
    </row>
    <row r="309" spans="1:31">
      <c r="A309" s="1">
        <v>306</v>
      </c>
      <c r="B309" s="14" t="s">
        <v>632</v>
      </c>
      <c r="C309" s="14" t="s">
        <v>7</v>
      </c>
      <c r="D309" s="6" t="s">
        <v>633</v>
      </c>
      <c r="E309" s="7">
        <v>0</v>
      </c>
      <c r="F309" s="7">
        <v>0</v>
      </c>
      <c r="G309" s="53">
        <v>0</v>
      </c>
      <c r="H309" s="7">
        <f t="shared" si="99"/>
        <v>0</v>
      </c>
      <c r="I309" s="8">
        <f t="shared" si="81"/>
        <v>0</v>
      </c>
      <c r="J309" s="9">
        <v>0</v>
      </c>
      <c r="K309" s="10">
        <f t="shared" si="82"/>
        <v>0</v>
      </c>
      <c r="L309" s="10" t="str">
        <f t="shared" si="83"/>
        <v/>
      </c>
      <c r="M309" s="11">
        <f t="shared" si="84"/>
        <v>0</v>
      </c>
      <c r="N309" s="11">
        <f t="shared" si="85"/>
        <v>0</v>
      </c>
      <c r="O309" s="11">
        <f t="shared" si="100"/>
        <v>0</v>
      </c>
      <c r="P309" s="8">
        <f t="shared" si="86"/>
        <v>0</v>
      </c>
      <c r="Q309" s="11">
        <f t="shared" si="87"/>
        <v>0</v>
      </c>
      <c r="R309" s="1">
        <f t="shared" si="88"/>
        <v>0</v>
      </c>
      <c r="S309" s="8">
        <f>ROUND(IF(J309=3%,$I$364*Ranking!K309,0),0)</f>
        <v>0</v>
      </c>
      <c r="T309" s="8">
        <f t="shared" si="89"/>
        <v>0</v>
      </c>
      <c r="U309" s="8">
        <f t="shared" si="90"/>
        <v>0</v>
      </c>
      <c r="V309" s="8">
        <f t="shared" si="91"/>
        <v>0</v>
      </c>
      <c r="W309" s="10">
        <f t="shared" si="92"/>
        <v>0</v>
      </c>
      <c r="X309" s="8">
        <f>IF(J309=3%,ROUND($I$366*Ranking!K309,0),0)</f>
        <v>0</v>
      </c>
      <c r="Y309" s="12">
        <f t="shared" si="93"/>
        <v>0</v>
      </c>
      <c r="Z309" s="12">
        <f t="shared" si="94"/>
        <v>0</v>
      </c>
      <c r="AA309" s="8">
        <f t="shared" si="95"/>
        <v>0</v>
      </c>
      <c r="AB309" s="55">
        <f t="shared" si="96"/>
        <v>0</v>
      </c>
      <c r="AC309" s="56" t="str">
        <f t="shared" si="97"/>
        <v/>
      </c>
      <c r="AD309" s="57" t="str">
        <f t="shared" si="98"/>
        <v/>
      </c>
      <c r="AE309" s="8"/>
    </row>
    <row r="310" spans="1:31">
      <c r="A310" s="1">
        <v>307</v>
      </c>
      <c r="B310" s="14" t="s">
        <v>634</v>
      </c>
      <c r="C310" s="14" t="s">
        <v>7</v>
      </c>
      <c r="D310" s="6" t="s">
        <v>635</v>
      </c>
      <c r="E310" s="7">
        <v>0</v>
      </c>
      <c r="F310" s="7">
        <v>0</v>
      </c>
      <c r="G310" s="53">
        <v>0</v>
      </c>
      <c r="H310" s="7">
        <f t="shared" si="99"/>
        <v>0</v>
      </c>
      <c r="I310" s="8">
        <f t="shared" si="81"/>
        <v>0</v>
      </c>
      <c r="J310" s="9">
        <v>0</v>
      </c>
      <c r="K310" s="10">
        <f t="shared" si="82"/>
        <v>0</v>
      </c>
      <c r="L310" s="10" t="str">
        <f t="shared" si="83"/>
        <v/>
      </c>
      <c r="M310" s="11">
        <f t="shared" si="84"/>
        <v>0</v>
      </c>
      <c r="N310" s="11">
        <f t="shared" si="85"/>
        <v>0</v>
      </c>
      <c r="O310" s="11">
        <f t="shared" si="100"/>
        <v>0</v>
      </c>
      <c r="P310" s="8">
        <f t="shared" si="86"/>
        <v>0</v>
      </c>
      <c r="Q310" s="11">
        <f t="shared" si="87"/>
        <v>0</v>
      </c>
      <c r="R310" s="1">
        <f t="shared" si="88"/>
        <v>0</v>
      </c>
      <c r="S310" s="8">
        <f>ROUND(IF(J310=3%,$I$364*Ranking!K310,0),0)</f>
        <v>0</v>
      </c>
      <c r="T310" s="8">
        <f t="shared" si="89"/>
        <v>0</v>
      </c>
      <c r="U310" s="8">
        <f t="shared" si="90"/>
        <v>0</v>
      </c>
      <c r="V310" s="8">
        <f t="shared" si="91"/>
        <v>0</v>
      </c>
      <c r="W310" s="10">
        <f t="shared" si="92"/>
        <v>0</v>
      </c>
      <c r="X310" s="8">
        <f>IF(J310=3%,ROUND($I$366*Ranking!K310,0),0)</f>
        <v>0</v>
      </c>
      <c r="Y310" s="12">
        <f t="shared" si="93"/>
        <v>0</v>
      </c>
      <c r="Z310" s="12">
        <f t="shared" si="94"/>
        <v>0</v>
      </c>
      <c r="AA310" s="8">
        <f t="shared" si="95"/>
        <v>0</v>
      </c>
      <c r="AB310" s="55">
        <f t="shared" si="96"/>
        <v>0</v>
      </c>
      <c r="AC310" s="56" t="str">
        <f t="shared" si="97"/>
        <v/>
      </c>
      <c r="AD310" s="57" t="str">
        <f t="shared" si="98"/>
        <v/>
      </c>
      <c r="AE310" s="8"/>
    </row>
    <row r="311" spans="1:31">
      <c r="A311" s="1">
        <v>308</v>
      </c>
      <c r="B311" s="14" t="s">
        <v>636</v>
      </c>
      <c r="C311" s="14" t="s">
        <v>7</v>
      </c>
      <c r="D311" s="6" t="s">
        <v>637</v>
      </c>
      <c r="E311" s="7">
        <v>4278926.83</v>
      </c>
      <c r="F311" s="7">
        <v>15742.28</v>
      </c>
      <c r="G311" s="53">
        <v>0</v>
      </c>
      <c r="H311" s="7">
        <f t="shared" si="99"/>
        <v>4263184.55</v>
      </c>
      <c r="I311" s="8">
        <f t="shared" si="81"/>
        <v>4263185</v>
      </c>
      <c r="J311" s="9">
        <v>0.02</v>
      </c>
      <c r="K311" s="10">
        <f t="shared" si="82"/>
        <v>16.87</v>
      </c>
      <c r="L311" s="10">
        <f t="shared" si="83"/>
        <v>16.87</v>
      </c>
      <c r="M311" s="11">
        <f t="shared" si="84"/>
        <v>719073.01908</v>
      </c>
      <c r="N311" s="11">
        <f t="shared" si="85"/>
        <v>719073.01908</v>
      </c>
      <c r="O311" s="11">
        <f t="shared" si="100"/>
        <v>1.9079999998211861E-2</v>
      </c>
      <c r="P311" s="8">
        <f t="shared" si="86"/>
        <v>719073</v>
      </c>
      <c r="Q311" s="11">
        <f t="shared" si="87"/>
        <v>-1.9079999998211861E-2</v>
      </c>
      <c r="R311" s="1">
        <f t="shared" si="88"/>
        <v>16.87</v>
      </c>
      <c r="S311" s="8">
        <f>ROUND(IF(J311=3%,$I$364*Ranking!K311,0),0)</f>
        <v>0</v>
      </c>
      <c r="T311" s="8">
        <f t="shared" si="89"/>
        <v>719073</v>
      </c>
      <c r="U311" s="8">
        <f t="shared" si="90"/>
        <v>0</v>
      </c>
      <c r="V311" s="8">
        <f t="shared" si="91"/>
        <v>719073</v>
      </c>
      <c r="W311" s="10">
        <f t="shared" si="92"/>
        <v>16.87</v>
      </c>
      <c r="X311" s="8">
        <f>IF(J311=3%,ROUND($I$366*Ranking!K311,0),0)</f>
        <v>0</v>
      </c>
      <c r="Y311" s="12">
        <f t="shared" si="93"/>
        <v>719073</v>
      </c>
      <c r="Z311" s="12">
        <f t="shared" si="94"/>
        <v>0</v>
      </c>
      <c r="AA311" s="8">
        <f t="shared" si="95"/>
        <v>719073</v>
      </c>
      <c r="AB311" s="55">
        <f t="shared" si="96"/>
        <v>0</v>
      </c>
      <c r="AC311" s="56">
        <f t="shared" si="97"/>
        <v>16.87</v>
      </c>
      <c r="AD311" s="57" t="str">
        <f t="shared" si="98"/>
        <v/>
      </c>
      <c r="AE311" s="8"/>
    </row>
    <row r="312" spans="1:31">
      <c r="A312" s="1">
        <v>309</v>
      </c>
      <c r="B312" s="14" t="s">
        <v>638</v>
      </c>
      <c r="C312" s="14" t="s">
        <v>7</v>
      </c>
      <c r="D312" s="6" t="s">
        <v>639</v>
      </c>
      <c r="E312" s="7">
        <v>0</v>
      </c>
      <c r="F312" s="7">
        <v>0</v>
      </c>
      <c r="G312" s="53">
        <v>0</v>
      </c>
      <c r="H312" s="7">
        <f t="shared" si="99"/>
        <v>0</v>
      </c>
      <c r="I312" s="8">
        <f t="shared" si="81"/>
        <v>0</v>
      </c>
      <c r="J312" s="9">
        <v>0</v>
      </c>
      <c r="K312" s="10">
        <f t="shared" si="82"/>
        <v>0</v>
      </c>
      <c r="L312" s="10" t="str">
        <f t="shared" si="83"/>
        <v/>
      </c>
      <c r="M312" s="11">
        <f t="shared" si="84"/>
        <v>0</v>
      </c>
      <c r="N312" s="11">
        <f t="shared" si="85"/>
        <v>0</v>
      </c>
      <c r="O312" s="11">
        <f t="shared" si="100"/>
        <v>0</v>
      </c>
      <c r="P312" s="8">
        <f t="shared" si="86"/>
        <v>0</v>
      </c>
      <c r="Q312" s="11">
        <f t="shared" si="87"/>
        <v>0</v>
      </c>
      <c r="R312" s="1">
        <f t="shared" si="88"/>
        <v>0</v>
      </c>
      <c r="S312" s="8">
        <f>ROUND(IF(J312=3%,$I$364*Ranking!K312,0),0)</f>
        <v>0</v>
      </c>
      <c r="T312" s="8">
        <f t="shared" si="89"/>
        <v>0</v>
      </c>
      <c r="U312" s="8">
        <f t="shared" si="90"/>
        <v>0</v>
      </c>
      <c r="V312" s="8">
        <f t="shared" si="91"/>
        <v>0</v>
      </c>
      <c r="W312" s="10">
        <f t="shared" si="92"/>
        <v>0</v>
      </c>
      <c r="X312" s="8">
        <f>IF(J312=3%,ROUND($I$366*Ranking!K312,0),0)</f>
        <v>0</v>
      </c>
      <c r="Y312" s="12">
        <f t="shared" si="93"/>
        <v>0</v>
      </c>
      <c r="Z312" s="12">
        <f t="shared" si="94"/>
        <v>0</v>
      </c>
      <c r="AA312" s="8">
        <f t="shared" si="95"/>
        <v>0</v>
      </c>
      <c r="AB312" s="55">
        <f t="shared" si="96"/>
        <v>0</v>
      </c>
      <c r="AC312" s="56" t="str">
        <f t="shared" si="97"/>
        <v/>
      </c>
      <c r="AD312" s="57" t="str">
        <f t="shared" si="98"/>
        <v/>
      </c>
      <c r="AE312" s="8"/>
    </row>
    <row r="313" spans="1:31">
      <c r="A313" s="1">
        <v>310</v>
      </c>
      <c r="B313" s="14" t="s">
        <v>111</v>
      </c>
      <c r="C313" s="14" t="s">
        <v>7</v>
      </c>
      <c r="D313" s="6" t="s">
        <v>112</v>
      </c>
      <c r="E313" s="7">
        <v>1209263.2</v>
      </c>
      <c r="F313" s="7">
        <v>9099.56</v>
      </c>
      <c r="G313" s="53">
        <v>0</v>
      </c>
      <c r="H313" s="7">
        <f t="shared" si="99"/>
        <v>1200163.6399999999</v>
      </c>
      <c r="I313" s="8">
        <f t="shared" si="81"/>
        <v>1200164</v>
      </c>
      <c r="J313" s="9">
        <v>0.03</v>
      </c>
      <c r="K313" s="10">
        <f t="shared" si="82"/>
        <v>16.87</v>
      </c>
      <c r="L313" s="10">
        <f t="shared" si="83"/>
        <v>21.93</v>
      </c>
      <c r="M313" s="11">
        <f t="shared" si="84"/>
        <v>202432.11374999999</v>
      </c>
      <c r="N313" s="11">
        <f t="shared" si="85"/>
        <v>202432.11374999999</v>
      </c>
      <c r="O313" s="11">
        <f t="shared" si="100"/>
        <v>0.11374999998952262</v>
      </c>
      <c r="P313" s="8">
        <f t="shared" si="86"/>
        <v>202432</v>
      </c>
      <c r="Q313" s="11">
        <f t="shared" si="87"/>
        <v>-0.11374999998952262</v>
      </c>
      <c r="R313" s="1">
        <f t="shared" si="88"/>
        <v>16.87</v>
      </c>
      <c r="S313" s="8">
        <f>ROUND(IF(J313=3%,$I$364*Ranking!K313,0),0)</f>
        <v>36829</v>
      </c>
      <c r="T313" s="8">
        <f t="shared" si="89"/>
        <v>239261</v>
      </c>
      <c r="U313" s="8">
        <f t="shared" si="90"/>
        <v>36829</v>
      </c>
      <c r="V313" s="8">
        <f t="shared" si="91"/>
        <v>239261</v>
      </c>
      <c r="W313" s="10">
        <f t="shared" si="92"/>
        <v>19.940000000000001</v>
      </c>
      <c r="X313" s="8">
        <f>IF(J313=3%,ROUND($I$366*Ranking!K313,0),0)</f>
        <v>23969</v>
      </c>
      <c r="Y313" s="12">
        <f t="shared" si="93"/>
        <v>263230</v>
      </c>
      <c r="Z313" s="12">
        <f t="shared" si="94"/>
        <v>23969</v>
      </c>
      <c r="AA313" s="8">
        <f t="shared" si="95"/>
        <v>263230</v>
      </c>
      <c r="AB313" s="55">
        <f t="shared" si="96"/>
        <v>0</v>
      </c>
      <c r="AC313" s="56">
        <f t="shared" si="97"/>
        <v>21.93</v>
      </c>
      <c r="AD313" s="57" t="str">
        <f t="shared" si="98"/>
        <v/>
      </c>
      <c r="AE313" s="8"/>
    </row>
    <row r="314" spans="1:31">
      <c r="A314" s="1">
        <v>311</v>
      </c>
      <c r="B314" s="14" t="s">
        <v>640</v>
      </c>
      <c r="C314" s="14" t="s">
        <v>7</v>
      </c>
      <c r="D314" s="6" t="s">
        <v>641</v>
      </c>
      <c r="E314" s="7">
        <v>0</v>
      </c>
      <c r="F314" s="7">
        <v>0</v>
      </c>
      <c r="G314" s="53">
        <v>0</v>
      </c>
      <c r="H314" s="7">
        <f t="shared" si="99"/>
        <v>0</v>
      </c>
      <c r="I314" s="8">
        <f t="shared" si="81"/>
        <v>0</v>
      </c>
      <c r="J314" s="9">
        <v>0</v>
      </c>
      <c r="K314" s="10">
        <f t="shared" si="82"/>
        <v>0</v>
      </c>
      <c r="L314" s="10" t="str">
        <f t="shared" si="83"/>
        <v/>
      </c>
      <c r="M314" s="11">
        <f t="shared" si="84"/>
        <v>0</v>
      </c>
      <c r="N314" s="11">
        <f t="shared" si="85"/>
        <v>0</v>
      </c>
      <c r="O314" s="11">
        <f t="shared" si="100"/>
        <v>0</v>
      </c>
      <c r="P314" s="8">
        <f t="shared" si="86"/>
        <v>0</v>
      </c>
      <c r="Q314" s="11">
        <f t="shared" si="87"/>
        <v>0</v>
      </c>
      <c r="R314" s="1">
        <f t="shared" si="88"/>
        <v>0</v>
      </c>
      <c r="S314" s="8">
        <f>ROUND(IF(J314=3%,$I$364*Ranking!K314,0),0)</f>
        <v>0</v>
      </c>
      <c r="T314" s="8">
        <f t="shared" si="89"/>
        <v>0</v>
      </c>
      <c r="U314" s="8">
        <f t="shared" si="90"/>
        <v>0</v>
      </c>
      <c r="V314" s="8">
        <f t="shared" si="91"/>
        <v>0</v>
      </c>
      <c r="W314" s="10">
        <f t="shared" si="92"/>
        <v>0</v>
      </c>
      <c r="X314" s="8">
        <f>IF(J314=3%,ROUND($I$366*Ranking!K314,0),0)</f>
        <v>0</v>
      </c>
      <c r="Y314" s="12">
        <f t="shared" si="93"/>
        <v>0</v>
      </c>
      <c r="Z314" s="12">
        <f t="shared" si="94"/>
        <v>0</v>
      </c>
      <c r="AA314" s="8">
        <f t="shared" si="95"/>
        <v>0</v>
      </c>
      <c r="AB314" s="55">
        <f t="shared" si="96"/>
        <v>0</v>
      </c>
      <c r="AC314" s="56" t="str">
        <f t="shared" si="97"/>
        <v/>
      </c>
      <c r="AD314" s="57" t="str">
        <f t="shared" si="98"/>
        <v/>
      </c>
      <c r="AE314" s="8"/>
    </row>
    <row r="315" spans="1:31">
      <c r="A315" s="1">
        <v>312</v>
      </c>
      <c r="B315" s="14" t="s">
        <v>642</v>
      </c>
      <c r="C315" s="14" t="s">
        <v>7</v>
      </c>
      <c r="D315" s="6" t="s">
        <v>643</v>
      </c>
      <c r="E315" s="7">
        <v>0</v>
      </c>
      <c r="F315" s="7">
        <v>0</v>
      </c>
      <c r="G315" s="53">
        <v>0</v>
      </c>
      <c r="H315" s="7">
        <f t="shared" si="99"/>
        <v>0</v>
      </c>
      <c r="I315" s="8">
        <f t="shared" si="81"/>
        <v>0</v>
      </c>
      <c r="J315" s="9">
        <v>0</v>
      </c>
      <c r="K315" s="10">
        <f t="shared" si="82"/>
        <v>0</v>
      </c>
      <c r="L315" s="10" t="str">
        <f t="shared" si="83"/>
        <v/>
      </c>
      <c r="M315" s="11">
        <f t="shared" si="84"/>
        <v>0</v>
      </c>
      <c r="N315" s="11">
        <f t="shared" si="85"/>
        <v>0</v>
      </c>
      <c r="O315" s="11">
        <f t="shared" si="100"/>
        <v>0</v>
      </c>
      <c r="P315" s="8">
        <f t="shared" si="86"/>
        <v>0</v>
      </c>
      <c r="Q315" s="11">
        <f t="shared" si="87"/>
        <v>0</v>
      </c>
      <c r="R315" s="1">
        <f t="shared" si="88"/>
        <v>0</v>
      </c>
      <c r="S315" s="8">
        <f>ROUND(IF(J315=3%,$I$364*Ranking!K315,0),0)</f>
        <v>0</v>
      </c>
      <c r="T315" s="8">
        <f t="shared" si="89"/>
        <v>0</v>
      </c>
      <c r="U315" s="8">
        <f t="shared" si="90"/>
        <v>0</v>
      </c>
      <c r="V315" s="8">
        <f t="shared" si="91"/>
        <v>0</v>
      </c>
      <c r="W315" s="10">
        <f t="shared" si="92"/>
        <v>0</v>
      </c>
      <c r="X315" s="8">
        <f>IF(J315=3%,ROUND($I$366*Ranking!K315,0),0)</f>
        <v>0</v>
      </c>
      <c r="Y315" s="12">
        <f t="shared" si="93"/>
        <v>0</v>
      </c>
      <c r="Z315" s="12">
        <f t="shared" si="94"/>
        <v>0</v>
      </c>
      <c r="AA315" s="8">
        <f t="shared" si="95"/>
        <v>0</v>
      </c>
      <c r="AB315" s="55">
        <f t="shared" si="96"/>
        <v>0</v>
      </c>
      <c r="AC315" s="56" t="str">
        <f t="shared" si="97"/>
        <v/>
      </c>
      <c r="AD315" s="57" t="str">
        <f t="shared" si="98"/>
        <v/>
      </c>
      <c r="AE315" s="8"/>
    </row>
    <row r="316" spans="1:31">
      <c r="A316" s="1">
        <v>313</v>
      </c>
      <c r="B316" s="14" t="s">
        <v>644</v>
      </c>
      <c r="C316" s="14" t="s">
        <v>7</v>
      </c>
      <c r="D316" s="6" t="s">
        <v>645</v>
      </c>
      <c r="E316" s="7">
        <v>0</v>
      </c>
      <c r="F316" s="7">
        <v>0</v>
      </c>
      <c r="G316" s="53">
        <v>0</v>
      </c>
      <c r="H316" s="7">
        <f t="shared" si="99"/>
        <v>0</v>
      </c>
      <c r="I316" s="8">
        <f t="shared" si="81"/>
        <v>0</v>
      </c>
      <c r="J316" s="9">
        <v>0</v>
      </c>
      <c r="K316" s="10">
        <f t="shared" si="82"/>
        <v>0</v>
      </c>
      <c r="L316" s="10" t="str">
        <f t="shared" si="83"/>
        <v/>
      </c>
      <c r="M316" s="11">
        <f t="shared" si="84"/>
        <v>0</v>
      </c>
      <c r="N316" s="11">
        <f t="shared" si="85"/>
        <v>0</v>
      </c>
      <c r="O316" s="11">
        <f t="shared" si="100"/>
        <v>0</v>
      </c>
      <c r="P316" s="8">
        <f t="shared" si="86"/>
        <v>0</v>
      </c>
      <c r="Q316" s="11">
        <f t="shared" si="87"/>
        <v>0</v>
      </c>
      <c r="R316" s="1">
        <f t="shared" si="88"/>
        <v>0</v>
      </c>
      <c r="S316" s="8">
        <f>ROUND(IF(J316=3%,$I$364*Ranking!K316,0),0)</f>
        <v>0</v>
      </c>
      <c r="T316" s="8">
        <f t="shared" si="89"/>
        <v>0</v>
      </c>
      <c r="U316" s="8">
        <f t="shared" si="90"/>
        <v>0</v>
      </c>
      <c r="V316" s="8">
        <f t="shared" si="91"/>
        <v>0</v>
      </c>
      <c r="W316" s="10">
        <f t="shared" si="92"/>
        <v>0</v>
      </c>
      <c r="X316" s="8">
        <f>IF(J316=3%,ROUND($I$366*Ranking!K316,0),0)</f>
        <v>0</v>
      </c>
      <c r="Y316" s="12">
        <f t="shared" si="93"/>
        <v>0</v>
      </c>
      <c r="Z316" s="12">
        <f t="shared" si="94"/>
        <v>0</v>
      </c>
      <c r="AA316" s="8">
        <f t="shared" si="95"/>
        <v>0</v>
      </c>
      <c r="AB316" s="55">
        <f t="shared" si="96"/>
        <v>0</v>
      </c>
      <c r="AC316" s="56" t="str">
        <f t="shared" si="97"/>
        <v/>
      </c>
      <c r="AD316" s="57" t="str">
        <f t="shared" si="98"/>
        <v/>
      </c>
      <c r="AE316" s="8"/>
    </row>
    <row r="317" spans="1:31">
      <c r="A317" s="1">
        <v>314</v>
      </c>
      <c r="B317" s="14" t="s">
        <v>646</v>
      </c>
      <c r="C317" s="14" t="s">
        <v>7</v>
      </c>
      <c r="D317" s="6" t="s">
        <v>647</v>
      </c>
      <c r="E317" s="7">
        <v>3644145.98</v>
      </c>
      <c r="F317" s="7">
        <v>479946.1</v>
      </c>
      <c r="G317" s="53">
        <v>0</v>
      </c>
      <c r="H317" s="7">
        <f t="shared" si="99"/>
        <v>3164199.88</v>
      </c>
      <c r="I317" s="8">
        <f t="shared" si="81"/>
        <v>3164200</v>
      </c>
      <c r="J317" s="9">
        <v>0.02</v>
      </c>
      <c r="K317" s="10">
        <f t="shared" si="82"/>
        <v>16.87</v>
      </c>
      <c r="L317" s="10">
        <f t="shared" si="83"/>
        <v>16.87</v>
      </c>
      <c r="M317" s="11">
        <f t="shared" si="84"/>
        <v>533706.80535000004</v>
      </c>
      <c r="N317" s="11">
        <f t="shared" si="85"/>
        <v>533706.80535000004</v>
      </c>
      <c r="O317" s="11">
        <f>N317-P317</f>
        <v>-0.19464999996125698</v>
      </c>
      <c r="P317" s="8">
        <f t="shared" si="86"/>
        <v>533707</v>
      </c>
      <c r="Q317" s="11">
        <f t="shared" si="87"/>
        <v>0.19464999996125698</v>
      </c>
      <c r="R317" s="1">
        <f t="shared" si="88"/>
        <v>16.87</v>
      </c>
      <c r="S317" s="8">
        <f>ROUND(IF(J317=3%,$I$364*Ranking!K317,0),0)</f>
        <v>0</v>
      </c>
      <c r="T317" s="8">
        <f t="shared" si="89"/>
        <v>533707</v>
      </c>
      <c r="U317" s="8">
        <f t="shared" si="90"/>
        <v>0</v>
      </c>
      <c r="V317" s="8">
        <f t="shared" si="91"/>
        <v>533707</v>
      </c>
      <c r="W317" s="10">
        <f t="shared" si="92"/>
        <v>16.87</v>
      </c>
      <c r="X317" s="8">
        <f>IF(J317=3%,ROUND($I$366*Ranking!K317,0),0)</f>
        <v>0</v>
      </c>
      <c r="Y317" s="12">
        <f t="shared" si="93"/>
        <v>533707</v>
      </c>
      <c r="Z317" s="12">
        <f t="shared" si="94"/>
        <v>0</v>
      </c>
      <c r="AA317" s="8">
        <f t="shared" si="95"/>
        <v>533707</v>
      </c>
      <c r="AB317" s="55">
        <f t="shared" si="96"/>
        <v>0</v>
      </c>
      <c r="AC317" s="56">
        <f t="shared" si="97"/>
        <v>16.87</v>
      </c>
      <c r="AD317" s="57" t="str">
        <f t="shared" si="98"/>
        <v/>
      </c>
      <c r="AE317" s="8"/>
    </row>
    <row r="318" spans="1:31">
      <c r="A318" s="1">
        <v>315</v>
      </c>
      <c r="B318" s="14" t="s">
        <v>113</v>
      </c>
      <c r="C318" s="14" t="s">
        <v>7</v>
      </c>
      <c r="D318" s="6" t="s">
        <v>114</v>
      </c>
      <c r="E318" s="7">
        <v>1198696.8799999999</v>
      </c>
      <c r="F318" s="7">
        <v>1014.77</v>
      </c>
      <c r="G318" s="53">
        <v>0</v>
      </c>
      <c r="H318" s="7">
        <f t="shared" si="99"/>
        <v>1197682.1099999999</v>
      </c>
      <c r="I318" s="8">
        <f t="shared" si="81"/>
        <v>1197682</v>
      </c>
      <c r="J318" s="9">
        <v>1.4999999999999999E-2</v>
      </c>
      <c r="K318" s="10">
        <f t="shared" si="82"/>
        <v>16.87</v>
      </c>
      <c r="L318" s="10">
        <f t="shared" si="83"/>
        <v>16.87</v>
      </c>
      <c r="M318" s="11">
        <f t="shared" si="84"/>
        <v>202013.47388000001</v>
      </c>
      <c r="N318" s="11">
        <f t="shared" si="85"/>
        <v>202013.47388000001</v>
      </c>
      <c r="O318" s="11">
        <f t="shared" si="100"/>
        <v>0.47388000000501052</v>
      </c>
      <c r="P318" s="8">
        <f t="shared" si="86"/>
        <v>202013</v>
      </c>
      <c r="Q318" s="11">
        <f t="shared" si="87"/>
        <v>-0.47388000000501052</v>
      </c>
      <c r="R318" s="1">
        <f t="shared" si="88"/>
        <v>16.87</v>
      </c>
      <c r="S318" s="8">
        <f>ROUND(IF(J318=3%,$I$364*Ranking!K318,0),0)</f>
        <v>0</v>
      </c>
      <c r="T318" s="8">
        <f t="shared" si="89"/>
        <v>202013</v>
      </c>
      <c r="U318" s="8">
        <f t="shared" si="90"/>
        <v>0</v>
      </c>
      <c r="V318" s="8">
        <f t="shared" si="91"/>
        <v>202013</v>
      </c>
      <c r="W318" s="10">
        <f t="shared" si="92"/>
        <v>16.87</v>
      </c>
      <c r="X318" s="8">
        <f>IF(J318=3%,ROUND($I$366*Ranking!K318,0),0)</f>
        <v>0</v>
      </c>
      <c r="Y318" s="12">
        <f t="shared" si="93"/>
        <v>202013</v>
      </c>
      <c r="Z318" s="12">
        <f t="shared" si="94"/>
        <v>0</v>
      </c>
      <c r="AA318" s="8">
        <f t="shared" si="95"/>
        <v>202013</v>
      </c>
      <c r="AB318" s="55">
        <f t="shared" si="96"/>
        <v>0</v>
      </c>
      <c r="AC318" s="56">
        <f t="shared" si="97"/>
        <v>16.87</v>
      </c>
      <c r="AD318" s="57" t="str">
        <f t="shared" si="98"/>
        <v/>
      </c>
      <c r="AE318" s="8"/>
    </row>
    <row r="319" spans="1:31">
      <c r="A319" s="1">
        <v>316</v>
      </c>
      <c r="B319" s="14" t="s">
        <v>648</v>
      </c>
      <c r="C319" s="14" t="s">
        <v>7</v>
      </c>
      <c r="D319" s="6" t="s">
        <v>649</v>
      </c>
      <c r="E319" s="7">
        <v>0</v>
      </c>
      <c r="F319" s="7">
        <v>0</v>
      </c>
      <c r="G319" s="53">
        <v>0</v>
      </c>
      <c r="H319" s="7">
        <f t="shared" si="99"/>
        <v>0</v>
      </c>
      <c r="I319" s="8">
        <f t="shared" si="81"/>
        <v>0</v>
      </c>
      <c r="J319" s="9">
        <v>0</v>
      </c>
      <c r="K319" s="10">
        <f t="shared" si="82"/>
        <v>0</v>
      </c>
      <c r="L319" s="10" t="str">
        <f t="shared" si="83"/>
        <v/>
      </c>
      <c r="M319" s="11">
        <f t="shared" si="84"/>
        <v>0</v>
      </c>
      <c r="N319" s="11">
        <f t="shared" si="85"/>
        <v>0</v>
      </c>
      <c r="O319" s="11">
        <f t="shared" si="100"/>
        <v>0</v>
      </c>
      <c r="P319" s="8">
        <f t="shared" si="86"/>
        <v>0</v>
      </c>
      <c r="Q319" s="11">
        <f t="shared" si="87"/>
        <v>0</v>
      </c>
      <c r="R319" s="1">
        <f t="shared" si="88"/>
        <v>0</v>
      </c>
      <c r="S319" s="8">
        <f>ROUND(IF(J319=3%,$I$364*Ranking!K319,0),0)</f>
        <v>0</v>
      </c>
      <c r="T319" s="8">
        <f t="shared" si="89"/>
        <v>0</v>
      </c>
      <c r="U319" s="8">
        <f t="shared" si="90"/>
        <v>0</v>
      </c>
      <c r="V319" s="8">
        <f t="shared" si="91"/>
        <v>0</v>
      </c>
      <c r="W319" s="10">
        <f t="shared" si="92"/>
        <v>0</v>
      </c>
      <c r="X319" s="8">
        <f>IF(J319=3%,ROUND($I$366*Ranking!K319,0),0)</f>
        <v>0</v>
      </c>
      <c r="Y319" s="12">
        <f t="shared" si="93"/>
        <v>0</v>
      </c>
      <c r="Z319" s="12">
        <f t="shared" si="94"/>
        <v>0</v>
      </c>
      <c r="AA319" s="8">
        <f t="shared" si="95"/>
        <v>0</v>
      </c>
      <c r="AB319" s="55">
        <f t="shared" si="96"/>
        <v>0</v>
      </c>
      <c r="AC319" s="56" t="str">
        <f t="shared" si="97"/>
        <v/>
      </c>
      <c r="AD319" s="57" t="str">
        <f t="shared" si="98"/>
        <v/>
      </c>
      <c r="AE319" s="8"/>
    </row>
    <row r="320" spans="1:31">
      <c r="A320" s="1">
        <v>317</v>
      </c>
      <c r="B320" s="14" t="s">
        <v>115</v>
      </c>
      <c r="C320" s="14" t="s">
        <v>7</v>
      </c>
      <c r="D320" s="6" t="s">
        <v>116</v>
      </c>
      <c r="E320" s="7">
        <v>1699628.83</v>
      </c>
      <c r="F320" s="7">
        <v>8196.1299999999992</v>
      </c>
      <c r="G320" s="53">
        <v>0</v>
      </c>
      <c r="H320" s="7">
        <f t="shared" si="99"/>
        <v>1691432.7000000002</v>
      </c>
      <c r="I320" s="8">
        <f t="shared" si="81"/>
        <v>1691433</v>
      </c>
      <c r="J320" s="9">
        <v>0.01</v>
      </c>
      <c r="K320" s="10">
        <f t="shared" si="82"/>
        <v>16.87</v>
      </c>
      <c r="L320" s="10">
        <f t="shared" si="83"/>
        <v>16.87</v>
      </c>
      <c r="M320" s="11">
        <f t="shared" si="84"/>
        <v>285294.64094999997</v>
      </c>
      <c r="N320" s="11">
        <f t="shared" si="85"/>
        <v>285294.64094999997</v>
      </c>
      <c r="O320" s="11">
        <f t="shared" si="100"/>
        <v>-0.35905000002821907</v>
      </c>
      <c r="P320" s="8">
        <f t="shared" si="86"/>
        <v>285295</v>
      </c>
      <c r="Q320" s="11">
        <f t="shared" si="87"/>
        <v>0.35905000002821907</v>
      </c>
      <c r="R320" s="1">
        <f t="shared" si="88"/>
        <v>16.87</v>
      </c>
      <c r="S320" s="8">
        <f>ROUND(IF(J320=3%,$I$364*Ranking!K320,0),0)</f>
        <v>0</v>
      </c>
      <c r="T320" s="8">
        <f t="shared" si="89"/>
        <v>285295</v>
      </c>
      <c r="U320" s="8">
        <f t="shared" si="90"/>
        <v>0</v>
      </c>
      <c r="V320" s="8">
        <f t="shared" si="91"/>
        <v>285295</v>
      </c>
      <c r="W320" s="10">
        <f t="shared" si="92"/>
        <v>16.87</v>
      </c>
      <c r="X320" s="8">
        <f>IF(J320=3%,ROUND($I$366*Ranking!K320,0),0)</f>
        <v>0</v>
      </c>
      <c r="Y320" s="12">
        <f t="shared" si="93"/>
        <v>285295</v>
      </c>
      <c r="Z320" s="12">
        <f t="shared" si="94"/>
        <v>0</v>
      </c>
      <c r="AA320" s="8">
        <f t="shared" si="95"/>
        <v>285295</v>
      </c>
      <c r="AB320" s="55">
        <f t="shared" si="96"/>
        <v>0</v>
      </c>
      <c r="AC320" s="56">
        <f t="shared" si="97"/>
        <v>16.87</v>
      </c>
      <c r="AD320" s="57" t="str">
        <f t="shared" si="98"/>
        <v/>
      </c>
      <c r="AE320" s="8"/>
    </row>
    <row r="321" spans="1:31">
      <c r="A321" s="1">
        <v>318</v>
      </c>
      <c r="B321" s="14" t="s">
        <v>650</v>
      </c>
      <c r="C321" s="14" t="s">
        <v>7</v>
      </c>
      <c r="D321" s="6" t="s">
        <v>651</v>
      </c>
      <c r="E321" s="7">
        <v>825447.28</v>
      </c>
      <c r="F321" s="7">
        <v>1455.34</v>
      </c>
      <c r="G321" s="53">
        <v>0</v>
      </c>
      <c r="H321" s="7">
        <f t="shared" si="99"/>
        <v>823991.94000000006</v>
      </c>
      <c r="I321" s="8">
        <f t="shared" si="81"/>
        <v>823992</v>
      </c>
      <c r="J321" s="9">
        <v>0.03</v>
      </c>
      <c r="K321" s="10">
        <f t="shared" si="82"/>
        <v>16.87</v>
      </c>
      <c r="L321" s="10">
        <f t="shared" si="83"/>
        <v>25.3</v>
      </c>
      <c r="M321" s="11">
        <f t="shared" si="84"/>
        <v>138983.04087999999</v>
      </c>
      <c r="N321" s="11">
        <f t="shared" si="85"/>
        <v>138983.04087999999</v>
      </c>
      <c r="O321" s="11">
        <f t="shared" si="100"/>
        <v>4.0879999985918403E-2</v>
      </c>
      <c r="P321" s="8">
        <f>ROUND(M321,0)</f>
        <v>138983</v>
      </c>
      <c r="Q321" s="11">
        <f t="shared" si="87"/>
        <v>-4.0879999985918403E-2</v>
      </c>
      <c r="R321" s="1">
        <f t="shared" si="88"/>
        <v>16.87</v>
      </c>
      <c r="S321" s="8">
        <f>ROUND(IF(J321=3%,$I$364*Ranking!K321,0),0)</f>
        <v>42090</v>
      </c>
      <c r="T321" s="8">
        <f t="shared" si="89"/>
        <v>181073</v>
      </c>
      <c r="U321" s="8">
        <f t="shared" si="90"/>
        <v>42090</v>
      </c>
      <c r="V321" s="8">
        <f t="shared" si="91"/>
        <v>181073</v>
      </c>
      <c r="W321" s="10">
        <f t="shared" si="92"/>
        <v>21.98</v>
      </c>
      <c r="X321" s="8">
        <f>IF(J321=3%,ROUND($I$366*Ranking!K321,0),0)</f>
        <v>27394</v>
      </c>
      <c r="Y321" s="12">
        <f t="shared" si="93"/>
        <v>208467</v>
      </c>
      <c r="Z321" s="12">
        <f t="shared" si="94"/>
        <v>27394</v>
      </c>
      <c r="AA321" s="8">
        <f t="shared" si="95"/>
        <v>208467</v>
      </c>
      <c r="AB321" s="55">
        <f t="shared" si="96"/>
        <v>0</v>
      </c>
      <c r="AC321" s="56">
        <f t="shared" si="97"/>
        <v>25.3</v>
      </c>
      <c r="AD321" s="57" t="str">
        <f t="shared" si="98"/>
        <v/>
      </c>
      <c r="AE321" s="8"/>
    </row>
    <row r="322" spans="1:31">
      <c r="A322" s="1">
        <v>319</v>
      </c>
      <c r="B322" s="14" t="s">
        <v>652</v>
      </c>
      <c r="C322" s="14" t="s">
        <v>7</v>
      </c>
      <c r="D322" s="6" t="s">
        <v>653</v>
      </c>
      <c r="E322" s="7">
        <v>0</v>
      </c>
      <c r="F322" s="7">
        <v>0</v>
      </c>
      <c r="G322" s="53">
        <v>0</v>
      </c>
      <c r="H322" s="7">
        <f t="shared" si="99"/>
        <v>0</v>
      </c>
      <c r="I322" s="8">
        <f t="shared" si="81"/>
        <v>0</v>
      </c>
      <c r="J322" s="9">
        <v>0</v>
      </c>
      <c r="K322" s="10">
        <f t="shared" si="82"/>
        <v>0</v>
      </c>
      <c r="L322" s="10" t="str">
        <f t="shared" si="83"/>
        <v/>
      </c>
      <c r="M322" s="11">
        <f t="shared" si="84"/>
        <v>0</v>
      </c>
      <c r="N322" s="11">
        <f t="shared" si="85"/>
        <v>0</v>
      </c>
      <c r="O322" s="11">
        <f t="shared" si="100"/>
        <v>0</v>
      </c>
      <c r="P322" s="8">
        <f t="shared" si="86"/>
        <v>0</v>
      </c>
      <c r="Q322" s="11">
        <f t="shared" si="87"/>
        <v>0</v>
      </c>
      <c r="R322" s="1">
        <f t="shared" si="88"/>
        <v>0</v>
      </c>
      <c r="S322" s="8">
        <f>ROUND(IF(J322=3%,$I$364*Ranking!K322,0),0)</f>
        <v>0</v>
      </c>
      <c r="T322" s="8">
        <f t="shared" si="89"/>
        <v>0</v>
      </c>
      <c r="U322" s="8">
        <f t="shared" si="90"/>
        <v>0</v>
      </c>
      <c r="V322" s="8">
        <f t="shared" si="91"/>
        <v>0</v>
      </c>
      <c r="W322" s="10">
        <f t="shared" si="92"/>
        <v>0</v>
      </c>
      <c r="X322" s="8">
        <f>IF(J322=3%,ROUND($I$366*Ranking!K322,0),0)</f>
        <v>0</v>
      </c>
      <c r="Y322" s="12">
        <f t="shared" si="93"/>
        <v>0</v>
      </c>
      <c r="Z322" s="12">
        <f t="shared" si="94"/>
        <v>0</v>
      </c>
      <c r="AA322" s="8">
        <f t="shared" si="95"/>
        <v>0</v>
      </c>
      <c r="AB322" s="55">
        <f t="shared" si="96"/>
        <v>0</v>
      </c>
      <c r="AC322" s="56" t="str">
        <f t="shared" si="97"/>
        <v/>
      </c>
      <c r="AD322" s="57" t="str">
        <f t="shared" si="98"/>
        <v/>
      </c>
      <c r="AE322" s="8"/>
    </row>
    <row r="323" spans="1:31">
      <c r="A323" s="1">
        <v>320</v>
      </c>
      <c r="B323" s="14" t="s">
        <v>654</v>
      </c>
      <c r="C323" s="14" t="s">
        <v>7</v>
      </c>
      <c r="D323" s="6" t="s">
        <v>655</v>
      </c>
      <c r="E323" s="7">
        <v>572316.72</v>
      </c>
      <c r="F323" s="7">
        <v>9790.48</v>
      </c>
      <c r="G323" s="53">
        <v>0</v>
      </c>
      <c r="H323" s="7">
        <f t="shared" si="99"/>
        <v>562526.24</v>
      </c>
      <c r="I323" s="8">
        <f t="shared" si="81"/>
        <v>562526</v>
      </c>
      <c r="J323" s="9">
        <v>0.03</v>
      </c>
      <c r="K323" s="10">
        <f t="shared" si="82"/>
        <v>16.87</v>
      </c>
      <c r="L323" s="10">
        <f t="shared" si="83"/>
        <v>33.85</v>
      </c>
      <c r="M323" s="11">
        <f t="shared" si="84"/>
        <v>94881.472219999996</v>
      </c>
      <c r="N323" s="11">
        <f t="shared" si="85"/>
        <v>94881.472219999996</v>
      </c>
      <c r="O323" s="11">
        <f t="shared" si="100"/>
        <v>0.47221999999601394</v>
      </c>
      <c r="P323" s="8">
        <f t="shared" si="86"/>
        <v>94881</v>
      </c>
      <c r="Q323" s="11">
        <f t="shared" si="87"/>
        <v>-0.47221999999601394</v>
      </c>
      <c r="R323" s="1">
        <f t="shared" si="88"/>
        <v>16.87</v>
      </c>
      <c r="S323" s="8">
        <f>ROUND(IF(J323=3%,$I$364*Ranking!K323,0),0)</f>
        <v>57874</v>
      </c>
      <c r="T323" s="8">
        <f>S323+P323</f>
        <v>152755</v>
      </c>
      <c r="U323" s="8">
        <f t="shared" si="90"/>
        <v>57874</v>
      </c>
      <c r="V323" s="8">
        <f t="shared" si="91"/>
        <v>152755</v>
      </c>
      <c r="W323" s="10">
        <f t="shared" si="92"/>
        <v>27.16</v>
      </c>
      <c r="X323" s="8">
        <f>IF(J323=3%,ROUND($I$366*Ranking!K323,0),0)</f>
        <v>37666</v>
      </c>
      <c r="Y323" s="12">
        <f t="shared" si="93"/>
        <v>190421</v>
      </c>
      <c r="Z323" s="12">
        <f t="shared" si="94"/>
        <v>37666</v>
      </c>
      <c r="AA323" s="8">
        <f t="shared" si="95"/>
        <v>190421</v>
      </c>
      <c r="AB323" s="55">
        <f t="shared" si="96"/>
        <v>0</v>
      </c>
      <c r="AC323" s="56">
        <f t="shared" si="97"/>
        <v>33.85</v>
      </c>
      <c r="AD323" s="57" t="str">
        <f t="shared" si="98"/>
        <v/>
      </c>
      <c r="AE323" s="8"/>
    </row>
    <row r="324" spans="1:31">
      <c r="A324" s="1">
        <v>321</v>
      </c>
      <c r="B324" s="14" t="s">
        <v>656</v>
      </c>
      <c r="C324" s="14" t="s">
        <v>7</v>
      </c>
      <c r="D324" s="6" t="s">
        <v>657</v>
      </c>
      <c r="E324" s="7">
        <v>336589.97</v>
      </c>
      <c r="F324" s="7">
        <v>578.24</v>
      </c>
      <c r="G324" s="53">
        <v>0</v>
      </c>
      <c r="H324" s="7">
        <f t="shared" si="99"/>
        <v>336011.73</v>
      </c>
      <c r="I324" s="8">
        <f t="shared" ref="I324:I354" si="101">ROUND(H324,0)</f>
        <v>336012</v>
      </c>
      <c r="J324" s="9">
        <v>0.02</v>
      </c>
      <c r="K324" s="10">
        <f t="shared" ref="K324:K354" si="102">R324</f>
        <v>16.87</v>
      </c>
      <c r="L324" s="10">
        <f t="shared" ref="L324:L354" si="103">AC324</f>
        <v>16.87</v>
      </c>
      <c r="M324" s="11">
        <f t="shared" ref="M324:M354" si="104">ROUND(($I$362/$I$360)*I324,5)</f>
        <v>56675.270550000001</v>
      </c>
      <c r="N324" s="11">
        <f t="shared" ref="N324:N354" si="105">ROUND(($I$362/$I$360)*I324,5)</f>
        <v>56675.270550000001</v>
      </c>
      <c r="O324" s="11">
        <f t="shared" si="100"/>
        <v>0.2705500000010943</v>
      </c>
      <c r="P324" s="8">
        <f t="shared" ref="P324:P354" si="106">ROUND(M324,0)</f>
        <v>56675</v>
      </c>
      <c r="Q324" s="11">
        <f t="shared" ref="Q324:Q354" si="107">P324-M324</f>
        <v>-0.2705500000010943</v>
      </c>
      <c r="R324" s="1">
        <f t="shared" ref="R324:R355" si="108">IF(P324&gt;0,ROUND((P324/I324)*100,2),0)</f>
        <v>16.87</v>
      </c>
      <c r="S324" s="8">
        <f>ROUND(IF(J324=3%,$I$364*Ranking!K324,0),0)</f>
        <v>0</v>
      </c>
      <c r="T324" s="8">
        <f t="shared" ref="T324:T354" si="109">S324+P324</f>
        <v>56675</v>
      </c>
      <c r="U324" s="8">
        <f t="shared" ref="U324:U354" si="110">IF(T324&gt;I324,I324-P324,S324)</f>
        <v>0</v>
      </c>
      <c r="V324" s="8">
        <f t="shared" ref="V324:V354" si="111">P324+U324</f>
        <v>56675</v>
      </c>
      <c r="W324" s="10">
        <f t="shared" ref="W324:W354" si="112">IF(I324&gt;0,ROUND(V324/I324*100,2),0)</f>
        <v>16.87</v>
      </c>
      <c r="X324" s="8">
        <f>IF(J324=3%,ROUND($I$366*Ranking!K324,0),0)</f>
        <v>0</v>
      </c>
      <c r="Y324" s="12">
        <f t="shared" ref="Y324:Y354" si="113">V324+X324</f>
        <v>56675</v>
      </c>
      <c r="Z324" s="12">
        <f t="shared" ref="Z324:Z354" si="114">IF(Y324&gt;I324,I324-V324,X324)</f>
        <v>0</v>
      </c>
      <c r="AA324" s="8">
        <f t="shared" ref="AA324:AA354" si="115">V324+Z324</f>
        <v>56675</v>
      </c>
      <c r="AB324" s="55">
        <f t="shared" ref="AB324:AB354" si="116">IF(AA324&gt;I324,1,0)</f>
        <v>0</v>
      </c>
      <c r="AC324" s="56">
        <f t="shared" ref="AC324:AC354" si="117">IF(AA324&gt;0,ROUND(AA324/I324*100,2),"")</f>
        <v>16.87</v>
      </c>
      <c r="AD324" s="57" t="str">
        <f t="shared" ref="AD324:AD354" si="118">IF(AC324=100,1,"")</f>
        <v/>
      </c>
      <c r="AE324" s="8"/>
    </row>
    <row r="325" spans="1:31">
      <c r="A325" s="1">
        <v>322</v>
      </c>
      <c r="B325" s="14" t="s">
        <v>658</v>
      </c>
      <c r="C325" s="14" t="s">
        <v>7</v>
      </c>
      <c r="D325" s="6" t="s">
        <v>659</v>
      </c>
      <c r="E325" s="7">
        <v>261986.34</v>
      </c>
      <c r="F325" s="7">
        <v>2140.0100000000002</v>
      </c>
      <c r="G325" s="53">
        <v>0</v>
      </c>
      <c r="H325" s="7">
        <f t="shared" ref="H325:H354" si="119">E325-F325+G325</f>
        <v>259846.33</v>
      </c>
      <c r="I325" s="8">
        <f t="shared" si="101"/>
        <v>259846</v>
      </c>
      <c r="J325" s="9">
        <v>0.01</v>
      </c>
      <c r="K325" s="10">
        <f t="shared" si="102"/>
        <v>16.87</v>
      </c>
      <c r="L325" s="10">
        <f t="shared" si="103"/>
        <v>16.87</v>
      </c>
      <c r="M325" s="11">
        <f t="shared" si="104"/>
        <v>43828.322650000002</v>
      </c>
      <c r="N325" s="11">
        <f t="shared" si="105"/>
        <v>43828.322650000002</v>
      </c>
      <c r="O325" s="11">
        <f t="shared" ref="O325:O354" si="120">N325-P325</f>
        <v>0.32265000000188593</v>
      </c>
      <c r="P325" s="8">
        <f t="shared" si="106"/>
        <v>43828</v>
      </c>
      <c r="Q325" s="11">
        <f t="shared" si="107"/>
        <v>-0.32265000000188593</v>
      </c>
      <c r="R325" s="1">
        <f t="shared" si="108"/>
        <v>16.87</v>
      </c>
      <c r="S325" s="8">
        <f>ROUND(IF(J325=3%,$I$364*Ranking!K325,0),0)</f>
        <v>0</v>
      </c>
      <c r="T325" s="8">
        <f t="shared" si="109"/>
        <v>43828</v>
      </c>
      <c r="U325" s="8">
        <f t="shared" si="110"/>
        <v>0</v>
      </c>
      <c r="V325" s="8">
        <f t="shared" si="111"/>
        <v>43828</v>
      </c>
      <c r="W325" s="10">
        <f t="shared" si="112"/>
        <v>16.87</v>
      </c>
      <c r="X325" s="8">
        <f>IF(J325=3%,ROUND($I$366*Ranking!K325,0),0)</f>
        <v>0</v>
      </c>
      <c r="Y325" s="12">
        <f t="shared" si="113"/>
        <v>43828</v>
      </c>
      <c r="Z325" s="12">
        <f t="shared" si="114"/>
        <v>0</v>
      </c>
      <c r="AA325" s="8">
        <f t="shared" si="115"/>
        <v>43828</v>
      </c>
      <c r="AB325" s="55">
        <f t="shared" si="116"/>
        <v>0</v>
      </c>
      <c r="AC325" s="56">
        <f t="shared" si="117"/>
        <v>16.87</v>
      </c>
      <c r="AD325" s="57" t="str">
        <f t="shared" si="118"/>
        <v/>
      </c>
      <c r="AE325" s="8"/>
    </row>
    <row r="326" spans="1:31">
      <c r="A326" s="1">
        <v>323</v>
      </c>
      <c r="B326" s="14" t="s">
        <v>660</v>
      </c>
      <c r="C326" s="14" t="s">
        <v>7</v>
      </c>
      <c r="D326" s="6" t="s">
        <v>661</v>
      </c>
      <c r="E326" s="7">
        <v>0</v>
      </c>
      <c r="F326" s="7">
        <v>0</v>
      </c>
      <c r="G326" s="53">
        <v>0</v>
      </c>
      <c r="H326" s="7">
        <f t="shared" si="119"/>
        <v>0</v>
      </c>
      <c r="I326" s="8">
        <f t="shared" si="101"/>
        <v>0</v>
      </c>
      <c r="J326" s="9">
        <v>0</v>
      </c>
      <c r="K326" s="10">
        <f t="shared" si="102"/>
        <v>0</v>
      </c>
      <c r="L326" s="10" t="str">
        <f t="shared" si="103"/>
        <v/>
      </c>
      <c r="M326" s="11">
        <f t="shared" si="104"/>
        <v>0</v>
      </c>
      <c r="N326" s="11">
        <f t="shared" si="105"/>
        <v>0</v>
      </c>
      <c r="O326" s="11">
        <f t="shared" si="120"/>
        <v>0</v>
      </c>
      <c r="P326" s="8">
        <f t="shared" si="106"/>
        <v>0</v>
      </c>
      <c r="Q326" s="11">
        <f t="shared" si="107"/>
        <v>0</v>
      </c>
      <c r="R326" s="1">
        <f t="shared" si="108"/>
        <v>0</v>
      </c>
      <c r="S326" s="8">
        <f>ROUND(IF(J326=3%,$I$364*Ranking!K326,0),0)</f>
        <v>0</v>
      </c>
      <c r="T326" s="8">
        <f t="shared" si="109"/>
        <v>0</v>
      </c>
      <c r="U326" s="8">
        <f t="shared" si="110"/>
        <v>0</v>
      </c>
      <c r="V326" s="8">
        <f t="shared" si="111"/>
        <v>0</v>
      </c>
      <c r="W326" s="10">
        <f t="shared" si="112"/>
        <v>0</v>
      </c>
      <c r="X326" s="8">
        <f>IF(J326=3%,ROUND($I$366*Ranking!K326,0),0)</f>
        <v>0</v>
      </c>
      <c r="Y326" s="12">
        <f t="shared" si="113"/>
        <v>0</v>
      </c>
      <c r="Z326" s="12">
        <f t="shared" si="114"/>
        <v>0</v>
      </c>
      <c r="AA326" s="8">
        <f t="shared" si="115"/>
        <v>0</v>
      </c>
      <c r="AB326" s="55">
        <f t="shared" si="116"/>
        <v>0</v>
      </c>
      <c r="AC326" s="56" t="str">
        <f t="shared" si="117"/>
        <v/>
      </c>
      <c r="AD326" s="57" t="str">
        <f t="shared" si="118"/>
        <v/>
      </c>
      <c r="AE326" s="8"/>
    </row>
    <row r="327" spans="1:31">
      <c r="A327" s="1">
        <v>324</v>
      </c>
      <c r="B327" s="14" t="s">
        <v>662</v>
      </c>
      <c r="C327" s="14" t="s">
        <v>7</v>
      </c>
      <c r="D327" s="6" t="s">
        <v>663</v>
      </c>
      <c r="E327" s="7">
        <v>432443.27</v>
      </c>
      <c r="F327" s="7">
        <v>5536.6</v>
      </c>
      <c r="G327" s="53">
        <v>0</v>
      </c>
      <c r="H327" s="7">
        <f t="shared" si="119"/>
        <v>426906.67000000004</v>
      </c>
      <c r="I327" s="8">
        <f t="shared" si="101"/>
        <v>426907</v>
      </c>
      <c r="J327" s="9">
        <v>0.03</v>
      </c>
      <c r="K327" s="10">
        <f t="shared" si="102"/>
        <v>16.87</v>
      </c>
      <c r="L327" s="10">
        <f t="shared" si="103"/>
        <v>37.21</v>
      </c>
      <c r="M327" s="11">
        <f t="shared" si="104"/>
        <v>72006.564419999995</v>
      </c>
      <c r="N327" s="11">
        <f t="shared" si="105"/>
        <v>72006.564419999995</v>
      </c>
      <c r="O327" s="11">
        <f t="shared" si="120"/>
        <v>-0.43558000000484753</v>
      </c>
      <c r="P327" s="8">
        <f t="shared" si="106"/>
        <v>72007</v>
      </c>
      <c r="Q327" s="11">
        <f t="shared" si="107"/>
        <v>0.43558000000484753</v>
      </c>
      <c r="R327" s="1">
        <f t="shared" si="108"/>
        <v>16.87</v>
      </c>
      <c r="S327" s="8">
        <f>ROUND(IF(J327=3%,$I$364*Ranking!K327,0),0)</f>
        <v>52613</v>
      </c>
      <c r="T327" s="8">
        <f>S327+P327</f>
        <v>124620</v>
      </c>
      <c r="U327" s="8">
        <f t="shared" si="110"/>
        <v>52613</v>
      </c>
      <c r="V327" s="8">
        <f t="shared" si="111"/>
        <v>124620</v>
      </c>
      <c r="W327" s="10">
        <f t="shared" si="112"/>
        <v>29.19</v>
      </c>
      <c r="X327" s="8">
        <f>IF(J327=3%,ROUND($I$366*Ranking!K327,0),0)</f>
        <v>34242</v>
      </c>
      <c r="Y327" s="12">
        <f t="shared" si="113"/>
        <v>158862</v>
      </c>
      <c r="Z327" s="12">
        <f t="shared" si="114"/>
        <v>34242</v>
      </c>
      <c r="AA327" s="8">
        <f t="shared" si="115"/>
        <v>158862</v>
      </c>
      <c r="AB327" s="55">
        <f t="shared" si="116"/>
        <v>0</v>
      </c>
      <c r="AC327" s="56">
        <f t="shared" si="117"/>
        <v>37.21</v>
      </c>
      <c r="AD327" s="57" t="str">
        <f t="shared" si="118"/>
        <v/>
      </c>
      <c r="AE327" s="8"/>
    </row>
    <row r="328" spans="1:31">
      <c r="A328" s="1">
        <v>325</v>
      </c>
      <c r="B328" s="14" t="s">
        <v>664</v>
      </c>
      <c r="C328" s="14" t="s">
        <v>7</v>
      </c>
      <c r="D328" s="6" t="s">
        <v>665</v>
      </c>
      <c r="E328" s="7">
        <v>514156.88</v>
      </c>
      <c r="F328" s="7">
        <v>953.21</v>
      </c>
      <c r="G328" s="53">
        <v>0</v>
      </c>
      <c r="H328" s="7">
        <f t="shared" si="119"/>
        <v>513203.67</v>
      </c>
      <c r="I328" s="8">
        <f t="shared" si="101"/>
        <v>513204</v>
      </c>
      <c r="J328" s="9">
        <v>0.01</v>
      </c>
      <c r="K328" s="10">
        <f t="shared" si="102"/>
        <v>16.87</v>
      </c>
      <c r="L328" s="10">
        <f t="shared" si="103"/>
        <v>16.87</v>
      </c>
      <c r="M328" s="11">
        <f t="shared" si="104"/>
        <v>86562.311910000004</v>
      </c>
      <c r="N328" s="11">
        <f t="shared" si="105"/>
        <v>86562.311910000004</v>
      </c>
      <c r="O328" s="11">
        <f t="shared" si="120"/>
        <v>0.31191000000399072</v>
      </c>
      <c r="P328" s="8">
        <f t="shared" si="106"/>
        <v>86562</v>
      </c>
      <c r="Q328" s="11">
        <f t="shared" si="107"/>
        <v>-0.31191000000399072</v>
      </c>
      <c r="R328" s="1">
        <f t="shared" si="108"/>
        <v>16.87</v>
      </c>
      <c r="S328" s="8">
        <f>ROUND(IF(J328=3%,$I$364*Ranking!K328,0),0)</f>
        <v>0</v>
      </c>
      <c r="T328" s="8">
        <f t="shared" si="109"/>
        <v>86562</v>
      </c>
      <c r="U328" s="8">
        <f t="shared" si="110"/>
        <v>0</v>
      </c>
      <c r="V328" s="8">
        <f t="shared" si="111"/>
        <v>86562</v>
      </c>
      <c r="W328" s="10">
        <f t="shared" si="112"/>
        <v>16.87</v>
      </c>
      <c r="X328" s="8">
        <f>IF(J328=3%,ROUND($I$366*Ranking!K328,0),0)</f>
        <v>0</v>
      </c>
      <c r="Y328" s="12">
        <f t="shared" si="113"/>
        <v>86562</v>
      </c>
      <c r="Z328" s="12">
        <f t="shared" si="114"/>
        <v>0</v>
      </c>
      <c r="AA328" s="8">
        <f t="shared" si="115"/>
        <v>86562</v>
      </c>
      <c r="AB328" s="55">
        <f t="shared" si="116"/>
        <v>0</v>
      </c>
      <c r="AC328" s="56">
        <f t="shared" si="117"/>
        <v>16.87</v>
      </c>
      <c r="AD328" s="57" t="str">
        <f t="shared" si="118"/>
        <v/>
      </c>
      <c r="AE328" s="8"/>
    </row>
    <row r="329" spans="1:31">
      <c r="A329" s="1">
        <v>326</v>
      </c>
      <c r="B329" s="14" t="s">
        <v>666</v>
      </c>
      <c r="C329" s="14" t="s">
        <v>7</v>
      </c>
      <c r="D329" s="6" t="s">
        <v>667</v>
      </c>
      <c r="E329" s="7">
        <v>99950.93</v>
      </c>
      <c r="F329" s="7">
        <v>97.81</v>
      </c>
      <c r="G329" s="53">
        <v>0</v>
      </c>
      <c r="H329" s="7">
        <f t="shared" si="119"/>
        <v>99853.119999999995</v>
      </c>
      <c r="I329" s="8">
        <f t="shared" si="101"/>
        <v>99853</v>
      </c>
      <c r="J329" s="9">
        <v>0.02</v>
      </c>
      <c r="K329" s="10">
        <f t="shared" si="102"/>
        <v>16.87</v>
      </c>
      <c r="L329" s="10">
        <f t="shared" si="103"/>
        <v>16.87</v>
      </c>
      <c r="M329" s="11">
        <f t="shared" si="104"/>
        <v>16842.243109999999</v>
      </c>
      <c r="N329" s="11">
        <f t="shared" si="105"/>
        <v>16842.243109999999</v>
      </c>
      <c r="O329" s="11">
        <f t="shared" si="120"/>
        <v>0.24310999999943306</v>
      </c>
      <c r="P329" s="8">
        <f t="shared" si="106"/>
        <v>16842</v>
      </c>
      <c r="Q329" s="11">
        <f t="shared" si="107"/>
        <v>-0.24310999999943306</v>
      </c>
      <c r="R329" s="1">
        <f t="shared" si="108"/>
        <v>16.87</v>
      </c>
      <c r="S329" s="8">
        <f>ROUND(IF(J329=3%,$I$364*Ranking!K329,0),0)</f>
        <v>0</v>
      </c>
      <c r="T329" s="8">
        <f t="shared" si="109"/>
        <v>16842</v>
      </c>
      <c r="U329" s="8">
        <f t="shared" si="110"/>
        <v>0</v>
      </c>
      <c r="V329" s="8">
        <f t="shared" si="111"/>
        <v>16842</v>
      </c>
      <c r="W329" s="10">
        <f t="shared" si="112"/>
        <v>16.87</v>
      </c>
      <c r="X329" s="8">
        <f>IF(J329=3%,ROUND($I$366*Ranking!K329,0),0)</f>
        <v>0</v>
      </c>
      <c r="Y329" s="12">
        <f t="shared" si="113"/>
        <v>16842</v>
      </c>
      <c r="Z329" s="12">
        <f t="shared" si="114"/>
        <v>0</v>
      </c>
      <c r="AA329" s="8">
        <f t="shared" si="115"/>
        <v>16842</v>
      </c>
      <c r="AB329" s="55">
        <f t="shared" si="116"/>
        <v>0</v>
      </c>
      <c r="AC329" s="56">
        <f t="shared" si="117"/>
        <v>16.87</v>
      </c>
      <c r="AD329" s="57" t="str">
        <f t="shared" si="118"/>
        <v/>
      </c>
      <c r="AE329" s="8"/>
    </row>
    <row r="330" spans="1:31">
      <c r="A330" s="1">
        <v>327</v>
      </c>
      <c r="B330" s="14" t="s">
        <v>668</v>
      </c>
      <c r="C330" s="14" t="s">
        <v>7</v>
      </c>
      <c r="D330" s="6" t="s">
        <v>669</v>
      </c>
      <c r="E330" s="7">
        <v>601378.85</v>
      </c>
      <c r="F330" s="7">
        <v>4824.37</v>
      </c>
      <c r="G330" s="53">
        <v>0</v>
      </c>
      <c r="H330" s="7">
        <f t="shared" si="119"/>
        <v>596554.48</v>
      </c>
      <c r="I330" s="8">
        <f t="shared" si="101"/>
        <v>596554</v>
      </c>
      <c r="J330" s="9">
        <v>0.03</v>
      </c>
      <c r="K330" s="10">
        <f t="shared" si="102"/>
        <v>16.87</v>
      </c>
      <c r="L330" s="10">
        <f t="shared" si="103"/>
        <v>28.51</v>
      </c>
      <c r="M330" s="11">
        <f t="shared" si="104"/>
        <v>100620.98779</v>
      </c>
      <c r="N330" s="11">
        <f t="shared" si="105"/>
        <v>100620.98779</v>
      </c>
      <c r="O330" s="11">
        <f t="shared" si="120"/>
        <v>-1.2210000000777654E-2</v>
      </c>
      <c r="P330" s="8">
        <f t="shared" si="106"/>
        <v>100621</v>
      </c>
      <c r="Q330" s="11">
        <f t="shared" si="107"/>
        <v>1.2210000000777654E-2</v>
      </c>
      <c r="R330" s="1">
        <f t="shared" si="108"/>
        <v>16.87</v>
      </c>
      <c r="S330" s="8">
        <f>ROUND(IF(J330=3%,$I$364*Ranking!K330,0),0)</f>
        <v>42090</v>
      </c>
      <c r="T330" s="8">
        <f t="shared" si="109"/>
        <v>142711</v>
      </c>
      <c r="U330" s="8">
        <f t="shared" si="110"/>
        <v>42090</v>
      </c>
      <c r="V330" s="8">
        <f t="shared" si="111"/>
        <v>142711</v>
      </c>
      <c r="W330" s="10">
        <f t="shared" si="112"/>
        <v>23.92</v>
      </c>
      <c r="X330" s="8">
        <f>IF(J330=3%,ROUND($I$366*Ranking!K330,0),0)</f>
        <v>27394</v>
      </c>
      <c r="Y330" s="12">
        <f t="shared" si="113"/>
        <v>170105</v>
      </c>
      <c r="Z330" s="12">
        <f t="shared" si="114"/>
        <v>27394</v>
      </c>
      <c r="AA330" s="8">
        <f t="shared" si="115"/>
        <v>170105</v>
      </c>
      <c r="AB330" s="55">
        <f t="shared" si="116"/>
        <v>0</v>
      </c>
      <c r="AC330" s="56">
        <f t="shared" si="117"/>
        <v>28.51</v>
      </c>
      <c r="AD330" s="57" t="str">
        <f t="shared" si="118"/>
        <v/>
      </c>
      <c r="AE330" s="8"/>
    </row>
    <row r="331" spans="1:31">
      <c r="A331" s="1">
        <v>328</v>
      </c>
      <c r="B331" s="14" t="s">
        <v>670</v>
      </c>
      <c r="C331" s="14" t="s">
        <v>7</v>
      </c>
      <c r="D331" s="6" t="s">
        <v>671</v>
      </c>
      <c r="E331" s="7">
        <v>407378.35</v>
      </c>
      <c r="F331" s="7">
        <v>1451.27</v>
      </c>
      <c r="G331" s="53">
        <v>0</v>
      </c>
      <c r="H331" s="7">
        <f t="shared" si="119"/>
        <v>405927.07999999996</v>
      </c>
      <c r="I331" s="8">
        <f t="shared" si="101"/>
        <v>405927</v>
      </c>
      <c r="J331" s="9">
        <v>5.0000000000000001E-3</v>
      </c>
      <c r="K331" s="10">
        <f t="shared" si="102"/>
        <v>16.87</v>
      </c>
      <c r="L331" s="10">
        <f t="shared" si="103"/>
        <v>16.87</v>
      </c>
      <c r="M331" s="11">
        <f t="shared" si="104"/>
        <v>68467.859930000006</v>
      </c>
      <c r="N331" s="11">
        <f t="shared" si="105"/>
        <v>68467.859930000006</v>
      </c>
      <c r="O331" s="11">
        <f t="shared" si="120"/>
        <v>-0.1400699999940116</v>
      </c>
      <c r="P331" s="8">
        <f t="shared" si="106"/>
        <v>68468</v>
      </c>
      <c r="Q331" s="11">
        <f t="shared" si="107"/>
        <v>0.1400699999940116</v>
      </c>
      <c r="R331" s="1">
        <f t="shared" si="108"/>
        <v>16.87</v>
      </c>
      <c r="S331" s="8">
        <f>ROUND(IF(J331=3%,$I$364*Ranking!K331,0),0)</f>
        <v>0</v>
      </c>
      <c r="T331" s="8">
        <f t="shared" si="109"/>
        <v>68468</v>
      </c>
      <c r="U331" s="8">
        <f t="shared" si="110"/>
        <v>0</v>
      </c>
      <c r="V331" s="8">
        <f t="shared" si="111"/>
        <v>68468</v>
      </c>
      <c r="W331" s="10">
        <f t="shared" si="112"/>
        <v>16.87</v>
      </c>
      <c r="X331" s="8">
        <f>IF(J331=3%,ROUND($I$366*Ranking!K331,0),0)</f>
        <v>0</v>
      </c>
      <c r="Y331" s="12">
        <f t="shared" si="113"/>
        <v>68468</v>
      </c>
      <c r="Z331" s="12">
        <f t="shared" si="114"/>
        <v>0</v>
      </c>
      <c r="AA331" s="8">
        <f t="shared" si="115"/>
        <v>68468</v>
      </c>
      <c r="AB331" s="55">
        <f t="shared" si="116"/>
        <v>0</v>
      </c>
      <c r="AC331" s="56">
        <f t="shared" si="117"/>
        <v>16.87</v>
      </c>
      <c r="AD331" s="57" t="str">
        <f t="shared" si="118"/>
        <v/>
      </c>
      <c r="AE331" s="8"/>
    </row>
    <row r="332" spans="1:31">
      <c r="A332" s="1">
        <v>329</v>
      </c>
      <c r="B332" s="14" t="s">
        <v>117</v>
      </c>
      <c r="C332" s="14" t="s">
        <v>7</v>
      </c>
      <c r="D332" s="6" t="s">
        <v>118</v>
      </c>
      <c r="E332" s="7">
        <v>653199.73</v>
      </c>
      <c r="F332" s="7">
        <v>7292.07</v>
      </c>
      <c r="G332" s="53">
        <v>0</v>
      </c>
      <c r="H332" s="7">
        <f t="shared" si="119"/>
        <v>645907.66</v>
      </c>
      <c r="I332" s="8">
        <f t="shared" si="101"/>
        <v>645908</v>
      </c>
      <c r="J332" s="9">
        <v>0.01</v>
      </c>
      <c r="K332" s="10">
        <f t="shared" si="102"/>
        <v>16.87</v>
      </c>
      <c r="L332" s="10">
        <f t="shared" si="103"/>
        <v>16.87</v>
      </c>
      <c r="M332" s="11">
        <f t="shared" si="104"/>
        <v>108945.54555</v>
      </c>
      <c r="N332" s="11">
        <f t="shared" si="105"/>
        <v>108945.54555</v>
      </c>
      <c r="O332" s="11">
        <f t="shared" si="120"/>
        <v>-0.45445000000472646</v>
      </c>
      <c r="P332" s="8">
        <f t="shared" si="106"/>
        <v>108946</v>
      </c>
      <c r="Q332" s="11">
        <f t="shared" si="107"/>
        <v>0.45445000000472646</v>
      </c>
      <c r="R332" s="1">
        <f t="shared" si="108"/>
        <v>16.87</v>
      </c>
      <c r="S332" s="8">
        <f>ROUND(IF(J332=3%,$I$364*Ranking!K332,0),0)</f>
        <v>0</v>
      </c>
      <c r="T332" s="8">
        <f t="shared" si="109"/>
        <v>108946</v>
      </c>
      <c r="U332" s="8">
        <f t="shared" si="110"/>
        <v>0</v>
      </c>
      <c r="V332" s="8">
        <f t="shared" si="111"/>
        <v>108946</v>
      </c>
      <c r="W332" s="10">
        <f t="shared" si="112"/>
        <v>16.87</v>
      </c>
      <c r="X332" s="8">
        <f>IF(J332=3%,ROUND($I$366*Ranking!K332,0),0)</f>
        <v>0</v>
      </c>
      <c r="Y332" s="12">
        <f t="shared" si="113"/>
        <v>108946</v>
      </c>
      <c r="Z332" s="12">
        <f t="shared" si="114"/>
        <v>0</v>
      </c>
      <c r="AA332" s="8">
        <f t="shared" si="115"/>
        <v>108946</v>
      </c>
      <c r="AB332" s="55">
        <f t="shared" si="116"/>
        <v>0</v>
      </c>
      <c r="AC332" s="56">
        <f t="shared" si="117"/>
        <v>16.87</v>
      </c>
      <c r="AD332" s="57" t="str">
        <f t="shared" si="118"/>
        <v/>
      </c>
      <c r="AE332" s="8"/>
    </row>
    <row r="333" spans="1:31">
      <c r="A333" s="1">
        <v>330</v>
      </c>
      <c r="B333" s="14" t="s">
        <v>119</v>
      </c>
      <c r="C333" s="14" t="s">
        <v>7</v>
      </c>
      <c r="D333" s="6" t="s">
        <v>120</v>
      </c>
      <c r="E333" s="7">
        <v>2488426.44</v>
      </c>
      <c r="F333" s="7">
        <v>32763.99</v>
      </c>
      <c r="G333" s="53">
        <v>0</v>
      </c>
      <c r="H333" s="7">
        <f t="shared" si="119"/>
        <v>2455662.4499999997</v>
      </c>
      <c r="I333" s="8">
        <f t="shared" si="101"/>
        <v>2455662</v>
      </c>
      <c r="J333" s="9">
        <v>0.03</v>
      </c>
      <c r="K333" s="10">
        <f t="shared" si="102"/>
        <v>16.87</v>
      </c>
      <c r="L333" s="10">
        <f t="shared" si="103"/>
        <v>18.989999999999998</v>
      </c>
      <c r="M333" s="11">
        <f t="shared" si="104"/>
        <v>414197.43411999999</v>
      </c>
      <c r="N333" s="11">
        <f t="shared" si="105"/>
        <v>414197.43411999999</v>
      </c>
      <c r="O333" s="11">
        <f t="shared" si="120"/>
        <v>0.43411999999079853</v>
      </c>
      <c r="P333" s="8">
        <f t="shared" si="106"/>
        <v>414197</v>
      </c>
      <c r="Q333" s="11">
        <f t="shared" si="107"/>
        <v>-0.43411999999079853</v>
      </c>
      <c r="R333" s="1">
        <f t="shared" si="108"/>
        <v>16.87</v>
      </c>
      <c r="S333" s="8">
        <f>ROUND(IF(J333=3%,$I$364*Ranking!K333,0),0)</f>
        <v>31568</v>
      </c>
      <c r="T333" s="8">
        <f t="shared" si="109"/>
        <v>445765</v>
      </c>
      <c r="U333" s="8">
        <f t="shared" si="110"/>
        <v>31568</v>
      </c>
      <c r="V333" s="8">
        <f t="shared" si="111"/>
        <v>445765</v>
      </c>
      <c r="W333" s="10">
        <f t="shared" si="112"/>
        <v>18.149999999999999</v>
      </c>
      <c r="X333" s="8">
        <f>IF(J333=3%,ROUND($I$366*Ranking!K333,0),0)</f>
        <v>20545</v>
      </c>
      <c r="Y333" s="12">
        <f t="shared" si="113"/>
        <v>466310</v>
      </c>
      <c r="Z333" s="12">
        <f t="shared" si="114"/>
        <v>20545</v>
      </c>
      <c r="AA333" s="8">
        <f t="shared" si="115"/>
        <v>466310</v>
      </c>
      <c r="AB333" s="55">
        <f t="shared" si="116"/>
        <v>0</v>
      </c>
      <c r="AC333" s="56">
        <f t="shared" si="117"/>
        <v>18.989999999999998</v>
      </c>
      <c r="AD333" s="57" t="str">
        <f t="shared" si="118"/>
        <v/>
      </c>
      <c r="AE333" s="8"/>
    </row>
    <row r="334" spans="1:31">
      <c r="A334" s="1">
        <v>331</v>
      </c>
      <c r="B334" s="14" t="s">
        <v>672</v>
      </c>
      <c r="C334" s="14" t="s">
        <v>7</v>
      </c>
      <c r="D334" s="6" t="s">
        <v>673</v>
      </c>
      <c r="E334" s="7">
        <v>0</v>
      </c>
      <c r="F334" s="7">
        <v>0</v>
      </c>
      <c r="G334" s="53">
        <v>0</v>
      </c>
      <c r="H334" s="7">
        <f t="shared" si="119"/>
        <v>0</v>
      </c>
      <c r="I334" s="8">
        <f t="shared" si="101"/>
        <v>0</v>
      </c>
      <c r="J334" s="9">
        <v>0</v>
      </c>
      <c r="K334" s="10">
        <f t="shared" si="102"/>
        <v>0</v>
      </c>
      <c r="L334" s="10" t="str">
        <f t="shared" si="103"/>
        <v/>
      </c>
      <c r="M334" s="11">
        <f t="shared" si="104"/>
        <v>0</v>
      </c>
      <c r="N334" s="11">
        <f t="shared" si="105"/>
        <v>0</v>
      </c>
      <c r="O334" s="11">
        <f t="shared" si="120"/>
        <v>0</v>
      </c>
      <c r="P334" s="8">
        <f t="shared" si="106"/>
        <v>0</v>
      </c>
      <c r="Q334" s="11">
        <f t="shared" si="107"/>
        <v>0</v>
      </c>
      <c r="R334" s="1">
        <f t="shared" si="108"/>
        <v>0</v>
      </c>
      <c r="S334" s="8">
        <f>ROUND(IF(J334=3%,$I$364*Ranking!K334,0),0)</f>
        <v>0</v>
      </c>
      <c r="T334" s="8">
        <f t="shared" si="109"/>
        <v>0</v>
      </c>
      <c r="U334" s="8">
        <f t="shared" si="110"/>
        <v>0</v>
      </c>
      <c r="V334" s="8">
        <f t="shared" si="111"/>
        <v>0</v>
      </c>
      <c r="W334" s="10">
        <f t="shared" si="112"/>
        <v>0</v>
      </c>
      <c r="X334" s="8">
        <f>IF(J334=3%,ROUND($I$366*Ranking!K334,0),0)</f>
        <v>0</v>
      </c>
      <c r="Y334" s="12">
        <f t="shared" si="113"/>
        <v>0</v>
      </c>
      <c r="Z334" s="12">
        <f t="shared" si="114"/>
        <v>0</v>
      </c>
      <c r="AA334" s="8">
        <f t="shared" si="115"/>
        <v>0</v>
      </c>
      <c r="AB334" s="55">
        <f t="shared" si="116"/>
        <v>0</v>
      </c>
      <c r="AC334" s="56" t="str">
        <f t="shared" si="117"/>
        <v/>
      </c>
      <c r="AD334" s="57" t="str">
        <f t="shared" si="118"/>
        <v/>
      </c>
      <c r="AE334" s="8"/>
    </row>
    <row r="335" spans="1:31">
      <c r="A335" s="1">
        <v>332</v>
      </c>
      <c r="B335" s="14" t="s">
        <v>674</v>
      </c>
      <c r="C335" s="14" t="s">
        <v>7</v>
      </c>
      <c r="D335" s="6" t="s">
        <v>675</v>
      </c>
      <c r="E335" s="7">
        <v>0</v>
      </c>
      <c r="F335" s="7">
        <v>0</v>
      </c>
      <c r="G335" s="53">
        <v>0</v>
      </c>
      <c r="H335" s="7">
        <f t="shared" si="119"/>
        <v>0</v>
      </c>
      <c r="I335" s="8">
        <f t="shared" si="101"/>
        <v>0</v>
      </c>
      <c r="J335" s="9">
        <v>0</v>
      </c>
      <c r="K335" s="10">
        <f t="shared" si="102"/>
        <v>0</v>
      </c>
      <c r="L335" s="10" t="str">
        <f t="shared" si="103"/>
        <v/>
      </c>
      <c r="M335" s="11">
        <f t="shared" si="104"/>
        <v>0</v>
      </c>
      <c r="N335" s="11">
        <f t="shared" si="105"/>
        <v>0</v>
      </c>
      <c r="O335" s="11">
        <f t="shared" si="120"/>
        <v>0</v>
      </c>
      <c r="P335" s="8">
        <f t="shared" si="106"/>
        <v>0</v>
      </c>
      <c r="Q335" s="11">
        <f t="shared" si="107"/>
        <v>0</v>
      </c>
      <c r="R335" s="1">
        <f t="shared" si="108"/>
        <v>0</v>
      </c>
      <c r="S335" s="8">
        <f>ROUND(IF(J335=3%,$I$364*Ranking!K335,0),0)</f>
        <v>0</v>
      </c>
      <c r="T335" s="8">
        <f t="shared" si="109"/>
        <v>0</v>
      </c>
      <c r="U335" s="8">
        <f t="shared" si="110"/>
        <v>0</v>
      </c>
      <c r="V335" s="8">
        <f t="shared" si="111"/>
        <v>0</v>
      </c>
      <c r="W335" s="10">
        <f t="shared" si="112"/>
        <v>0</v>
      </c>
      <c r="X335" s="8">
        <f>IF(J335=3%,ROUND($I$366*Ranking!K335,0),0)</f>
        <v>0</v>
      </c>
      <c r="Y335" s="12">
        <f t="shared" si="113"/>
        <v>0</v>
      </c>
      <c r="Z335" s="12">
        <f t="shared" si="114"/>
        <v>0</v>
      </c>
      <c r="AA335" s="8">
        <f t="shared" si="115"/>
        <v>0</v>
      </c>
      <c r="AB335" s="55">
        <f t="shared" si="116"/>
        <v>0</v>
      </c>
      <c r="AC335" s="56" t="str">
        <f t="shared" si="117"/>
        <v/>
      </c>
      <c r="AD335" s="57" t="str">
        <f t="shared" si="118"/>
        <v/>
      </c>
      <c r="AE335" s="8"/>
    </row>
    <row r="336" spans="1:31">
      <c r="A336" s="1">
        <v>333</v>
      </c>
      <c r="B336" s="14" t="s">
        <v>121</v>
      </c>
      <c r="C336" s="14" t="s">
        <v>7</v>
      </c>
      <c r="D336" s="6" t="s">
        <v>122</v>
      </c>
      <c r="E336" s="7">
        <v>2725511.58</v>
      </c>
      <c r="F336" s="7">
        <v>11507.84</v>
      </c>
      <c r="G336" s="53">
        <v>0</v>
      </c>
      <c r="H336" s="7">
        <f t="shared" si="119"/>
        <v>2714003.74</v>
      </c>
      <c r="I336" s="8">
        <f t="shared" si="101"/>
        <v>2714004</v>
      </c>
      <c r="J336" s="9">
        <v>0.03</v>
      </c>
      <c r="K336" s="10">
        <f t="shared" si="102"/>
        <v>16.87</v>
      </c>
      <c r="L336" s="10">
        <f t="shared" si="103"/>
        <v>18.79</v>
      </c>
      <c r="M336" s="11">
        <f t="shared" si="104"/>
        <v>457772.07653000002</v>
      </c>
      <c r="N336" s="11">
        <f t="shared" si="105"/>
        <v>457772.07653000002</v>
      </c>
      <c r="O336" s="11">
        <f t="shared" si="120"/>
        <v>7.6530000020284206E-2</v>
      </c>
      <c r="P336" s="8">
        <f t="shared" si="106"/>
        <v>457772</v>
      </c>
      <c r="Q336" s="11">
        <f t="shared" si="107"/>
        <v>-7.6530000020284206E-2</v>
      </c>
      <c r="R336" s="1">
        <f t="shared" si="108"/>
        <v>16.87</v>
      </c>
      <c r="S336" s="8">
        <f>ROUND(IF(J336=3%,$I$364*Ranking!K336,0),0)</f>
        <v>31568</v>
      </c>
      <c r="T336" s="8">
        <f t="shared" si="109"/>
        <v>489340</v>
      </c>
      <c r="U336" s="8">
        <f t="shared" si="110"/>
        <v>31568</v>
      </c>
      <c r="V336" s="8">
        <f t="shared" si="111"/>
        <v>489340</v>
      </c>
      <c r="W336" s="10">
        <f t="shared" si="112"/>
        <v>18.03</v>
      </c>
      <c r="X336" s="8">
        <f>IF(J336=3%,ROUND($I$366*Ranking!K336,0),0)</f>
        <v>20545</v>
      </c>
      <c r="Y336" s="12">
        <f t="shared" si="113"/>
        <v>509885</v>
      </c>
      <c r="Z336" s="12">
        <f t="shared" si="114"/>
        <v>20545</v>
      </c>
      <c r="AA336" s="8">
        <f t="shared" si="115"/>
        <v>509885</v>
      </c>
      <c r="AB336" s="55">
        <f t="shared" si="116"/>
        <v>0</v>
      </c>
      <c r="AC336" s="56">
        <f t="shared" si="117"/>
        <v>18.79</v>
      </c>
      <c r="AD336" s="57" t="str">
        <f t="shared" si="118"/>
        <v/>
      </c>
      <c r="AE336" s="8"/>
    </row>
    <row r="337" spans="1:31">
      <c r="A337" s="1">
        <v>334</v>
      </c>
      <c r="B337" s="14" t="s">
        <v>123</v>
      </c>
      <c r="C337" s="14" t="s">
        <v>7</v>
      </c>
      <c r="D337" s="6" t="s">
        <v>124</v>
      </c>
      <c r="E337" s="7">
        <v>769592.11</v>
      </c>
      <c r="F337" s="7">
        <v>5048.49</v>
      </c>
      <c r="G337" s="53">
        <v>0</v>
      </c>
      <c r="H337" s="7">
        <f t="shared" si="119"/>
        <v>764543.62</v>
      </c>
      <c r="I337" s="8">
        <f t="shared" si="101"/>
        <v>764544</v>
      </c>
      <c r="J337" s="9">
        <v>0.02</v>
      </c>
      <c r="K337" s="10">
        <f t="shared" si="102"/>
        <v>16.87</v>
      </c>
      <c r="L337" s="10">
        <f t="shared" si="103"/>
        <v>16.87</v>
      </c>
      <c r="M337" s="11">
        <f t="shared" si="104"/>
        <v>128955.92434</v>
      </c>
      <c r="N337" s="11">
        <f t="shared" si="105"/>
        <v>128955.92434</v>
      </c>
      <c r="O337" s="11">
        <f t="shared" si="120"/>
        <v>-7.5660000002244487E-2</v>
      </c>
      <c r="P337" s="8">
        <f t="shared" si="106"/>
        <v>128956</v>
      </c>
      <c r="Q337" s="11">
        <f t="shared" si="107"/>
        <v>7.5660000002244487E-2</v>
      </c>
      <c r="R337" s="1">
        <f t="shared" si="108"/>
        <v>16.87</v>
      </c>
      <c r="S337" s="8">
        <f>ROUND(IF(J337=3%,$I$364*Ranking!K337,0),0)</f>
        <v>0</v>
      </c>
      <c r="T337" s="8">
        <f t="shared" si="109"/>
        <v>128956</v>
      </c>
      <c r="U337" s="8">
        <f t="shared" si="110"/>
        <v>0</v>
      </c>
      <c r="V337" s="8">
        <f t="shared" si="111"/>
        <v>128956</v>
      </c>
      <c r="W337" s="10">
        <f t="shared" si="112"/>
        <v>16.87</v>
      </c>
      <c r="X337" s="8">
        <f>IF(J337=3%,ROUND($I$366*Ranking!K337,0),0)</f>
        <v>0</v>
      </c>
      <c r="Y337" s="12">
        <f t="shared" si="113"/>
        <v>128956</v>
      </c>
      <c r="Z337" s="12">
        <f t="shared" si="114"/>
        <v>0</v>
      </c>
      <c r="AA337" s="8">
        <f t="shared" si="115"/>
        <v>128956</v>
      </c>
      <c r="AB337" s="55">
        <f t="shared" si="116"/>
        <v>0</v>
      </c>
      <c r="AC337" s="56">
        <f t="shared" si="117"/>
        <v>16.87</v>
      </c>
      <c r="AD337" s="57" t="str">
        <f t="shared" si="118"/>
        <v/>
      </c>
      <c r="AE337" s="8"/>
    </row>
    <row r="338" spans="1:31">
      <c r="A338" s="1">
        <v>335</v>
      </c>
      <c r="B338" s="14" t="s">
        <v>676</v>
      </c>
      <c r="C338" s="14" t="s">
        <v>7</v>
      </c>
      <c r="D338" s="6" t="s">
        <v>677</v>
      </c>
      <c r="E338" s="7">
        <v>0</v>
      </c>
      <c r="F338" s="7">
        <v>0</v>
      </c>
      <c r="G338" s="53">
        <v>0</v>
      </c>
      <c r="H338" s="7">
        <f t="shared" si="119"/>
        <v>0</v>
      </c>
      <c r="I338" s="8">
        <f t="shared" si="101"/>
        <v>0</v>
      </c>
      <c r="J338" s="9">
        <v>0</v>
      </c>
      <c r="K338" s="10">
        <f t="shared" si="102"/>
        <v>0</v>
      </c>
      <c r="L338" s="10" t="str">
        <f t="shared" si="103"/>
        <v/>
      </c>
      <c r="M338" s="11">
        <f t="shared" si="104"/>
        <v>0</v>
      </c>
      <c r="N338" s="11">
        <f t="shared" si="105"/>
        <v>0</v>
      </c>
      <c r="O338" s="11">
        <f t="shared" si="120"/>
        <v>0</v>
      </c>
      <c r="P338" s="8">
        <f t="shared" si="106"/>
        <v>0</v>
      </c>
      <c r="Q338" s="11">
        <f t="shared" si="107"/>
        <v>0</v>
      </c>
      <c r="R338" s="1">
        <f t="shared" si="108"/>
        <v>0</v>
      </c>
      <c r="S338" s="8">
        <f>ROUND(IF(J338=3%,$I$364*Ranking!K338,0),0)</f>
        <v>0</v>
      </c>
      <c r="T338" s="8">
        <f t="shared" si="109"/>
        <v>0</v>
      </c>
      <c r="U338" s="8">
        <f t="shared" si="110"/>
        <v>0</v>
      </c>
      <c r="V338" s="8">
        <f t="shared" si="111"/>
        <v>0</v>
      </c>
      <c r="W338" s="10">
        <f t="shared" si="112"/>
        <v>0</v>
      </c>
      <c r="X338" s="8">
        <f>IF(J338=3%,ROUND($I$366*Ranking!K338,0),0)</f>
        <v>0</v>
      </c>
      <c r="Y338" s="12">
        <f t="shared" si="113"/>
        <v>0</v>
      </c>
      <c r="Z338" s="12">
        <f t="shared" si="114"/>
        <v>0</v>
      </c>
      <c r="AA338" s="8">
        <f t="shared" si="115"/>
        <v>0</v>
      </c>
      <c r="AB338" s="55">
        <f t="shared" si="116"/>
        <v>0</v>
      </c>
      <c r="AC338" s="56" t="str">
        <f t="shared" si="117"/>
        <v/>
      </c>
      <c r="AD338" s="57" t="str">
        <f t="shared" si="118"/>
        <v/>
      </c>
      <c r="AE338" s="8"/>
    </row>
    <row r="339" spans="1:31">
      <c r="A339" s="1">
        <v>336</v>
      </c>
      <c r="B339" s="14" t="s">
        <v>678</v>
      </c>
      <c r="C339" s="14" t="s">
        <v>7</v>
      </c>
      <c r="D339" s="6" t="s">
        <v>679</v>
      </c>
      <c r="E339" s="7">
        <v>1177302.98</v>
      </c>
      <c r="F339" s="7">
        <v>9646.76</v>
      </c>
      <c r="G339" s="53">
        <v>0</v>
      </c>
      <c r="H339" s="7">
        <f t="shared" si="119"/>
        <v>1167656.22</v>
      </c>
      <c r="I339" s="8">
        <f t="shared" si="101"/>
        <v>1167656</v>
      </c>
      <c r="J339" s="9">
        <v>0.01</v>
      </c>
      <c r="K339" s="10">
        <f t="shared" si="102"/>
        <v>16.87</v>
      </c>
      <c r="L339" s="10">
        <f t="shared" si="103"/>
        <v>16.87</v>
      </c>
      <c r="M339" s="11">
        <f t="shared" si="104"/>
        <v>196948.97714999999</v>
      </c>
      <c r="N339" s="11">
        <f t="shared" si="105"/>
        <v>196948.97714999999</v>
      </c>
      <c r="O339" s="11">
        <f t="shared" si="120"/>
        <v>-2.2850000008475035E-2</v>
      </c>
      <c r="P339" s="8">
        <f t="shared" si="106"/>
        <v>196949</v>
      </c>
      <c r="Q339" s="11">
        <f t="shared" si="107"/>
        <v>2.2850000008475035E-2</v>
      </c>
      <c r="R339" s="1">
        <f t="shared" si="108"/>
        <v>16.87</v>
      </c>
      <c r="S339" s="8">
        <f>ROUND(IF(J339=3%,$I$364*Ranking!K339,0),0)</f>
        <v>0</v>
      </c>
      <c r="T339" s="8">
        <f t="shared" si="109"/>
        <v>196949</v>
      </c>
      <c r="U339" s="8">
        <f t="shared" si="110"/>
        <v>0</v>
      </c>
      <c r="V339" s="8">
        <f t="shared" si="111"/>
        <v>196949</v>
      </c>
      <c r="W339" s="10">
        <f t="shared" si="112"/>
        <v>16.87</v>
      </c>
      <c r="X339" s="8">
        <f>IF(J339=3%,ROUND($I$366*Ranking!K339,0),0)</f>
        <v>0</v>
      </c>
      <c r="Y339" s="12">
        <f t="shared" si="113"/>
        <v>196949</v>
      </c>
      <c r="Z339" s="12">
        <f t="shared" si="114"/>
        <v>0</v>
      </c>
      <c r="AA339" s="8">
        <f t="shared" si="115"/>
        <v>196949</v>
      </c>
      <c r="AB339" s="55">
        <f t="shared" si="116"/>
        <v>0</v>
      </c>
      <c r="AC339" s="56">
        <f t="shared" si="117"/>
        <v>16.87</v>
      </c>
      <c r="AD339" s="57" t="str">
        <f t="shared" si="118"/>
        <v/>
      </c>
      <c r="AE339" s="8"/>
    </row>
    <row r="340" spans="1:31">
      <c r="A340" s="1">
        <v>337</v>
      </c>
      <c r="B340" s="14" t="s">
        <v>680</v>
      </c>
      <c r="C340" s="14" t="s">
        <v>7</v>
      </c>
      <c r="D340" s="6" t="s">
        <v>681</v>
      </c>
      <c r="E340" s="7">
        <v>114040.75</v>
      </c>
      <c r="F340" s="7">
        <v>343.68</v>
      </c>
      <c r="G340" s="53">
        <v>0</v>
      </c>
      <c r="H340" s="7">
        <f t="shared" si="119"/>
        <v>113697.07</v>
      </c>
      <c r="I340" s="8">
        <f t="shared" si="101"/>
        <v>113697</v>
      </c>
      <c r="J340" s="9">
        <v>0.03</v>
      </c>
      <c r="K340" s="10">
        <f t="shared" si="102"/>
        <v>16.87</v>
      </c>
      <c r="L340" s="10">
        <f t="shared" si="103"/>
        <v>100</v>
      </c>
      <c r="M340" s="11">
        <f t="shared" si="104"/>
        <v>19177.3158</v>
      </c>
      <c r="N340" s="11">
        <f t="shared" si="105"/>
        <v>19177.3158</v>
      </c>
      <c r="O340" s="11">
        <f t="shared" si="120"/>
        <v>0.3158000000003085</v>
      </c>
      <c r="P340" s="8">
        <f t="shared" si="106"/>
        <v>19177</v>
      </c>
      <c r="Q340" s="11">
        <f t="shared" si="107"/>
        <v>-0.3158000000003085</v>
      </c>
      <c r="R340" s="1">
        <f t="shared" si="108"/>
        <v>16.87</v>
      </c>
      <c r="S340" s="8">
        <f>ROUND(IF(J340=3%,$I$364*Ranking!K340,0),0)</f>
        <v>63136</v>
      </c>
      <c r="T340" s="8">
        <f t="shared" si="109"/>
        <v>82313</v>
      </c>
      <c r="U340" s="8">
        <f t="shared" si="110"/>
        <v>63136</v>
      </c>
      <c r="V340" s="8">
        <f t="shared" si="111"/>
        <v>82313</v>
      </c>
      <c r="W340" s="10">
        <f t="shared" si="112"/>
        <v>72.400000000000006</v>
      </c>
      <c r="X340" s="8">
        <f>IF(J340=3%,ROUND($I$366*Ranking!K340,0),0)</f>
        <v>41090</v>
      </c>
      <c r="Y340" s="12">
        <f t="shared" si="113"/>
        <v>123403</v>
      </c>
      <c r="Z340" s="12">
        <f t="shared" si="114"/>
        <v>31384</v>
      </c>
      <c r="AA340" s="8">
        <f>V340+Z340</f>
        <v>113697</v>
      </c>
      <c r="AB340" s="55">
        <f t="shared" si="116"/>
        <v>0</v>
      </c>
      <c r="AC340" s="56">
        <f t="shared" si="117"/>
        <v>100</v>
      </c>
      <c r="AD340" s="57">
        <f t="shared" si="118"/>
        <v>1</v>
      </c>
      <c r="AE340" s="8"/>
    </row>
    <row r="341" spans="1:31">
      <c r="A341" s="1">
        <v>338</v>
      </c>
      <c r="B341" s="14" t="s">
        <v>682</v>
      </c>
      <c r="C341" s="14" t="s">
        <v>7</v>
      </c>
      <c r="D341" s="6" t="s">
        <v>683</v>
      </c>
      <c r="E341" s="7">
        <v>249981.03</v>
      </c>
      <c r="F341" s="7">
        <v>3128.76</v>
      </c>
      <c r="G341" s="53">
        <v>0</v>
      </c>
      <c r="H341" s="7">
        <f t="shared" si="119"/>
        <v>246852.27</v>
      </c>
      <c r="I341" s="8">
        <f t="shared" si="101"/>
        <v>246852</v>
      </c>
      <c r="J341" s="9">
        <v>0.01</v>
      </c>
      <c r="K341" s="10">
        <f t="shared" si="102"/>
        <v>16.87</v>
      </c>
      <c r="L341" s="10">
        <f t="shared" si="103"/>
        <v>16.87</v>
      </c>
      <c r="M341" s="11">
        <f t="shared" si="104"/>
        <v>41636.619780000001</v>
      </c>
      <c r="N341" s="11">
        <f t="shared" si="105"/>
        <v>41636.619780000001</v>
      </c>
      <c r="O341" s="11">
        <f t="shared" si="120"/>
        <v>-0.38021999999909895</v>
      </c>
      <c r="P341" s="8">
        <f t="shared" si="106"/>
        <v>41637</v>
      </c>
      <c r="Q341" s="11">
        <f t="shared" si="107"/>
        <v>0.38021999999909895</v>
      </c>
      <c r="R341" s="1">
        <f t="shared" si="108"/>
        <v>16.87</v>
      </c>
      <c r="S341" s="8">
        <f>ROUND(IF(J341=3%,$I$364*Ranking!K341,0),0)</f>
        <v>0</v>
      </c>
      <c r="T341" s="8">
        <f t="shared" si="109"/>
        <v>41637</v>
      </c>
      <c r="U341" s="8">
        <f t="shared" si="110"/>
        <v>0</v>
      </c>
      <c r="V341" s="8">
        <f t="shared" si="111"/>
        <v>41637</v>
      </c>
      <c r="W341" s="10">
        <f t="shared" si="112"/>
        <v>16.87</v>
      </c>
      <c r="X341" s="8">
        <f>IF(J341=3%,ROUND($I$366*Ranking!K341,0),0)</f>
        <v>0</v>
      </c>
      <c r="Y341" s="12">
        <f t="shared" si="113"/>
        <v>41637</v>
      </c>
      <c r="Z341" s="12">
        <f t="shared" si="114"/>
        <v>0</v>
      </c>
      <c r="AA341" s="8">
        <f t="shared" si="115"/>
        <v>41637</v>
      </c>
      <c r="AB341" s="55">
        <f t="shared" si="116"/>
        <v>0</v>
      </c>
      <c r="AC341" s="56">
        <f t="shared" si="117"/>
        <v>16.87</v>
      </c>
      <c r="AD341" s="57" t="str">
        <f t="shared" si="118"/>
        <v/>
      </c>
      <c r="AE341" s="8"/>
    </row>
    <row r="342" spans="1:31">
      <c r="A342" s="1">
        <v>339</v>
      </c>
      <c r="B342" s="14" t="s">
        <v>684</v>
      </c>
      <c r="C342" s="14" t="s">
        <v>7</v>
      </c>
      <c r="D342" s="6" t="s">
        <v>685</v>
      </c>
      <c r="E342" s="7">
        <v>542791.31999999995</v>
      </c>
      <c r="F342" s="7">
        <v>4076.74</v>
      </c>
      <c r="G342" s="53">
        <v>0</v>
      </c>
      <c r="H342" s="7">
        <f t="shared" si="119"/>
        <v>538714.57999999996</v>
      </c>
      <c r="I342" s="8">
        <f t="shared" si="101"/>
        <v>538715</v>
      </c>
      <c r="J342" s="9">
        <v>1.4999999999999999E-2</v>
      </c>
      <c r="K342" s="10">
        <f t="shared" si="102"/>
        <v>16.87</v>
      </c>
      <c r="L342" s="10">
        <f t="shared" si="103"/>
        <v>16.87</v>
      </c>
      <c r="M342" s="11">
        <f t="shared" si="104"/>
        <v>90865.261880000005</v>
      </c>
      <c r="N342" s="11">
        <f t="shared" si="105"/>
        <v>90865.261880000005</v>
      </c>
      <c r="O342" s="11">
        <f t="shared" si="120"/>
        <v>0.26188000000547618</v>
      </c>
      <c r="P342" s="8">
        <f t="shared" si="106"/>
        <v>90865</v>
      </c>
      <c r="Q342" s="11">
        <f t="shared" si="107"/>
        <v>-0.26188000000547618</v>
      </c>
      <c r="R342" s="1">
        <f t="shared" si="108"/>
        <v>16.87</v>
      </c>
      <c r="S342" s="8">
        <f>ROUND(IF(J342=3%,$I$364*Ranking!K342,0),0)</f>
        <v>0</v>
      </c>
      <c r="T342" s="8">
        <f t="shared" si="109"/>
        <v>90865</v>
      </c>
      <c r="U342" s="8">
        <f t="shared" si="110"/>
        <v>0</v>
      </c>
      <c r="V342" s="8">
        <f t="shared" si="111"/>
        <v>90865</v>
      </c>
      <c r="W342" s="10">
        <f t="shared" si="112"/>
        <v>16.87</v>
      </c>
      <c r="X342" s="8">
        <f>IF(J342=3%,ROUND($I$366*Ranking!K342,0),0)</f>
        <v>0</v>
      </c>
      <c r="Y342" s="12">
        <f t="shared" si="113"/>
        <v>90865</v>
      </c>
      <c r="Z342" s="12">
        <f t="shared" si="114"/>
        <v>0</v>
      </c>
      <c r="AA342" s="8">
        <f t="shared" si="115"/>
        <v>90865</v>
      </c>
      <c r="AB342" s="55">
        <f t="shared" si="116"/>
        <v>0</v>
      </c>
      <c r="AC342" s="56">
        <f t="shared" si="117"/>
        <v>16.87</v>
      </c>
      <c r="AD342" s="57" t="str">
        <f t="shared" si="118"/>
        <v/>
      </c>
      <c r="AE342" s="8"/>
    </row>
    <row r="343" spans="1:31">
      <c r="A343" s="1">
        <v>340</v>
      </c>
      <c r="B343" s="14" t="s">
        <v>686</v>
      </c>
      <c r="C343" s="14" t="s">
        <v>7</v>
      </c>
      <c r="D343" s="6" t="s">
        <v>687</v>
      </c>
      <c r="E343" s="7">
        <v>0</v>
      </c>
      <c r="F343" s="7">
        <v>0</v>
      </c>
      <c r="G343" s="53">
        <v>0</v>
      </c>
      <c r="H343" s="7">
        <f t="shared" si="119"/>
        <v>0</v>
      </c>
      <c r="I343" s="8">
        <f t="shared" si="101"/>
        <v>0</v>
      </c>
      <c r="J343" s="9">
        <v>0</v>
      </c>
      <c r="K343" s="10">
        <f t="shared" si="102"/>
        <v>0</v>
      </c>
      <c r="L343" s="10" t="str">
        <f t="shared" si="103"/>
        <v/>
      </c>
      <c r="M343" s="11">
        <f t="shared" si="104"/>
        <v>0</v>
      </c>
      <c r="N343" s="11">
        <f t="shared" si="105"/>
        <v>0</v>
      </c>
      <c r="O343" s="11">
        <f t="shared" si="120"/>
        <v>0</v>
      </c>
      <c r="P343" s="8">
        <f t="shared" si="106"/>
        <v>0</v>
      </c>
      <c r="Q343" s="11">
        <f t="shared" si="107"/>
        <v>0</v>
      </c>
      <c r="R343" s="1">
        <f t="shared" si="108"/>
        <v>0</v>
      </c>
      <c r="S343" s="8">
        <f>ROUND(IF(J343=3%,$I$364*Ranking!K343,0),0)</f>
        <v>0</v>
      </c>
      <c r="T343" s="8">
        <f t="shared" si="109"/>
        <v>0</v>
      </c>
      <c r="U343" s="8">
        <f t="shared" si="110"/>
        <v>0</v>
      </c>
      <c r="V343" s="8">
        <f t="shared" si="111"/>
        <v>0</v>
      </c>
      <c r="W343" s="10">
        <f t="shared" si="112"/>
        <v>0</v>
      </c>
      <c r="X343" s="8">
        <f>IF(J343=3%,ROUND($I$366*Ranking!K343,0),0)</f>
        <v>0</v>
      </c>
      <c r="Y343" s="12">
        <f t="shared" si="113"/>
        <v>0</v>
      </c>
      <c r="Z343" s="12">
        <f t="shared" si="114"/>
        <v>0</v>
      </c>
      <c r="AA343" s="8">
        <f t="shared" si="115"/>
        <v>0</v>
      </c>
      <c r="AB343" s="55">
        <f t="shared" si="116"/>
        <v>0</v>
      </c>
      <c r="AC343" s="56" t="str">
        <f t="shared" si="117"/>
        <v/>
      </c>
      <c r="AD343" s="57" t="str">
        <f t="shared" si="118"/>
        <v/>
      </c>
      <c r="AE343" s="8"/>
    </row>
    <row r="344" spans="1:31">
      <c r="A344" s="1">
        <v>341</v>
      </c>
      <c r="B344" s="14" t="s">
        <v>125</v>
      </c>
      <c r="C344" s="14" t="s">
        <v>7</v>
      </c>
      <c r="D344" s="6" t="s">
        <v>126</v>
      </c>
      <c r="E344" s="7">
        <v>331378.36</v>
      </c>
      <c r="F344" s="7">
        <v>190.61</v>
      </c>
      <c r="G344" s="53">
        <v>0</v>
      </c>
      <c r="H344" s="7">
        <f t="shared" si="119"/>
        <v>331187.75</v>
      </c>
      <c r="I344" s="8">
        <f t="shared" si="101"/>
        <v>331188</v>
      </c>
      <c r="J344" s="9">
        <v>0.02</v>
      </c>
      <c r="K344" s="10">
        <f t="shared" si="102"/>
        <v>16.87</v>
      </c>
      <c r="L344" s="10">
        <f t="shared" si="103"/>
        <v>16.87</v>
      </c>
      <c r="M344" s="11">
        <f t="shared" si="104"/>
        <v>55861.604659999997</v>
      </c>
      <c r="N344" s="11">
        <f t="shared" si="105"/>
        <v>55861.604659999997</v>
      </c>
      <c r="O344" s="11">
        <f t="shared" si="120"/>
        <v>-0.39534000000276137</v>
      </c>
      <c r="P344" s="8">
        <f t="shared" si="106"/>
        <v>55862</v>
      </c>
      <c r="Q344" s="11">
        <f t="shared" si="107"/>
        <v>0.39534000000276137</v>
      </c>
      <c r="R344" s="1">
        <f t="shared" si="108"/>
        <v>16.87</v>
      </c>
      <c r="S344" s="8">
        <f>ROUND(IF(J344=3%,$I$364*Ranking!K344,0),0)</f>
        <v>0</v>
      </c>
      <c r="T344" s="8">
        <f t="shared" si="109"/>
        <v>55862</v>
      </c>
      <c r="U344" s="8">
        <f t="shared" si="110"/>
        <v>0</v>
      </c>
      <c r="V344" s="8">
        <f t="shared" si="111"/>
        <v>55862</v>
      </c>
      <c r="W344" s="10">
        <f t="shared" si="112"/>
        <v>16.87</v>
      </c>
      <c r="X344" s="8">
        <f>IF(J344=3%,ROUND($I$366*Ranking!K344,0),0)</f>
        <v>0</v>
      </c>
      <c r="Y344" s="12">
        <f t="shared" si="113"/>
        <v>55862</v>
      </c>
      <c r="Z344" s="12">
        <f t="shared" si="114"/>
        <v>0</v>
      </c>
      <c r="AA344" s="8">
        <f t="shared" si="115"/>
        <v>55862</v>
      </c>
      <c r="AB344" s="55">
        <f t="shared" si="116"/>
        <v>0</v>
      </c>
      <c r="AC344" s="56">
        <f t="shared" si="117"/>
        <v>16.87</v>
      </c>
      <c r="AD344" s="57" t="str">
        <f t="shared" si="118"/>
        <v/>
      </c>
      <c r="AE344" s="8"/>
    </row>
    <row r="345" spans="1:31">
      <c r="A345" s="1">
        <v>342</v>
      </c>
      <c r="B345" s="14" t="s">
        <v>688</v>
      </c>
      <c r="C345" s="14" t="s">
        <v>7</v>
      </c>
      <c r="D345" s="6" t="s">
        <v>689</v>
      </c>
      <c r="E345" s="7">
        <v>0</v>
      </c>
      <c r="F345" s="7">
        <v>0</v>
      </c>
      <c r="G345" s="53">
        <v>0</v>
      </c>
      <c r="H345" s="7">
        <f t="shared" si="119"/>
        <v>0</v>
      </c>
      <c r="I345" s="8">
        <f t="shared" si="101"/>
        <v>0</v>
      </c>
      <c r="J345" s="9">
        <v>0</v>
      </c>
      <c r="K345" s="10">
        <f t="shared" si="102"/>
        <v>0</v>
      </c>
      <c r="L345" s="10" t="str">
        <f t="shared" si="103"/>
        <v/>
      </c>
      <c r="M345" s="11">
        <f t="shared" si="104"/>
        <v>0</v>
      </c>
      <c r="N345" s="11">
        <f t="shared" si="105"/>
        <v>0</v>
      </c>
      <c r="O345" s="11">
        <f t="shared" si="120"/>
        <v>0</v>
      </c>
      <c r="P345" s="8">
        <f t="shared" si="106"/>
        <v>0</v>
      </c>
      <c r="Q345" s="11">
        <f t="shared" si="107"/>
        <v>0</v>
      </c>
      <c r="R345" s="1">
        <f t="shared" si="108"/>
        <v>0</v>
      </c>
      <c r="S345" s="8">
        <f>ROUND(IF(J345=3%,$I$364*Ranking!K345,0),0)</f>
        <v>0</v>
      </c>
      <c r="T345" s="8">
        <f t="shared" si="109"/>
        <v>0</v>
      </c>
      <c r="U345" s="8">
        <f t="shared" si="110"/>
        <v>0</v>
      </c>
      <c r="V345" s="8">
        <f t="shared" si="111"/>
        <v>0</v>
      </c>
      <c r="W345" s="10">
        <f t="shared" si="112"/>
        <v>0</v>
      </c>
      <c r="X345" s="8">
        <f>IF(J345=3%,ROUND($I$366*Ranking!K345,0),0)</f>
        <v>0</v>
      </c>
      <c r="Y345" s="12">
        <f t="shared" si="113"/>
        <v>0</v>
      </c>
      <c r="Z345" s="12">
        <f t="shared" si="114"/>
        <v>0</v>
      </c>
      <c r="AA345" s="8">
        <f t="shared" si="115"/>
        <v>0</v>
      </c>
      <c r="AB345" s="55">
        <f t="shared" si="116"/>
        <v>0</v>
      </c>
      <c r="AC345" s="56" t="str">
        <f t="shared" si="117"/>
        <v/>
      </c>
      <c r="AD345" s="57" t="str">
        <f t="shared" si="118"/>
        <v/>
      </c>
      <c r="AE345" s="8"/>
    </row>
    <row r="346" spans="1:31">
      <c r="A346" s="1">
        <v>343</v>
      </c>
      <c r="B346" s="14" t="s">
        <v>690</v>
      </c>
      <c r="C346" s="14" t="s">
        <v>7</v>
      </c>
      <c r="D346" s="6" t="s">
        <v>691</v>
      </c>
      <c r="E346" s="7">
        <v>0</v>
      </c>
      <c r="F346" s="7">
        <v>0</v>
      </c>
      <c r="G346" s="53">
        <v>0</v>
      </c>
      <c r="H346" s="7">
        <f t="shared" si="119"/>
        <v>0</v>
      </c>
      <c r="I346" s="8">
        <f t="shared" si="101"/>
        <v>0</v>
      </c>
      <c r="J346" s="9">
        <v>0</v>
      </c>
      <c r="K346" s="10">
        <f t="shared" si="102"/>
        <v>0</v>
      </c>
      <c r="L346" s="10" t="str">
        <f t="shared" si="103"/>
        <v/>
      </c>
      <c r="M346" s="11">
        <f t="shared" si="104"/>
        <v>0</v>
      </c>
      <c r="N346" s="11">
        <f t="shared" si="105"/>
        <v>0</v>
      </c>
      <c r="O346" s="11">
        <f t="shared" si="120"/>
        <v>0</v>
      </c>
      <c r="P346" s="8">
        <f t="shared" si="106"/>
        <v>0</v>
      </c>
      <c r="Q346" s="11">
        <f t="shared" si="107"/>
        <v>0</v>
      </c>
      <c r="R346" s="1">
        <f t="shared" si="108"/>
        <v>0</v>
      </c>
      <c r="S346" s="8">
        <f>ROUND(IF(J346=3%,$I$364*Ranking!K346,0),0)</f>
        <v>0</v>
      </c>
      <c r="T346" s="8">
        <f t="shared" si="109"/>
        <v>0</v>
      </c>
      <c r="U346" s="8">
        <f t="shared" si="110"/>
        <v>0</v>
      </c>
      <c r="V346" s="8">
        <f t="shared" si="111"/>
        <v>0</v>
      </c>
      <c r="W346" s="10">
        <f t="shared" si="112"/>
        <v>0</v>
      </c>
      <c r="X346" s="8">
        <f>IF(J346=3%,ROUND($I$366*Ranking!K346,0),0)</f>
        <v>0</v>
      </c>
      <c r="Y346" s="12">
        <f t="shared" si="113"/>
        <v>0</v>
      </c>
      <c r="Z346" s="12">
        <f t="shared" si="114"/>
        <v>0</v>
      </c>
      <c r="AA346" s="8">
        <f t="shared" si="115"/>
        <v>0</v>
      </c>
      <c r="AB346" s="55">
        <f t="shared" si="116"/>
        <v>0</v>
      </c>
      <c r="AC346" s="56" t="str">
        <f t="shared" si="117"/>
        <v/>
      </c>
      <c r="AD346" s="57" t="str">
        <f t="shared" si="118"/>
        <v/>
      </c>
      <c r="AE346" s="8"/>
    </row>
    <row r="347" spans="1:31">
      <c r="A347" s="1">
        <v>344</v>
      </c>
      <c r="B347" s="14" t="s">
        <v>692</v>
      </c>
      <c r="C347" s="14" t="s">
        <v>7</v>
      </c>
      <c r="D347" s="6" t="s">
        <v>693</v>
      </c>
      <c r="E347" s="7">
        <v>0</v>
      </c>
      <c r="F347" s="7">
        <v>0</v>
      </c>
      <c r="G347" s="53">
        <v>0</v>
      </c>
      <c r="H347" s="7">
        <f t="shared" si="119"/>
        <v>0</v>
      </c>
      <c r="I347" s="8">
        <f t="shared" si="101"/>
        <v>0</v>
      </c>
      <c r="J347" s="9">
        <v>0</v>
      </c>
      <c r="K347" s="10">
        <f t="shared" si="102"/>
        <v>0</v>
      </c>
      <c r="L347" s="10" t="str">
        <f t="shared" si="103"/>
        <v/>
      </c>
      <c r="M347" s="11">
        <f t="shared" si="104"/>
        <v>0</v>
      </c>
      <c r="N347" s="11">
        <f t="shared" si="105"/>
        <v>0</v>
      </c>
      <c r="O347" s="11">
        <f t="shared" si="120"/>
        <v>0</v>
      </c>
      <c r="P347" s="8">
        <f t="shared" si="106"/>
        <v>0</v>
      </c>
      <c r="Q347" s="11">
        <f t="shared" si="107"/>
        <v>0</v>
      </c>
      <c r="R347" s="1">
        <f t="shared" si="108"/>
        <v>0</v>
      </c>
      <c r="S347" s="8">
        <f>ROUND(IF(J347=3%,$I$364*Ranking!K347,0),0)</f>
        <v>0</v>
      </c>
      <c r="T347" s="8">
        <f t="shared" si="109"/>
        <v>0</v>
      </c>
      <c r="U347" s="8">
        <f t="shared" si="110"/>
        <v>0</v>
      </c>
      <c r="V347" s="8">
        <f t="shared" si="111"/>
        <v>0</v>
      </c>
      <c r="W347" s="10">
        <f t="shared" si="112"/>
        <v>0</v>
      </c>
      <c r="X347" s="8">
        <f>IF(J347=3%,ROUND($I$366*Ranking!K347,0),0)</f>
        <v>0</v>
      </c>
      <c r="Y347" s="12">
        <f t="shared" si="113"/>
        <v>0</v>
      </c>
      <c r="Z347" s="12">
        <f t="shared" si="114"/>
        <v>0</v>
      </c>
      <c r="AA347" s="8">
        <f t="shared" si="115"/>
        <v>0</v>
      </c>
      <c r="AB347" s="55">
        <f t="shared" si="116"/>
        <v>0</v>
      </c>
      <c r="AC347" s="56" t="str">
        <f t="shared" si="117"/>
        <v/>
      </c>
      <c r="AD347" s="57" t="str">
        <f t="shared" si="118"/>
        <v/>
      </c>
      <c r="AE347" s="8"/>
    </row>
    <row r="348" spans="1:31">
      <c r="A348" s="1">
        <v>345</v>
      </c>
      <c r="B348" s="14" t="s">
        <v>694</v>
      </c>
      <c r="C348" s="14" t="s">
        <v>7</v>
      </c>
      <c r="D348" s="6" t="s">
        <v>695</v>
      </c>
      <c r="E348" s="7">
        <v>0</v>
      </c>
      <c r="F348" s="7">
        <v>0</v>
      </c>
      <c r="G348" s="53">
        <v>0</v>
      </c>
      <c r="H348" s="7">
        <f t="shared" si="119"/>
        <v>0</v>
      </c>
      <c r="I348" s="8">
        <f t="shared" si="101"/>
        <v>0</v>
      </c>
      <c r="J348" s="9">
        <v>0</v>
      </c>
      <c r="K348" s="10">
        <f t="shared" si="102"/>
        <v>0</v>
      </c>
      <c r="L348" s="10" t="str">
        <f t="shared" si="103"/>
        <v/>
      </c>
      <c r="M348" s="11">
        <f t="shared" si="104"/>
        <v>0</v>
      </c>
      <c r="N348" s="11">
        <f t="shared" si="105"/>
        <v>0</v>
      </c>
      <c r="O348" s="11">
        <f t="shared" si="120"/>
        <v>0</v>
      </c>
      <c r="P348" s="8">
        <f t="shared" si="106"/>
        <v>0</v>
      </c>
      <c r="Q348" s="11">
        <f t="shared" si="107"/>
        <v>0</v>
      </c>
      <c r="R348" s="1">
        <f t="shared" si="108"/>
        <v>0</v>
      </c>
      <c r="S348" s="8">
        <f>ROUND(IF(J348=3%,$I$364*Ranking!K348,0),0)</f>
        <v>0</v>
      </c>
      <c r="T348" s="8">
        <f t="shared" si="109"/>
        <v>0</v>
      </c>
      <c r="U348" s="8">
        <f t="shared" si="110"/>
        <v>0</v>
      </c>
      <c r="V348" s="8">
        <f t="shared" si="111"/>
        <v>0</v>
      </c>
      <c r="W348" s="10">
        <f t="shared" si="112"/>
        <v>0</v>
      </c>
      <c r="X348" s="8">
        <f>IF(J348=3%,ROUND($I$366*Ranking!K348,0),0)</f>
        <v>0</v>
      </c>
      <c r="Y348" s="12">
        <f t="shared" si="113"/>
        <v>0</v>
      </c>
      <c r="Z348" s="12">
        <f t="shared" si="114"/>
        <v>0</v>
      </c>
      <c r="AA348" s="8">
        <f t="shared" si="115"/>
        <v>0</v>
      </c>
      <c r="AB348" s="55">
        <f t="shared" si="116"/>
        <v>0</v>
      </c>
      <c r="AC348" s="56" t="str">
        <f t="shared" si="117"/>
        <v/>
      </c>
      <c r="AD348" s="57" t="str">
        <f t="shared" si="118"/>
        <v/>
      </c>
      <c r="AE348" s="8"/>
    </row>
    <row r="349" spans="1:31">
      <c r="A349" s="1">
        <v>346</v>
      </c>
      <c r="B349" s="14" t="s">
        <v>696</v>
      </c>
      <c r="C349" s="14" t="s">
        <v>7</v>
      </c>
      <c r="D349" s="6" t="s">
        <v>697</v>
      </c>
      <c r="E349" s="7">
        <v>0</v>
      </c>
      <c r="F349" s="7">
        <v>0</v>
      </c>
      <c r="G349" s="53">
        <v>0</v>
      </c>
      <c r="H349" s="7">
        <f t="shared" si="119"/>
        <v>0</v>
      </c>
      <c r="I349" s="8">
        <f t="shared" si="101"/>
        <v>0</v>
      </c>
      <c r="J349" s="9">
        <v>0</v>
      </c>
      <c r="K349" s="10">
        <f t="shared" si="102"/>
        <v>0</v>
      </c>
      <c r="L349" s="10" t="str">
        <f t="shared" si="103"/>
        <v/>
      </c>
      <c r="M349" s="11">
        <f t="shared" si="104"/>
        <v>0</v>
      </c>
      <c r="N349" s="11">
        <f t="shared" si="105"/>
        <v>0</v>
      </c>
      <c r="O349" s="11">
        <f t="shared" si="120"/>
        <v>0</v>
      </c>
      <c r="P349" s="8">
        <f t="shared" si="106"/>
        <v>0</v>
      </c>
      <c r="Q349" s="11">
        <f t="shared" si="107"/>
        <v>0</v>
      </c>
      <c r="R349" s="1">
        <f t="shared" si="108"/>
        <v>0</v>
      </c>
      <c r="S349" s="8">
        <f>ROUND(IF(J349=3%,$I$364*Ranking!K349,0),0)</f>
        <v>0</v>
      </c>
      <c r="T349" s="8">
        <f t="shared" si="109"/>
        <v>0</v>
      </c>
      <c r="U349" s="8">
        <f t="shared" si="110"/>
        <v>0</v>
      </c>
      <c r="V349" s="8">
        <f t="shared" si="111"/>
        <v>0</v>
      </c>
      <c r="W349" s="10">
        <f t="shared" si="112"/>
        <v>0</v>
      </c>
      <c r="X349" s="8">
        <f>IF(J349=3%,ROUND($I$366*Ranking!K349,0),0)</f>
        <v>0</v>
      </c>
      <c r="Y349" s="12">
        <f t="shared" si="113"/>
        <v>0</v>
      </c>
      <c r="Z349" s="12">
        <f t="shared" si="114"/>
        <v>0</v>
      </c>
      <c r="AA349" s="8">
        <f t="shared" si="115"/>
        <v>0</v>
      </c>
      <c r="AB349" s="55">
        <f t="shared" si="116"/>
        <v>0</v>
      </c>
      <c r="AC349" s="56" t="str">
        <f t="shared" si="117"/>
        <v/>
      </c>
      <c r="AD349" s="57" t="str">
        <f t="shared" si="118"/>
        <v/>
      </c>
      <c r="AE349" s="8"/>
    </row>
    <row r="350" spans="1:31">
      <c r="A350" s="1">
        <v>347</v>
      </c>
      <c r="B350" s="14" t="s">
        <v>698</v>
      </c>
      <c r="C350" s="14" t="s">
        <v>7</v>
      </c>
      <c r="D350" s="6" t="s">
        <v>699</v>
      </c>
      <c r="E350" s="7">
        <v>0</v>
      </c>
      <c r="F350" s="7">
        <v>0</v>
      </c>
      <c r="G350" s="53">
        <v>0</v>
      </c>
      <c r="H350" s="7">
        <f t="shared" si="119"/>
        <v>0</v>
      </c>
      <c r="I350" s="8">
        <f t="shared" si="101"/>
        <v>0</v>
      </c>
      <c r="J350" s="9">
        <v>0</v>
      </c>
      <c r="K350" s="10">
        <f t="shared" si="102"/>
        <v>0</v>
      </c>
      <c r="L350" s="10" t="str">
        <f t="shared" si="103"/>
        <v/>
      </c>
      <c r="M350" s="11">
        <f t="shared" si="104"/>
        <v>0</v>
      </c>
      <c r="N350" s="11">
        <f t="shared" si="105"/>
        <v>0</v>
      </c>
      <c r="O350" s="11">
        <f t="shared" si="120"/>
        <v>0</v>
      </c>
      <c r="P350" s="8">
        <f t="shared" si="106"/>
        <v>0</v>
      </c>
      <c r="Q350" s="11">
        <f t="shared" si="107"/>
        <v>0</v>
      </c>
      <c r="R350" s="1">
        <f t="shared" si="108"/>
        <v>0</v>
      </c>
      <c r="S350" s="8">
        <f>ROUND(IF(J350=3%,$I$364*Ranking!K350,0),0)</f>
        <v>0</v>
      </c>
      <c r="T350" s="8">
        <f t="shared" si="109"/>
        <v>0</v>
      </c>
      <c r="U350" s="8">
        <f t="shared" si="110"/>
        <v>0</v>
      </c>
      <c r="V350" s="8">
        <f t="shared" si="111"/>
        <v>0</v>
      </c>
      <c r="W350" s="10">
        <f t="shared" si="112"/>
        <v>0</v>
      </c>
      <c r="X350" s="8">
        <f>IF(J350=3%,ROUND($I$366*Ranking!K350,0),0)</f>
        <v>0</v>
      </c>
      <c r="Y350" s="12">
        <f t="shared" si="113"/>
        <v>0</v>
      </c>
      <c r="Z350" s="12">
        <f t="shared" si="114"/>
        <v>0</v>
      </c>
      <c r="AA350" s="8">
        <f t="shared" si="115"/>
        <v>0</v>
      </c>
      <c r="AB350" s="55">
        <f t="shared" si="116"/>
        <v>0</v>
      </c>
      <c r="AC350" s="56" t="str">
        <f t="shared" si="117"/>
        <v/>
      </c>
      <c r="AD350" s="57" t="str">
        <f t="shared" si="118"/>
        <v/>
      </c>
      <c r="AE350" s="8"/>
    </row>
    <row r="351" spans="1:31">
      <c r="A351" s="1">
        <v>348</v>
      </c>
      <c r="B351" s="14" t="s">
        <v>700</v>
      </c>
      <c r="C351" s="14" t="s">
        <v>7</v>
      </c>
      <c r="D351" s="6" t="s">
        <v>701</v>
      </c>
      <c r="E351" s="7">
        <v>4501163.54</v>
      </c>
      <c r="F351" s="7">
        <v>87007.41</v>
      </c>
      <c r="G351" s="53">
        <v>0</v>
      </c>
      <c r="H351" s="7">
        <f t="shared" si="119"/>
        <v>4414156.13</v>
      </c>
      <c r="I351" s="8">
        <f t="shared" si="101"/>
        <v>4414156</v>
      </c>
      <c r="J351" s="9">
        <v>1.4999999999999999E-2</v>
      </c>
      <c r="K351" s="10">
        <f t="shared" si="102"/>
        <v>16.87</v>
      </c>
      <c r="L351" s="10">
        <f t="shared" si="103"/>
        <v>16.87</v>
      </c>
      <c r="M351" s="11">
        <f t="shared" si="104"/>
        <v>744537.35449000006</v>
      </c>
      <c r="N351" s="11">
        <f t="shared" si="105"/>
        <v>744537.35449000006</v>
      </c>
      <c r="O351" s="11">
        <f t="shared" si="120"/>
        <v>0.35449000005610287</v>
      </c>
      <c r="P351" s="8">
        <f t="shared" si="106"/>
        <v>744537</v>
      </c>
      <c r="Q351" s="11">
        <f t="shared" si="107"/>
        <v>-0.35449000005610287</v>
      </c>
      <c r="R351" s="1">
        <f t="shared" si="108"/>
        <v>16.87</v>
      </c>
      <c r="S351" s="8">
        <f>ROUND(IF(J351=3%,$I$364*Ranking!K351,0),0)</f>
        <v>0</v>
      </c>
      <c r="T351" s="8">
        <f t="shared" si="109"/>
        <v>744537</v>
      </c>
      <c r="U351" s="8">
        <f t="shared" si="110"/>
        <v>0</v>
      </c>
      <c r="V351" s="8">
        <f t="shared" si="111"/>
        <v>744537</v>
      </c>
      <c r="W351" s="10">
        <f t="shared" si="112"/>
        <v>16.87</v>
      </c>
      <c r="X351" s="8">
        <f>IF(J351=3%,ROUND($I$366*Ranking!K351,0),0)</f>
        <v>0</v>
      </c>
      <c r="Y351" s="12">
        <f t="shared" si="113"/>
        <v>744537</v>
      </c>
      <c r="Z351" s="12">
        <f t="shared" si="114"/>
        <v>0</v>
      </c>
      <c r="AA351" s="8">
        <f t="shared" si="115"/>
        <v>744537</v>
      </c>
      <c r="AB351" s="55">
        <f t="shared" si="116"/>
        <v>0</v>
      </c>
      <c r="AC351" s="56">
        <f t="shared" si="117"/>
        <v>16.87</v>
      </c>
      <c r="AD351" s="57" t="str">
        <f t="shared" si="118"/>
        <v/>
      </c>
      <c r="AE351" s="8"/>
    </row>
    <row r="352" spans="1:31">
      <c r="A352" s="1">
        <v>349</v>
      </c>
      <c r="B352" s="14" t="s">
        <v>702</v>
      </c>
      <c r="C352" s="14" t="s">
        <v>7</v>
      </c>
      <c r="D352" s="6" t="s">
        <v>703</v>
      </c>
      <c r="E352" s="7">
        <v>0</v>
      </c>
      <c r="F352" s="7">
        <v>0</v>
      </c>
      <c r="G352" s="53">
        <v>0</v>
      </c>
      <c r="H352" s="7">
        <f t="shared" si="119"/>
        <v>0</v>
      </c>
      <c r="I352" s="8">
        <f t="shared" si="101"/>
        <v>0</v>
      </c>
      <c r="J352" s="9">
        <v>0</v>
      </c>
      <c r="K352" s="10">
        <f t="shared" si="102"/>
        <v>0</v>
      </c>
      <c r="L352" s="10" t="str">
        <f t="shared" si="103"/>
        <v/>
      </c>
      <c r="M352" s="11">
        <f t="shared" si="104"/>
        <v>0</v>
      </c>
      <c r="N352" s="11">
        <f t="shared" si="105"/>
        <v>0</v>
      </c>
      <c r="O352" s="11">
        <f t="shared" si="120"/>
        <v>0</v>
      </c>
      <c r="P352" s="8">
        <f t="shared" si="106"/>
        <v>0</v>
      </c>
      <c r="Q352" s="11">
        <f t="shared" si="107"/>
        <v>0</v>
      </c>
      <c r="R352" s="1">
        <f t="shared" si="108"/>
        <v>0</v>
      </c>
      <c r="S352" s="8">
        <f>ROUND(IF(J352=3%,$I$364*Ranking!K352,0),0)</f>
        <v>0</v>
      </c>
      <c r="T352" s="8">
        <f t="shared" si="109"/>
        <v>0</v>
      </c>
      <c r="U352" s="8">
        <f t="shared" si="110"/>
        <v>0</v>
      </c>
      <c r="V352" s="8">
        <f t="shared" si="111"/>
        <v>0</v>
      </c>
      <c r="W352" s="10">
        <f t="shared" si="112"/>
        <v>0</v>
      </c>
      <c r="X352" s="8">
        <f>IF(J352=3%,ROUND($I$366*Ranking!K352,0),0)</f>
        <v>0</v>
      </c>
      <c r="Y352" s="12">
        <f t="shared" si="113"/>
        <v>0</v>
      </c>
      <c r="Z352" s="12">
        <f t="shared" si="114"/>
        <v>0</v>
      </c>
      <c r="AA352" s="8">
        <f t="shared" si="115"/>
        <v>0</v>
      </c>
      <c r="AB352" s="55">
        <f t="shared" si="116"/>
        <v>0</v>
      </c>
      <c r="AC352" s="56" t="str">
        <f t="shared" si="117"/>
        <v/>
      </c>
      <c r="AD352" s="57" t="str">
        <f t="shared" si="118"/>
        <v/>
      </c>
      <c r="AE352" s="8"/>
    </row>
    <row r="353" spans="1:31">
      <c r="A353" s="1">
        <v>350</v>
      </c>
      <c r="B353" s="14" t="s">
        <v>704</v>
      </c>
      <c r="C353" s="14" t="s">
        <v>7</v>
      </c>
      <c r="D353" s="6" t="s">
        <v>705</v>
      </c>
      <c r="E353" s="7">
        <v>368619.86</v>
      </c>
      <c r="F353" s="7">
        <v>119.96</v>
      </c>
      <c r="G353" s="53">
        <v>0</v>
      </c>
      <c r="H353" s="7">
        <f t="shared" si="119"/>
        <v>368499.89999999997</v>
      </c>
      <c r="I353" s="8">
        <f t="shared" si="101"/>
        <v>368500</v>
      </c>
      <c r="J353" s="9">
        <v>0.01</v>
      </c>
      <c r="K353" s="10">
        <f>R353</f>
        <v>16.87</v>
      </c>
      <c r="L353" s="10">
        <f t="shared" si="103"/>
        <v>16.87</v>
      </c>
      <c r="M353" s="11">
        <f t="shared" si="104"/>
        <v>62155.033739999999</v>
      </c>
      <c r="N353" s="11">
        <f t="shared" si="105"/>
        <v>62155.033739999999</v>
      </c>
      <c r="O353" s="11">
        <f t="shared" si="120"/>
        <v>3.3739999998942949E-2</v>
      </c>
      <c r="P353" s="8">
        <f t="shared" si="106"/>
        <v>62155</v>
      </c>
      <c r="Q353" s="11">
        <f t="shared" si="107"/>
        <v>-3.3739999998942949E-2</v>
      </c>
      <c r="R353" s="1">
        <f t="shared" si="108"/>
        <v>16.87</v>
      </c>
      <c r="S353" s="8">
        <f>ROUND(IF(J353=3%,$I$364*Ranking!K353,0),0)</f>
        <v>0</v>
      </c>
      <c r="T353" s="8">
        <f t="shared" si="109"/>
        <v>62155</v>
      </c>
      <c r="U353" s="8">
        <f t="shared" si="110"/>
        <v>0</v>
      </c>
      <c r="V353" s="8">
        <f t="shared" si="111"/>
        <v>62155</v>
      </c>
      <c r="W353" s="10">
        <f t="shared" si="112"/>
        <v>16.87</v>
      </c>
      <c r="X353" s="8">
        <f>IF(J353=3%,ROUND($I$366*Ranking!K353,0),0)</f>
        <v>0</v>
      </c>
      <c r="Y353" s="12">
        <f t="shared" si="113"/>
        <v>62155</v>
      </c>
      <c r="Z353" s="12">
        <f t="shared" si="114"/>
        <v>0</v>
      </c>
      <c r="AA353" s="8">
        <f t="shared" si="115"/>
        <v>62155</v>
      </c>
      <c r="AB353" s="55">
        <f t="shared" si="116"/>
        <v>0</v>
      </c>
      <c r="AC353" s="56">
        <f t="shared" si="117"/>
        <v>16.87</v>
      </c>
      <c r="AD353" s="57" t="str">
        <f t="shared" si="118"/>
        <v/>
      </c>
      <c r="AE353" s="8"/>
    </row>
    <row r="354" spans="1:31">
      <c r="A354" s="97">
        <v>351</v>
      </c>
      <c r="B354" s="98" t="s">
        <v>706</v>
      </c>
      <c r="C354" s="98" t="s">
        <v>7</v>
      </c>
      <c r="D354" s="113" t="s">
        <v>707</v>
      </c>
      <c r="E354" s="99">
        <v>1958146.33</v>
      </c>
      <c r="F354" s="99">
        <v>11933.39</v>
      </c>
      <c r="G354" s="100">
        <v>0</v>
      </c>
      <c r="H354" s="99">
        <f t="shared" si="119"/>
        <v>1946212.9400000002</v>
      </c>
      <c r="I354" s="101">
        <f t="shared" si="101"/>
        <v>1946213</v>
      </c>
      <c r="J354" s="102">
        <v>0.03</v>
      </c>
      <c r="K354" s="103">
        <f t="shared" si="102"/>
        <v>16.87</v>
      </c>
      <c r="L354" s="103">
        <f t="shared" si="103"/>
        <v>19.100000000000001</v>
      </c>
      <c r="M354" s="104">
        <f t="shared" si="104"/>
        <v>328268.47947999998</v>
      </c>
      <c r="N354" s="104">
        <f t="shared" si="105"/>
        <v>328268.47947999998</v>
      </c>
      <c r="O354" s="104">
        <f t="shared" si="120"/>
        <v>0.47947999997995794</v>
      </c>
      <c r="P354" s="101">
        <f t="shared" si="106"/>
        <v>328268</v>
      </c>
      <c r="Q354" s="104">
        <f t="shared" si="107"/>
        <v>-0.47947999997995794</v>
      </c>
      <c r="R354" s="97">
        <f t="shared" si="108"/>
        <v>16.87</v>
      </c>
      <c r="S354" s="101">
        <f>ROUND(IF(J354=3%,$I$364*Ranking!K354,0),0)</f>
        <v>26307</v>
      </c>
      <c r="T354" s="101">
        <f t="shared" si="109"/>
        <v>354575</v>
      </c>
      <c r="U354" s="101">
        <f t="shared" si="110"/>
        <v>26307</v>
      </c>
      <c r="V354" s="101">
        <f t="shared" si="111"/>
        <v>354575</v>
      </c>
      <c r="W354" s="103">
        <f t="shared" si="112"/>
        <v>18.22</v>
      </c>
      <c r="X354" s="101">
        <f>IF(J354=3%,ROUND($I$366*Ranking!K354,0),0)</f>
        <v>17121</v>
      </c>
      <c r="Y354" s="105">
        <f t="shared" si="113"/>
        <v>371696</v>
      </c>
      <c r="Z354" s="105">
        <f t="shared" si="114"/>
        <v>17121</v>
      </c>
      <c r="AA354" s="101">
        <f t="shared" si="115"/>
        <v>371696</v>
      </c>
      <c r="AB354" s="106">
        <f t="shared" si="116"/>
        <v>0</v>
      </c>
      <c r="AC354" s="107">
        <f t="shared" si="117"/>
        <v>19.100000000000001</v>
      </c>
      <c r="AD354" s="108" t="str">
        <f t="shared" si="118"/>
        <v/>
      </c>
      <c r="AE354" s="8"/>
    </row>
    <row r="355" spans="1:31">
      <c r="E355" s="7"/>
      <c r="F355" s="7"/>
      <c r="G355" s="7"/>
      <c r="H355" s="7">
        <f>SUM(H4:H354)</f>
        <v>244549289.83999988</v>
      </c>
      <c r="I355" s="7">
        <f>SUM(I4:I354)</f>
        <v>244549297</v>
      </c>
      <c r="J355" s="9"/>
      <c r="K355" s="10"/>
      <c r="M355" s="15"/>
      <c r="N355" s="15"/>
      <c r="O355" s="15"/>
      <c r="P355" s="15"/>
      <c r="Q355" s="15"/>
      <c r="R355" s="1">
        <f t="shared" si="108"/>
        <v>0</v>
      </c>
      <c r="AE355" s="8"/>
    </row>
    <row r="356" spans="1:31" ht="13.5" thickBot="1">
      <c r="E356" s="13">
        <f>SUM(E4:E355)</f>
        <v>246503960.05000004</v>
      </c>
      <c r="F356" s="13">
        <f>SUM(F4:F355)</f>
        <v>2241806.2100000014</v>
      </c>
      <c r="G356" s="7"/>
      <c r="H356" s="7"/>
      <c r="I356" s="8"/>
      <c r="J356" s="9"/>
      <c r="K356" s="10"/>
      <c r="M356" s="11"/>
      <c r="N356" s="11"/>
      <c r="O356" s="11"/>
      <c r="P356" s="11"/>
      <c r="Q356" s="11"/>
      <c r="AE356" s="8"/>
    </row>
    <row r="357" spans="1:31" ht="14" thickTop="1" thickBot="1">
      <c r="A357" s="30"/>
      <c r="B357" s="30"/>
      <c r="C357" s="30"/>
      <c r="D357" s="114" t="s">
        <v>708</v>
      </c>
      <c r="E357" s="31"/>
      <c r="F357" s="31"/>
      <c r="G357" s="31"/>
      <c r="H357" s="31"/>
      <c r="I357" s="41"/>
      <c r="J357" s="30">
        <f>COUNTIF(J4:J354,"&gt;0")</f>
        <v>196</v>
      </c>
      <c r="K357" s="33"/>
      <c r="L357" s="34"/>
      <c r="M357" s="35"/>
      <c r="N357" s="35"/>
      <c r="O357" s="35"/>
      <c r="P357" s="35"/>
      <c r="Q357" s="35"/>
      <c r="R357" s="30"/>
      <c r="S357" s="30"/>
      <c r="T357" s="30"/>
      <c r="U357" s="30"/>
      <c r="V357" s="30"/>
      <c r="W357" s="34"/>
      <c r="X357" s="30"/>
      <c r="Y357" s="30"/>
      <c r="Z357" s="30"/>
      <c r="AA357" s="30"/>
      <c r="AB357" s="59"/>
      <c r="AC357" s="60"/>
      <c r="AD357" s="59"/>
      <c r="AE357" s="8"/>
    </row>
    <row r="358" spans="1:31" ht="14" thickTop="1" thickBot="1">
      <c r="A358" s="30"/>
      <c r="B358" s="30"/>
      <c r="C358" s="30"/>
      <c r="D358" s="114" t="s">
        <v>1087</v>
      </c>
      <c r="E358" s="31"/>
      <c r="F358" s="31"/>
      <c r="G358" s="31"/>
      <c r="H358" s="31"/>
      <c r="I358" s="32"/>
      <c r="J358" s="30">
        <f>COUNTIF(J4:J354,"=3.0%")</f>
        <v>78</v>
      </c>
      <c r="K358" s="33"/>
      <c r="L358" s="34"/>
      <c r="M358" s="35"/>
      <c r="N358" s="35"/>
      <c r="O358" s="35"/>
      <c r="P358" s="35"/>
      <c r="Q358" s="35"/>
      <c r="R358" s="30"/>
      <c r="S358" s="30">
        <f>COUNTIF(S4:S354,"&gt;0")</f>
        <v>78</v>
      </c>
      <c r="T358" s="30"/>
      <c r="U358" s="30"/>
      <c r="V358" s="30"/>
      <c r="W358" s="34"/>
      <c r="X358" s="30"/>
      <c r="Y358" s="30"/>
      <c r="Z358" s="30"/>
      <c r="AA358" s="30"/>
      <c r="AB358" s="59"/>
      <c r="AC358" s="60"/>
      <c r="AD358" s="59"/>
      <c r="AE358" s="8"/>
    </row>
    <row r="359" spans="1:31" ht="14" thickTop="1" thickBot="1">
      <c r="A359" s="30"/>
      <c r="B359" s="30"/>
      <c r="C359" s="30"/>
      <c r="D359" s="114" t="s">
        <v>1088</v>
      </c>
      <c r="E359" s="31"/>
      <c r="F359" s="31"/>
      <c r="G359" s="31"/>
      <c r="H359" s="31"/>
      <c r="I359" s="32"/>
      <c r="J359" s="30"/>
      <c r="K359" s="33"/>
      <c r="L359" s="36">
        <f>COUNTIF(L4:L354,"=100.00")</f>
        <v>7</v>
      </c>
      <c r="M359" s="35"/>
      <c r="N359" s="35"/>
      <c r="O359" s="35"/>
      <c r="P359" s="35"/>
      <c r="Q359" s="35"/>
      <c r="R359" s="30"/>
      <c r="S359" s="30"/>
      <c r="T359" s="30"/>
      <c r="U359" s="30"/>
      <c r="V359" s="30"/>
      <c r="W359" s="36">
        <f>COUNTIF(W4:W354,"=100.00")</f>
        <v>1</v>
      </c>
      <c r="X359" s="30"/>
      <c r="Y359" s="30"/>
      <c r="Z359" s="30"/>
      <c r="AA359" s="30"/>
      <c r="AB359" s="59"/>
      <c r="AC359" s="61">
        <f>COUNTIF(AC4:AC354,"=100.00")</f>
        <v>7</v>
      </c>
      <c r="AD359" s="41">
        <f>COUNTIF(AD4:AD354,"=1")</f>
        <v>7</v>
      </c>
      <c r="AE359" s="8"/>
    </row>
    <row r="360" spans="1:31" ht="13.5" thickTop="1">
      <c r="H360" s="7" t="s">
        <v>710</v>
      </c>
      <c r="I360" s="8">
        <f>I355</f>
        <v>244549297</v>
      </c>
      <c r="M360" s="11">
        <f>ROUND(($I$362/$I$360)*I360,5)</f>
        <v>41248222</v>
      </c>
      <c r="N360" s="8">
        <f>SUM(N4:N355)</f>
        <v>41248222.00002002</v>
      </c>
      <c r="O360" s="8">
        <f>SUM(O4:O355)</f>
        <v>-2.9999799998429353</v>
      </c>
      <c r="P360" s="8">
        <f>SUM(P4:P355)</f>
        <v>41248225</v>
      </c>
      <c r="Q360" s="11">
        <f>P360-M360</f>
        <v>3</v>
      </c>
      <c r="R360" s="1">
        <f>IF(P360&gt;0,ROUND((P360/I360)*100,2),0)</f>
        <v>16.87</v>
      </c>
      <c r="S360" s="8">
        <f>SUM(S4:S354)</f>
        <v>3640823</v>
      </c>
      <c r="T360" s="8">
        <f>SUM(T4:T354)</f>
        <v>44889048</v>
      </c>
      <c r="U360" s="8">
        <f>SUM(U4:U354)</f>
        <v>3600703</v>
      </c>
      <c r="V360" s="8">
        <f>SUM(V4:V354)</f>
        <v>44848928</v>
      </c>
      <c r="W360" s="10">
        <f>IF(I360&gt;0,ROUND(V360/I360*100,2),0)</f>
        <v>18.34</v>
      </c>
      <c r="X360" s="8">
        <f>SUM(X4:X354)</f>
        <v>2369543</v>
      </c>
      <c r="Y360" s="8">
        <f>SUM(Y4:Y354)</f>
        <v>47218471</v>
      </c>
      <c r="Z360" s="8">
        <f>SUM(Z4:Z354)</f>
        <v>2157085</v>
      </c>
      <c r="AA360" s="8">
        <f>SUM(AA4:AA354)</f>
        <v>47006013</v>
      </c>
      <c r="AB360" s="62">
        <f>SUM(AB4:AB354)</f>
        <v>0</v>
      </c>
      <c r="AC360" s="56">
        <f>IF(AA360&gt;0,ROUND(AA360/I360*100,2),0)</f>
        <v>19.22</v>
      </c>
      <c r="AE360" s="8"/>
    </row>
    <row r="361" spans="1:31">
      <c r="D361" s="6"/>
      <c r="E361" s="92" t="e">
        <f>#REF!</f>
        <v>#REF!</v>
      </c>
      <c r="F361" s="94" t="e">
        <f>#REF!</f>
        <v>#REF!</v>
      </c>
      <c r="G361" s="68" t="s">
        <v>1072</v>
      </c>
      <c r="I361" s="86">
        <v>51560277</v>
      </c>
      <c r="J361" s="96" t="s">
        <v>1528</v>
      </c>
      <c r="M361" s="11"/>
      <c r="P361" s="11"/>
      <c r="Q361" s="11"/>
      <c r="W361" s="1"/>
      <c r="X361" s="1">
        <f>COUNTIF(X4:X354,"&gt;0")</f>
        <v>78</v>
      </c>
      <c r="AA361" s="69"/>
      <c r="AC361" s="57"/>
      <c r="AE361" s="8"/>
    </row>
    <row r="362" spans="1:31">
      <c r="D362" s="115" t="s">
        <v>1527</v>
      </c>
      <c r="E362" s="93" t="e">
        <f>E356-E361</f>
        <v>#REF!</v>
      </c>
      <c r="F362" s="69" t="e">
        <f>F356-F361</f>
        <v>#REF!</v>
      </c>
      <c r="G362" s="68" t="s">
        <v>1073</v>
      </c>
      <c r="H362" s="1" t="s">
        <v>1074</v>
      </c>
      <c r="I362" s="13">
        <f>ROUND(+I361*0.8,0)</f>
        <v>41248222</v>
      </c>
      <c r="J362" s="40">
        <v>0.8</v>
      </c>
      <c r="M362" s="11"/>
      <c r="P362" s="11"/>
      <c r="Q362" s="11"/>
      <c r="AA362" s="69"/>
      <c r="AE362" s="8"/>
    </row>
    <row r="363" spans="1:31">
      <c r="D363" s="6"/>
      <c r="E363" s="6"/>
      <c r="G363" s="1" t="s">
        <v>1075</v>
      </c>
      <c r="I363" s="8">
        <f>I361-P360</f>
        <v>10312052</v>
      </c>
      <c r="M363" s="11"/>
      <c r="Q363" s="11"/>
      <c r="AB363" s="63"/>
      <c r="AE363" s="8"/>
    </row>
    <row r="364" spans="1:31">
      <c r="D364" s="6"/>
      <c r="E364" s="6"/>
      <c r="G364" s="1" t="s">
        <v>1076</v>
      </c>
      <c r="H364" s="1" t="s">
        <v>1077</v>
      </c>
      <c r="I364" s="8">
        <f>ROUND(I363/J357,0)</f>
        <v>52613</v>
      </c>
      <c r="M364" s="11"/>
      <c r="Q364" s="11"/>
      <c r="AE364" s="8"/>
    </row>
    <row r="365" spans="1:31">
      <c r="E365" s="6"/>
      <c r="G365" s="1" t="s">
        <v>1075</v>
      </c>
      <c r="H365" s="6"/>
      <c r="I365" s="8">
        <f>I361-V360</f>
        <v>6711349</v>
      </c>
      <c r="M365" s="11"/>
      <c r="Q365" s="11"/>
      <c r="AE365" s="8"/>
    </row>
    <row r="366" spans="1:31">
      <c r="E366" s="6"/>
      <c r="G366" s="1" t="s">
        <v>1078</v>
      </c>
      <c r="H366" s="1" t="s">
        <v>1079</v>
      </c>
      <c r="I366" s="8">
        <f>ROUND(I365/J357,0)</f>
        <v>34242</v>
      </c>
      <c r="M366" s="11"/>
      <c r="Q366" s="11"/>
      <c r="AD366" s="57" t="str">
        <f>IF(AC366=100,1,"")</f>
        <v/>
      </c>
      <c r="AE366" s="8"/>
    </row>
    <row r="367" spans="1:31">
      <c r="E367" s="6"/>
      <c r="G367" s="1" t="s">
        <v>1089</v>
      </c>
      <c r="H367" s="6"/>
      <c r="I367" s="8">
        <f>I361-AA360</f>
        <v>4554264</v>
      </c>
      <c r="M367" s="11"/>
      <c r="Q367" s="11"/>
      <c r="AD367" s="57" t="str">
        <f>IF(AC367=100,1,"")</f>
        <v/>
      </c>
      <c r="AE367" s="8"/>
    </row>
    <row r="368" spans="1:31">
      <c r="E368" s="6"/>
    </row>
    <row r="369" spans="5:9">
      <c r="E369" s="6"/>
      <c r="I369" s="70"/>
    </row>
    <row r="370" spans="5:9">
      <c r="E370" s="6"/>
      <c r="I370" s="13"/>
    </row>
    <row r="371" spans="5:9">
      <c r="I371" s="13"/>
    </row>
    <row r="372" spans="5:9">
      <c r="I372" s="13"/>
    </row>
  </sheetData>
  <autoFilter ref="A3:AE367" xr:uid="{00000000-0001-0000-0000-000000000000}"/>
  <phoneticPr fontId="0" type="noConversion"/>
  <printOptions gridLines="1"/>
  <pageMargins left="0.5" right="0.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E49E-1D41-4FF9-90F1-06012DE5E812}">
  <dimension ref="A1:H202"/>
  <sheetViews>
    <sheetView workbookViewId="0">
      <selection activeCell="B3" sqref="B3"/>
    </sheetView>
  </sheetViews>
  <sheetFormatPr defaultColWidth="42.6328125" defaultRowHeight="12.5"/>
  <cols>
    <col min="1" max="1" width="11.453125" bestFit="1" customWidth="1"/>
    <col min="2" max="2" width="4.26953125" bestFit="1" customWidth="1"/>
    <col min="3" max="3" width="40" bestFit="1" customWidth="1"/>
    <col min="4" max="4" width="6.54296875" bestFit="1" customWidth="1"/>
    <col min="5" max="5" width="42.6328125" customWidth="1"/>
  </cols>
  <sheetData>
    <row r="1" spans="1:8">
      <c r="E1" s="71" t="s">
        <v>1526</v>
      </c>
    </row>
    <row r="2" spans="1:8" ht="18.5" thickBot="1">
      <c r="A2" s="87" t="s">
        <v>1095</v>
      </c>
      <c r="B2" s="88">
        <v>1.4999999999999999E-2</v>
      </c>
      <c r="C2" s="87" t="s">
        <v>1513</v>
      </c>
      <c r="D2" s="89">
        <v>42490</v>
      </c>
      <c r="E2" s="71" t="str">
        <f t="shared" ref="E2:E65" si="0">VLOOKUP(A2,G:H,2,0)</f>
        <v>yes</v>
      </c>
      <c r="F2" s="6" t="s">
        <v>128</v>
      </c>
      <c r="G2" s="6" t="str">
        <f>TRIM(F2)</f>
        <v>ABINGTON</v>
      </c>
      <c r="H2" s="71" t="s">
        <v>1525</v>
      </c>
    </row>
    <row r="3" spans="1:8" ht="13.5" thickBot="1">
      <c r="A3" s="87" t="s">
        <v>1096</v>
      </c>
      <c r="B3" s="88">
        <v>1.4999999999999999E-2</v>
      </c>
      <c r="C3" s="87" t="s">
        <v>1514</v>
      </c>
      <c r="D3" s="89">
        <v>37565</v>
      </c>
      <c r="E3" s="71" t="str">
        <f t="shared" si="0"/>
        <v>yes</v>
      </c>
      <c r="F3" s="6" t="s">
        <v>720</v>
      </c>
      <c r="G3" s="6" t="str">
        <f t="shared" ref="G3:G66" si="1">TRIM(F3)</f>
        <v>ACTON</v>
      </c>
      <c r="H3" s="71" t="s">
        <v>1525</v>
      </c>
    </row>
    <row r="4" spans="1:8" ht="18.5" thickBot="1">
      <c r="A4" s="87" t="s">
        <v>1097</v>
      </c>
      <c r="B4" s="88">
        <v>1.4999999999999999E-2</v>
      </c>
      <c r="C4" s="87" t="s">
        <v>1513</v>
      </c>
      <c r="D4" s="89">
        <v>37718</v>
      </c>
      <c r="E4" s="71" t="str">
        <f t="shared" si="0"/>
        <v>yes</v>
      </c>
      <c r="F4" s="6" t="s">
        <v>721</v>
      </c>
      <c r="G4" s="6" t="str">
        <f t="shared" si="1"/>
        <v>ACUSHNET</v>
      </c>
      <c r="H4" s="71" t="s">
        <v>1525</v>
      </c>
    </row>
    <row r="5" spans="1:8" ht="13.5" thickBot="1">
      <c r="A5" s="87" t="s">
        <v>1098</v>
      </c>
      <c r="B5" s="90">
        <v>0.01</v>
      </c>
      <c r="C5" s="87" t="s">
        <v>1515</v>
      </c>
      <c r="D5" s="89">
        <v>37201</v>
      </c>
      <c r="E5" s="71" t="str">
        <f t="shared" si="0"/>
        <v>yes</v>
      </c>
      <c r="F5" s="6" t="s">
        <v>10</v>
      </c>
      <c r="G5" s="6" t="str">
        <f t="shared" si="1"/>
        <v>AGAWAM</v>
      </c>
      <c r="H5" s="71" t="s">
        <v>1525</v>
      </c>
    </row>
    <row r="6" spans="1:8" ht="18.5" thickBot="1">
      <c r="A6" s="87" t="s">
        <v>1099</v>
      </c>
      <c r="B6" s="90">
        <v>0.01</v>
      </c>
      <c r="C6" s="87" t="s">
        <v>1513</v>
      </c>
      <c r="D6" s="89">
        <v>45237</v>
      </c>
      <c r="E6" s="71" t="str">
        <f t="shared" si="0"/>
        <v>yes</v>
      </c>
      <c r="F6" s="6" t="s">
        <v>134</v>
      </c>
      <c r="G6" s="6" t="str">
        <f t="shared" si="1"/>
        <v>AMESBURY</v>
      </c>
      <c r="H6" s="71" t="s">
        <v>1525</v>
      </c>
    </row>
    <row r="7" spans="1:8" ht="13.5" thickBot="1">
      <c r="A7" s="87" t="s">
        <v>1100</v>
      </c>
      <c r="B7" s="90">
        <v>0.03</v>
      </c>
      <c r="C7" s="87" t="s">
        <v>1514</v>
      </c>
      <c r="D7" s="89">
        <v>36984</v>
      </c>
      <c r="E7" s="71" t="str">
        <f t="shared" si="0"/>
        <v>yes</v>
      </c>
      <c r="F7" s="6" t="s">
        <v>12</v>
      </c>
      <c r="G7" s="6" t="str">
        <f t="shared" si="1"/>
        <v>AMHERST</v>
      </c>
      <c r="H7" s="71" t="s">
        <v>1525</v>
      </c>
    </row>
    <row r="8" spans="1:8" ht="13.5" thickBot="1">
      <c r="A8" s="87" t="s">
        <v>1151</v>
      </c>
      <c r="B8" s="90">
        <v>0.03</v>
      </c>
      <c r="C8" s="87" t="s">
        <v>1514</v>
      </c>
      <c r="D8" s="89">
        <v>37020</v>
      </c>
      <c r="E8" s="71" t="str">
        <f t="shared" si="0"/>
        <v>yes</v>
      </c>
      <c r="F8" s="6" t="s">
        <v>138</v>
      </c>
      <c r="G8" s="6" t="str">
        <f t="shared" si="1"/>
        <v>ARLINGTON</v>
      </c>
      <c r="H8" s="71" t="s">
        <v>1525</v>
      </c>
    </row>
    <row r="9" spans="1:8" ht="18.5" thickBot="1">
      <c r="A9" s="87" t="s">
        <v>1101</v>
      </c>
      <c r="B9" s="88">
        <v>1.4999999999999999E-2</v>
      </c>
      <c r="C9" s="87" t="s">
        <v>1513</v>
      </c>
      <c r="D9" s="89">
        <v>41947</v>
      </c>
      <c r="E9" s="71" t="str">
        <f t="shared" si="0"/>
        <v>yes</v>
      </c>
      <c r="F9" s="6" t="s">
        <v>14</v>
      </c>
      <c r="G9" s="6" t="str">
        <f t="shared" si="1"/>
        <v>ASHLAND</v>
      </c>
      <c r="H9" s="71" t="s">
        <v>1525</v>
      </c>
    </row>
    <row r="10" spans="1:8" ht="13.5" thickBot="1">
      <c r="A10" s="87" t="s">
        <v>1102</v>
      </c>
      <c r="B10" s="90">
        <v>0.03</v>
      </c>
      <c r="C10" s="87" t="s">
        <v>1514</v>
      </c>
      <c r="D10" s="89">
        <v>37383</v>
      </c>
      <c r="E10" s="71" t="str">
        <f t="shared" si="0"/>
        <v>yes</v>
      </c>
      <c r="F10" s="6" t="s">
        <v>16</v>
      </c>
      <c r="G10" s="6" t="str">
        <f t="shared" si="1"/>
        <v>AYER</v>
      </c>
      <c r="H10" s="71" t="s">
        <v>1525</v>
      </c>
    </row>
    <row r="11" spans="1:8" ht="13.5" thickBot="1">
      <c r="A11" s="87" t="s">
        <v>1103</v>
      </c>
      <c r="B11" s="90">
        <v>0.03</v>
      </c>
      <c r="C11" s="87" t="s">
        <v>1515</v>
      </c>
      <c r="D11" s="89">
        <v>37004</v>
      </c>
      <c r="E11" s="71" t="str">
        <f t="shared" si="0"/>
        <v>yes</v>
      </c>
      <c r="F11" s="6" t="s">
        <v>154</v>
      </c>
      <c r="G11" s="6" t="str">
        <f t="shared" si="1"/>
        <v>BARNSTABLE</v>
      </c>
      <c r="H11" s="71" t="s">
        <v>1525</v>
      </c>
    </row>
    <row r="12" spans="1:8" ht="13.5" thickBot="1">
      <c r="A12" s="87" t="s">
        <v>1104</v>
      </c>
      <c r="B12" s="90">
        <v>0.03</v>
      </c>
      <c r="C12" s="87" t="s">
        <v>1516</v>
      </c>
      <c r="D12" s="89">
        <v>38293</v>
      </c>
      <c r="E12" s="71" t="str">
        <f t="shared" si="0"/>
        <v>yes</v>
      </c>
      <c r="F12" s="6" t="s">
        <v>158</v>
      </c>
      <c r="G12" s="6" t="str">
        <f t="shared" si="1"/>
        <v>BECKET</v>
      </c>
      <c r="H12" s="71" t="s">
        <v>1525</v>
      </c>
    </row>
    <row r="13" spans="1:8" ht="13.5" thickBot="1">
      <c r="A13" s="87" t="s">
        <v>1105</v>
      </c>
      <c r="B13" s="88">
        <v>1.4999999999999999E-2</v>
      </c>
      <c r="C13" s="87" t="s">
        <v>1514</v>
      </c>
      <c r="D13" s="89">
        <v>39585</v>
      </c>
      <c r="E13" s="71" t="str">
        <f t="shared" si="0"/>
        <v>yes</v>
      </c>
      <c r="F13" s="6" t="s">
        <v>18</v>
      </c>
      <c r="G13" s="6" t="str">
        <f t="shared" si="1"/>
        <v>BEDFORD</v>
      </c>
      <c r="H13" s="71" t="s">
        <v>1525</v>
      </c>
    </row>
    <row r="14" spans="1:8" ht="13.5" thickBot="1">
      <c r="A14" s="87" t="s">
        <v>1106</v>
      </c>
      <c r="B14" s="90">
        <v>0.03</v>
      </c>
      <c r="C14" s="87" t="s">
        <v>1514</v>
      </c>
      <c r="D14" s="89">
        <v>36960</v>
      </c>
      <c r="E14" s="71" t="str">
        <f t="shared" si="0"/>
        <v>yes</v>
      </c>
      <c r="F14" s="6" t="s">
        <v>160</v>
      </c>
      <c r="G14" s="6" t="str">
        <f t="shared" si="1"/>
        <v>BELCHERTOWN</v>
      </c>
      <c r="H14" s="71" t="s">
        <v>1525</v>
      </c>
    </row>
    <row r="15" spans="1:8" ht="13.5" thickBot="1">
      <c r="A15" s="87" t="s">
        <v>1107</v>
      </c>
      <c r="B15" s="88">
        <v>1.4999999999999999E-2</v>
      </c>
      <c r="C15" s="87" t="s">
        <v>1514</v>
      </c>
      <c r="D15" s="89">
        <v>38488</v>
      </c>
      <c r="E15" s="71" t="str">
        <f t="shared" si="0"/>
        <v>yes</v>
      </c>
      <c r="F15" s="6" t="s">
        <v>164</v>
      </c>
      <c r="G15" s="6" t="str">
        <f t="shared" si="1"/>
        <v>BELMONT</v>
      </c>
      <c r="H15" s="71" t="s">
        <v>1525</v>
      </c>
    </row>
    <row r="16" spans="1:8" ht="13.5" thickBot="1">
      <c r="A16" s="87" t="s">
        <v>1108</v>
      </c>
      <c r="B16" s="88">
        <v>1.4999999999999999E-2</v>
      </c>
      <c r="C16" s="87" t="s">
        <v>1514</v>
      </c>
      <c r="D16" s="89">
        <v>40484</v>
      </c>
      <c r="E16" s="71" t="str">
        <f t="shared" si="0"/>
        <v>yes</v>
      </c>
      <c r="F16" s="6" t="s">
        <v>168</v>
      </c>
      <c r="G16" s="6" t="str">
        <f t="shared" si="1"/>
        <v>BERLIN</v>
      </c>
      <c r="H16" s="71" t="s">
        <v>1525</v>
      </c>
    </row>
    <row r="17" spans="1:8" ht="18.5" thickBot="1">
      <c r="A17" s="87" t="s">
        <v>1109</v>
      </c>
      <c r="B17" s="90">
        <v>0.03</v>
      </c>
      <c r="C17" s="87" t="s">
        <v>1513</v>
      </c>
      <c r="D17" s="89">
        <v>43410</v>
      </c>
      <c r="E17" s="71" t="str">
        <f t="shared" si="0"/>
        <v>yes</v>
      </c>
      <c r="F17" s="6" t="s">
        <v>172</v>
      </c>
      <c r="G17" s="6" t="str">
        <f t="shared" si="1"/>
        <v>BEVERLY</v>
      </c>
      <c r="H17" s="71" t="s">
        <v>1525</v>
      </c>
    </row>
    <row r="18" spans="1:8" ht="13.5" thickBot="1">
      <c r="A18" s="87" t="s">
        <v>1110</v>
      </c>
      <c r="B18" s="90">
        <v>0.01</v>
      </c>
      <c r="C18" s="87" t="s">
        <v>1514</v>
      </c>
      <c r="D18" s="89">
        <v>41219</v>
      </c>
      <c r="E18" s="71" t="str">
        <f t="shared" si="0"/>
        <v>yes</v>
      </c>
      <c r="F18" s="6" t="s">
        <v>174</v>
      </c>
      <c r="G18" s="6" t="str">
        <f t="shared" si="1"/>
        <v>BILLERICA</v>
      </c>
      <c r="H18" s="71" t="s">
        <v>1525</v>
      </c>
    </row>
    <row r="19" spans="1:8" ht="18.5" thickBot="1">
      <c r="A19" s="87" t="s">
        <v>1111</v>
      </c>
      <c r="B19" s="90">
        <v>0.01</v>
      </c>
      <c r="C19" s="87" t="s">
        <v>1513</v>
      </c>
      <c r="D19" s="89">
        <v>42682</v>
      </c>
      <c r="E19" s="71" t="str">
        <f t="shared" si="0"/>
        <v>yes</v>
      </c>
      <c r="F19" s="6" t="s">
        <v>183</v>
      </c>
      <c r="G19" s="6" t="str">
        <f t="shared" si="1"/>
        <v>BOSTON</v>
      </c>
      <c r="H19" s="71" t="s">
        <v>1525</v>
      </c>
    </row>
    <row r="20" spans="1:8" ht="18.5" thickBot="1">
      <c r="A20" s="87" t="s">
        <v>1112</v>
      </c>
      <c r="B20" s="90">
        <v>0.01</v>
      </c>
      <c r="C20" s="87" t="s">
        <v>1513</v>
      </c>
      <c r="D20" s="89">
        <v>42682</v>
      </c>
      <c r="E20" s="71" t="str">
        <f t="shared" si="0"/>
        <v>yes</v>
      </c>
      <c r="F20" s="6" t="s">
        <v>185</v>
      </c>
      <c r="G20" s="6" t="str">
        <f t="shared" si="1"/>
        <v>BOURNE</v>
      </c>
      <c r="H20" s="71" t="s">
        <v>1525</v>
      </c>
    </row>
    <row r="21" spans="1:8" ht="13.5" thickBot="1">
      <c r="A21" s="87" t="s">
        <v>1113</v>
      </c>
      <c r="B21" s="90">
        <v>0.03</v>
      </c>
      <c r="C21" s="87" t="s">
        <v>1516</v>
      </c>
      <c r="D21" s="89">
        <v>38448</v>
      </c>
      <c r="E21" s="71" t="str">
        <f t="shared" si="0"/>
        <v>yes</v>
      </c>
      <c r="F21" s="6" t="s">
        <v>187</v>
      </c>
      <c r="G21" s="6" t="str">
        <f t="shared" si="1"/>
        <v>BOXBOROUGH</v>
      </c>
      <c r="H21" s="71" t="s">
        <v>1525</v>
      </c>
    </row>
    <row r="22" spans="1:8" ht="13.5" thickBot="1">
      <c r="A22" s="87" t="s">
        <v>1114</v>
      </c>
      <c r="B22" s="90">
        <v>0.01</v>
      </c>
      <c r="C22" s="87" t="s">
        <v>1515</v>
      </c>
      <c r="D22" s="89">
        <v>41947</v>
      </c>
      <c r="E22" s="71" t="str">
        <f t="shared" si="0"/>
        <v>yes</v>
      </c>
      <c r="F22" s="6" t="s">
        <v>20</v>
      </c>
      <c r="G22" s="6" t="str">
        <f t="shared" si="1"/>
        <v>BOXFORD</v>
      </c>
      <c r="H22" s="71" t="s">
        <v>1525</v>
      </c>
    </row>
    <row r="23" spans="1:8" ht="13.5" thickBot="1">
      <c r="A23" s="87" t="s">
        <v>1115</v>
      </c>
      <c r="B23" s="90">
        <v>0.03</v>
      </c>
      <c r="C23" s="87" t="s">
        <v>1514</v>
      </c>
      <c r="D23" s="89">
        <v>37026</v>
      </c>
      <c r="E23" s="71" t="str">
        <f t="shared" si="0"/>
        <v>yes</v>
      </c>
      <c r="F23" s="6" t="s">
        <v>189</v>
      </c>
      <c r="G23" s="6" t="str">
        <f t="shared" si="1"/>
        <v>BOYLSTON</v>
      </c>
      <c r="H23" s="71" t="s">
        <v>1525</v>
      </c>
    </row>
    <row r="24" spans="1:8" ht="13.5" thickBot="1">
      <c r="A24" s="87" t="s">
        <v>1116</v>
      </c>
      <c r="B24" s="90">
        <v>0.01</v>
      </c>
      <c r="C24" s="87" t="s">
        <v>1514</v>
      </c>
      <c r="D24" s="89">
        <v>44873</v>
      </c>
      <c r="E24" s="71" t="str">
        <f t="shared" si="0"/>
        <v>yes</v>
      </c>
      <c r="F24" s="6" t="s">
        <v>22</v>
      </c>
      <c r="G24" s="6" t="str">
        <f t="shared" si="1"/>
        <v>BRAINTREE</v>
      </c>
      <c r="H24" s="71" t="s">
        <v>1525</v>
      </c>
    </row>
    <row r="25" spans="1:8" ht="13.5" thickBot="1">
      <c r="A25" s="87" t="s">
        <v>1117</v>
      </c>
      <c r="B25" s="90">
        <v>0.01</v>
      </c>
      <c r="C25" s="87" t="s">
        <v>1514</v>
      </c>
      <c r="D25" s="89">
        <v>37348</v>
      </c>
      <c r="E25" s="71" t="str">
        <f t="shared" si="0"/>
        <v>yes</v>
      </c>
      <c r="F25" s="6" t="s">
        <v>191</v>
      </c>
      <c r="G25" s="6" t="str">
        <f t="shared" si="1"/>
        <v>BREWSTER</v>
      </c>
      <c r="H25" s="71" t="s">
        <v>1525</v>
      </c>
    </row>
    <row r="26" spans="1:8" ht="13.5" thickBot="1">
      <c r="A26" s="87" t="s">
        <v>1118</v>
      </c>
      <c r="B26" s="90">
        <v>0.03</v>
      </c>
      <c r="C26" s="87" t="s">
        <v>1516</v>
      </c>
      <c r="D26" s="89">
        <v>38489</v>
      </c>
      <c r="E26" s="71" t="str">
        <f t="shared" si="0"/>
        <v>yes</v>
      </c>
      <c r="F26" s="6" t="s">
        <v>193</v>
      </c>
      <c r="G26" s="6" t="str">
        <f t="shared" si="1"/>
        <v>BRIDGEWATER</v>
      </c>
      <c r="H26" s="71" t="s">
        <v>1525</v>
      </c>
    </row>
    <row r="27" spans="1:8" ht="13.5" thickBot="1">
      <c r="A27" s="87" t="s">
        <v>1119</v>
      </c>
      <c r="B27" s="90">
        <v>0.02</v>
      </c>
      <c r="C27" s="87" t="s">
        <v>1514</v>
      </c>
      <c r="D27" s="89">
        <v>38465</v>
      </c>
      <c r="E27" s="71" t="str">
        <f t="shared" si="0"/>
        <v>yes</v>
      </c>
      <c r="F27" s="6" t="s">
        <v>201</v>
      </c>
      <c r="G27" s="6" t="str">
        <f t="shared" si="1"/>
        <v>BROOKLINE</v>
      </c>
      <c r="H27" s="71" t="s">
        <v>1525</v>
      </c>
    </row>
    <row r="28" spans="1:8" ht="13.5" thickBot="1">
      <c r="A28" s="87" t="s">
        <v>1120</v>
      </c>
      <c r="B28" s="90">
        <v>0.01</v>
      </c>
      <c r="C28" s="87" t="s">
        <v>1515</v>
      </c>
      <c r="D28" s="89">
        <v>44320</v>
      </c>
      <c r="E28" s="71" t="str">
        <f t="shared" si="0"/>
        <v>yes</v>
      </c>
      <c r="F28" s="6" t="s">
        <v>24</v>
      </c>
      <c r="G28" s="6" t="str">
        <f t="shared" si="1"/>
        <v>CAMBRIDGE</v>
      </c>
      <c r="H28" s="71" t="s">
        <v>1525</v>
      </c>
    </row>
    <row r="29" spans="1:8" ht="13.5" thickBot="1">
      <c r="A29" s="87" t="s">
        <v>1121</v>
      </c>
      <c r="B29" s="90">
        <v>0.03</v>
      </c>
      <c r="C29" s="87" t="s">
        <v>1514</v>
      </c>
      <c r="D29" s="89">
        <v>37201</v>
      </c>
      <c r="E29" s="71" t="str">
        <f t="shared" si="0"/>
        <v>yes</v>
      </c>
      <c r="F29" s="6" t="s">
        <v>207</v>
      </c>
      <c r="G29" s="6" t="str">
        <f t="shared" si="1"/>
        <v>CANTON</v>
      </c>
      <c r="H29" s="71" t="s">
        <v>1525</v>
      </c>
    </row>
    <row r="30" spans="1:8" ht="18.5" thickBot="1">
      <c r="A30" s="87" t="s">
        <v>1122</v>
      </c>
      <c r="B30" s="90">
        <v>0.01</v>
      </c>
      <c r="C30" s="87" t="s">
        <v>1513</v>
      </c>
      <c r="D30" s="89">
        <v>41219</v>
      </c>
      <c r="E30" s="71" t="str">
        <f t="shared" si="0"/>
        <v>yes</v>
      </c>
      <c r="F30" s="6" t="s">
        <v>26</v>
      </c>
      <c r="G30" s="6" t="str">
        <f t="shared" si="1"/>
        <v>CARLISLE</v>
      </c>
      <c r="H30" s="71" t="s">
        <v>1525</v>
      </c>
    </row>
    <row r="31" spans="1:8" ht="13.5" thickBot="1">
      <c r="A31" s="87" t="s">
        <v>1123</v>
      </c>
      <c r="B31" s="90">
        <v>0.02</v>
      </c>
      <c r="C31" s="87" t="s">
        <v>1514</v>
      </c>
      <c r="D31" s="89">
        <v>37033</v>
      </c>
      <c r="E31" s="71" t="str">
        <f t="shared" si="0"/>
        <v>yes</v>
      </c>
      <c r="F31" s="6" t="s">
        <v>209</v>
      </c>
      <c r="G31" s="6" t="str">
        <f t="shared" si="1"/>
        <v>CARVER</v>
      </c>
      <c r="H31" s="71" t="s">
        <v>1525</v>
      </c>
    </row>
    <row r="32" spans="1:8" ht="13.5" thickBot="1">
      <c r="A32" s="87" t="s">
        <v>1124</v>
      </c>
      <c r="B32" s="90">
        <v>0.03</v>
      </c>
      <c r="C32" s="87" t="s">
        <v>1514</v>
      </c>
      <c r="D32" s="89">
        <v>38829</v>
      </c>
      <c r="E32" s="71" t="str">
        <f t="shared" si="0"/>
        <v>yes</v>
      </c>
      <c r="F32" s="6" t="s">
        <v>28</v>
      </c>
      <c r="G32" s="6" t="str">
        <f t="shared" si="1"/>
        <v>CHATHAM</v>
      </c>
      <c r="H32" s="71" t="s">
        <v>1525</v>
      </c>
    </row>
    <row r="33" spans="1:8" ht="13.5" thickBot="1">
      <c r="A33" s="87" t="s">
        <v>1125</v>
      </c>
      <c r="B33" s="90">
        <v>0.03</v>
      </c>
      <c r="C33" s="87" t="s">
        <v>1514</v>
      </c>
      <c r="D33" s="89">
        <v>37392</v>
      </c>
      <c r="E33" s="71" t="str">
        <f t="shared" si="0"/>
        <v>yes</v>
      </c>
      <c r="F33" s="6" t="s">
        <v>30</v>
      </c>
      <c r="G33" s="6" t="str">
        <f t="shared" si="1"/>
        <v>CHELMSFORD</v>
      </c>
      <c r="H33" s="71" t="s">
        <v>1525</v>
      </c>
    </row>
    <row r="34" spans="1:8" ht="13.5" thickBot="1">
      <c r="A34" s="87" t="s">
        <v>1126</v>
      </c>
      <c r="B34" s="88">
        <v>1.4999999999999999E-2</v>
      </c>
      <c r="C34" s="87" t="s">
        <v>1514</v>
      </c>
      <c r="D34" s="89">
        <v>36984</v>
      </c>
      <c r="E34" s="71" t="str">
        <f t="shared" si="0"/>
        <v>yes</v>
      </c>
      <c r="F34" s="6" t="s">
        <v>215</v>
      </c>
      <c r="G34" s="6" t="str">
        <f t="shared" si="1"/>
        <v>CHELSEA</v>
      </c>
      <c r="H34" s="71" t="s">
        <v>1525</v>
      </c>
    </row>
    <row r="35" spans="1:8" ht="18.5" thickBot="1">
      <c r="A35" s="87" t="s">
        <v>1127</v>
      </c>
      <c r="B35" s="88">
        <v>1.4999999999999999E-2</v>
      </c>
      <c r="C35" s="87" t="s">
        <v>1513</v>
      </c>
      <c r="D35" s="89">
        <v>42682</v>
      </c>
      <c r="E35" s="71" t="str">
        <f t="shared" si="0"/>
        <v>yes</v>
      </c>
      <c r="F35" s="6" t="s">
        <v>32</v>
      </c>
      <c r="G35" s="6" t="str">
        <f t="shared" si="1"/>
        <v>CHILMARK</v>
      </c>
      <c r="H35" s="71" t="s">
        <v>1525</v>
      </c>
    </row>
    <row r="36" spans="1:8" ht="13.5" thickBot="1">
      <c r="A36" s="87" t="s">
        <v>1128</v>
      </c>
      <c r="B36" s="90">
        <v>0.03</v>
      </c>
      <c r="C36" s="87" t="s">
        <v>1514</v>
      </c>
      <c r="D36" s="89">
        <v>37006</v>
      </c>
      <c r="E36" s="71" t="str">
        <f t="shared" si="0"/>
        <v>yes</v>
      </c>
      <c r="F36" s="6" t="s">
        <v>34</v>
      </c>
      <c r="G36" s="6" t="str">
        <f t="shared" si="1"/>
        <v>COHASSET</v>
      </c>
      <c r="H36" s="71" t="s">
        <v>1525</v>
      </c>
    </row>
    <row r="37" spans="1:8" ht="13.5" thickBot="1">
      <c r="A37" s="87" t="s">
        <v>1129</v>
      </c>
      <c r="B37" s="88">
        <v>1.4999999999999999E-2</v>
      </c>
      <c r="C37" s="87" t="s">
        <v>1514</v>
      </c>
      <c r="D37" s="89">
        <v>36988</v>
      </c>
      <c r="E37" s="71" t="str">
        <f t="shared" si="0"/>
        <v>yes</v>
      </c>
      <c r="F37" s="6" t="s">
        <v>231</v>
      </c>
      <c r="G37" s="6" t="str">
        <f t="shared" si="1"/>
        <v>CONCORD</v>
      </c>
      <c r="H37" s="71" t="s">
        <v>1525</v>
      </c>
    </row>
    <row r="38" spans="1:8" ht="13.5" thickBot="1">
      <c r="A38" s="87" t="s">
        <v>1130</v>
      </c>
      <c r="B38" s="88">
        <v>1.4999999999999999E-2</v>
      </c>
      <c r="C38" s="87" t="s">
        <v>1514</v>
      </c>
      <c r="D38" s="89">
        <v>38293</v>
      </c>
      <c r="E38" s="71" t="str">
        <f t="shared" si="0"/>
        <v>yes</v>
      </c>
      <c r="F38" s="6" t="s">
        <v>233</v>
      </c>
      <c r="G38" s="6" t="str">
        <f t="shared" si="1"/>
        <v>CONWAY</v>
      </c>
      <c r="H38" s="71" t="s">
        <v>1525</v>
      </c>
    </row>
    <row r="39" spans="1:8" ht="13.5" thickBot="1">
      <c r="A39" s="87" t="s">
        <v>1131</v>
      </c>
      <c r="B39" s="90">
        <v>0.03</v>
      </c>
      <c r="C39" s="87" t="s">
        <v>1514</v>
      </c>
      <c r="D39" s="89">
        <v>38092</v>
      </c>
      <c r="E39" s="71" t="str">
        <f t="shared" si="0"/>
        <v>yes</v>
      </c>
      <c r="F39" s="6" t="s">
        <v>36</v>
      </c>
      <c r="G39" s="6" t="str">
        <f t="shared" si="1"/>
        <v>DARTMOUTH</v>
      </c>
      <c r="H39" s="71" t="s">
        <v>1525</v>
      </c>
    </row>
    <row r="40" spans="1:8" ht="13.5" thickBot="1">
      <c r="A40" s="87" t="s">
        <v>1132</v>
      </c>
      <c r="B40" s="88">
        <v>1.4999999999999999E-2</v>
      </c>
      <c r="C40" s="87" t="s">
        <v>1517</v>
      </c>
      <c r="D40" s="89">
        <v>37347</v>
      </c>
      <c r="E40" s="71" t="str">
        <f t="shared" si="0"/>
        <v>yes</v>
      </c>
      <c r="F40" s="6" t="s">
        <v>243</v>
      </c>
      <c r="G40" s="6" t="str">
        <f t="shared" si="1"/>
        <v>DEERFIELD</v>
      </c>
      <c r="H40" s="71" t="s">
        <v>1525</v>
      </c>
    </row>
    <row r="41" spans="1:8" ht="13.5" thickBot="1">
      <c r="A41" s="87" t="s">
        <v>1133</v>
      </c>
      <c r="B41" s="90">
        <v>0.03</v>
      </c>
      <c r="C41" s="87" t="s">
        <v>1514</v>
      </c>
      <c r="D41" s="89">
        <v>39209</v>
      </c>
      <c r="E41" s="71" t="str">
        <f t="shared" si="0"/>
        <v>yes</v>
      </c>
      <c r="F41" s="6" t="s">
        <v>245</v>
      </c>
      <c r="G41" s="6" t="str">
        <f t="shared" si="1"/>
        <v>DENNIS</v>
      </c>
      <c r="H41" s="71" t="s">
        <v>1525</v>
      </c>
    </row>
    <row r="42" spans="1:8" ht="13.5" thickBot="1">
      <c r="A42" s="87" t="s">
        <v>1134</v>
      </c>
      <c r="B42" s="90">
        <v>0.03</v>
      </c>
      <c r="C42" s="87" t="s">
        <v>1516</v>
      </c>
      <c r="D42" s="89">
        <v>38482</v>
      </c>
      <c r="E42" s="71" t="str">
        <f t="shared" si="0"/>
        <v>yes</v>
      </c>
      <c r="F42" s="6" t="s">
        <v>247</v>
      </c>
      <c r="G42" s="6" t="str">
        <f t="shared" si="1"/>
        <v>DIGHTON</v>
      </c>
      <c r="H42" s="71" t="s">
        <v>1525</v>
      </c>
    </row>
    <row r="43" spans="1:8" ht="13.5" thickBot="1">
      <c r="A43" s="87" t="s">
        <v>1135</v>
      </c>
      <c r="B43" s="90">
        <v>0.01</v>
      </c>
      <c r="C43" s="87" t="s">
        <v>1514</v>
      </c>
      <c r="D43" s="89">
        <v>40278</v>
      </c>
      <c r="E43" s="71" t="str">
        <f t="shared" si="0"/>
        <v>yes</v>
      </c>
      <c r="F43" s="6" t="s">
        <v>38</v>
      </c>
      <c r="G43" s="6" t="str">
        <f t="shared" si="1"/>
        <v>DRACUT</v>
      </c>
      <c r="H43" s="71" t="s">
        <v>1525</v>
      </c>
    </row>
    <row r="44" spans="1:8" ht="13.5" thickBot="1">
      <c r="A44" s="87" t="s">
        <v>1136</v>
      </c>
      <c r="B44" s="90">
        <v>0.02</v>
      </c>
      <c r="C44" s="87" t="s">
        <v>1515</v>
      </c>
      <c r="D44" s="89">
        <v>37018</v>
      </c>
      <c r="E44" s="71" t="str">
        <f t="shared" si="0"/>
        <v>yes</v>
      </c>
      <c r="F44" s="6" t="s">
        <v>255</v>
      </c>
      <c r="G44" s="6" t="str">
        <f t="shared" si="1"/>
        <v>DUNSTABLE</v>
      </c>
      <c r="H44" s="71" t="s">
        <v>1525</v>
      </c>
    </row>
    <row r="45" spans="1:8" ht="13.5" thickBot="1">
      <c r="A45" s="87" t="s">
        <v>1137</v>
      </c>
      <c r="B45" s="90">
        <v>0.03</v>
      </c>
      <c r="C45" s="87" t="s">
        <v>1515</v>
      </c>
      <c r="D45" s="89">
        <v>38852</v>
      </c>
      <c r="E45" s="71" t="str">
        <f t="shared" si="0"/>
        <v>yes</v>
      </c>
      <c r="F45" s="6" t="s">
        <v>40</v>
      </c>
      <c r="G45" s="6" t="str">
        <f t="shared" si="1"/>
        <v>DUXBURY</v>
      </c>
      <c r="H45" s="71" t="s">
        <v>1525</v>
      </c>
    </row>
    <row r="46" spans="1:8" ht="13.5" thickBot="1">
      <c r="A46" s="87" t="s">
        <v>1138</v>
      </c>
      <c r="B46" s="90">
        <v>0.03</v>
      </c>
      <c r="C46" s="87" t="s">
        <v>1514</v>
      </c>
      <c r="D46" s="89">
        <v>36974</v>
      </c>
      <c r="E46" s="71" t="str">
        <f t="shared" si="0"/>
        <v>yes</v>
      </c>
      <c r="F46" s="6" t="s">
        <v>261</v>
      </c>
      <c r="G46" s="6" t="str">
        <f t="shared" si="1"/>
        <v>EAST LONGMEADOW</v>
      </c>
      <c r="H46" s="71" t="s">
        <v>1525</v>
      </c>
    </row>
    <row r="47" spans="1:8" ht="13.5" thickBot="1">
      <c r="A47" s="87" t="s">
        <v>1139</v>
      </c>
      <c r="B47" s="90">
        <v>0.01</v>
      </c>
      <c r="C47" s="87" t="s">
        <v>1514</v>
      </c>
      <c r="D47" s="89">
        <v>38818</v>
      </c>
      <c r="E47" s="71" t="str">
        <f t="shared" si="0"/>
        <v>yes</v>
      </c>
      <c r="F47" s="6" t="s">
        <v>263</v>
      </c>
      <c r="G47" s="6" t="str">
        <f t="shared" si="1"/>
        <v>EASTHAM</v>
      </c>
      <c r="H47" s="71" t="s">
        <v>1525</v>
      </c>
    </row>
    <row r="48" spans="1:8" ht="13.5" thickBot="1">
      <c r="A48" s="87" t="s">
        <v>1140</v>
      </c>
      <c r="B48" s="90">
        <v>0.03</v>
      </c>
      <c r="C48" s="87" t="s">
        <v>1516</v>
      </c>
      <c r="D48" s="89">
        <v>38489</v>
      </c>
      <c r="E48" s="71" t="str">
        <f t="shared" si="0"/>
        <v>yes</v>
      </c>
      <c r="F48" s="6" t="s">
        <v>42</v>
      </c>
      <c r="G48" s="6" t="str">
        <f t="shared" si="1"/>
        <v>EASTHAMPTON</v>
      </c>
      <c r="H48" s="71" t="s">
        <v>1525</v>
      </c>
    </row>
    <row r="49" spans="1:8" ht="13.5" thickBot="1">
      <c r="A49" s="87" t="s">
        <v>1141</v>
      </c>
      <c r="B49" s="90">
        <v>0.03</v>
      </c>
      <c r="C49" s="87" t="s">
        <v>1514</v>
      </c>
      <c r="D49" s="89">
        <v>37201</v>
      </c>
      <c r="E49" s="71" t="str">
        <f t="shared" si="0"/>
        <v>yes</v>
      </c>
      <c r="F49" s="6" t="s">
        <v>44</v>
      </c>
      <c r="G49" s="6" t="str">
        <f t="shared" si="1"/>
        <v>EASTON</v>
      </c>
      <c r="H49" s="71" t="s">
        <v>1525</v>
      </c>
    </row>
    <row r="50" spans="1:8" ht="13.5" thickBot="1">
      <c r="A50" s="87" t="s">
        <v>1142</v>
      </c>
      <c r="B50" s="90">
        <v>0.03</v>
      </c>
      <c r="C50" s="87" t="s">
        <v>1514</v>
      </c>
      <c r="D50" s="89">
        <v>37005</v>
      </c>
      <c r="E50" s="71" t="str">
        <f t="shared" si="0"/>
        <v>yes</v>
      </c>
      <c r="F50" s="6" t="s">
        <v>265</v>
      </c>
      <c r="G50" s="6" t="str">
        <f t="shared" si="1"/>
        <v>EDGARTOWN</v>
      </c>
      <c r="H50" s="71" t="s">
        <v>1525</v>
      </c>
    </row>
    <row r="51" spans="1:8" ht="13.5" thickBot="1">
      <c r="A51" s="87" t="s">
        <v>1143</v>
      </c>
      <c r="B51" s="90">
        <v>0.03</v>
      </c>
      <c r="C51" s="87" t="s">
        <v>1514</v>
      </c>
      <c r="D51" s="89">
        <v>38456</v>
      </c>
      <c r="E51" s="71" t="str">
        <f t="shared" si="0"/>
        <v>yes</v>
      </c>
      <c r="F51" s="6" t="s">
        <v>271</v>
      </c>
      <c r="G51" s="6" t="str">
        <f t="shared" si="1"/>
        <v>ESSEX</v>
      </c>
      <c r="H51" s="71" t="s">
        <v>1525</v>
      </c>
    </row>
    <row r="52" spans="1:8" ht="13.5" thickBot="1">
      <c r="A52" s="87" t="s">
        <v>1144</v>
      </c>
      <c r="B52" s="90">
        <v>0.03</v>
      </c>
      <c r="C52" s="87" t="s">
        <v>1514</v>
      </c>
      <c r="D52" s="89">
        <v>45790</v>
      </c>
      <c r="E52" s="71" t="e">
        <f t="shared" si="0"/>
        <v>#N/A</v>
      </c>
      <c r="F52" s="6" t="s">
        <v>275</v>
      </c>
      <c r="G52" s="6" t="str">
        <f t="shared" si="1"/>
        <v>FAIRHAVEN</v>
      </c>
      <c r="H52" s="71" t="s">
        <v>1525</v>
      </c>
    </row>
    <row r="53" spans="1:8" ht="13.5" thickBot="1">
      <c r="A53" s="87" t="s">
        <v>1145</v>
      </c>
      <c r="B53" s="88">
        <v>1.4999999999999999E-2</v>
      </c>
      <c r="C53" s="87" t="s">
        <v>1514</v>
      </c>
      <c r="D53" s="89">
        <v>39216</v>
      </c>
      <c r="E53" s="71" t="str">
        <f t="shared" si="0"/>
        <v>yes</v>
      </c>
      <c r="F53" s="6" t="s">
        <v>277</v>
      </c>
      <c r="G53" s="6" t="str">
        <f t="shared" si="1"/>
        <v>FALL RIVER</v>
      </c>
      <c r="H53" s="71" t="s">
        <v>1525</v>
      </c>
    </row>
    <row r="54" spans="1:8" ht="13.5" thickBot="1">
      <c r="A54" s="87" t="s">
        <v>1146</v>
      </c>
      <c r="B54" s="90">
        <v>0.02</v>
      </c>
      <c r="C54" s="87" t="s">
        <v>1514</v>
      </c>
      <c r="D54" s="89">
        <v>38446</v>
      </c>
      <c r="E54" s="71" t="str">
        <f t="shared" si="0"/>
        <v>yes</v>
      </c>
      <c r="F54" s="6" t="s">
        <v>279</v>
      </c>
      <c r="G54" s="6" t="str">
        <f t="shared" si="1"/>
        <v>FALMOUTH</v>
      </c>
      <c r="H54" s="71" t="s">
        <v>1525</v>
      </c>
    </row>
    <row r="55" spans="1:8" ht="13.5" thickBot="1">
      <c r="A55" s="87" t="s">
        <v>1147</v>
      </c>
      <c r="B55" s="88">
        <v>1.4999999999999999E-2</v>
      </c>
      <c r="C55" s="87" t="s">
        <v>1514</v>
      </c>
      <c r="D55" s="89">
        <v>41219</v>
      </c>
      <c r="E55" s="71" t="str">
        <f t="shared" si="0"/>
        <v>yes</v>
      </c>
      <c r="F55" s="6" t="s">
        <v>287</v>
      </c>
      <c r="G55" s="6" t="str">
        <f t="shared" si="1"/>
        <v>FRAMINGHAM</v>
      </c>
      <c r="H55" s="71" t="s">
        <v>1525</v>
      </c>
    </row>
    <row r="56" spans="1:8" ht="13.5" thickBot="1">
      <c r="A56" s="87" t="s">
        <v>1148</v>
      </c>
      <c r="B56" s="90">
        <v>0.03</v>
      </c>
      <c r="C56" s="87" t="s">
        <v>1516</v>
      </c>
      <c r="D56" s="89">
        <v>38489</v>
      </c>
      <c r="E56" s="71" t="str">
        <f t="shared" si="0"/>
        <v>yes</v>
      </c>
      <c r="F56" s="6" t="s">
        <v>289</v>
      </c>
      <c r="G56" s="6" t="str">
        <f t="shared" si="1"/>
        <v>FRANKLIN</v>
      </c>
      <c r="H56" s="71" t="s">
        <v>1525</v>
      </c>
    </row>
    <row r="57" spans="1:8" ht="18.5" thickBot="1">
      <c r="A57" s="87" t="s">
        <v>1149</v>
      </c>
      <c r="B57" s="90">
        <v>0.01</v>
      </c>
      <c r="C57" s="87" t="s">
        <v>1513</v>
      </c>
      <c r="D57" s="89">
        <v>44138</v>
      </c>
      <c r="E57" s="71" t="str">
        <f t="shared" si="0"/>
        <v>yes</v>
      </c>
      <c r="F57" s="6" t="s">
        <v>46</v>
      </c>
      <c r="G57" s="6" t="str">
        <f t="shared" si="1"/>
        <v>AQUINNAH</v>
      </c>
      <c r="H57" s="71" t="s">
        <v>1525</v>
      </c>
    </row>
    <row r="58" spans="1:8" ht="13.5" thickBot="1">
      <c r="A58" s="87" t="s">
        <v>1150</v>
      </c>
      <c r="B58" s="90">
        <v>0.02</v>
      </c>
      <c r="C58" s="87" t="s">
        <v>1514</v>
      </c>
      <c r="D58" s="89">
        <v>44138</v>
      </c>
      <c r="E58" s="71" t="str">
        <f t="shared" si="0"/>
        <v>yes</v>
      </c>
      <c r="F58" s="6" t="s">
        <v>48</v>
      </c>
      <c r="G58" s="6" t="str">
        <f t="shared" si="1"/>
        <v>GEORGETOWN</v>
      </c>
      <c r="H58" s="71" t="s">
        <v>1525</v>
      </c>
    </row>
    <row r="59" spans="1:8" ht="13.5" thickBot="1">
      <c r="A59" s="87" t="s">
        <v>1152</v>
      </c>
      <c r="B59" s="90">
        <v>0.03</v>
      </c>
      <c r="C59" s="87" t="s">
        <v>1514</v>
      </c>
      <c r="D59" s="89">
        <v>37025</v>
      </c>
      <c r="E59" s="71" t="str">
        <f t="shared" si="0"/>
        <v>yes</v>
      </c>
      <c r="F59" s="6" t="s">
        <v>297</v>
      </c>
      <c r="G59" s="6" t="str">
        <f t="shared" si="1"/>
        <v>GLOUCESTER</v>
      </c>
      <c r="H59" s="71" t="s">
        <v>1525</v>
      </c>
    </row>
    <row r="60" spans="1:8" ht="13.5" thickBot="1">
      <c r="A60" s="87" t="s">
        <v>1153</v>
      </c>
      <c r="B60" s="90">
        <v>0.01</v>
      </c>
      <c r="C60" s="87" t="s">
        <v>1514</v>
      </c>
      <c r="D60" s="89">
        <v>39756</v>
      </c>
      <c r="E60" s="71" t="str">
        <f t="shared" si="0"/>
        <v>yes</v>
      </c>
      <c r="F60" s="6" t="s">
        <v>299</v>
      </c>
      <c r="G60" s="6" t="str">
        <f t="shared" si="1"/>
        <v>GOSHEN</v>
      </c>
      <c r="H60" s="71" t="s">
        <v>1525</v>
      </c>
    </row>
    <row r="61" spans="1:8" ht="13.5" thickBot="1">
      <c r="A61" s="87" t="s">
        <v>1154</v>
      </c>
      <c r="B61" s="90">
        <v>0.03</v>
      </c>
      <c r="C61" s="87" t="s">
        <v>1515</v>
      </c>
      <c r="D61" s="89">
        <v>39207</v>
      </c>
      <c r="E61" s="71" t="str">
        <f t="shared" si="0"/>
        <v>yes</v>
      </c>
      <c r="F61" s="6" t="s">
        <v>301</v>
      </c>
      <c r="G61" s="6" t="str">
        <f t="shared" si="1"/>
        <v>GOSNOLD</v>
      </c>
      <c r="H61" s="71" t="s">
        <v>1525</v>
      </c>
    </row>
    <row r="62" spans="1:8" ht="13.5" thickBot="1">
      <c r="A62" s="87" t="s">
        <v>1155</v>
      </c>
      <c r="B62" s="88">
        <v>1.4999999999999999E-2</v>
      </c>
      <c r="C62" s="87" t="s">
        <v>1514</v>
      </c>
      <c r="D62" s="89">
        <v>40484</v>
      </c>
      <c r="E62" s="71" t="str">
        <f t="shared" si="0"/>
        <v>yes</v>
      </c>
      <c r="F62" s="6" t="s">
        <v>50</v>
      </c>
      <c r="G62" s="6" t="str">
        <f t="shared" si="1"/>
        <v>GRAFTON</v>
      </c>
      <c r="H62" s="71" t="s">
        <v>1525</v>
      </c>
    </row>
    <row r="63" spans="1:8" ht="13.5" thickBot="1">
      <c r="A63" s="87" t="s">
        <v>1156</v>
      </c>
      <c r="B63" s="88">
        <v>1.4999999999999999E-2</v>
      </c>
      <c r="C63" s="87" t="s">
        <v>1514</v>
      </c>
      <c r="D63" s="89">
        <v>37382</v>
      </c>
      <c r="E63" s="71" t="str">
        <f t="shared" si="0"/>
        <v>yes</v>
      </c>
      <c r="F63" s="6" t="s">
        <v>305</v>
      </c>
      <c r="G63" s="6" t="str">
        <f t="shared" si="1"/>
        <v>GRANVILLE</v>
      </c>
      <c r="H63" s="71" t="s">
        <v>1525</v>
      </c>
    </row>
    <row r="64" spans="1:8" ht="13.5" thickBot="1">
      <c r="A64" s="87" t="s">
        <v>1157</v>
      </c>
      <c r="B64" s="88">
        <v>1.4999999999999999E-2</v>
      </c>
      <c r="C64" s="87" t="s">
        <v>1517</v>
      </c>
      <c r="D64" s="89">
        <v>39552</v>
      </c>
      <c r="E64" s="71" t="str">
        <f t="shared" si="0"/>
        <v>yes</v>
      </c>
      <c r="F64" s="6" t="s">
        <v>307</v>
      </c>
      <c r="G64" s="6" t="str">
        <f t="shared" si="1"/>
        <v>GREAT BARRINGTON</v>
      </c>
      <c r="H64" s="71" t="s">
        <v>1525</v>
      </c>
    </row>
    <row r="65" spans="1:8" ht="13.5" thickBot="1">
      <c r="A65" s="87" t="s">
        <v>1158</v>
      </c>
      <c r="B65" s="90">
        <v>0.03</v>
      </c>
      <c r="C65" s="87" t="s">
        <v>1514</v>
      </c>
      <c r="D65" s="89">
        <v>41219</v>
      </c>
      <c r="E65" s="71" t="str">
        <f t="shared" si="0"/>
        <v>yes</v>
      </c>
      <c r="F65" s="6" t="s">
        <v>309</v>
      </c>
      <c r="G65" s="6" t="str">
        <f t="shared" si="1"/>
        <v>GREENFIELD</v>
      </c>
      <c r="H65" s="71" t="s">
        <v>1525</v>
      </c>
    </row>
    <row r="66" spans="1:8" ht="18.5" thickBot="1">
      <c r="A66" s="87" t="s">
        <v>1159</v>
      </c>
      <c r="B66" s="90">
        <v>0.01</v>
      </c>
      <c r="C66" s="87" t="s">
        <v>1513</v>
      </c>
      <c r="D66" s="89">
        <v>44138</v>
      </c>
      <c r="E66" s="71" t="str">
        <f t="shared" ref="E66:E129" si="2">VLOOKUP(A66,G:H,2,0)</f>
        <v>yes</v>
      </c>
      <c r="F66" s="6" t="s">
        <v>311</v>
      </c>
      <c r="G66" s="6" t="str">
        <f t="shared" si="1"/>
        <v>GROTON</v>
      </c>
      <c r="H66" s="71" t="s">
        <v>1525</v>
      </c>
    </row>
    <row r="67" spans="1:8" ht="13.5" thickBot="1">
      <c r="A67" s="87" t="s">
        <v>1160</v>
      </c>
      <c r="B67" s="90">
        <v>0.03</v>
      </c>
      <c r="C67" s="87" t="s">
        <v>1514</v>
      </c>
      <c r="D67" s="89">
        <v>38293</v>
      </c>
      <c r="E67" s="71" t="str">
        <f t="shared" si="2"/>
        <v>yes</v>
      </c>
      <c r="F67" s="6" t="s">
        <v>313</v>
      </c>
      <c r="G67" s="6" t="str">
        <f t="shared" ref="G67:G130" si="3">TRIM(F67)</f>
        <v>GROVELAND</v>
      </c>
      <c r="H67" s="71" t="s">
        <v>1525</v>
      </c>
    </row>
    <row r="68" spans="1:8" ht="13.5" thickBot="1">
      <c r="A68" s="87" t="s">
        <v>1161</v>
      </c>
      <c r="B68" s="90">
        <v>0.03</v>
      </c>
      <c r="C68" s="87" t="s">
        <v>1514</v>
      </c>
      <c r="D68" s="89">
        <v>38110</v>
      </c>
      <c r="E68" s="71" t="str">
        <f t="shared" si="2"/>
        <v>yes</v>
      </c>
      <c r="F68" s="6" t="s">
        <v>315</v>
      </c>
      <c r="G68" s="6" t="str">
        <f t="shared" si="3"/>
        <v>HADLEY</v>
      </c>
      <c r="H68" s="71" t="s">
        <v>1525</v>
      </c>
    </row>
    <row r="69" spans="1:8" ht="13.5" thickBot="1">
      <c r="A69" s="87" t="s">
        <v>1162</v>
      </c>
      <c r="B69" s="90">
        <v>0.03</v>
      </c>
      <c r="C69" s="87" t="s">
        <v>1514</v>
      </c>
      <c r="D69" s="89">
        <v>38293</v>
      </c>
      <c r="E69" s="71" t="str">
        <f t="shared" si="2"/>
        <v>yes</v>
      </c>
      <c r="F69" s="6" t="s">
        <v>319</v>
      </c>
      <c r="G69" s="6" t="str">
        <f t="shared" si="3"/>
        <v>HAMILTON</v>
      </c>
      <c r="H69" s="71" t="s">
        <v>1525</v>
      </c>
    </row>
    <row r="70" spans="1:8" ht="13.5" thickBot="1">
      <c r="A70" s="87" t="s">
        <v>1163</v>
      </c>
      <c r="B70" s="90">
        <v>0.02</v>
      </c>
      <c r="C70" s="87" t="s">
        <v>1514</v>
      </c>
      <c r="D70" s="89">
        <v>38484</v>
      </c>
      <c r="E70" s="71" t="str">
        <f t="shared" si="2"/>
        <v>yes</v>
      </c>
      <c r="F70" s="6" t="s">
        <v>52</v>
      </c>
      <c r="G70" s="6" t="str">
        <f t="shared" si="3"/>
        <v>HAMPDEN</v>
      </c>
      <c r="H70" s="71" t="s">
        <v>1525</v>
      </c>
    </row>
    <row r="71" spans="1:8" ht="13.5" thickBot="1">
      <c r="A71" s="87" t="s">
        <v>1164</v>
      </c>
      <c r="B71" s="90">
        <v>0.01</v>
      </c>
      <c r="C71" s="87" t="s">
        <v>1517</v>
      </c>
      <c r="D71" s="89">
        <v>37018</v>
      </c>
      <c r="E71" s="71" t="str">
        <f t="shared" si="2"/>
        <v>yes</v>
      </c>
      <c r="F71" s="6" t="s">
        <v>323</v>
      </c>
      <c r="G71" s="6" t="str">
        <f t="shared" si="3"/>
        <v>HANOVER</v>
      </c>
      <c r="H71" s="71" t="s">
        <v>1525</v>
      </c>
    </row>
    <row r="72" spans="1:8" ht="13.5" thickBot="1">
      <c r="A72" s="87" t="s">
        <v>1165</v>
      </c>
      <c r="B72" s="90">
        <v>0.03</v>
      </c>
      <c r="C72" s="87" t="s">
        <v>1514</v>
      </c>
      <c r="D72" s="89">
        <v>38293</v>
      </c>
      <c r="E72" s="71" t="str">
        <f t="shared" si="2"/>
        <v>yes</v>
      </c>
      <c r="F72" s="6" t="s">
        <v>325</v>
      </c>
      <c r="G72" s="6" t="str">
        <f t="shared" si="3"/>
        <v>HANSON</v>
      </c>
      <c r="H72" s="71" t="s">
        <v>1525</v>
      </c>
    </row>
    <row r="73" spans="1:8" ht="13.5" thickBot="1">
      <c r="A73" s="87" t="s">
        <v>1166</v>
      </c>
      <c r="B73" s="88">
        <v>1.4999999999999999E-2</v>
      </c>
      <c r="C73" s="87" t="s">
        <v>1514</v>
      </c>
      <c r="D73" s="89">
        <v>39585</v>
      </c>
      <c r="E73" s="71" t="str">
        <f t="shared" si="2"/>
        <v>yes</v>
      </c>
      <c r="F73" s="6" t="s">
        <v>54</v>
      </c>
      <c r="G73" s="6" t="str">
        <f t="shared" si="3"/>
        <v>HARVARD</v>
      </c>
      <c r="H73" s="71" t="s">
        <v>1525</v>
      </c>
    </row>
    <row r="74" spans="1:8" ht="18.5" thickBot="1">
      <c r="A74" s="87" t="s">
        <v>1167</v>
      </c>
      <c r="B74" s="90">
        <v>0.03</v>
      </c>
      <c r="C74" s="87" t="s">
        <v>1513</v>
      </c>
      <c r="D74" s="89">
        <v>36984</v>
      </c>
      <c r="E74" s="71" t="str">
        <f t="shared" si="2"/>
        <v>yes</v>
      </c>
      <c r="F74" s="6" t="s">
        <v>329</v>
      </c>
      <c r="G74" s="6" t="str">
        <f t="shared" si="3"/>
        <v>HARWICH</v>
      </c>
      <c r="H74" s="71" t="s">
        <v>1525</v>
      </c>
    </row>
    <row r="75" spans="1:8" ht="13.5" thickBot="1">
      <c r="A75" s="87" t="s">
        <v>1168</v>
      </c>
      <c r="B75" s="90">
        <v>0.03</v>
      </c>
      <c r="C75" s="87" t="s">
        <v>1516</v>
      </c>
      <c r="D75" s="89">
        <v>38489</v>
      </c>
      <c r="E75" s="71" t="str">
        <f t="shared" si="2"/>
        <v>yes</v>
      </c>
      <c r="F75" s="6" t="s">
        <v>331</v>
      </c>
      <c r="G75" s="6" t="str">
        <f t="shared" si="3"/>
        <v>HATFIELD</v>
      </c>
      <c r="H75" s="71" t="s">
        <v>1525</v>
      </c>
    </row>
    <row r="76" spans="1:8" ht="13.5" thickBot="1">
      <c r="A76" s="87" t="s">
        <v>1169</v>
      </c>
      <c r="B76" s="90">
        <v>0.03</v>
      </c>
      <c r="C76" s="87" t="s">
        <v>1514</v>
      </c>
      <c r="D76" s="89">
        <v>39028</v>
      </c>
      <c r="E76" s="71" t="str">
        <f t="shared" si="2"/>
        <v>yes</v>
      </c>
      <c r="F76" s="6" t="s">
        <v>56</v>
      </c>
      <c r="G76" s="6" t="str">
        <f t="shared" si="3"/>
        <v>HINGHAM</v>
      </c>
      <c r="H76" s="71" t="s">
        <v>1525</v>
      </c>
    </row>
    <row r="77" spans="1:8" ht="13.5" thickBot="1">
      <c r="A77" s="87" t="s">
        <v>1170</v>
      </c>
      <c r="B77" s="88">
        <v>1.4999999999999999E-2</v>
      </c>
      <c r="C77" s="87" t="s">
        <v>1514</v>
      </c>
      <c r="D77" s="89">
        <v>37009</v>
      </c>
      <c r="E77" s="71" t="str">
        <f t="shared" si="2"/>
        <v>yes</v>
      </c>
      <c r="F77" s="6" t="s">
        <v>58</v>
      </c>
      <c r="G77" s="6" t="str">
        <f t="shared" si="3"/>
        <v>HOLLISTON</v>
      </c>
      <c r="H77" s="71" t="s">
        <v>1525</v>
      </c>
    </row>
    <row r="78" spans="1:8" ht="13.5" thickBot="1">
      <c r="A78" s="87" t="s">
        <v>1171</v>
      </c>
      <c r="B78" s="88">
        <v>1.4999999999999999E-2</v>
      </c>
      <c r="C78" s="87" t="s">
        <v>1514</v>
      </c>
      <c r="D78" s="89">
        <v>37033</v>
      </c>
      <c r="E78" s="71" t="str">
        <f t="shared" si="2"/>
        <v>yes</v>
      </c>
      <c r="F78" s="6" t="s">
        <v>347</v>
      </c>
      <c r="G78" s="6" t="str">
        <f t="shared" si="3"/>
        <v>HOLYOKE</v>
      </c>
      <c r="H78" s="71" t="s">
        <v>1525</v>
      </c>
    </row>
    <row r="79" spans="1:8" ht="18.5" thickBot="1">
      <c r="A79" s="87" t="s">
        <v>1172</v>
      </c>
      <c r="B79" s="90">
        <v>0.01</v>
      </c>
      <c r="C79" s="87" t="s">
        <v>1513</v>
      </c>
      <c r="D79" s="89">
        <v>42682</v>
      </c>
      <c r="E79" s="71" t="str">
        <f t="shared" si="2"/>
        <v>yes</v>
      </c>
      <c r="F79" s="6" t="s">
        <v>349</v>
      </c>
      <c r="G79" s="6" t="str">
        <f t="shared" si="3"/>
        <v>HOPEDALE</v>
      </c>
      <c r="H79" s="71" t="s">
        <v>1525</v>
      </c>
    </row>
    <row r="80" spans="1:8" ht="13.5" thickBot="1">
      <c r="A80" s="87" t="s">
        <v>1173</v>
      </c>
      <c r="B80" s="90">
        <v>0.01</v>
      </c>
      <c r="C80" s="87" t="s">
        <v>1517</v>
      </c>
      <c r="D80" s="89">
        <v>44138</v>
      </c>
      <c r="E80" s="71" t="str">
        <f t="shared" si="2"/>
        <v>yes</v>
      </c>
      <c r="F80" s="6" t="s">
        <v>60</v>
      </c>
      <c r="G80" s="6" t="str">
        <f t="shared" si="3"/>
        <v>HOPKINTON</v>
      </c>
      <c r="H80" s="71" t="s">
        <v>1525</v>
      </c>
    </row>
    <row r="81" spans="1:8" ht="13.5" thickBot="1">
      <c r="A81" s="87" t="s">
        <v>1174</v>
      </c>
      <c r="B81" s="90">
        <v>0.02</v>
      </c>
      <c r="C81" s="87" t="s">
        <v>1514</v>
      </c>
      <c r="D81" s="89">
        <v>37032</v>
      </c>
      <c r="E81" s="71" t="str">
        <f t="shared" si="2"/>
        <v>yes</v>
      </c>
      <c r="F81" s="6" t="s">
        <v>351</v>
      </c>
      <c r="G81" s="6" t="str">
        <f t="shared" si="3"/>
        <v>HUBBARDSTON</v>
      </c>
      <c r="H81" s="71" t="s">
        <v>1525</v>
      </c>
    </row>
    <row r="82" spans="1:8" ht="13.5" thickBot="1">
      <c r="A82" s="87" t="s">
        <v>1175</v>
      </c>
      <c r="B82" s="88">
        <v>1.4999999999999999E-2</v>
      </c>
      <c r="C82" s="87" t="s">
        <v>1514</v>
      </c>
      <c r="D82" s="89">
        <v>39028</v>
      </c>
      <c r="E82" s="71" t="str">
        <f t="shared" si="2"/>
        <v>yes</v>
      </c>
      <c r="F82" s="6" t="s">
        <v>353</v>
      </c>
      <c r="G82" s="6" t="str">
        <f t="shared" si="3"/>
        <v>HUDSON</v>
      </c>
      <c r="H82" s="71" t="s">
        <v>1525</v>
      </c>
    </row>
    <row r="83" spans="1:8" ht="13.5" thickBot="1">
      <c r="A83" s="87" t="s">
        <v>1176</v>
      </c>
      <c r="B83" s="90">
        <v>0.01</v>
      </c>
      <c r="C83" s="87" t="s">
        <v>1516</v>
      </c>
      <c r="D83" s="89">
        <v>39216</v>
      </c>
      <c r="E83" s="71" t="str">
        <f t="shared" si="2"/>
        <v>yes</v>
      </c>
      <c r="F83" s="6" t="s">
        <v>355</v>
      </c>
      <c r="G83" s="6" t="str">
        <f t="shared" si="3"/>
        <v>HULL</v>
      </c>
      <c r="H83" s="71" t="s">
        <v>1525</v>
      </c>
    </row>
    <row r="84" spans="1:8" ht="13.5" thickBot="1">
      <c r="A84" s="87" t="s">
        <v>1177</v>
      </c>
      <c r="B84" s="88">
        <v>1.4999999999999999E-2</v>
      </c>
      <c r="C84" s="87" t="s">
        <v>1515</v>
      </c>
      <c r="D84" s="89">
        <v>42682</v>
      </c>
      <c r="E84" s="71" t="str">
        <f t="shared" si="2"/>
        <v>yes</v>
      </c>
      <c r="F84" s="6" t="s">
        <v>361</v>
      </c>
      <c r="G84" s="6" t="str">
        <f t="shared" si="3"/>
        <v>KINGSTON</v>
      </c>
      <c r="H84" s="71" t="s">
        <v>1525</v>
      </c>
    </row>
    <row r="85" spans="1:8" ht="13.5" thickBot="1">
      <c r="A85" s="87" t="s">
        <v>1178</v>
      </c>
      <c r="B85" s="90">
        <v>0.01</v>
      </c>
      <c r="C85" s="87" t="s">
        <v>1514</v>
      </c>
      <c r="D85" s="89">
        <v>38465</v>
      </c>
      <c r="E85" s="71" t="str">
        <f t="shared" si="2"/>
        <v>yes</v>
      </c>
      <c r="F85" s="6" t="s">
        <v>363</v>
      </c>
      <c r="G85" s="6" t="str">
        <f t="shared" si="3"/>
        <v>LAKEVILLE</v>
      </c>
      <c r="H85" s="71" t="s">
        <v>1525</v>
      </c>
    </row>
    <row r="86" spans="1:8" ht="18.5" thickBot="1">
      <c r="A86" s="87" t="s">
        <v>1179</v>
      </c>
      <c r="B86" s="90">
        <v>0.01</v>
      </c>
      <c r="C86" s="87" t="s">
        <v>1513</v>
      </c>
      <c r="D86" s="89">
        <v>44655</v>
      </c>
      <c r="E86" s="71" t="str">
        <f t="shared" si="2"/>
        <v>yes</v>
      </c>
      <c r="F86" s="6" t="s">
        <v>365</v>
      </c>
      <c r="G86" s="6" t="str">
        <f t="shared" si="3"/>
        <v>LANCASTER</v>
      </c>
      <c r="H86" s="71" t="s">
        <v>1525</v>
      </c>
    </row>
    <row r="87" spans="1:8" ht="18.5" thickBot="1">
      <c r="A87" s="87" t="s">
        <v>1180</v>
      </c>
      <c r="B87" s="90">
        <v>0.01</v>
      </c>
      <c r="C87" s="87" t="s">
        <v>1513</v>
      </c>
      <c r="D87" s="89">
        <v>44138</v>
      </c>
      <c r="E87" s="71" t="str">
        <f t="shared" si="2"/>
        <v>yes</v>
      </c>
      <c r="F87" s="6" t="s">
        <v>371</v>
      </c>
      <c r="G87" s="6" t="str">
        <f t="shared" si="3"/>
        <v>LEE</v>
      </c>
      <c r="H87" s="71" t="s">
        <v>1525</v>
      </c>
    </row>
    <row r="88" spans="1:8" ht="18.5" thickBot="1">
      <c r="A88" s="87" t="s">
        <v>1181</v>
      </c>
      <c r="B88" s="88">
        <v>1.4999999999999999E-2</v>
      </c>
      <c r="C88" s="87" t="s">
        <v>1513</v>
      </c>
      <c r="D88" s="89">
        <v>44138</v>
      </c>
      <c r="E88" s="71" t="str">
        <f t="shared" si="2"/>
        <v>yes</v>
      </c>
      <c r="F88" s="6" t="s">
        <v>375</v>
      </c>
      <c r="G88" s="6" t="str">
        <f t="shared" si="3"/>
        <v>LENOX</v>
      </c>
      <c r="H88" s="71" t="s">
        <v>1525</v>
      </c>
    </row>
    <row r="89" spans="1:8" ht="13.5" thickBot="1">
      <c r="A89" s="87" t="s">
        <v>1182</v>
      </c>
      <c r="B89" s="90">
        <v>0.03</v>
      </c>
      <c r="C89" s="87" t="s">
        <v>1514</v>
      </c>
      <c r="D89" s="89">
        <v>39028</v>
      </c>
      <c r="E89" s="71" t="str">
        <f t="shared" si="2"/>
        <v>yes</v>
      </c>
      <c r="F89" s="6" t="s">
        <v>62</v>
      </c>
      <c r="G89" s="6" t="str">
        <f t="shared" si="3"/>
        <v>LEVERETT</v>
      </c>
      <c r="H89" s="71" t="s">
        <v>1525</v>
      </c>
    </row>
    <row r="90" spans="1:8" ht="13.5" thickBot="1">
      <c r="A90" s="87" t="s">
        <v>1183</v>
      </c>
      <c r="B90" s="90">
        <v>0.03</v>
      </c>
      <c r="C90" s="87" t="s">
        <v>1514</v>
      </c>
      <c r="D90" s="89">
        <v>37374</v>
      </c>
      <c r="E90" s="71" t="str">
        <f t="shared" si="2"/>
        <v>yes</v>
      </c>
      <c r="F90" s="6" t="s">
        <v>379</v>
      </c>
      <c r="G90" s="6" t="str">
        <f t="shared" si="3"/>
        <v>LEXINGTON</v>
      </c>
      <c r="H90" s="71" t="s">
        <v>1525</v>
      </c>
    </row>
    <row r="91" spans="1:8" ht="13.5" thickBot="1">
      <c r="A91" s="87" t="s">
        <v>1184</v>
      </c>
      <c r="B91" s="90">
        <v>0.03</v>
      </c>
      <c r="C91" s="87" t="s">
        <v>1514</v>
      </c>
      <c r="D91" s="89">
        <v>38782</v>
      </c>
      <c r="E91" s="71" t="str">
        <f t="shared" si="2"/>
        <v>yes</v>
      </c>
      <c r="F91" s="6" t="s">
        <v>64</v>
      </c>
      <c r="G91" s="6" t="str">
        <f t="shared" si="3"/>
        <v>LINCOLN</v>
      </c>
      <c r="H91" s="71" t="s">
        <v>1525</v>
      </c>
    </row>
    <row r="92" spans="1:8" ht="13.5" thickBot="1">
      <c r="A92" s="87" t="s">
        <v>1185</v>
      </c>
      <c r="B92" s="90">
        <v>0.03</v>
      </c>
      <c r="C92" s="87" t="s">
        <v>1514</v>
      </c>
      <c r="D92" s="89">
        <v>37565</v>
      </c>
      <c r="E92" s="71" t="str">
        <f t="shared" si="2"/>
        <v>yes</v>
      </c>
      <c r="F92" s="6" t="s">
        <v>383</v>
      </c>
      <c r="G92" s="6" t="str">
        <f t="shared" si="3"/>
        <v>LITTLETON</v>
      </c>
      <c r="H92" s="71" t="s">
        <v>1525</v>
      </c>
    </row>
    <row r="93" spans="1:8" ht="18.5" thickBot="1">
      <c r="A93" s="87" t="s">
        <v>1186</v>
      </c>
      <c r="B93" s="90">
        <v>0.01</v>
      </c>
      <c r="C93" s="87" t="s">
        <v>1513</v>
      </c>
      <c r="D93" s="89">
        <v>39214</v>
      </c>
      <c r="E93" s="71" t="str">
        <f t="shared" si="2"/>
        <v>yes</v>
      </c>
      <c r="F93" s="6" t="s">
        <v>385</v>
      </c>
      <c r="G93" s="6" t="str">
        <f t="shared" si="3"/>
        <v>LONGMEADOW</v>
      </c>
      <c r="H93" s="71" t="s">
        <v>1525</v>
      </c>
    </row>
    <row r="94" spans="1:8" ht="13.5" thickBot="1">
      <c r="A94" s="87" t="s">
        <v>1187</v>
      </c>
      <c r="B94" s="90">
        <v>0.01</v>
      </c>
      <c r="C94" s="87" t="s">
        <v>1514</v>
      </c>
      <c r="D94" s="89">
        <v>38874</v>
      </c>
      <c r="E94" s="71" t="str">
        <f t="shared" si="2"/>
        <v>yes</v>
      </c>
      <c r="F94" s="6" t="s">
        <v>387</v>
      </c>
      <c r="G94" s="6" t="str">
        <f t="shared" si="3"/>
        <v>LOWELL</v>
      </c>
      <c r="H94" s="71" t="s">
        <v>1525</v>
      </c>
    </row>
    <row r="95" spans="1:8" ht="13.5" thickBot="1">
      <c r="A95" s="87" t="s">
        <v>1188</v>
      </c>
      <c r="B95" s="90">
        <v>0.01</v>
      </c>
      <c r="C95" s="87" t="s">
        <v>1518</v>
      </c>
      <c r="D95" s="89">
        <v>43774</v>
      </c>
      <c r="E95" s="71" t="str">
        <f t="shared" si="2"/>
        <v>yes</v>
      </c>
      <c r="F95" s="6" t="s">
        <v>397</v>
      </c>
      <c r="G95" s="6" t="str">
        <f t="shared" si="3"/>
        <v>MALDEN</v>
      </c>
      <c r="H95" s="71" t="s">
        <v>1525</v>
      </c>
    </row>
    <row r="96" spans="1:8" ht="18.5" thickBot="1">
      <c r="A96" s="87" t="s">
        <v>1189</v>
      </c>
      <c r="B96" s="90">
        <v>0.01</v>
      </c>
      <c r="C96" s="87" t="s">
        <v>1513</v>
      </c>
      <c r="D96" s="89">
        <v>42311</v>
      </c>
      <c r="E96" s="71" t="str">
        <f t="shared" si="2"/>
        <v>yes</v>
      </c>
      <c r="F96" s="6" t="s">
        <v>399</v>
      </c>
      <c r="G96" s="6" t="str">
        <f t="shared" si="3"/>
        <v>MANCHESTER</v>
      </c>
      <c r="H96" s="71" t="s">
        <v>1525</v>
      </c>
    </row>
    <row r="97" spans="1:8" ht="13.5" thickBot="1">
      <c r="A97" s="87" t="s">
        <v>1524</v>
      </c>
      <c r="B97" s="88">
        <v>1.4999999999999999E-2</v>
      </c>
      <c r="C97" s="87" t="s">
        <v>1514</v>
      </c>
      <c r="D97" s="89">
        <v>38489</v>
      </c>
      <c r="E97" s="71" t="str">
        <f t="shared" si="2"/>
        <v>yes</v>
      </c>
      <c r="F97" s="6" t="s">
        <v>405</v>
      </c>
      <c r="G97" s="6" t="str">
        <f t="shared" si="3"/>
        <v>MARION</v>
      </c>
      <c r="H97" s="71" t="s">
        <v>1525</v>
      </c>
    </row>
    <row r="98" spans="1:8" ht="13.5" thickBot="1">
      <c r="A98" s="87" t="s">
        <v>1190</v>
      </c>
      <c r="B98" s="90">
        <v>0.02</v>
      </c>
      <c r="C98" s="87" t="s">
        <v>1514</v>
      </c>
      <c r="D98" s="89">
        <v>38503</v>
      </c>
      <c r="E98" s="71" t="str">
        <f t="shared" si="2"/>
        <v>yes</v>
      </c>
      <c r="F98" s="6" t="s">
        <v>66</v>
      </c>
      <c r="G98" s="6" t="str">
        <f t="shared" si="3"/>
        <v>MARSHFIELD</v>
      </c>
      <c r="H98" s="71" t="s">
        <v>1525</v>
      </c>
    </row>
    <row r="99" spans="1:8" ht="13.5" thickBot="1">
      <c r="A99" s="87" t="s">
        <v>1191</v>
      </c>
      <c r="B99" s="90">
        <v>0.03</v>
      </c>
      <c r="C99" s="87" t="s">
        <v>1514</v>
      </c>
      <c r="D99" s="89">
        <v>37009</v>
      </c>
      <c r="E99" s="71" t="str">
        <f t="shared" si="2"/>
        <v>yes</v>
      </c>
      <c r="F99" s="6" t="s">
        <v>409</v>
      </c>
      <c r="G99" s="6" t="str">
        <f t="shared" si="3"/>
        <v>MASHPEE</v>
      </c>
      <c r="H99" s="71" t="s">
        <v>1525</v>
      </c>
    </row>
    <row r="100" spans="1:8" ht="13.5" thickBot="1">
      <c r="A100" s="87" t="s">
        <v>1192</v>
      </c>
      <c r="B100" s="90">
        <v>0.02</v>
      </c>
      <c r="C100" s="87" t="s">
        <v>1516</v>
      </c>
      <c r="D100" s="89">
        <v>38479</v>
      </c>
      <c r="E100" s="71" t="str">
        <f t="shared" si="2"/>
        <v>yes</v>
      </c>
      <c r="F100" s="6" t="s">
        <v>411</v>
      </c>
      <c r="G100" s="6" t="str">
        <f t="shared" si="3"/>
        <v>MATTAPOISETT</v>
      </c>
      <c r="H100" s="71" t="s">
        <v>1525</v>
      </c>
    </row>
    <row r="101" spans="1:8" ht="13.5" thickBot="1">
      <c r="A101" s="87" t="s">
        <v>1193</v>
      </c>
      <c r="B101" s="90">
        <v>0.01</v>
      </c>
      <c r="C101" s="87" t="s">
        <v>1514</v>
      </c>
      <c r="D101" s="89">
        <v>39028</v>
      </c>
      <c r="E101" s="71" t="str">
        <f t="shared" si="2"/>
        <v>yes</v>
      </c>
      <c r="F101" s="6" t="s">
        <v>413</v>
      </c>
      <c r="G101" s="6" t="str">
        <f t="shared" si="3"/>
        <v>MAYNARD</v>
      </c>
      <c r="H101" s="71" t="s">
        <v>1525</v>
      </c>
    </row>
    <row r="102" spans="1:8" ht="13.5" thickBot="1">
      <c r="A102" s="87" t="s">
        <v>1194</v>
      </c>
      <c r="B102" s="88">
        <v>1.4999999999999999E-2</v>
      </c>
      <c r="C102" s="87" t="s">
        <v>1518</v>
      </c>
      <c r="D102" s="89">
        <v>38838</v>
      </c>
      <c r="E102" s="71" t="str">
        <f t="shared" si="2"/>
        <v>yes</v>
      </c>
      <c r="F102" s="6" t="s">
        <v>417</v>
      </c>
      <c r="G102" s="6" t="str">
        <f t="shared" si="3"/>
        <v>MEDFORD</v>
      </c>
      <c r="H102" s="71" t="s">
        <v>1525</v>
      </c>
    </row>
    <row r="103" spans="1:8" ht="18.5" thickBot="1">
      <c r="A103" s="87" t="s">
        <v>1195</v>
      </c>
      <c r="B103" s="88">
        <v>1.4999999999999999E-2</v>
      </c>
      <c r="C103" s="87" t="s">
        <v>1513</v>
      </c>
      <c r="D103" s="89">
        <v>42311</v>
      </c>
      <c r="E103" s="71" t="str">
        <f t="shared" si="2"/>
        <v>yes</v>
      </c>
      <c r="F103" s="6" t="s">
        <v>68</v>
      </c>
      <c r="G103" s="6" t="str">
        <f t="shared" si="3"/>
        <v>MEDWAY</v>
      </c>
      <c r="H103" s="71" t="s">
        <v>1525</v>
      </c>
    </row>
    <row r="104" spans="1:8" ht="13.5" thickBot="1">
      <c r="A104" s="87" t="s">
        <v>1196</v>
      </c>
      <c r="B104" s="90">
        <v>0.03</v>
      </c>
      <c r="C104" s="87" t="s">
        <v>1514</v>
      </c>
      <c r="D104" s="89">
        <v>37018</v>
      </c>
      <c r="E104" s="71" t="str">
        <f t="shared" si="2"/>
        <v>yes</v>
      </c>
      <c r="F104" s="6" t="s">
        <v>70</v>
      </c>
      <c r="G104" s="6" t="str">
        <f t="shared" si="3"/>
        <v>MENDON</v>
      </c>
      <c r="H104" s="71" t="s">
        <v>1525</v>
      </c>
    </row>
    <row r="105" spans="1:8" ht="13.5" thickBot="1">
      <c r="A105" s="87" t="s">
        <v>1197</v>
      </c>
      <c r="B105" s="90">
        <v>0.03</v>
      </c>
      <c r="C105" s="87" t="s">
        <v>1514</v>
      </c>
      <c r="D105" s="89">
        <v>37565</v>
      </c>
      <c r="E105" s="71" t="str">
        <f t="shared" si="2"/>
        <v>yes</v>
      </c>
      <c r="F105" s="6" t="s">
        <v>425</v>
      </c>
      <c r="G105" s="6" t="str">
        <f t="shared" si="3"/>
        <v>MIDDLEBOROUGH</v>
      </c>
      <c r="H105" s="71" t="s">
        <v>1525</v>
      </c>
    </row>
    <row r="106" spans="1:8" ht="13.5" thickBot="1">
      <c r="A106" s="87" t="s">
        <v>1198</v>
      </c>
      <c r="B106" s="90">
        <v>0.01</v>
      </c>
      <c r="C106" s="87" t="s">
        <v>1514</v>
      </c>
      <c r="D106" s="89">
        <v>40484</v>
      </c>
      <c r="E106" s="71" t="str">
        <f t="shared" si="2"/>
        <v>yes</v>
      </c>
      <c r="F106" s="6" t="s">
        <v>429</v>
      </c>
      <c r="G106" s="6" t="str">
        <f t="shared" si="3"/>
        <v>MIDDLETON</v>
      </c>
      <c r="H106" s="71" t="s">
        <v>1525</v>
      </c>
    </row>
    <row r="107" spans="1:8" ht="13.5" thickBot="1">
      <c r="A107" s="87" t="s">
        <v>1199</v>
      </c>
      <c r="B107" s="90">
        <v>0.01</v>
      </c>
      <c r="C107" s="87" t="s">
        <v>1517</v>
      </c>
      <c r="D107" s="89">
        <v>38293</v>
      </c>
      <c r="E107" s="71" t="str">
        <f t="shared" si="2"/>
        <v>yes</v>
      </c>
      <c r="F107" s="6" t="s">
        <v>435</v>
      </c>
      <c r="G107" s="6" t="str">
        <f t="shared" si="3"/>
        <v>MILLIS</v>
      </c>
      <c r="H107" s="71" t="s">
        <v>1525</v>
      </c>
    </row>
    <row r="108" spans="1:8" ht="13.5" thickBot="1">
      <c r="A108" s="87" t="s">
        <v>1200</v>
      </c>
      <c r="B108" s="90">
        <v>0.01</v>
      </c>
      <c r="C108" s="87" t="s">
        <v>1515</v>
      </c>
      <c r="D108" s="89">
        <v>39028</v>
      </c>
      <c r="E108" s="71" t="str">
        <f t="shared" si="2"/>
        <v>yes</v>
      </c>
      <c r="F108" s="6" t="s">
        <v>439</v>
      </c>
      <c r="G108" s="6" t="str">
        <f t="shared" si="3"/>
        <v>MILTON</v>
      </c>
      <c r="H108" s="71" t="s">
        <v>1525</v>
      </c>
    </row>
    <row r="109" spans="1:8" ht="18.5" thickBot="1">
      <c r="A109" s="87" t="s">
        <v>1201</v>
      </c>
      <c r="B109" s="90">
        <v>0.01</v>
      </c>
      <c r="C109" s="87" t="s">
        <v>1513</v>
      </c>
      <c r="D109" s="89">
        <v>44138</v>
      </c>
      <c r="E109" s="71" t="str">
        <f t="shared" si="2"/>
        <v>yes</v>
      </c>
      <c r="F109" s="6" t="s">
        <v>443</v>
      </c>
      <c r="G109" s="6" t="str">
        <f t="shared" si="3"/>
        <v>MONSON</v>
      </c>
      <c r="H109" s="71" t="s">
        <v>1525</v>
      </c>
    </row>
    <row r="110" spans="1:8" ht="13.5" thickBot="1">
      <c r="A110" s="87" t="s">
        <v>1202</v>
      </c>
      <c r="B110" s="90">
        <v>0.03</v>
      </c>
      <c r="C110" s="87" t="s">
        <v>1514</v>
      </c>
      <c r="D110" s="89">
        <v>39028</v>
      </c>
      <c r="E110" s="71" t="str">
        <f t="shared" si="2"/>
        <v>yes</v>
      </c>
      <c r="F110" s="6" t="s">
        <v>453</v>
      </c>
      <c r="G110" s="6" t="str">
        <f t="shared" si="3"/>
        <v>NAHANT</v>
      </c>
      <c r="H110" s="71" t="s">
        <v>1525</v>
      </c>
    </row>
    <row r="111" spans="1:8" ht="13.5" thickBot="1">
      <c r="A111" s="87" t="s">
        <v>1203</v>
      </c>
      <c r="B111" s="90">
        <v>0.03</v>
      </c>
      <c r="C111" s="87" t="s">
        <v>1514</v>
      </c>
      <c r="D111" s="89">
        <v>38101</v>
      </c>
      <c r="E111" s="71" t="str">
        <f t="shared" si="2"/>
        <v>yes</v>
      </c>
      <c r="F111" s="6" t="s">
        <v>72</v>
      </c>
      <c r="G111" s="6" t="str">
        <f t="shared" si="3"/>
        <v>NANTUCKET</v>
      </c>
      <c r="H111" s="71" t="s">
        <v>1525</v>
      </c>
    </row>
    <row r="112" spans="1:8" ht="13.5" thickBot="1">
      <c r="A112" s="87" t="s">
        <v>1204</v>
      </c>
      <c r="B112" s="90">
        <v>0.03</v>
      </c>
      <c r="C112" s="87" t="s">
        <v>1518</v>
      </c>
      <c r="D112" s="89">
        <v>36984</v>
      </c>
      <c r="E112" s="71" t="str">
        <f t="shared" si="2"/>
        <v>yes</v>
      </c>
      <c r="F112" s="6" t="s">
        <v>455</v>
      </c>
      <c r="G112" s="6" t="str">
        <f t="shared" si="3"/>
        <v>NATICK</v>
      </c>
      <c r="H112" s="71" t="s">
        <v>1525</v>
      </c>
    </row>
    <row r="113" spans="1:8" ht="13.5" thickBot="1">
      <c r="A113" s="87" t="s">
        <v>1205</v>
      </c>
      <c r="B113" s="90">
        <v>0.01</v>
      </c>
      <c r="C113" s="87" t="s">
        <v>1514</v>
      </c>
      <c r="D113" s="89">
        <v>44873</v>
      </c>
      <c r="E113" s="71" t="str">
        <f t="shared" si="2"/>
        <v>yes</v>
      </c>
      <c r="F113" s="6" t="s">
        <v>457</v>
      </c>
      <c r="G113" s="6" t="str">
        <f t="shared" si="3"/>
        <v>NEEDHAM</v>
      </c>
      <c r="H113" s="71" t="s">
        <v>1525</v>
      </c>
    </row>
    <row r="114" spans="1:8" ht="13.5" thickBot="1">
      <c r="A114" s="87" t="s">
        <v>1206</v>
      </c>
      <c r="B114" s="90">
        <v>0.02</v>
      </c>
      <c r="C114" s="87" t="s">
        <v>1514</v>
      </c>
      <c r="D114" s="89">
        <v>38293</v>
      </c>
      <c r="E114" s="71" t="str">
        <f t="shared" si="2"/>
        <v>yes</v>
      </c>
      <c r="F114" s="6" t="s">
        <v>461</v>
      </c>
      <c r="G114" s="6" t="str">
        <f t="shared" si="3"/>
        <v>NEW BEDFORD</v>
      </c>
      <c r="H114" s="71" t="s">
        <v>1525</v>
      </c>
    </row>
    <row r="115" spans="1:8" ht="18.5" thickBot="1">
      <c r="A115" s="87" t="s">
        <v>1207</v>
      </c>
      <c r="B115" s="88">
        <v>1.4999999999999999E-2</v>
      </c>
      <c r="C115" s="87" t="s">
        <v>1513</v>
      </c>
      <c r="D115" s="89">
        <v>41947</v>
      </c>
      <c r="E115" s="71" t="str">
        <f t="shared" si="2"/>
        <v>yes</v>
      </c>
      <c r="F115" s="6" t="s">
        <v>74</v>
      </c>
      <c r="G115" s="6" t="str">
        <f t="shared" si="3"/>
        <v>NEWBURYPORT</v>
      </c>
      <c r="H115" s="71" t="s">
        <v>1525</v>
      </c>
    </row>
    <row r="116" spans="1:8" ht="13.5" thickBot="1">
      <c r="A116" s="87" t="s">
        <v>1208</v>
      </c>
      <c r="B116" s="90">
        <v>0.02</v>
      </c>
      <c r="C116" s="87" t="s">
        <v>1514</v>
      </c>
      <c r="D116" s="89">
        <v>37565</v>
      </c>
      <c r="E116" s="71" t="str">
        <f t="shared" si="2"/>
        <v>yes</v>
      </c>
      <c r="F116" s="6" t="s">
        <v>76</v>
      </c>
      <c r="G116" s="6" t="str">
        <f t="shared" si="3"/>
        <v>NEWTON</v>
      </c>
      <c r="H116" s="71" t="s">
        <v>1525</v>
      </c>
    </row>
    <row r="117" spans="1:8" ht="13.5" thickBot="1">
      <c r="A117" s="87" t="s">
        <v>1209</v>
      </c>
      <c r="B117" s="90">
        <v>0.01</v>
      </c>
      <c r="C117" s="87" t="s">
        <v>1516</v>
      </c>
      <c r="D117" s="89">
        <v>37201</v>
      </c>
      <c r="E117" s="71" t="str">
        <f t="shared" si="2"/>
        <v>yes</v>
      </c>
      <c r="F117" s="6" t="s">
        <v>78</v>
      </c>
      <c r="G117" s="6" t="str">
        <f t="shared" si="3"/>
        <v>NORFOLK</v>
      </c>
      <c r="H117" s="71" t="s">
        <v>1525</v>
      </c>
    </row>
    <row r="118" spans="1:8" ht="13.5" thickBot="1">
      <c r="A118" s="87" t="s">
        <v>1210</v>
      </c>
      <c r="B118" s="90">
        <v>0.01</v>
      </c>
      <c r="C118" s="87" t="s">
        <v>1514</v>
      </c>
      <c r="D118" s="89">
        <v>37012</v>
      </c>
      <c r="E118" s="71" t="str">
        <f t="shared" si="2"/>
        <v>yes</v>
      </c>
      <c r="F118" s="6" t="s">
        <v>80</v>
      </c>
      <c r="G118" s="6" t="str">
        <f t="shared" si="3"/>
        <v>NORTH ANDOVER</v>
      </c>
      <c r="H118" s="71" t="s">
        <v>1525</v>
      </c>
    </row>
    <row r="119" spans="1:8" ht="13.5" thickBot="1">
      <c r="A119" s="87" t="s">
        <v>1211</v>
      </c>
      <c r="B119" s="90">
        <v>0.03</v>
      </c>
      <c r="C119" s="87" t="s">
        <v>1514</v>
      </c>
      <c r="D119" s="89">
        <v>36956</v>
      </c>
      <c r="E119" s="71" t="str">
        <f t="shared" si="2"/>
        <v>yes</v>
      </c>
      <c r="F119" s="6" t="s">
        <v>479</v>
      </c>
      <c r="G119" s="6" t="str">
        <f t="shared" si="3"/>
        <v>NORTHAMPTON</v>
      </c>
      <c r="H119" s="71" t="s">
        <v>1525</v>
      </c>
    </row>
    <row r="120" spans="1:8" ht="13.5" thickBot="1">
      <c r="A120" s="87" t="s">
        <v>1212</v>
      </c>
      <c r="B120" s="90">
        <v>0.03</v>
      </c>
      <c r="C120" s="87" t="s">
        <v>1514</v>
      </c>
      <c r="D120" s="89">
        <v>38664</v>
      </c>
      <c r="E120" s="71" t="str">
        <f t="shared" si="2"/>
        <v>yes</v>
      </c>
      <c r="F120" s="6" t="s">
        <v>481</v>
      </c>
      <c r="G120" s="6" t="str">
        <f t="shared" si="3"/>
        <v>NORTHBOROUGH</v>
      </c>
      <c r="H120" s="71" t="s">
        <v>1525</v>
      </c>
    </row>
    <row r="121" spans="1:8" ht="13.5" thickBot="1">
      <c r="A121" s="87" t="s">
        <v>1213</v>
      </c>
      <c r="B121" s="88">
        <v>1.4999999999999999E-2</v>
      </c>
      <c r="C121" s="87" t="s">
        <v>1514</v>
      </c>
      <c r="D121" s="89">
        <v>38293</v>
      </c>
      <c r="E121" s="71" t="str">
        <f t="shared" si="2"/>
        <v>yes</v>
      </c>
      <c r="F121" s="6" t="s">
        <v>483</v>
      </c>
      <c r="G121" s="6" t="str">
        <f t="shared" si="3"/>
        <v>NORTHBRIDGE</v>
      </c>
      <c r="H121" s="71" t="s">
        <v>1525</v>
      </c>
    </row>
    <row r="122" spans="1:8" ht="13.5" thickBot="1">
      <c r="A122" s="87" t="s">
        <v>1214</v>
      </c>
      <c r="B122" s="90">
        <v>0.01</v>
      </c>
      <c r="C122" s="87" t="s">
        <v>1517</v>
      </c>
      <c r="D122" s="89">
        <v>43235</v>
      </c>
      <c r="E122" s="71" t="str">
        <f t="shared" si="2"/>
        <v>yes</v>
      </c>
      <c r="F122" s="6" t="s">
        <v>485</v>
      </c>
      <c r="G122" s="6" t="str">
        <f t="shared" si="3"/>
        <v>NORTHFIELD</v>
      </c>
      <c r="H122" s="71" t="s">
        <v>1525</v>
      </c>
    </row>
    <row r="123" spans="1:8" ht="13.5" thickBot="1">
      <c r="A123" s="87" t="s">
        <v>1215</v>
      </c>
      <c r="B123" s="88">
        <v>5.0000000000000001E-3</v>
      </c>
      <c r="C123" s="87" t="s">
        <v>1514</v>
      </c>
      <c r="D123" s="89">
        <v>39756</v>
      </c>
      <c r="E123" s="71" t="str">
        <f t="shared" si="2"/>
        <v>yes</v>
      </c>
      <c r="F123" s="6" t="s">
        <v>82</v>
      </c>
      <c r="G123" s="6" t="str">
        <f t="shared" si="3"/>
        <v>NORWELL</v>
      </c>
      <c r="H123" s="71" t="s">
        <v>1525</v>
      </c>
    </row>
    <row r="124" spans="1:8" ht="13.5" thickBot="1">
      <c r="A124" s="87" t="s">
        <v>1216</v>
      </c>
      <c r="B124" s="90">
        <v>0.03</v>
      </c>
      <c r="C124" s="87" t="s">
        <v>1514</v>
      </c>
      <c r="D124" s="89">
        <v>37331</v>
      </c>
      <c r="E124" s="71" t="str">
        <f t="shared" si="2"/>
        <v>yes</v>
      </c>
      <c r="F124" s="6" t="s">
        <v>489</v>
      </c>
      <c r="G124" s="6" t="str">
        <f t="shared" si="3"/>
        <v>NORWOOD</v>
      </c>
      <c r="H124" s="71" t="s">
        <v>1525</v>
      </c>
    </row>
    <row r="125" spans="1:8" ht="18.5" thickBot="1">
      <c r="A125" s="87" t="s">
        <v>1217</v>
      </c>
      <c r="B125" s="90">
        <v>0.01</v>
      </c>
      <c r="C125" s="87" t="s">
        <v>1513</v>
      </c>
      <c r="D125" s="89">
        <v>42682</v>
      </c>
      <c r="E125" s="71" t="str">
        <f t="shared" si="2"/>
        <v>yes</v>
      </c>
      <c r="F125" s="6" t="s">
        <v>491</v>
      </c>
      <c r="G125" s="6" t="str">
        <f t="shared" si="3"/>
        <v>OAK BLUFFS</v>
      </c>
      <c r="H125" s="71" t="s">
        <v>1525</v>
      </c>
    </row>
    <row r="126" spans="1:8" ht="13.5" thickBot="1">
      <c r="A126" s="87" t="s">
        <v>1218</v>
      </c>
      <c r="B126" s="90">
        <v>0.03</v>
      </c>
      <c r="C126" s="87" t="s">
        <v>1514</v>
      </c>
      <c r="D126" s="89">
        <v>38456</v>
      </c>
      <c r="E126" s="71" t="str">
        <f t="shared" si="2"/>
        <v>yes</v>
      </c>
      <c r="F126" s="6" t="s">
        <v>497</v>
      </c>
      <c r="G126" s="6" t="str">
        <f t="shared" si="3"/>
        <v>ORLEANS</v>
      </c>
      <c r="H126" s="71" t="s">
        <v>1525</v>
      </c>
    </row>
    <row r="127" spans="1:8" ht="13.5" thickBot="1">
      <c r="A127" s="87" t="s">
        <v>1219</v>
      </c>
      <c r="B127" s="90">
        <v>0.03</v>
      </c>
      <c r="C127" s="87" t="s">
        <v>1516</v>
      </c>
      <c r="D127" s="89">
        <v>38489</v>
      </c>
      <c r="E127" s="71" t="str">
        <f t="shared" si="2"/>
        <v>yes</v>
      </c>
      <c r="F127" s="6" t="s">
        <v>84</v>
      </c>
      <c r="G127" s="6" t="str">
        <f t="shared" si="3"/>
        <v>PEABODY</v>
      </c>
      <c r="H127" s="71" t="s">
        <v>1525</v>
      </c>
    </row>
    <row r="128" spans="1:8" ht="13.5" thickBot="1">
      <c r="A128" s="87" t="s">
        <v>1220</v>
      </c>
      <c r="B128" s="90">
        <v>0.01</v>
      </c>
      <c r="C128" s="87" t="s">
        <v>1516</v>
      </c>
      <c r="D128" s="89">
        <v>37201</v>
      </c>
      <c r="E128" s="71" t="str">
        <f t="shared" si="2"/>
        <v>yes</v>
      </c>
      <c r="F128" s="6" t="s">
        <v>507</v>
      </c>
      <c r="G128" s="6" t="str">
        <f t="shared" si="3"/>
        <v>PELHAM</v>
      </c>
      <c r="H128" s="71" t="s">
        <v>1525</v>
      </c>
    </row>
    <row r="129" spans="1:8" ht="13.5" thickBot="1">
      <c r="A129" s="87" t="s">
        <v>1221</v>
      </c>
      <c r="B129" s="90">
        <v>0.03</v>
      </c>
      <c r="C129" s="87" t="s">
        <v>1514</v>
      </c>
      <c r="D129" s="89">
        <v>40670</v>
      </c>
      <c r="E129" s="71" t="str">
        <f t="shared" si="2"/>
        <v>yes</v>
      </c>
      <c r="F129" s="6" t="s">
        <v>509</v>
      </c>
      <c r="G129" s="6" t="str">
        <f t="shared" si="3"/>
        <v>PEMBROKE</v>
      </c>
      <c r="H129" s="71" t="s">
        <v>1525</v>
      </c>
    </row>
    <row r="130" spans="1:8" ht="13.5" thickBot="1">
      <c r="A130" s="87" t="s">
        <v>1222</v>
      </c>
      <c r="B130" s="90">
        <v>0.01</v>
      </c>
      <c r="C130" s="87" t="s">
        <v>1514</v>
      </c>
      <c r="D130" s="89">
        <v>39028</v>
      </c>
      <c r="E130" s="71" t="str">
        <f t="shared" ref="E130:E193" si="4">VLOOKUP(A130,G:H,2,0)</f>
        <v>yes</v>
      </c>
      <c r="F130" s="6" t="s">
        <v>511</v>
      </c>
      <c r="G130" s="6" t="str">
        <f t="shared" si="3"/>
        <v>PEPPERELL</v>
      </c>
      <c r="H130" s="71" t="s">
        <v>1525</v>
      </c>
    </row>
    <row r="131" spans="1:8" ht="13.5" thickBot="1">
      <c r="A131" s="87" t="s">
        <v>1223</v>
      </c>
      <c r="B131" s="90">
        <v>0.01</v>
      </c>
      <c r="C131" s="87" t="s">
        <v>1514</v>
      </c>
      <c r="D131" s="89">
        <v>44676</v>
      </c>
      <c r="E131" s="71" t="str">
        <f t="shared" si="4"/>
        <v>yes</v>
      </c>
      <c r="F131" s="6" t="s">
        <v>517</v>
      </c>
      <c r="G131" s="6" t="str">
        <f t="shared" ref="G131:G194" si="5">TRIM(F131)</f>
        <v>PHILLIPSTON</v>
      </c>
      <c r="H131" s="71" t="s">
        <v>1525</v>
      </c>
    </row>
    <row r="132" spans="1:8" ht="13.5" thickBot="1">
      <c r="A132" s="87" t="s">
        <v>1224</v>
      </c>
      <c r="B132" s="90">
        <v>0.03</v>
      </c>
      <c r="C132" s="87" t="s">
        <v>1514</v>
      </c>
      <c r="D132" s="89">
        <v>39209</v>
      </c>
      <c r="E132" s="71" t="str">
        <f t="shared" si="4"/>
        <v>yes</v>
      </c>
      <c r="F132" s="6" t="s">
        <v>519</v>
      </c>
      <c r="G132" s="6" t="str">
        <f t="shared" si="5"/>
        <v>PITTSFIELD</v>
      </c>
      <c r="H132" s="71" t="s">
        <v>1525</v>
      </c>
    </row>
    <row r="133" spans="1:8" ht="18.5" thickBot="1">
      <c r="A133" s="87" t="s">
        <v>1225</v>
      </c>
      <c r="B133" s="90">
        <v>0.01</v>
      </c>
      <c r="C133" s="87" t="s">
        <v>1513</v>
      </c>
      <c r="D133" s="89">
        <v>42682</v>
      </c>
      <c r="E133" s="71" t="str">
        <f t="shared" si="4"/>
        <v>yes</v>
      </c>
      <c r="F133" s="6" t="s">
        <v>523</v>
      </c>
      <c r="G133" s="6" t="str">
        <f t="shared" si="5"/>
        <v>PLAINVILLE</v>
      </c>
      <c r="H133" s="71" t="s">
        <v>1525</v>
      </c>
    </row>
    <row r="134" spans="1:8" ht="18.5" thickBot="1">
      <c r="A134" s="87" t="s">
        <v>1226</v>
      </c>
      <c r="B134" s="90">
        <v>0.01</v>
      </c>
      <c r="C134" s="87" t="s">
        <v>1513</v>
      </c>
      <c r="D134" s="89">
        <v>43410</v>
      </c>
      <c r="E134" s="71" t="str">
        <f t="shared" si="4"/>
        <v>yes</v>
      </c>
      <c r="F134" s="6" t="s">
        <v>86</v>
      </c>
      <c r="G134" s="6" t="str">
        <f t="shared" si="5"/>
        <v>PLYMOUTH</v>
      </c>
      <c r="H134" s="71" t="s">
        <v>1525</v>
      </c>
    </row>
    <row r="135" spans="1:8" ht="13.5" thickBot="1">
      <c r="A135" s="87" t="s">
        <v>1227</v>
      </c>
      <c r="B135" s="88">
        <v>1.4999999999999999E-2</v>
      </c>
      <c r="C135" s="87" t="s">
        <v>1516</v>
      </c>
      <c r="D135" s="89">
        <v>37387</v>
      </c>
      <c r="E135" s="71" t="str">
        <f t="shared" si="4"/>
        <v>yes</v>
      </c>
      <c r="F135" s="6" t="s">
        <v>525</v>
      </c>
      <c r="G135" s="6" t="str">
        <f t="shared" si="5"/>
        <v>PLYMPTON</v>
      </c>
      <c r="H135" s="71" t="s">
        <v>1525</v>
      </c>
    </row>
    <row r="136" spans="1:8" ht="13.5" thickBot="1">
      <c r="A136" s="87" t="s">
        <v>1228</v>
      </c>
      <c r="B136" s="88">
        <v>1.4999999999999999E-2</v>
      </c>
      <c r="C136" s="87" t="s">
        <v>1514</v>
      </c>
      <c r="D136" s="89">
        <v>39585</v>
      </c>
      <c r="E136" s="71" t="str">
        <f t="shared" si="4"/>
        <v>yes</v>
      </c>
      <c r="F136" s="6" t="s">
        <v>529</v>
      </c>
      <c r="G136" s="6" t="str">
        <f t="shared" si="5"/>
        <v>PROVINCETOWN</v>
      </c>
      <c r="H136" s="71" t="s">
        <v>1525</v>
      </c>
    </row>
    <row r="137" spans="1:8" ht="13.5" thickBot="1">
      <c r="A137" s="87" t="s">
        <v>1229</v>
      </c>
      <c r="B137" s="90">
        <v>0.03</v>
      </c>
      <c r="C137" s="87" t="s">
        <v>1514</v>
      </c>
      <c r="D137" s="89">
        <v>38112</v>
      </c>
      <c r="E137" s="71" t="str">
        <f t="shared" si="4"/>
        <v>yes</v>
      </c>
      <c r="F137" s="6" t="s">
        <v>531</v>
      </c>
      <c r="G137" s="6" t="str">
        <f t="shared" si="5"/>
        <v>QUINCY</v>
      </c>
      <c r="H137" s="71" t="s">
        <v>1525</v>
      </c>
    </row>
    <row r="138" spans="1:8" ht="13.5" thickBot="1">
      <c r="A138" s="87" t="s">
        <v>1230</v>
      </c>
      <c r="B138" s="90">
        <v>0.01</v>
      </c>
      <c r="C138" s="87" t="s">
        <v>1514</v>
      </c>
      <c r="D138" s="89">
        <v>39028</v>
      </c>
      <c r="E138" s="71" t="str">
        <f t="shared" si="4"/>
        <v>yes</v>
      </c>
      <c r="F138" s="6" t="s">
        <v>533</v>
      </c>
      <c r="G138" s="6" t="str">
        <f t="shared" si="5"/>
        <v>RANDOLPH</v>
      </c>
      <c r="H138" s="71" t="s">
        <v>1525</v>
      </c>
    </row>
    <row r="139" spans="1:8" ht="13.5" thickBot="1">
      <c r="A139" s="87" t="s">
        <v>1231</v>
      </c>
      <c r="B139" s="90">
        <v>0.02</v>
      </c>
      <c r="C139" s="87" t="s">
        <v>1514</v>
      </c>
      <c r="D139" s="89">
        <v>38447</v>
      </c>
      <c r="E139" s="71" t="str">
        <f t="shared" si="4"/>
        <v>yes</v>
      </c>
      <c r="F139" s="6" t="s">
        <v>539</v>
      </c>
      <c r="G139" s="6" t="str">
        <f t="shared" si="5"/>
        <v>REHOBOTH</v>
      </c>
      <c r="H139" s="71" t="s">
        <v>1525</v>
      </c>
    </row>
    <row r="140" spans="1:8" ht="13.5" thickBot="1">
      <c r="A140" s="87" t="s">
        <v>1232</v>
      </c>
      <c r="B140" s="90">
        <v>0.01</v>
      </c>
      <c r="C140" s="87" t="s">
        <v>1515</v>
      </c>
      <c r="D140" s="89">
        <v>39909</v>
      </c>
      <c r="E140" s="71" t="str">
        <f t="shared" si="4"/>
        <v>yes</v>
      </c>
      <c r="F140" s="6" t="s">
        <v>547</v>
      </c>
      <c r="G140" s="6" t="str">
        <f t="shared" si="5"/>
        <v>ROCKLAND</v>
      </c>
      <c r="H140" s="71" t="s">
        <v>1525</v>
      </c>
    </row>
    <row r="141" spans="1:8" ht="18.5" thickBot="1">
      <c r="A141" s="87" t="s">
        <v>1233</v>
      </c>
      <c r="B141" s="88">
        <v>1.4999999999999999E-2</v>
      </c>
      <c r="C141" s="87" t="s">
        <v>1513</v>
      </c>
      <c r="D141" s="89">
        <v>42682</v>
      </c>
      <c r="E141" s="71" t="str">
        <f t="shared" si="4"/>
        <v>yes</v>
      </c>
      <c r="F141" s="6" t="s">
        <v>88</v>
      </c>
      <c r="G141" s="6" t="str">
        <f t="shared" si="5"/>
        <v>ROCKPORT</v>
      </c>
      <c r="H141" s="71" t="s">
        <v>1525</v>
      </c>
    </row>
    <row r="142" spans="1:8" ht="13.5" thickBot="1">
      <c r="A142" s="87" t="s">
        <v>1234</v>
      </c>
      <c r="B142" s="90">
        <v>0.03</v>
      </c>
      <c r="C142" s="87" t="s">
        <v>1514</v>
      </c>
      <c r="D142" s="89">
        <v>37362</v>
      </c>
      <c r="E142" s="71" t="str">
        <f t="shared" si="4"/>
        <v>yes</v>
      </c>
      <c r="F142" s="6" t="s">
        <v>90</v>
      </c>
      <c r="G142" s="6" t="str">
        <f t="shared" si="5"/>
        <v>ROWLEY</v>
      </c>
      <c r="H142" s="71" t="s">
        <v>1525</v>
      </c>
    </row>
    <row r="143" spans="1:8" ht="13.5" thickBot="1">
      <c r="A143" s="87" t="s">
        <v>1235</v>
      </c>
      <c r="B143" s="90">
        <v>0.03</v>
      </c>
      <c r="C143" s="87" t="s">
        <v>1515</v>
      </c>
      <c r="D143" s="89">
        <v>37019</v>
      </c>
      <c r="E143" s="71" t="str">
        <f t="shared" si="4"/>
        <v>yes</v>
      </c>
      <c r="F143" s="6" t="s">
        <v>551</v>
      </c>
      <c r="G143" s="6" t="str">
        <f t="shared" si="5"/>
        <v>ROYALSTON</v>
      </c>
      <c r="H143" s="71" t="s">
        <v>1525</v>
      </c>
    </row>
    <row r="144" spans="1:8" ht="13.5" thickBot="1">
      <c r="A144" s="87" t="s">
        <v>1236</v>
      </c>
      <c r="B144" s="90">
        <v>0.03</v>
      </c>
      <c r="C144" s="87" t="s">
        <v>1514</v>
      </c>
      <c r="D144" s="89">
        <v>39756</v>
      </c>
      <c r="E144" s="71" t="str">
        <f t="shared" si="4"/>
        <v>yes</v>
      </c>
      <c r="F144" s="6" t="s">
        <v>557</v>
      </c>
      <c r="G144" s="6" t="str">
        <f t="shared" si="5"/>
        <v>SALEM</v>
      </c>
      <c r="H144" s="71" t="s">
        <v>1525</v>
      </c>
    </row>
    <row r="145" spans="1:8" ht="18.5" thickBot="1">
      <c r="A145" s="87" t="s">
        <v>1237</v>
      </c>
      <c r="B145" s="90">
        <v>0.01</v>
      </c>
      <c r="C145" s="87" t="s">
        <v>1513</v>
      </c>
      <c r="D145" s="89">
        <v>41219</v>
      </c>
      <c r="E145" s="71" t="str">
        <f t="shared" si="4"/>
        <v>yes</v>
      </c>
      <c r="F145" s="6" t="s">
        <v>563</v>
      </c>
      <c r="G145" s="6" t="str">
        <f t="shared" si="5"/>
        <v>SANDWICH</v>
      </c>
      <c r="H145" s="71" t="s">
        <v>1525</v>
      </c>
    </row>
    <row r="146" spans="1:8" ht="13.5" thickBot="1">
      <c r="A146" s="87" t="s">
        <v>1238</v>
      </c>
      <c r="B146" s="90">
        <v>0.02</v>
      </c>
      <c r="C146" s="87" t="s">
        <v>1516</v>
      </c>
      <c r="D146" s="89">
        <v>38477</v>
      </c>
      <c r="E146" s="71" t="str">
        <f t="shared" si="4"/>
        <v>yes</v>
      </c>
      <c r="F146" s="6" t="s">
        <v>92</v>
      </c>
      <c r="G146" s="6" t="str">
        <f t="shared" si="5"/>
        <v>SCITUATE</v>
      </c>
      <c r="H146" s="71" t="s">
        <v>1525</v>
      </c>
    </row>
    <row r="147" spans="1:8" ht="13.5" thickBot="1">
      <c r="A147" s="87" t="s">
        <v>1239</v>
      </c>
      <c r="B147" s="90">
        <v>0.03</v>
      </c>
      <c r="C147" s="87" t="s">
        <v>1514</v>
      </c>
      <c r="D147" s="89">
        <v>37345</v>
      </c>
      <c r="E147" s="71" t="str">
        <f t="shared" si="4"/>
        <v>yes</v>
      </c>
      <c r="F147" s="6" t="s">
        <v>569</v>
      </c>
      <c r="G147" s="6" t="str">
        <f t="shared" si="5"/>
        <v>SEEKONK</v>
      </c>
      <c r="H147" s="71" t="s">
        <v>1525</v>
      </c>
    </row>
    <row r="148" spans="1:8" ht="13.5" thickBot="1">
      <c r="A148" s="87" t="s">
        <v>1240</v>
      </c>
      <c r="B148" s="88">
        <v>1.2500000000000001E-2</v>
      </c>
      <c r="C148" s="87" t="s">
        <v>1514</v>
      </c>
      <c r="D148" s="89">
        <v>39909</v>
      </c>
      <c r="E148" s="71" t="str">
        <f t="shared" si="4"/>
        <v>yes</v>
      </c>
      <c r="F148" s="6" t="s">
        <v>571</v>
      </c>
      <c r="G148" s="6" t="str">
        <f t="shared" si="5"/>
        <v>SHARON</v>
      </c>
      <c r="H148" s="71" t="s">
        <v>1525</v>
      </c>
    </row>
    <row r="149" spans="1:8" ht="13.5" thickBot="1">
      <c r="A149" s="87" t="s">
        <v>1241</v>
      </c>
      <c r="B149" s="90">
        <v>0.01</v>
      </c>
      <c r="C149" s="87" t="s">
        <v>1514</v>
      </c>
      <c r="D149" s="89">
        <v>38293</v>
      </c>
      <c r="E149" s="71" t="str">
        <f t="shared" si="4"/>
        <v>yes</v>
      </c>
      <c r="F149" s="6" t="s">
        <v>573</v>
      </c>
      <c r="G149" s="6" t="str">
        <f t="shared" si="5"/>
        <v>SHEFFIELD</v>
      </c>
      <c r="H149" s="71" t="s">
        <v>1525</v>
      </c>
    </row>
    <row r="150" spans="1:8" ht="18.5" thickBot="1">
      <c r="A150" s="87" t="s">
        <v>1242</v>
      </c>
      <c r="B150" s="90">
        <v>0.01</v>
      </c>
      <c r="C150" s="87" t="s">
        <v>1513</v>
      </c>
      <c r="D150" s="89">
        <v>45601</v>
      </c>
      <c r="E150" s="71" t="str">
        <f t="shared" si="4"/>
        <v>yes</v>
      </c>
      <c r="F150" s="6" t="s">
        <v>575</v>
      </c>
      <c r="G150" s="6" t="str">
        <f t="shared" si="5"/>
        <v>SHELBURNE</v>
      </c>
      <c r="H150" s="71" t="s">
        <v>1525</v>
      </c>
    </row>
    <row r="151" spans="1:8" ht="18.5" thickBot="1">
      <c r="A151" s="87" t="s">
        <v>1243</v>
      </c>
      <c r="B151" s="90">
        <v>0.03</v>
      </c>
      <c r="C151" s="87" t="s">
        <v>1513</v>
      </c>
      <c r="D151" s="89">
        <v>44873</v>
      </c>
      <c r="E151" s="71" t="str">
        <f t="shared" si="4"/>
        <v>yes</v>
      </c>
      <c r="F151" s="6" t="s">
        <v>579</v>
      </c>
      <c r="G151" s="6" t="str">
        <f t="shared" si="5"/>
        <v>SHIRLEY</v>
      </c>
      <c r="H151" s="71" t="s">
        <v>1525</v>
      </c>
    </row>
    <row r="152" spans="1:8" ht="18.5" thickBot="1">
      <c r="A152" s="87" t="s">
        <v>1244</v>
      </c>
      <c r="B152" s="90">
        <v>0.01</v>
      </c>
      <c r="C152" s="87" t="s">
        <v>1513</v>
      </c>
      <c r="D152" s="89">
        <v>45048</v>
      </c>
      <c r="E152" s="71" t="str">
        <f t="shared" si="4"/>
        <v>yes</v>
      </c>
      <c r="F152" s="6" t="s">
        <v>581</v>
      </c>
      <c r="G152" s="6" t="str">
        <f t="shared" si="5"/>
        <v>SHREWSBURY</v>
      </c>
      <c r="H152" s="71" t="s">
        <v>1525</v>
      </c>
    </row>
    <row r="153" spans="1:8" ht="18.5" thickBot="1">
      <c r="A153" s="87" t="s">
        <v>1245</v>
      </c>
      <c r="B153" s="90">
        <v>0.01</v>
      </c>
      <c r="C153" s="87" t="s">
        <v>1513</v>
      </c>
      <c r="D153" s="89">
        <v>44138</v>
      </c>
      <c r="E153" s="71" t="str">
        <f t="shared" si="4"/>
        <v>yes</v>
      </c>
      <c r="F153" s="6" t="s">
        <v>583</v>
      </c>
      <c r="G153" s="6" t="str">
        <f t="shared" si="5"/>
        <v>SHUTESBURY</v>
      </c>
      <c r="H153" s="71" t="s">
        <v>1525</v>
      </c>
    </row>
    <row r="154" spans="1:8" ht="13.5" thickBot="1">
      <c r="A154" s="87" t="s">
        <v>1246</v>
      </c>
      <c r="B154" s="88">
        <v>1.4999999999999999E-2</v>
      </c>
      <c r="C154" s="87" t="s">
        <v>1514</v>
      </c>
      <c r="D154" s="89">
        <v>39756</v>
      </c>
      <c r="E154" s="71" t="str">
        <f t="shared" si="4"/>
        <v>yes</v>
      </c>
      <c r="F154" s="6" t="s">
        <v>585</v>
      </c>
      <c r="G154" s="6" t="str">
        <f t="shared" si="5"/>
        <v>SOMERSET</v>
      </c>
      <c r="H154" s="71" t="s">
        <v>1525</v>
      </c>
    </row>
    <row r="155" spans="1:8" ht="13.5" thickBot="1">
      <c r="A155" s="87" t="s">
        <v>1247</v>
      </c>
      <c r="B155" s="90">
        <v>0.01</v>
      </c>
      <c r="C155" s="87" t="s">
        <v>1514</v>
      </c>
      <c r="D155" s="89">
        <v>41219</v>
      </c>
      <c r="E155" s="71" t="str">
        <f t="shared" si="4"/>
        <v>yes</v>
      </c>
      <c r="F155" s="6" t="s">
        <v>587</v>
      </c>
      <c r="G155" s="6" t="str">
        <f t="shared" si="5"/>
        <v>SOMERVILLE</v>
      </c>
      <c r="H155" s="71" t="s">
        <v>1525</v>
      </c>
    </row>
    <row r="156" spans="1:8" ht="18.5" thickBot="1">
      <c r="A156" s="87" t="s">
        <v>1248</v>
      </c>
      <c r="B156" s="90">
        <v>0.03</v>
      </c>
      <c r="C156" s="87" t="s">
        <v>1513</v>
      </c>
      <c r="D156" s="89">
        <v>41219</v>
      </c>
      <c r="E156" s="71" t="str">
        <f t="shared" si="4"/>
        <v>yes</v>
      </c>
      <c r="F156" s="6" t="s">
        <v>94</v>
      </c>
      <c r="G156" s="6" t="str">
        <f t="shared" si="5"/>
        <v>SOUTHAMPTON</v>
      </c>
      <c r="H156" s="71" t="s">
        <v>1525</v>
      </c>
    </row>
    <row r="157" spans="1:8" ht="13.5" thickBot="1">
      <c r="A157" s="87" t="s">
        <v>1249</v>
      </c>
      <c r="B157" s="90">
        <v>0.03</v>
      </c>
      <c r="C157" s="87" t="s">
        <v>1517</v>
      </c>
      <c r="D157" s="89">
        <v>37018</v>
      </c>
      <c r="E157" s="71" t="str">
        <f t="shared" si="4"/>
        <v>yes</v>
      </c>
      <c r="F157" s="6" t="s">
        <v>96</v>
      </c>
      <c r="G157" s="6" t="str">
        <f t="shared" si="5"/>
        <v>SOUTHBOROUGH</v>
      </c>
      <c r="H157" s="71" t="s">
        <v>1525</v>
      </c>
    </row>
    <row r="158" spans="1:8" ht="13.5" thickBot="1">
      <c r="A158" s="87" t="s">
        <v>1250</v>
      </c>
      <c r="B158" s="90">
        <v>0.01</v>
      </c>
      <c r="C158" s="87" t="s">
        <v>1514</v>
      </c>
      <c r="D158" s="89">
        <v>37753</v>
      </c>
      <c r="E158" s="71" t="str">
        <f t="shared" si="4"/>
        <v>yes</v>
      </c>
      <c r="F158" s="6" t="s">
        <v>98</v>
      </c>
      <c r="G158" s="6" t="str">
        <f t="shared" si="5"/>
        <v>SOUTHWICK</v>
      </c>
      <c r="H158" s="71" t="s">
        <v>1525</v>
      </c>
    </row>
    <row r="159" spans="1:8" ht="13.5" thickBot="1">
      <c r="A159" s="87" t="s">
        <v>1251</v>
      </c>
      <c r="B159" s="90">
        <v>0.03</v>
      </c>
      <c r="C159" s="87" t="s">
        <v>1514</v>
      </c>
      <c r="D159" s="89">
        <v>37565</v>
      </c>
      <c r="E159" s="71" t="str">
        <f t="shared" si="4"/>
        <v>yes</v>
      </c>
      <c r="F159" s="6" t="s">
        <v>595</v>
      </c>
      <c r="G159" s="6" t="str">
        <f t="shared" si="5"/>
        <v>SPRINGFIELD</v>
      </c>
      <c r="H159" s="71" t="s">
        <v>1525</v>
      </c>
    </row>
    <row r="160" spans="1:8" ht="18.5" thickBot="1">
      <c r="A160" s="87" t="s">
        <v>1252</v>
      </c>
      <c r="B160" s="88">
        <v>1.4999999999999999E-2</v>
      </c>
      <c r="C160" s="87" t="s">
        <v>1513</v>
      </c>
      <c r="D160" s="89">
        <v>42682</v>
      </c>
      <c r="E160" s="71" t="str">
        <f t="shared" si="4"/>
        <v>yes</v>
      </c>
      <c r="F160" s="6" t="s">
        <v>100</v>
      </c>
      <c r="G160" s="6" t="str">
        <f t="shared" si="5"/>
        <v>STOCKBRIDGE</v>
      </c>
      <c r="H160" s="71" t="s">
        <v>1525</v>
      </c>
    </row>
    <row r="161" spans="1:8" ht="13.5" thickBot="1">
      <c r="A161" s="87" t="s">
        <v>1253</v>
      </c>
      <c r="B161" s="90">
        <v>0.03</v>
      </c>
      <c r="C161" s="87" t="s">
        <v>1517</v>
      </c>
      <c r="D161" s="89">
        <v>37396</v>
      </c>
      <c r="E161" s="71" t="str">
        <f t="shared" si="4"/>
        <v>yes</v>
      </c>
      <c r="F161" s="6" t="s">
        <v>601</v>
      </c>
      <c r="G161" s="6" t="str">
        <f t="shared" si="5"/>
        <v>STOUGHTON</v>
      </c>
      <c r="H161" s="71" t="s">
        <v>1525</v>
      </c>
    </row>
    <row r="162" spans="1:8" ht="13.5" thickBot="1">
      <c r="A162" s="87" t="s">
        <v>1254</v>
      </c>
      <c r="B162" s="88">
        <v>1.4999999999999999E-2</v>
      </c>
      <c r="C162" s="87" t="s">
        <v>1514</v>
      </c>
      <c r="D162" s="89">
        <v>39546</v>
      </c>
      <c r="E162" s="71" t="str">
        <f t="shared" si="4"/>
        <v>yes</v>
      </c>
      <c r="F162" s="6" t="s">
        <v>102</v>
      </c>
      <c r="G162" s="6" t="str">
        <f t="shared" si="5"/>
        <v>STOW</v>
      </c>
      <c r="H162" s="71" t="s">
        <v>1525</v>
      </c>
    </row>
    <row r="163" spans="1:8" ht="13.5" thickBot="1">
      <c r="A163" s="87" t="s">
        <v>1255</v>
      </c>
      <c r="B163" s="90">
        <v>0.03</v>
      </c>
      <c r="C163" s="87" t="s">
        <v>1514</v>
      </c>
      <c r="D163" s="89">
        <v>37026</v>
      </c>
      <c r="E163" s="71" t="str">
        <f t="shared" si="4"/>
        <v>yes</v>
      </c>
      <c r="F163" s="6" t="s">
        <v>104</v>
      </c>
      <c r="G163" s="6" t="str">
        <f t="shared" si="5"/>
        <v>STURBRIDGE</v>
      </c>
      <c r="H163" s="71" t="s">
        <v>1525</v>
      </c>
    </row>
    <row r="164" spans="1:8" ht="13.5" thickBot="1">
      <c r="A164" s="87" t="s">
        <v>1256</v>
      </c>
      <c r="B164" s="90">
        <v>0.03</v>
      </c>
      <c r="C164" s="87" t="s">
        <v>1517</v>
      </c>
      <c r="D164" s="89">
        <v>37000</v>
      </c>
      <c r="E164" s="71" t="str">
        <f t="shared" si="4"/>
        <v>yes</v>
      </c>
      <c r="F164" s="6" t="s">
        <v>106</v>
      </c>
      <c r="G164" s="6" t="str">
        <f t="shared" si="5"/>
        <v>SUDBURY</v>
      </c>
      <c r="H164" s="71" t="s">
        <v>1525</v>
      </c>
    </row>
    <row r="165" spans="1:8" ht="13.5" thickBot="1">
      <c r="A165" s="87" t="s">
        <v>1257</v>
      </c>
      <c r="B165" s="90">
        <v>0.03</v>
      </c>
      <c r="C165" s="87" t="s">
        <v>1518</v>
      </c>
      <c r="D165" s="89">
        <v>37340</v>
      </c>
      <c r="E165" s="71" t="str">
        <f t="shared" si="4"/>
        <v>yes</v>
      </c>
      <c r="F165" s="6" t="s">
        <v>603</v>
      </c>
      <c r="G165" s="6" t="str">
        <f t="shared" si="5"/>
        <v>SUNDERLAND</v>
      </c>
      <c r="H165" s="71" t="s">
        <v>1525</v>
      </c>
    </row>
    <row r="166" spans="1:8" ht="13.5" thickBot="1">
      <c r="A166" s="87" t="s">
        <v>1258</v>
      </c>
      <c r="B166" s="90">
        <v>0.03</v>
      </c>
      <c r="C166" s="87" t="s">
        <v>1514</v>
      </c>
      <c r="D166" s="89">
        <v>40484</v>
      </c>
      <c r="E166" s="71" t="str">
        <f t="shared" si="4"/>
        <v>yes</v>
      </c>
      <c r="F166" s="6" t="s">
        <v>607</v>
      </c>
      <c r="G166" s="6" t="str">
        <f t="shared" si="5"/>
        <v>SWAMPSCOTT</v>
      </c>
      <c r="H166" s="71" t="s">
        <v>1525</v>
      </c>
    </row>
    <row r="167" spans="1:8" ht="18.5" thickBot="1">
      <c r="A167" s="87" t="s">
        <v>1259</v>
      </c>
      <c r="B167" s="88">
        <v>1.4999999999999999E-2</v>
      </c>
      <c r="C167" s="87" t="s">
        <v>1513</v>
      </c>
      <c r="D167" s="89">
        <v>45601</v>
      </c>
      <c r="E167" s="71" t="str">
        <f t="shared" si="4"/>
        <v>yes</v>
      </c>
      <c r="F167" s="6" t="s">
        <v>609</v>
      </c>
      <c r="G167" s="6" t="str">
        <f t="shared" si="5"/>
        <v>SWANSEA</v>
      </c>
      <c r="H167" s="71" t="s">
        <v>1525</v>
      </c>
    </row>
    <row r="168" spans="1:8" ht="13.5" thickBot="1">
      <c r="A168" s="87" t="s">
        <v>1260</v>
      </c>
      <c r="B168" s="88">
        <v>1.4999999999999999E-2</v>
      </c>
      <c r="C168" s="87" t="s">
        <v>1514</v>
      </c>
      <c r="D168" s="89">
        <v>39756</v>
      </c>
      <c r="E168" s="71" t="str">
        <f t="shared" si="4"/>
        <v>yes</v>
      </c>
      <c r="F168" s="6" t="s">
        <v>613</v>
      </c>
      <c r="G168" s="6" t="str">
        <f t="shared" si="5"/>
        <v>TEMPLETON</v>
      </c>
      <c r="H168" s="71" t="s">
        <v>1525</v>
      </c>
    </row>
    <row r="169" spans="1:8" ht="13.5" thickBot="1">
      <c r="A169" s="87" t="s">
        <v>1261</v>
      </c>
      <c r="B169" s="90">
        <v>0.03</v>
      </c>
      <c r="C169" s="87" t="s">
        <v>1514</v>
      </c>
      <c r="D169" s="89">
        <v>39209</v>
      </c>
      <c r="E169" s="71" t="str">
        <f t="shared" si="4"/>
        <v>yes</v>
      </c>
      <c r="F169" s="6" t="s">
        <v>615</v>
      </c>
      <c r="G169" s="6" t="str">
        <f t="shared" si="5"/>
        <v>TEWKSBURY</v>
      </c>
      <c r="H169" s="71" t="s">
        <v>1525</v>
      </c>
    </row>
    <row r="170" spans="1:8" ht="13.5" thickBot="1">
      <c r="A170" s="87" t="s">
        <v>1262</v>
      </c>
      <c r="B170" s="88">
        <v>1.4999999999999999E-2</v>
      </c>
      <c r="C170" s="87" t="s">
        <v>1514</v>
      </c>
      <c r="D170" s="89">
        <v>38808</v>
      </c>
      <c r="E170" s="71" t="str">
        <f t="shared" si="4"/>
        <v>yes</v>
      </c>
      <c r="F170" s="6" t="s">
        <v>617</v>
      </c>
      <c r="G170" s="6" t="str">
        <f t="shared" si="5"/>
        <v>TISBURY</v>
      </c>
      <c r="H170" s="71" t="s">
        <v>1525</v>
      </c>
    </row>
    <row r="171" spans="1:8" ht="13.5" thickBot="1">
      <c r="A171" s="87" t="s">
        <v>1263</v>
      </c>
      <c r="B171" s="90">
        <v>0.03</v>
      </c>
      <c r="C171" s="87" t="s">
        <v>1514</v>
      </c>
      <c r="D171" s="89">
        <v>38461</v>
      </c>
      <c r="E171" s="71" t="str">
        <f t="shared" si="4"/>
        <v>yes</v>
      </c>
      <c r="F171" s="6" t="s">
        <v>623</v>
      </c>
      <c r="G171" s="6" t="str">
        <f t="shared" si="5"/>
        <v>TOWNSEND</v>
      </c>
      <c r="H171" s="71" t="s">
        <v>1525</v>
      </c>
    </row>
    <row r="172" spans="1:8" ht="18.5" thickBot="1">
      <c r="A172" s="87" t="s">
        <v>1264</v>
      </c>
      <c r="B172" s="90">
        <v>0.01</v>
      </c>
      <c r="C172" s="87" t="s">
        <v>1513</v>
      </c>
      <c r="D172" s="89">
        <v>45601</v>
      </c>
      <c r="E172" s="71" t="str">
        <f t="shared" si="4"/>
        <v>yes</v>
      </c>
      <c r="F172" s="6" t="s">
        <v>625</v>
      </c>
      <c r="G172" s="6" t="str">
        <f t="shared" si="5"/>
        <v>TRURO</v>
      </c>
      <c r="H172" s="71" t="s">
        <v>1525</v>
      </c>
    </row>
    <row r="173" spans="1:8" ht="13.5" thickBot="1">
      <c r="A173" s="87" t="s">
        <v>1265</v>
      </c>
      <c r="B173" s="90">
        <v>0.03</v>
      </c>
      <c r="C173" s="87" t="s">
        <v>1516</v>
      </c>
      <c r="D173" s="89">
        <v>38482</v>
      </c>
      <c r="E173" s="71" t="str">
        <f t="shared" si="4"/>
        <v>yes</v>
      </c>
      <c r="F173" s="6" t="s">
        <v>108</v>
      </c>
      <c r="G173" s="6" t="str">
        <f t="shared" si="5"/>
        <v>TYNGSBOROUGH</v>
      </c>
      <c r="H173" s="71" t="s">
        <v>1525</v>
      </c>
    </row>
    <row r="174" spans="1:8" ht="13.5" thickBot="1">
      <c r="A174" s="87" t="s">
        <v>1266</v>
      </c>
      <c r="B174" s="90">
        <v>0.03</v>
      </c>
      <c r="C174" s="87" t="s">
        <v>1514</v>
      </c>
      <c r="D174" s="89">
        <v>37019</v>
      </c>
      <c r="E174" s="71" t="str">
        <f t="shared" si="4"/>
        <v>yes</v>
      </c>
      <c r="F174" s="6" t="s">
        <v>110</v>
      </c>
      <c r="G174" s="6" t="str">
        <f t="shared" si="5"/>
        <v>UPTON</v>
      </c>
      <c r="H174" s="71" t="s">
        <v>1525</v>
      </c>
    </row>
    <row r="175" spans="1:8" ht="13.5" thickBot="1">
      <c r="A175" s="87" t="s">
        <v>1267</v>
      </c>
      <c r="B175" s="90">
        <v>0.03</v>
      </c>
      <c r="C175" s="87" t="s">
        <v>1514</v>
      </c>
      <c r="D175" s="89">
        <v>37746</v>
      </c>
      <c r="E175" s="71" t="str">
        <f t="shared" si="4"/>
        <v>yes</v>
      </c>
      <c r="F175" s="6" t="s">
        <v>637</v>
      </c>
      <c r="G175" s="6" t="str">
        <f t="shared" si="5"/>
        <v>WALTHAM</v>
      </c>
      <c r="H175" s="71" t="s">
        <v>1525</v>
      </c>
    </row>
    <row r="176" spans="1:8" ht="13.5" thickBot="1">
      <c r="A176" s="87" t="s">
        <v>1268</v>
      </c>
      <c r="B176" s="90">
        <v>0.02</v>
      </c>
      <c r="C176" s="87" t="s">
        <v>1514</v>
      </c>
      <c r="D176" s="89">
        <v>38664</v>
      </c>
      <c r="E176" s="71" t="str">
        <f t="shared" si="4"/>
        <v>yes</v>
      </c>
      <c r="F176" s="6" t="s">
        <v>112</v>
      </c>
      <c r="G176" s="6" t="str">
        <f t="shared" si="5"/>
        <v>WAREHAM</v>
      </c>
      <c r="H176" s="71" t="s">
        <v>1525</v>
      </c>
    </row>
    <row r="177" spans="1:8" ht="13.5" thickBot="1">
      <c r="A177" s="87" t="s">
        <v>1269</v>
      </c>
      <c r="B177" s="90">
        <v>0.03</v>
      </c>
      <c r="C177" s="87" t="s">
        <v>1517</v>
      </c>
      <c r="D177" s="89">
        <v>37348</v>
      </c>
      <c r="E177" s="71" t="str">
        <f t="shared" si="4"/>
        <v>yes</v>
      </c>
      <c r="F177" s="6" t="s">
        <v>647</v>
      </c>
      <c r="G177" s="6" t="str">
        <f t="shared" si="5"/>
        <v>WATERTOWN</v>
      </c>
      <c r="H177" s="71" t="s">
        <v>1525</v>
      </c>
    </row>
    <row r="178" spans="1:8" ht="13.5" thickBot="1">
      <c r="A178" s="87" t="s">
        <v>1270</v>
      </c>
      <c r="B178" s="90">
        <v>0.02</v>
      </c>
      <c r="C178" s="87" t="s">
        <v>1515</v>
      </c>
      <c r="D178" s="89">
        <v>42682</v>
      </c>
      <c r="E178" s="71" t="str">
        <f t="shared" si="4"/>
        <v>yes</v>
      </c>
      <c r="F178" s="6" t="s">
        <v>114</v>
      </c>
      <c r="G178" s="6" t="str">
        <f t="shared" si="5"/>
        <v>WAYLAND</v>
      </c>
      <c r="H178" s="71" t="s">
        <v>1525</v>
      </c>
    </row>
    <row r="179" spans="1:8" ht="13.5" thickBot="1">
      <c r="A179" s="87" t="s">
        <v>1271</v>
      </c>
      <c r="B179" s="88">
        <v>1.4999999999999999E-2</v>
      </c>
      <c r="C179" s="87" t="s">
        <v>1514</v>
      </c>
      <c r="D179" s="89">
        <v>37005</v>
      </c>
      <c r="E179" s="71" t="str">
        <f t="shared" si="4"/>
        <v>yes</v>
      </c>
      <c r="F179" s="6" t="s">
        <v>116</v>
      </c>
      <c r="G179" s="6" t="str">
        <f t="shared" si="5"/>
        <v>WELLESLEY</v>
      </c>
      <c r="H179" s="71" t="s">
        <v>1525</v>
      </c>
    </row>
    <row r="180" spans="1:8" ht="13.5" thickBot="1">
      <c r="A180" s="87" t="s">
        <v>1272</v>
      </c>
      <c r="B180" s="90">
        <v>0.01</v>
      </c>
      <c r="C180" s="87" t="s">
        <v>1514</v>
      </c>
      <c r="D180" s="89">
        <v>37565</v>
      </c>
      <c r="E180" s="71" t="str">
        <f t="shared" si="4"/>
        <v>yes</v>
      </c>
      <c r="F180" s="6" t="s">
        <v>651</v>
      </c>
      <c r="G180" s="6" t="str">
        <f t="shared" si="5"/>
        <v>WELLFLEET</v>
      </c>
      <c r="H180" s="71" t="s">
        <v>1525</v>
      </c>
    </row>
    <row r="181" spans="1:8" ht="13.5" thickBot="1">
      <c r="A181" s="87" t="s">
        <v>1273</v>
      </c>
      <c r="B181" s="90">
        <v>0.03</v>
      </c>
      <c r="C181" s="87" t="s">
        <v>1516</v>
      </c>
      <c r="D181" s="89">
        <v>38474</v>
      </c>
      <c r="E181" s="71" t="str">
        <f t="shared" si="4"/>
        <v>yes</v>
      </c>
      <c r="F181" s="6" t="s">
        <v>655</v>
      </c>
      <c r="G181" s="6" t="str">
        <f t="shared" si="5"/>
        <v>WENHAM</v>
      </c>
      <c r="H181" s="71" t="s">
        <v>1525</v>
      </c>
    </row>
    <row r="182" spans="1:8" ht="13.5" thickBot="1">
      <c r="A182" s="87" t="s">
        <v>1274</v>
      </c>
      <c r="B182" s="90">
        <v>0.03</v>
      </c>
      <c r="C182" s="87" t="s">
        <v>1514</v>
      </c>
      <c r="D182" s="89">
        <v>38479</v>
      </c>
      <c r="E182" s="71" t="str">
        <f t="shared" si="4"/>
        <v>yes</v>
      </c>
      <c r="F182" s="6" t="s">
        <v>657</v>
      </c>
      <c r="G182" s="6" t="str">
        <f t="shared" si="5"/>
        <v>WEST BOYLSTON</v>
      </c>
      <c r="H182" s="71" t="s">
        <v>1525</v>
      </c>
    </row>
    <row r="183" spans="1:8" ht="13.5" thickBot="1">
      <c r="A183" s="87" t="s">
        <v>1275</v>
      </c>
      <c r="B183" s="90">
        <v>0.02</v>
      </c>
      <c r="C183" s="87" t="s">
        <v>1514</v>
      </c>
      <c r="D183" s="89">
        <v>39175</v>
      </c>
      <c r="E183" s="71" t="str">
        <f t="shared" si="4"/>
        <v>yes</v>
      </c>
      <c r="F183" s="6" t="s">
        <v>659</v>
      </c>
      <c r="G183" s="6" t="str">
        <f t="shared" si="5"/>
        <v>WEST BRIDGEWATER</v>
      </c>
      <c r="H183" s="71" t="s">
        <v>1525</v>
      </c>
    </row>
    <row r="184" spans="1:8" ht="13.5" thickBot="1">
      <c r="A184" s="87" t="s">
        <v>1276</v>
      </c>
      <c r="B184" s="90">
        <v>0.01</v>
      </c>
      <c r="C184" s="87" t="s">
        <v>1514</v>
      </c>
      <c r="D184" s="89">
        <v>39543</v>
      </c>
      <c r="E184" s="71" t="str">
        <f t="shared" si="4"/>
        <v>yes</v>
      </c>
      <c r="F184" s="6" t="s">
        <v>663</v>
      </c>
      <c r="G184" s="6" t="str">
        <f t="shared" si="5"/>
        <v>WEST NEWBURY</v>
      </c>
      <c r="H184" s="71" t="s">
        <v>1525</v>
      </c>
    </row>
    <row r="185" spans="1:8" ht="13.5" thickBot="1">
      <c r="A185" s="87" t="s">
        <v>1277</v>
      </c>
      <c r="B185" s="90">
        <v>0.03</v>
      </c>
      <c r="C185" s="87" t="s">
        <v>1514</v>
      </c>
      <c r="D185" s="89">
        <v>38838</v>
      </c>
      <c r="E185" s="71" t="str">
        <f t="shared" si="4"/>
        <v>yes</v>
      </c>
      <c r="F185" s="6" t="s">
        <v>665</v>
      </c>
      <c r="G185" s="6" t="str">
        <f t="shared" si="5"/>
        <v>WEST SPRINGFIELD</v>
      </c>
      <c r="H185" s="71" t="s">
        <v>1525</v>
      </c>
    </row>
    <row r="186" spans="1:8" ht="18.5" thickBot="1">
      <c r="A186" s="87" t="s">
        <v>1278</v>
      </c>
      <c r="B186" s="90">
        <v>0.01</v>
      </c>
      <c r="C186" s="87" t="s">
        <v>1513</v>
      </c>
      <c r="D186" s="89">
        <v>39756</v>
      </c>
      <c r="E186" s="71" t="str">
        <f t="shared" si="4"/>
        <v>yes</v>
      </c>
      <c r="F186" s="6" t="s">
        <v>667</v>
      </c>
      <c r="G186" s="6" t="str">
        <f t="shared" si="5"/>
        <v>WEST STOCKBRIDGE</v>
      </c>
      <c r="H186" s="71" t="s">
        <v>1525</v>
      </c>
    </row>
    <row r="187" spans="1:8" ht="13.5" thickBot="1">
      <c r="A187" s="87" t="s">
        <v>1279</v>
      </c>
      <c r="B187" s="90">
        <v>0.02</v>
      </c>
      <c r="C187" s="87" t="s">
        <v>1514</v>
      </c>
      <c r="D187" s="89">
        <v>44011</v>
      </c>
      <c r="E187" s="71" t="str">
        <f t="shared" si="4"/>
        <v>yes</v>
      </c>
      <c r="F187" s="6" t="s">
        <v>669</v>
      </c>
      <c r="G187" s="6" t="str">
        <f t="shared" si="5"/>
        <v>WEST TISBURY</v>
      </c>
      <c r="H187" s="71" t="s">
        <v>1525</v>
      </c>
    </row>
    <row r="188" spans="1:8" ht="13.5" thickBot="1">
      <c r="A188" s="87" t="s">
        <v>1280</v>
      </c>
      <c r="B188" s="90">
        <v>0.03</v>
      </c>
      <c r="C188" s="87" t="s">
        <v>1514</v>
      </c>
      <c r="D188" s="89">
        <v>38456</v>
      </c>
      <c r="E188" s="71" t="str">
        <f t="shared" si="4"/>
        <v>yes</v>
      </c>
      <c r="F188" s="6" t="s">
        <v>671</v>
      </c>
      <c r="G188" s="6" t="str">
        <f t="shared" si="5"/>
        <v>WESTBOROUGH</v>
      </c>
      <c r="H188" s="71" t="s">
        <v>1525</v>
      </c>
    </row>
    <row r="189" spans="1:8" ht="18.5" thickBot="1">
      <c r="A189" s="87" t="s">
        <v>1281</v>
      </c>
      <c r="B189" s="88">
        <v>5.0000000000000001E-3</v>
      </c>
      <c r="C189" s="87" t="s">
        <v>1513</v>
      </c>
      <c r="D189" s="89">
        <v>44873</v>
      </c>
      <c r="E189" s="71" t="str">
        <f t="shared" si="4"/>
        <v>yes</v>
      </c>
      <c r="F189" s="6" t="s">
        <v>118</v>
      </c>
      <c r="G189" s="6" t="str">
        <f t="shared" si="5"/>
        <v>WESTFIELD</v>
      </c>
      <c r="H189" s="71" t="s">
        <v>1525</v>
      </c>
    </row>
    <row r="190" spans="1:8" ht="13.5" thickBot="1">
      <c r="A190" s="87" t="s">
        <v>1282</v>
      </c>
      <c r="B190" s="90">
        <v>0.01</v>
      </c>
      <c r="C190" s="87" t="s">
        <v>1517</v>
      </c>
      <c r="D190" s="89">
        <v>37565</v>
      </c>
      <c r="E190" s="71" t="str">
        <f t="shared" si="4"/>
        <v>yes</v>
      </c>
      <c r="F190" s="6" t="s">
        <v>120</v>
      </c>
      <c r="G190" s="6" t="str">
        <f t="shared" si="5"/>
        <v>WESTFORD</v>
      </c>
      <c r="H190" s="71" t="s">
        <v>1525</v>
      </c>
    </row>
    <row r="191" spans="1:8" ht="13.5" thickBot="1">
      <c r="A191" s="87" t="s">
        <v>1283</v>
      </c>
      <c r="B191" s="90">
        <v>0.03</v>
      </c>
      <c r="C191" s="87" t="s">
        <v>1514</v>
      </c>
      <c r="D191" s="89">
        <v>37012</v>
      </c>
      <c r="E191" s="71" t="str">
        <f t="shared" si="4"/>
        <v>yes</v>
      </c>
      <c r="F191" s="6" t="s">
        <v>122</v>
      </c>
      <c r="G191" s="6" t="str">
        <f t="shared" si="5"/>
        <v>WESTON</v>
      </c>
      <c r="H191" s="71" t="s">
        <v>1525</v>
      </c>
    </row>
    <row r="192" spans="1:8" ht="13.5" thickBot="1">
      <c r="A192" s="87" t="s">
        <v>1284</v>
      </c>
      <c r="B192" s="90">
        <v>0.03</v>
      </c>
      <c r="C192" s="87" t="s">
        <v>1514</v>
      </c>
      <c r="D192" s="89">
        <v>37016</v>
      </c>
      <c r="E192" s="71" t="str">
        <f t="shared" si="4"/>
        <v>yes</v>
      </c>
      <c r="F192" s="6" t="s">
        <v>124</v>
      </c>
      <c r="G192" s="6" t="str">
        <f t="shared" si="5"/>
        <v>WESTPORT</v>
      </c>
      <c r="H192" s="71" t="s">
        <v>1525</v>
      </c>
    </row>
    <row r="193" spans="1:8" ht="13.5" thickBot="1">
      <c r="A193" s="87" t="s">
        <v>1285</v>
      </c>
      <c r="B193" s="90">
        <v>0.02</v>
      </c>
      <c r="C193" s="87" t="s">
        <v>1516</v>
      </c>
      <c r="D193" s="89">
        <v>37326</v>
      </c>
      <c r="E193" s="71" t="str">
        <f t="shared" si="4"/>
        <v>yes</v>
      </c>
      <c r="F193" s="6" t="s">
        <v>679</v>
      </c>
      <c r="G193" s="6" t="str">
        <f t="shared" si="5"/>
        <v>WEYMOUTH</v>
      </c>
      <c r="H193" s="71" t="s">
        <v>1525</v>
      </c>
    </row>
    <row r="194" spans="1:8" ht="13.5" thickBot="1">
      <c r="A194" s="87" t="s">
        <v>1286</v>
      </c>
      <c r="B194" s="90">
        <v>0.01</v>
      </c>
      <c r="C194" s="87" t="s">
        <v>1514</v>
      </c>
      <c r="D194" s="89">
        <v>38664</v>
      </c>
      <c r="E194" s="71" t="str">
        <f t="shared" ref="E194:E202" si="6">VLOOKUP(A194,G:H,2,0)</f>
        <v>yes</v>
      </c>
      <c r="F194" s="6" t="s">
        <v>681</v>
      </c>
      <c r="G194" s="6" t="str">
        <f t="shared" si="5"/>
        <v>WHATELY</v>
      </c>
      <c r="H194" s="71" t="s">
        <v>1525</v>
      </c>
    </row>
    <row r="195" spans="1:8" ht="13.5" thickBot="1">
      <c r="A195" s="87" t="s">
        <v>1287</v>
      </c>
      <c r="B195" s="90">
        <v>0.03</v>
      </c>
      <c r="C195" s="87" t="s">
        <v>1514</v>
      </c>
      <c r="D195" s="89">
        <v>39756</v>
      </c>
      <c r="E195" s="71" t="str">
        <f t="shared" si="6"/>
        <v>yes</v>
      </c>
      <c r="F195" s="6" t="s">
        <v>683</v>
      </c>
      <c r="G195" s="6" t="str">
        <f t="shared" ref="G195:G202" si="7">TRIM(F195)</f>
        <v>WHITMAN</v>
      </c>
      <c r="H195" s="71" t="s">
        <v>1525</v>
      </c>
    </row>
    <row r="196" spans="1:8" ht="13.5" thickBot="1">
      <c r="A196" s="87" t="s">
        <v>1288</v>
      </c>
      <c r="B196" s="90">
        <v>0.01</v>
      </c>
      <c r="C196" s="87" t="s">
        <v>1514</v>
      </c>
      <c r="D196" s="89">
        <v>44138</v>
      </c>
      <c r="E196" s="71" t="str">
        <f t="shared" si="6"/>
        <v>yes</v>
      </c>
      <c r="F196" s="6" t="s">
        <v>685</v>
      </c>
      <c r="G196" s="6" t="str">
        <f t="shared" si="7"/>
        <v>WILBRAHAM</v>
      </c>
      <c r="H196" s="71" t="s">
        <v>1525</v>
      </c>
    </row>
    <row r="197" spans="1:8" ht="13.5" thickBot="1">
      <c r="A197" s="87" t="s">
        <v>1289</v>
      </c>
      <c r="B197" s="88">
        <v>1.4999999999999999E-2</v>
      </c>
      <c r="C197" s="87" t="s">
        <v>1514</v>
      </c>
      <c r="D197" s="89">
        <v>38293</v>
      </c>
      <c r="E197" s="71" t="str">
        <f t="shared" si="6"/>
        <v>yes</v>
      </c>
      <c r="F197" s="6" t="s">
        <v>126</v>
      </c>
      <c r="G197" s="6" t="str">
        <f t="shared" si="7"/>
        <v>WILLIAMSTOWN</v>
      </c>
      <c r="H197" s="71" t="s">
        <v>1525</v>
      </c>
    </row>
    <row r="198" spans="1:8" ht="13.5" thickBot="1">
      <c r="A198" s="87" t="s">
        <v>1290</v>
      </c>
      <c r="B198" s="90">
        <v>0.02</v>
      </c>
      <c r="C198" s="87" t="s">
        <v>1514</v>
      </c>
      <c r="D198" s="89">
        <v>37390</v>
      </c>
      <c r="E198" s="71" t="str">
        <f t="shared" si="6"/>
        <v>yes</v>
      </c>
      <c r="F198" s="6" t="s">
        <v>693</v>
      </c>
      <c r="G198" s="6" t="str">
        <f t="shared" si="7"/>
        <v>WINCHESTER</v>
      </c>
      <c r="H198" s="71" t="s">
        <v>1525</v>
      </c>
    </row>
    <row r="199" spans="1:8" ht="18.5" thickBot="1">
      <c r="A199" s="87" t="s">
        <v>1291</v>
      </c>
      <c r="B199" s="88">
        <v>1.4999999999999999E-2</v>
      </c>
      <c r="C199" s="87" t="s">
        <v>1513</v>
      </c>
      <c r="D199" s="89">
        <v>45601</v>
      </c>
      <c r="E199" s="71" t="str">
        <f t="shared" si="6"/>
        <v>yes</v>
      </c>
      <c r="F199" s="6" t="s">
        <v>701</v>
      </c>
      <c r="G199" s="6" t="str">
        <f t="shared" si="7"/>
        <v>WORCESTER</v>
      </c>
      <c r="H199" s="71" t="s">
        <v>1525</v>
      </c>
    </row>
    <row r="200" spans="1:8" ht="18.5" thickBot="1">
      <c r="A200" s="87" t="s">
        <v>1292</v>
      </c>
      <c r="B200" s="88">
        <v>1.4999999999999999E-2</v>
      </c>
      <c r="C200" s="87" t="s">
        <v>1513</v>
      </c>
      <c r="D200" s="89">
        <v>44873</v>
      </c>
      <c r="E200" s="71" t="str">
        <f t="shared" si="6"/>
        <v>yes</v>
      </c>
      <c r="F200" s="6" t="s">
        <v>705</v>
      </c>
      <c r="G200" s="6" t="str">
        <f t="shared" si="7"/>
        <v>WRENTHAM</v>
      </c>
      <c r="H200" s="71" t="s">
        <v>1525</v>
      </c>
    </row>
    <row r="201" spans="1:8" ht="13.5" thickBot="1">
      <c r="A201" s="87" t="s">
        <v>1293</v>
      </c>
      <c r="B201" s="90">
        <v>0.01</v>
      </c>
      <c r="C201" s="87" t="s">
        <v>1517</v>
      </c>
      <c r="D201" s="89">
        <v>42682</v>
      </c>
      <c r="E201" s="71" t="str">
        <f t="shared" si="6"/>
        <v>yes</v>
      </c>
      <c r="F201" s="6" t="s">
        <v>707</v>
      </c>
      <c r="G201" s="6" t="str">
        <f t="shared" si="7"/>
        <v>YARMOUTH</v>
      </c>
      <c r="H201" s="71" t="s">
        <v>1525</v>
      </c>
    </row>
    <row r="202" spans="1:8" ht="13.5" thickBot="1">
      <c r="A202" s="87" t="s">
        <v>1294</v>
      </c>
      <c r="B202" s="90">
        <v>0.03</v>
      </c>
      <c r="C202" s="87" t="s">
        <v>1517</v>
      </c>
      <c r="D202" s="89">
        <v>38474</v>
      </c>
      <c r="E202" s="71" t="str">
        <f t="shared" si="6"/>
        <v>yes</v>
      </c>
      <c r="G202" s="6" t="str">
        <f t="shared" si="7"/>
        <v/>
      </c>
      <c r="H202" s="71"/>
    </row>
  </sheetData>
  <autoFilter ref="E1:E202" xr:uid="{03F0E49E-1D41-4FF9-90F1-06012DE5E81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0D64-CCEE-4E3B-A846-90BB86B86160}">
  <dimension ref="A1:R358"/>
  <sheetViews>
    <sheetView zoomScaleNormal="100" workbookViewId="0">
      <pane ySplit="3" topLeftCell="A4" activePane="bottomLeft" state="frozen"/>
      <selection pane="bottomLeft"/>
    </sheetView>
  </sheetViews>
  <sheetFormatPr defaultColWidth="9.1796875" defaultRowHeight="13"/>
  <cols>
    <col min="1" max="1" width="7.08984375" style="17" customWidth="1"/>
    <col min="2" max="2" width="19.453125" style="17" bestFit="1" customWidth="1"/>
    <col min="3" max="3" width="18.6328125" style="17" bestFit="1" customWidth="1"/>
    <col min="4" max="4" width="14" style="17" bestFit="1" customWidth="1"/>
    <col min="5" max="5" width="12" style="17" bestFit="1" customWidth="1"/>
    <col min="6" max="6" width="10.08984375" style="17" customWidth="1"/>
    <col min="7" max="7" width="12.7265625" style="17" bestFit="1" customWidth="1"/>
    <col min="8" max="8" width="8" style="17" customWidth="1"/>
    <col min="9" max="9" width="12.81640625" style="17" bestFit="1" customWidth="1"/>
    <col min="10" max="10" width="10.26953125" style="17" bestFit="1" customWidth="1"/>
    <col min="11" max="11" width="10.7265625" style="18" customWidth="1"/>
    <col min="12" max="12" width="14.453125" style="18" customWidth="1"/>
    <col min="13" max="13" width="9.7265625" style="17" hidden="1" customWidth="1"/>
    <col min="14" max="14" width="9.453125" style="17" hidden="1" customWidth="1"/>
    <col min="15" max="15" width="8.1796875" style="17" hidden="1" customWidth="1"/>
    <col min="16" max="16" width="6" style="17" hidden="1" customWidth="1"/>
    <col min="17" max="17" width="0" style="17" hidden="1" customWidth="1"/>
    <col min="18" max="18" width="12.1796875" style="27" hidden="1" customWidth="1"/>
    <col min="19" max="16384" width="9.1796875" style="17"/>
  </cols>
  <sheetData>
    <row r="1" spans="1:18" ht="14" thickTop="1" thickBot="1">
      <c r="A1" s="16" t="s">
        <v>711</v>
      </c>
      <c r="D1" s="44" t="s">
        <v>1295</v>
      </c>
      <c r="E1" s="17" t="s">
        <v>1296</v>
      </c>
      <c r="M1" s="117"/>
      <c r="N1" s="117"/>
      <c r="O1" s="117"/>
      <c r="P1" s="117"/>
      <c r="Q1" s="117"/>
      <c r="R1" s="117"/>
    </row>
    <row r="2" spans="1:18" ht="14" thickTop="1" thickBot="1">
      <c r="A2" s="44"/>
      <c r="B2" s="44"/>
      <c r="D2" s="44"/>
      <c r="M2" s="52"/>
      <c r="N2" s="52"/>
      <c r="O2" s="52"/>
      <c r="P2" s="52"/>
      <c r="Q2" s="52"/>
      <c r="R2" s="52"/>
    </row>
    <row r="3" spans="1:18" s="21" customFormat="1" ht="26.5" thickTop="1">
      <c r="A3" s="19" t="s">
        <v>0</v>
      </c>
      <c r="B3" s="19" t="s">
        <v>712</v>
      </c>
      <c r="C3" s="45" t="s">
        <v>1084</v>
      </c>
      <c r="D3" s="46" t="s">
        <v>1297</v>
      </c>
      <c r="E3" s="19" t="s">
        <v>713</v>
      </c>
      <c r="F3" s="19" t="s">
        <v>714</v>
      </c>
      <c r="G3" s="19" t="s">
        <v>715</v>
      </c>
      <c r="H3" s="19" t="s">
        <v>716</v>
      </c>
      <c r="I3" s="19" t="s">
        <v>717</v>
      </c>
      <c r="J3" s="116" t="s">
        <v>718</v>
      </c>
      <c r="K3" s="20" t="s">
        <v>719</v>
      </c>
      <c r="L3" s="20"/>
      <c r="M3" s="21" t="s">
        <v>1081</v>
      </c>
      <c r="N3" s="75" t="s">
        <v>1082</v>
      </c>
      <c r="O3" s="75" t="s">
        <v>1083</v>
      </c>
      <c r="P3" s="75" t="s">
        <v>1080</v>
      </c>
      <c r="R3" s="74" t="s">
        <v>719</v>
      </c>
    </row>
    <row r="4" spans="1:18">
      <c r="A4" s="47">
        <v>1</v>
      </c>
      <c r="B4" s="48" t="s">
        <v>128</v>
      </c>
      <c r="C4" s="22">
        <v>2693823800</v>
      </c>
      <c r="D4" s="49">
        <v>16965</v>
      </c>
      <c r="E4" s="23">
        <f t="shared" ref="E4:E67" si="0">C4/D4</f>
        <v>158787.13822575891</v>
      </c>
      <c r="F4" s="24">
        <v>224</v>
      </c>
      <c r="G4" s="25">
        <v>120</v>
      </c>
      <c r="H4" s="26">
        <f t="shared" ref="H4:H67" si="1">(F4+G4)/2</f>
        <v>172</v>
      </c>
      <c r="I4" s="25">
        <v>184</v>
      </c>
      <c r="J4" s="17">
        <v>6</v>
      </c>
      <c r="K4" s="27">
        <v>0.9</v>
      </c>
      <c r="L4" s="27"/>
      <c r="M4" s="25">
        <v>18</v>
      </c>
      <c r="N4" s="17">
        <f>VLOOKUP(A4,[1]Ranking!$A:$K,10,0)</f>
        <v>6</v>
      </c>
      <c r="O4" s="18">
        <f>VLOOKUP(A4,[1]Ranking!$A:$K,11,0)</f>
        <v>0.9</v>
      </c>
      <c r="P4" s="18">
        <f t="shared" ref="P4:P67" si="2">O4-K4</f>
        <v>0</v>
      </c>
      <c r="R4" s="27">
        <v>0.5</v>
      </c>
    </row>
    <row r="5" spans="1:18">
      <c r="A5" s="47">
        <v>2</v>
      </c>
      <c r="B5" s="48" t="s">
        <v>720</v>
      </c>
      <c r="C5" s="22">
        <v>5255138400</v>
      </c>
      <c r="D5" s="49">
        <v>23829</v>
      </c>
      <c r="E5" s="23">
        <f t="shared" si="0"/>
        <v>220535.41483066851</v>
      </c>
      <c r="F5" s="24">
        <v>127</v>
      </c>
      <c r="G5" s="25">
        <v>85</v>
      </c>
      <c r="H5" s="26">
        <f t="shared" si="1"/>
        <v>106</v>
      </c>
      <c r="I5" s="25">
        <v>282</v>
      </c>
      <c r="J5" s="17">
        <v>9</v>
      </c>
      <c r="K5" s="27">
        <v>0.6</v>
      </c>
      <c r="L5" s="27"/>
      <c r="M5" s="25">
        <v>16</v>
      </c>
      <c r="N5" s="17">
        <f>VLOOKUP(A5,[1]Ranking!$A:$K,10,0)</f>
        <v>8</v>
      </c>
      <c r="O5" s="18">
        <f>VLOOKUP(A5,[1]Ranking!$A:$K,11,0)</f>
        <v>0.7</v>
      </c>
      <c r="P5" s="18">
        <f t="shared" si="2"/>
        <v>9.9999999999999978E-2</v>
      </c>
      <c r="R5" s="27">
        <v>0.7</v>
      </c>
    </row>
    <row r="6" spans="1:18">
      <c r="A6" s="47">
        <v>3</v>
      </c>
      <c r="B6" s="48" t="s">
        <v>721</v>
      </c>
      <c r="C6" s="22">
        <v>1630578800</v>
      </c>
      <c r="D6" s="49">
        <v>10585</v>
      </c>
      <c r="E6" s="23">
        <f t="shared" si="0"/>
        <v>154046.17855455834</v>
      </c>
      <c r="F6" s="24">
        <v>241</v>
      </c>
      <c r="G6" s="25">
        <v>176</v>
      </c>
      <c r="H6" s="26">
        <f t="shared" si="1"/>
        <v>208.5</v>
      </c>
      <c r="I6" s="25">
        <v>112</v>
      </c>
      <c r="J6" s="17">
        <v>4</v>
      </c>
      <c r="K6" s="27">
        <v>1.1000000000000001</v>
      </c>
      <c r="L6" s="27"/>
      <c r="M6" s="25">
        <v>34</v>
      </c>
      <c r="N6" s="17">
        <f>VLOOKUP(A6,[1]Ranking!$A:$K,10,0)</f>
        <v>4</v>
      </c>
      <c r="O6" s="18">
        <f>VLOOKUP(A6,[1]Ranking!$A:$K,11,0)</f>
        <v>1.1000000000000001</v>
      </c>
      <c r="P6" s="18">
        <f t="shared" si="2"/>
        <v>0</v>
      </c>
      <c r="R6" s="27">
        <v>0.7</v>
      </c>
    </row>
    <row r="7" spans="1:18">
      <c r="A7" s="47">
        <v>4</v>
      </c>
      <c r="B7" s="48" t="s">
        <v>722</v>
      </c>
      <c r="C7" s="22">
        <v>593584400</v>
      </c>
      <c r="D7" s="49">
        <v>8047</v>
      </c>
      <c r="E7" s="23">
        <f t="shared" si="0"/>
        <v>73764.682490369087</v>
      </c>
      <c r="F7" s="24">
        <v>347</v>
      </c>
      <c r="G7" s="25">
        <v>208</v>
      </c>
      <c r="H7" s="26">
        <f t="shared" si="1"/>
        <v>277.5</v>
      </c>
      <c r="I7" s="25">
        <v>29</v>
      </c>
      <c r="J7" s="17">
        <v>1</v>
      </c>
      <c r="K7" s="27">
        <v>1.4</v>
      </c>
      <c r="L7" s="27"/>
      <c r="M7" s="25">
        <v>34</v>
      </c>
      <c r="N7" s="17">
        <f>VLOOKUP(A7,[1]Ranking!$A:$K,10,0)</f>
        <v>1</v>
      </c>
      <c r="O7" s="18">
        <f>VLOOKUP(A7,[1]Ranking!$A:$K,11,0)</f>
        <v>1.4</v>
      </c>
      <c r="P7" s="18">
        <f t="shared" si="2"/>
        <v>0</v>
      </c>
      <c r="R7" s="27">
        <v>1.1000000000000001</v>
      </c>
    </row>
    <row r="8" spans="1:18">
      <c r="A8" s="47">
        <v>5</v>
      </c>
      <c r="B8" s="48" t="s">
        <v>723</v>
      </c>
      <c r="C8" s="22">
        <v>3580768800</v>
      </c>
      <c r="D8" s="49">
        <v>28393</v>
      </c>
      <c r="E8" s="23">
        <f t="shared" si="0"/>
        <v>126114.4930088402</v>
      </c>
      <c r="F8" s="24">
        <v>294</v>
      </c>
      <c r="G8" s="25">
        <v>69</v>
      </c>
      <c r="H8" s="26">
        <f t="shared" si="1"/>
        <v>181.5</v>
      </c>
      <c r="I8" s="25">
        <v>156</v>
      </c>
      <c r="J8" s="17">
        <v>5</v>
      </c>
      <c r="K8" s="27">
        <v>1</v>
      </c>
      <c r="L8" s="27"/>
      <c r="M8" s="25">
        <v>31</v>
      </c>
      <c r="N8" s="17">
        <f>VLOOKUP(A8,[1]Ranking!$A:$K,10,0)</f>
        <v>5</v>
      </c>
      <c r="O8" s="18">
        <f>VLOOKUP(A8,[1]Ranking!$A:$K,11,0)</f>
        <v>1</v>
      </c>
      <c r="P8" s="18">
        <f t="shared" si="2"/>
        <v>0</v>
      </c>
      <c r="R8" s="27">
        <v>0.7</v>
      </c>
    </row>
    <row r="9" spans="1:18">
      <c r="A9" s="47">
        <v>6</v>
      </c>
      <c r="B9" s="48" t="s">
        <v>724</v>
      </c>
      <c r="C9" s="22">
        <v>308074200</v>
      </c>
      <c r="D9" s="49">
        <v>483</v>
      </c>
      <c r="E9" s="23">
        <f t="shared" si="0"/>
        <v>637834.78260869568</v>
      </c>
      <c r="F9" s="24">
        <v>15</v>
      </c>
      <c r="G9" s="25">
        <v>341</v>
      </c>
      <c r="H9" s="26">
        <f t="shared" si="1"/>
        <v>178</v>
      </c>
      <c r="I9" s="25">
        <v>167</v>
      </c>
      <c r="J9" s="17">
        <v>5</v>
      </c>
      <c r="K9" s="27">
        <v>1</v>
      </c>
      <c r="L9" s="27"/>
      <c r="M9" s="25">
        <v>33</v>
      </c>
      <c r="N9" s="17">
        <f>VLOOKUP(A9,[1]Ranking!$A:$K,10,0)</f>
        <v>5</v>
      </c>
      <c r="O9" s="18">
        <f>VLOOKUP(A9,[1]Ranking!$A:$K,11,0)</f>
        <v>1</v>
      </c>
      <c r="P9" s="18">
        <f t="shared" si="2"/>
        <v>0</v>
      </c>
      <c r="R9" s="27">
        <v>1.2</v>
      </c>
    </row>
    <row r="10" spans="1:18">
      <c r="A10" s="47">
        <v>7</v>
      </c>
      <c r="B10" s="48" t="s">
        <v>725</v>
      </c>
      <c r="C10" s="22">
        <v>2989453900</v>
      </c>
      <c r="D10" s="49">
        <v>17179</v>
      </c>
      <c r="E10" s="23">
        <f t="shared" si="0"/>
        <v>174017.92304557891</v>
      </c>
      <c r="F10" s="24">
        <v>199</v>
      </c>
      <c r="G10" s="25">
        <v>119</v>
      </c>
      <c r="H10" s="26">
        <f t="shared" si="1"/>
        <v>159</v>
      </c>
      <c r="I10" s="25">
        <v>215</v>
      </c>
      <c r="J10" s="17">
        <v>7</v>
      </c>
      <c r="K10" s="27">
        <v>0.8</v>
      </c>
      <c r="L10" s="27"/>
      <c r="M10" s="25">
        <v>13</v>
      </c>
      <c r="N10" s="17">
        <f>VLOOKUP(A10,[1]Ranking!$A:$K,10,0)</f>
        <v>7</v>
      </c>
      <c r="O10" s="18">
        <f>VLOOKUP(A10,[1]Ranking!$A:$K,11,0)</f>
        <v>0.8</v>
      </c>
      <c r="P10" s="18">
        <f t="shared" si="2"/>
        <v>0</v>
      </c>
      <c r="R10" s="27">
        <v>0.9</v>
      </c>
    </row>
    <row r="11" spans="1:18">
      <c r="A11" s="47">
        <v>8</v>
      </c>
      <c r="B11" s="48" t="s">
        <v>726</v>
      </c>
      <c r="C11" s="22">
        <v>2913802400</v>
      </c>
      <c r="D11" s="49">
        <v>40059</v>
      </c>
      <c r="E11" s="23">
        <f t="shared" si="0"/>
        <v>72737.771786614743</v>
      </c>
      <c r="F11" s="24">
        <v>349</v>
      </c>
      <c r="G11" s="25">
        <v>40</v>
      </c>
      <c r="H11" s="26">
        <f t="shared" si="1"/>
        <v>194.5</v>
      </c>
      <c r="I11" s="25">
        <v>134</v>
      </c>
      <c r="J11" s="17">
        <v>4</v>
      </c>
      <c r="K11" s="27">
        <v>1.1000000000000001</v>
      </c>
      <c r="L11" s="27"/>
      <c r="M11" s="25">
        <v>12</v>
      </c>
      <c r="N11" s="17">
        <f>VLOOKUP(A11,[1]Ranking!$A:$K,10,0)</f>
        <v>4</v>
      </c>
      <c r="O11" s="18">
        <f>VLOOKUP(A11,[1]Ranking!$A:$K,11,0)</f>
        <v>1.1000000000000001</v>
      </c>
      <c r="P11" s="18">
        <f t="shared" si="2"/>
        <v>0</v>
      </c>
      <c r="R11" s="27">
        <v>0.7</v>
      </c>
    </row>
    <row r="12" spans="1:18">
      <c r="A12" s="47">
        <v>9</v>
      </c>
      <c r="B12" s="48" t="s">
        <v>727</v>
      </c>
      <c r="C12" s="22">
        <v>10204123200</v>
      </c>
      <c r="D12" s="49">
        <v>36363</v>
      </c>
      <c r="E12" s="23">
        <f t="shared" si="0"/>
        <v>280618.29882022936</v>
      </c>
      <c r="F12" s="24">
        <v>80</v>
      </c>
      <c r="G12" s="25">
        <v>45</v>
      </c>
      <c r="H12" s="26">
        <f t="shared" si="1"/>
        <v>62.5</v>
      </c>
      <c r="I12" s="25">
        <v>336</v>
      </c>
      <c r="J12" s="17">
        <v>10</v>
      </c>
      <c r="K12" s="27">
        <v>0.5</v>
      </c>
      <c r="L12" s="27"/>
      <c r="M12" s="25">
        <v>35</v>
      </c>
      <c r="N12" s="17">
        <f>VLOOKUP(A12,[1]Ranking!$A:$K,10,0)</f>
        <v>10</v>
      </c>
      <c r="O12" s="18">
        <f>VLOOKUP(A12,[1]Ranking!$A:$K,11,0)</f>
        <v>0.5</v>
      </c>
      <c r="P12" s="18">
        <f t="shared" si="2"/>
        <v>0</v>
      </c>
      <c r="R12" s="27">
        <v>1</v>
      </c>
    </row>
    <row r="13" spans="1:18">
      <c r="A13" s="47">
        <v>10</v>
      </c>
      <c r="B13" s="48" t="s">
        <v>728</v>
      </c>
      <c r="C13" s="22">
        <v>13535163100</v>
      </c>
      <c r="D13" s="49">
        <v>45522</v>
      </c>
      <c r="E13" s="23">
        <f t="shared" si="0"/>
        <v>297332.34699705639</v>
      </c>
      <c r="F13" s="24">
        <v>70</v>
      </c>
      <c r="G13" s="25">
        <v>30</v>
      </c>
      <c r="H13" s="26">
        <f t="shared" si="1"/>
        <v>50</v>
      </c>
      <c r="I13" s="25">
        <v>341</v>
      </c>
      <c r="J13" s="17">
        <v>10</v>
      </c>
      <c r="K13" s="27">
        <v>0.5</v>
      </c>
      <c r="L13" s="27"/>
      <c r="M13" s="25">
        <v>26</v>
      </c>
      <c r="N13" s="17">
        <f>VLOOKUP(A13,[1]Ranking!$A:$K,10,0)</f>
        <v>10</v>
      </c>
      <c r="O13" s="18">
        <f>VLOOKUP(A13,[1]Ranking!$A:$K,11,0)</f>
        <v>0.5</v>
      </c>
      <c r="P13" s="18">
        <f t="shared" si="2"/>
        <v>0</v>
      </c>
      <c r="R13" s="27">
        <v>1.1000000000000001</v>
      </c>
    </row>
    <row r="14" spans="1:18">
      <c r="A14" s="47">
        <v>11</v>
      </c>
      <c r="B14" s="48" t="s">
        <v>729</v>
      </c>
      <c r="C14" s="22">
        <v>852436100</v>
      </c>
      <c r="D14" s="49">
        <v>6372</v>
      </c>
      <c r="E14" s="23">
        <f t="shared" si="0"/>
        <v>133778.421217828</v>
      </c>
      <c r="F14" s="24">
        <v>280</v>
      </c>
      <c r="G14" s="25">
        <v>229</v>
      </c>
      <c r="H14" s="26">
        <f t="shared" si="1"/>
        <v>254.5</v>
      </c>
      <c r="I14" s="25">
        <v>58</v>
      </c>
      <c r="J14" s="17">
        <v>2</v>
      </c>
      <c r="K14" s="27">
        <v>1.3</v>
      </c>
      <c r="L14" s="27"/>
      <c r="M14" s="25">
        <v>10</v>
      </c>
      <c r="N14" s="17">
        <f>VLOOKUP(A14,[1]Ranking!$A:$K,10,0)</f>
        <v>2</v>
      </c>
      <c r="O14" s="18">
        <f>VLOOKUP(A14,[1]Ranking!$A:$K,11,0)</f>
        <v>1.3</v>
      </c>
      <c r="P14" s="18">
        <f t="shared" si="2"/>
        <v>0</v>
      </c>
      <c r="R14" s="27">
        <v>1.2</v>
      </c>
    </row>
    <row r="15" spans="1:18">
      <c r="A15" s="47">
        <v>12</v>
      </c>
      <c r="B15" s="48" t="s">
        <v>730</v>
      </c>
      <c r="C15" s="22">
        <v>417224700</v>
      </c>
      <c r="D15" s="49">
        <v>3163</v>
      </c>
      <c r="E15" s="23">
        <f t="shared" si="0"/>
        <v>131907.90388871325</v>
      </c>
      <c r="F15" s="24">
        <v>283</v>
      </c>
      <c r="G15" s="25">
        <v>277</v>
      </c>
      <c r="H15" s="26">
        <f t="shared" si="1"/>
        <v>280</v>
      </c>
      <c r="I15" s="25">
        <v>27</v>
      </c>
      <c r="J15" s="17">
        <v>1</v>
      </c>
      <c r="K15" s="27">
        <v>1.4</v>
      </c>
      <c r="L15" s="27"/>
      <c r="M15" s="25">
        <v>30</v>
      </c>
      <c r="N15" s="17">
        <f>VLOOKUP(A15,[1]Ranking!$A:$K,10,0)</f>
        <v>1</v>
      </c>
      <c r="O15" s="18">
        <f>VLOOKUP(A15,[1]Ranking!$A:$K,11,0)</f>
        <v>1.4</v>
      </c>
      <c r="P15" s="18">
        <f t="shared" si="2"/>
        <v>0</v>
      </c>
      <c r="R15" s="27">
        <v>0.9</v>
      </c>
    </row>
    <row r="16" spans="1:18">
      <c r="A16" s="47">
        <v>13</v>
      </c>
      <c r="B16" s="48" t="s">
        <v>731</v>
      </c>
      <c r="C16" s="22">
        <v>293407600</v>
      </c>
      <c r="D16" s="49">
        <v>1688</v>
      </c>
      <c r="E16" s="23">
        <f t="shared" si="0"/>
        <v>173819.66824644551</v>
      </c>
      <c r="F16" s="24">
        <v>200</v>
      </c>
      <c r="G16" s="25">
        <v>300</v>
      </c>
      <c r="H16" s="26">
        <f t="shared" si="1"/>
        <v>250</v>
      </c>
      <c r="I16" s="25">
        <v>67</v>
      </c>
      <c r="J16" s="17">
        <v>2</v>
      </c>
      <c r="K16" s="27">
        <v>1.3</v>
      </c>
      <c r="L16" s="27"/>
      <c r="M16" s="25">
        <v>31</v>
      </c>
      <c r="N16" s="17">
        <f>VLOOKUP(A16,[1]Ranking!$A:$K,10,0)</f>
        <v>2</v>
      </c>
      <c r="O16" s="18">
        <f>VLOOKUP(A16,[1]Ranking!$A:$K,11,0)</f>
        <v>1.3</v>
      </c>
      <c r="P16" s="18">
        <f t="shared" si="2"/>
        <v>0</v>
      </c>
      <c r="R16" s="27">
        <v>0.6</v>
      </c>
    </row>
    <row r="17" spans="1:18">
      <c r="A17" s="47">
        <v>14</v>
      </c>
      <c r="B17" s="48" t="s">
        <v>732</v>
      </c>
      <c r="C17" s="22">
        <v>3593981200</v>
      </c>
      <c r="D17" s="49">
        <v>18466</v>
      </c>
      <c r="E17" s="23">
        <f t="shared" si="0"/>
        <v>194626.94682118489</v>
      </c>
      <c r="F17" s="24">
        <v>163</v>
      </c>
      <c r="G17" s="25">
        <v>107</v>
      </c>
      <c r="H17" s="26">
        <f t="shared" si="1"/>
        <v>135</v>
      </c>
      <c r="I17" s="25">
        <v>249</v>
      </c>
      <c r="J17" s="17">
        <v>8</v>
      </c>
      <c r="K17" s="27">
        <v>0.7</v>
      </c>
      <c r="L17" s="27"/>
      <c r="M17" s="25">
        <v>16</v>
      </c>
      <c r="N17" s="17">
        <f>VLOOKUP(A17,[1]Ranking!$A:$K,10,0)</f>
        <v>8</v>
      </c>
      <c r="O17" s="18">
        <f>VLOOKUP(A17,[1]Ranking!$A:$K,11,0)</f>
        <v>0.7</v>
      </c>
      <c r="P17" s="18">
        <f t="shared" si="2"/>
        <v>0</v>
      </c>
      <c r="R17" s="27">
        <v>0.6</v>
      </c>
    </row>
    <row r="18" spans="1:18">
      <c r="A18" s="47">
        <v>15</v>
      </c>
      <c r="B18" s="48" t="s">
        <v>733</v>
      </c>
      <c r="C18" s="22">
        <v>1060563000</v>
      </c>
      <c r="D18" s="49">
        <v>11897</v>
      </c>
      <c r="E18" s="23">
        <f t="shared" si="0"/>
        <v>89145.414810456423</v>
      </c>
      <c r="F18" s="24">
        <v>338</v>
      </c>
      <c r="G18" s="25">
        <v>163</v>
      </c>
      <c r="H18" s="26">
        <f t="shared" si="1"/>
        <v>250.5</v>
      </c>
      <c r="I18" s="25">
        <v>66</v>
      </c>
      <c r="J18" s="17">
        <v>2</v>
      </c>
      <c r="K18" s="27">
        <v>1.3</v>
      </c>
      <c r="L18" s="27"/>
      <c r="M18" s="25">
        <v>12</v>
      </c>
      <c r="N18" s="17">
        <f>VLOOKUP(A18,[1]Ranking!$A:$K,10,0)</f>
        <v>2</v>
      </c>
      <c r="O18" s="18">
        <f>VLOOKUP(A18,[1]Ranking!$A:$K,11,0)</f>
        <v>1.3</v>
      </c>
      <c r="P18" s="18">
        <f t="shared" si="2"/>
        <v>0</v>
      </c>
      <c r="R18" s="27">
        <v>1.1000000000000001</v>
      </c>
    </row>
    <row r="19" spans="1:18">
      <c r="A19" s="47">
        <v>16</v>
      </c>
      <c r="B19" s="48" t="s">
        <v>734</v>
      </c>
      <c r="C19" s="22">
        <v>5949246000</v>
      </c>
      <c r="D19" s="49">
        <v>46601</v>
      </c>
      <c r="E19" s="23">
        <f t="shared" si="0"/>
        <v>127663.48361623142</v>
      </c>
      <c r="F19" s="24">
        <v>292</v>
      </c>
      <c r="G19" s="25">
        <v>29</v>
      </c>
      <c r="H19" s="26">
        <f t="shared" si="1"/>
        <v>160.5</v>
      </c>
      <c r="I19" s="25">
        <v>211</v>
      </c>
      <c r="J19" s="17">
        <v>6</v>
      </c>
      <c r="K19" s="27">
        <v>0.9</v>
      </c>
      <c r="L19" s="27"/>
      <c r="M19" s="25">
        <v>32</v>
      </c>
      <c r="N19" s="17">
        <f>VLOOKUP(A19,[1]Ranking!$A:$K,10,0)</f>
        <v>6</v>
      </c>
      <c r="O19" s="18">
        <f>VLOOKUP(A19,[1]Ranking!$A:$K,11,0)</f>
        <v>0.9</v>
      </c>
      <c r="P19" s="18">
        <f t="shared" si="2"/>
        <v>0</v>
      </c>
      <c r="R19" s="27">
        <v>0.8</v>
      </c>
    </row>
    <row r="20" spans="1:18">
      <c r="A20" s="47">
        <v>17</v>
      </c>
      <c r="B20" s="48" t="s">
        <v>735</v>
      </c>
      <c r="C20" s="22">
        <v>2748972400</v>
      </c>
      <c r="D20" s="49">
        <v>16762</v>
      </c>
      <c r="E20" s="23">
        <f t="shared" si="0"/>
        <v>164000.26249850853</v>
      </c>
      <c r="F20" s="24">
        <v>211</v>
      </c>
      <c r="G20" s="25">
        <v>121</v>
      </c>
      <c r="H20" s="26">
        <f t="shared" si="1"/>
        <v>166</v>
      </c>
      <c r="I20" s="25">
        <v>198</v>
      </c>
      <c r="J20" s="17">
        <v>6</v>
      </c>
      <c r="K20" s="27">
        <v>0.9</v>
      </c>
      <c r="L20" s="27"/>
      <c r="M20" s="25">
        <v>33</v>
      </c>
      <c r="N20" s="17">
        <f>VLOOKUP(A20,[1]Ranking!$A:$K,10,0)</f>
        <v>6</v>
      </c>
      <c r="O20" s="18">
        <f>VLOOKUP(A20,[1]Ranking!$A:$K,11,0)</f>
        <v>0.9</v>
      </c>
      <c r="P20" s="18">
        <f t="shared" si="2"/>
        <v>0</v>
      </c>
      <c r="R20" s="27">
        <v>1</v>
      </c>
    </row>
    <row r="21" spans="1:18">
      <c r="A21" s="47">
        <v>18</v>
      </c>
      <c r="B21" s="48" t="s">
        <v>736</v>
      </c>
      <c r="C21" s="22">
        <v>1081305500</v>
      </c>
      <c r="D21" s="73">
        <v>4735</v>
      </c>
      <c r="E21" s="23">
        <f t="shared" si="0"/>
        <v>228364.41393875395</v>
      </c>
      <c r="F21" s="24">
        <v>118</v>
      </c>
      <c r="G21" s="25">
        <v>257</v>
      </c>
      <c r="H21" s="26">
        <f t="shared" si="1"/>
        <v>187.5</v>
      </c>
      <c r="I21" s="25">
        <v>141</v>
      </c>
      <c r="J21" s="17">
        <v>4</v>
      </c>
      <c r="K21" s="27">
        <v>1.1000000000000001</v>
      </c>
      <c r="L21" s="27"/>
      <c r="M21" s="25">
        <v>11</v>
      </c>
      <c r="N21" s="17">
        <f>VLOOKUP(A21,[1]Ranking!$A:$K,10,0)</f>
        <v>4</v>
      </c>
      <c r="O21" s="18">
        <f>VLOOKUP(A21,[1]Ranking!$A:$K,11,0)</f>
        <v>1.1000000000000001</v>
      </c>
      <c r="P21" s="18">
        <f t="shared" si="2"/>
        <v>0</v>
      </c>
      <c r="R21" s="27">
        <v>1.4</v>
      </c>
    </row>
    <row r="22" spans="1:18">
      <c r="A22" s="47">
        <v>19</v>
      </c>
      <c r="B22" s="48" t="s">
        <v>737</v>
      </c>
      <c r="C22" s="22">
        <v>1529467100</v>
      </c>
      <c r="D22" s="49">
        <v>8424</v>
      </c>
      <c r="E22" s="23">
        <f t="shared" si="0"/>
        <v>181560.67188983856</v>
      </c>
      <c r="F22" s="24">
        <v>187</v>
      </c>
      <c r="G22" s="25">
        <v>197</v>
      </c>
      <c r="H22" s="26">
        <f t="shared" si="1"/>
        <v>192</v>
      </c>
      <c r="I22" s="25">
        <v>135</v>
      </c>
      <c r="J22" s="17">
        <v>4</v>
      </c>
      <c r="K22" s="27">
        <v>1.1000000000000001</v>
      </c>
      <c r="L22" s="27"/>
      <c r="M22" s="25">
        <v>29</v>
      </c>
      <c r="N22" s="17">
        <f>VLOOKUP(A22,[1]Ranking!$A:$K,10,0)</f>
        <v>4</v>
      </c>
      <c r="O22" s="18">
        <f>VLOOKUP(A22,[1]Ranking!$A:$K,11,0)</f>
        <v>1.1000000000000001</v>
      </c>
      <c r="P22" s="18">
        <f t="shared" si="2"/>
        <v>0</v>
      </c>
      <c r="R22" s="27">
        <v>1.4</v>
      </c>
    </row>
    <row r="23" spans="1:18">
      <c r="A23" s="47">
        <v>20</v>
      </c>
      <c r="B23" s="48" t="s">
        <v>738</v>
      </c>
      <c r="C23" s="22">
        <v>18221137000</v>
      </c>
      <c r="D23" s="49">
        <v>49532</v>
      </c>
      <c r="E23" s="23">
        <f t="shared" si="0"/>
        <v>367865.96543648548</v>
      </c>
      <c r="F23" s="24">
        <v>48</v>
      </c>
      <c r="G23" s="25">
        <v>27</v>
      </c>
      <c r="H23" s="26">
        <f t="shared" si="1"/>
        <v>37.5</v>
      </c>
      <c r="I23" s="25">
        <v>347</v>
      </c>
      <c r="J23" s="17">
        <v>10</v>
      </c>
      <c r="K23" s="27">
        <v>0.5</v>
      </c>
      <c r="L23" s="27"/>
      <c r="M23" s="25">
        <v>12</v>
      </c>
      <c r="N23" s="17">
        <f>VLOOKUP(A23,[1]Ranking!$A:$K,10,0)</f>
        <v>10</v>
      </c>
      <c r="O23" s="18">
        <f>VLOOKUP(A23,[1]Ranking!$A:$K,11,0)</f>
        <v>0.5</v>
      </c>
      <c r="P23" s="18">
        <f t="shared" si="2"/>
        <v>0</v>
      </c>
      <c r="R23" s="27">
        <v>1.4</v>
      </c>
    </row>
    <row r="24" spans="1:18">
      <c r="A24" s="47">
        <v>21</v>
      </c>
      <c r="B24" s="48" t="s">
        <v>739</v>
      </c>
      <c r="C24" s="22">
        <v>583632100</v>
      </c>
      <c r="D24" s="49">
        <v>5533</v>
      </c>
      <c r="E24" s="23">
        <f t="shared" si="0"/>
        <v>105482.03506235316</v>
      </c>
      <c r="F24" s="24">
        <v>326</v>
      </c>
      <c r="G24" s="25">
        <v>241</v>
      </c>
      <c r="H24" s="26">
        <f t="shared" si="1"/>
        <v>283.5</v>
      </c>
      <c r="I24" s="25">
        <v>25</v>
      </c>
      <c r="J24" s="17">
        <v>1</v>
      </c>
      <c r="K24" s="27">
        <v>1.4</v>
      </c>
      <c r="L24" s="27"/>
      <c r="M24" s="25">
        <v>8</v>
      </c>
      <c r="N24" s="17">
        <f>VLOOKUP(A24,[1]Ranking!$A:$K,10,0)</f>
        <v>1</v>
      </c>
      <c r="O24" s="18">
        <f>VLOOKUP(A24,[1]Ranking!$A:$K,11,0)</f>
        <v>1.4</v>
      </c>
      <c r="P24" s="18">
        <f t="shared" si="2"/>
        <v>0</v>
      </c>
      <c r="R24" s="27">
        <v>0.5</v>
      </c>
    </row>
    <row r="25" spans="1:18">
      <c r="A25" s="47">
        <v>22</v>
      </c>
      <c r="B25" s="48" t="s">
        <v>740</v>
      </c>
      <c r="C25" s="22">
        <v>630004600</v>
      </c>
      <c r="D25" s="49">
        <v>1931</v>
      </c>
      <c r="E25" s="23">
        <f t="shared" si="0"/>
        <v>326258.20818228897</v>
      </c>
      <c r="F25" s="24">
        <v>62</v>
      </c>
      <c r="G25" s="25">
        <v>290</v>
      </c>
      <c r="H25" s="26">
        <f t="shared" si="1"/>
        <v>176</v>
      </c>
      <c r="I25" s="25">
        <v>173</v>
      </c>
      <c r="J25" s="17">
        <v>5</v>
      </c>
      <c r="K25" s="27">
        <v>1</v>
      </c>
      <c r="L25" s="27"/>
      <c r="M25" s="25">
        <v>7</v>
      </c>
      <c r="N25" s="17">
        <f>VLOOKUP(A25,[1]Ranking!$A:$K,10,0)</f>
        <v>5</v>
      </c>
      <c r="O25" s="18">
        <f>VLOOKUP(A25,[1]Ranking!$A:$K,11,0)</f>
        <v>1</v>
      </c>
      <c r="P25" s="18">
        <f t="shared" si="2"/>
        <v>0</v>
      </c>
      <c r="R25" s="27">
        <v>0.6</v>
      </c>
    </row>
    <row r="26" spans="1:18">
      <c r="A26" s="47">
        <v>23</v>
      </c>
      <c r="B26" s="48" t="s">
        <v>741</v>
      </c>
      <c r="C26" s="22">
        <v>4632427000</v>
      </c>
      <c r="D26" s="49">
        <v>14161</v>
      </c>
      <c r="E26" s="23">
        <f t="shared" si="0"/>
        <v>327125.69733775861</v>
      </c>
      <c r="F26" s="24">
        <v>61</v>
      </c>
      <c r="G26" s="25">
        <v>146</v>
      </c>
      <c r="H26" s="26">
        <f t="shared" si="1"/>
        <v>103.5</v>
      </c>
      <c r="I26" s="25">
        <v>286</v>
      </c>
      <c r="J26" s="17">
        <v>9</v>
      </c>
      <c r="K26" s="27">
        <v>0.6</v>
      </c>
      <c r="L26" s="27"/>
      <c r="M26" s="25">
        <v>7</v>
      </c>
      <c r="N26" s="17">
        <f>VLOOKUP(A26,[1]Ranking!$A:$K,10,0)</f>
        <v>9</v>
      </c>
      <c r="O26" s="18">
        <f>VLOOKUP(A26,[1]Ranking!$A:$K,11,0)</f>
        <v>0.6</v>
      </c>
      <c r="P26" s="18">
        <f t="shared" si="2"/>
        <v>0</v>
      </c>
      <c r="R26" s="27">
        <v>1.3</v>
      </c>
    </row>
    <row r="27" spans="1:18">
      <c r="A27" s="47">
        <v>24</v>
      </c>
      <c r="B27" s="48" t="s">
        <v>742</v>
      </c>
      <c r="C27" s="22">
        <v>1889367600</v>
      </c>
      <c r="D27" s="49">
        <v>15316</v>
      </c>
      <c r="E27" s="23">
        <f t="shared" si="0"/>
        <v>123359.07547662575</v>
      </c>
      <c r="F27" s="24">
        <v>300</v>
      </c>
      <c r="G27" s="25">
        <v>136</v>
      </c>
      <c r="H27" s="26">
        <f t="shared" si="1"/>
        <v>218</v>
      </c>
      <c r="I27" s="25">
        <v>100</v>
      </c>
      <c r="J27" s="17">
        <v>3</v>
      </c>
      <c r="K27" s="27">
        <v>1.2</v>
      </c>
      <c r="L27" s="27"/>
      <c r="M27" s="25">
        <v>6</v>
      </c>
      <c r="N27" s="17">
        <f>VLOOKUP(A27,[1]Ranking!$A:$K,10,0)</f>
        <v>3</v>
      </c>
      <c r="O27" s="18">
        <f>VLOOKUP(A27,[1]Ranking!$A:$K,11,0)</f>
        <v>1.2</v>
      </c>
      <c r="P27" s="18">
        <f t="shared" si="2"/>
        <v>0</v>
      </c>
      <c r="R27" s="27">
        <v>0.9</v>
      </c>
    </row>
    <row r="28" spans="1:18">
      <c r="A28" s="47">
        <v>25</v>
      </c>
      <c r="B28" s="48" t="s">
        <v>743</v>
      </c>
      <c r="C28" s="22">
        <v>3317158400</v>
      </c>
      <c r="D28" s="49">
        <v>17407</v>
      </c>
      <c r="E28" s="23">
        <f t="shared" si="0"/>
        <v>190564.6234273568</v>
      </c>
      <c r="F28" s="24">
        <v>169</v>
      </c>
      <c r="G28" s="25">
        <v>117</v>
      </c>
      <c r="H28" s="26">
        <f t="shared" si="1"/>
        <v>143</v>
      </c>
      <c r="I28" s="25">
        <v>238</v>
      </c>
      <c r="J28" s="17">
        <v>7</v>
      </c>
      <c r="K28" s="27">
        <v>0.8</v>
      </c>
      <c r="L28" s="27"/>
      <c r="M28" s="25">
        <v>33</v>
      </c>
      <c r="N28" s="17">
        <f>VLOOKUP(A28,[1]Ranking!$A:$K,10,0)</f>
        <v>7</v>
      </c>
      <c r="O28" s="18">
        <f>VLOOKUP(A28,[1]Ranking!$A:$K,11,0)</f>
        <v>0.8</v>
      </c>
      <c r="P28" s="18">
        <f t="shared" si="2"/>
        <v>0</v>
      </c>
      <c r="R28" s="27">
        <v>1</v>
      </c>
    </row>
    <row r="29" spans="1:18">
      <c r="A29" s="47">
        <v>26</v>
      </c>
      <c r="B29" s="48" t="s">
        <v>744</v>
      </c>
      <c r="C29" s="22">
        <v>10384380400</v>
      </c>
      <c r="D29" s="49">
        <v>26710</v>
      </c>
      <c r="E29" s="23">
        <f t="shared" si="0"/>
        <v>388782.49344814674</v>
      </c>
      <c r="F29" s="24">
        <v>44</v>
      </c>
      <c r="G29" s="25">
        <v>73</v>
      </c>
      <c r="H29" s="26">
        <f t="shared" si="1"/>
        <v>58.5</v>
      </c>
      <c r="I29" s="25">
        <v>338</v>
      </c>
      <c r="J29" s="17">
        <v>10</v>
      </c>
      <c r="K29" s="27">
        <v>0.5</v>
      </c>
      <c r="L29" s="27"/>
      <c r="M29" s="25">
        <v>26</v>
      </c>
      <c r="N29" s="17">
        <f>VLOOKUP(A29,[1]Ranking!$A:$K,10,0)</f>
        <v>10</v>
      </c>
      <c r="O29" s="18">
        <f>VLOOKUP(A29,[1]Ranking!$A:$K,11,0)</f>
        <v>0.5</v>
      </c>
      <c r="P29" s="18">
        <f t="shared" si="2"/>
        <v>0</v>
      </c>
      <c r="R29" s="27">
        <v>0.6</v>
      </c>
    </row>
    <row r="30" spans="1:18">
      <c r="A30" s="47">
        <v>27</v>
      </c>
      <c r="B30" s="48" t="s">
        <v>745</v>
      </c>
      <c r="C30" s="22">
        <v>1087861600</v>
      </c>
      <c r="D30" s="49">
        <v>6797</v>
      </c>
      <c r="E30" s="23">
        <f t="shared" si="0"/>
        <v>160050.25746652935</v>
      </c>
      <c r="F30" s="24">
        <v>219</v>
      </c>
      <c r="G30" s="25">
        <v>220</v>
      </c>
      <c r="H30" s="26">
        <f t="shared" si="1"/>
        <v>219.5</v>
      </c>
      <c r="I30" s="25">
        <v>97</v>
      </c>
      <c r="J30" s="17">
        <v>3</v>
      </c>
      <c r="K30" s="27">
        <v>1.2</v>
      </c>
      <c r="L30" s="27"/>
      <c r="M30" s="25">
        <v>11</v>
      </c>
      <c r="N30" s="17">
        <f>VLOOKUP(A30,[1]Ranking!$A:$K,10,0)</f>
        <v>3</v>
      </c>
      <c r="O30" s="18">
        <f>VLOOKUP(A30,[1]Ranking!$A:$K,11,0)</f>
        <v>1.2</v>
      </c>
      <c r="P30" s="18">
        <f t="shared" si="2"/>
        <v>0</v>
      </c>
      <c r="R30" s="27">
        <v>1</v>
      </c>
    </row>
    <row r="31" spans="1:18">
      <c r="A31" s="47">
        <v>28</v>
      </c>
      <c r="B31" s="48" t="s">
        <v>746</v>
      </c>
      <c r="C31" s="22">
        <v>775450700</v>
      </c>
      <c r="D31" s="49">
        <v>4189</v>
      </c>
      <c r="E31" s="23">
        <f t="shared" si="0"/>
        <v>185115.94652661734</v>
      </c>
      <c r="F31" s="24">
        <v>179</v>
      </c>
      <c r="G31" s="25">
        <v>262</v>
      </c>
      <c r="H31" s="26">
        <f t="shared" si="1"/>
        <v>220.5</v>
      </c>
      <c r="I31" s="25">
        <v>96</v>
      </c>
      <c r="J31" s="17">
        <v>3</v>
      </c>
      <c r="K31" s="27">
        <v>1.2</v>
      </c>
      <c r="L31" s="27"/>
      <c r="M31" s="25">
        <v>6</v>
      </c>
      <c r="N31" s="17">
        <f>VLOOKUP(A31,[1]Ranking!$A:$K,10,0)</f>
        <v>4</v>
      </c>
      <c r="O31" s="18">
        <f>VLOOKUP(A31,[1]Ranking!$A:$K,11,0)</f>
        <v>1.1000000000000001</v>
      </c>
      <c r="P31" s="18">
        <f t="shared" si="2"/>
        <v>-9.9999999999999867E-2</v>
      </c>
      <c r="R31" s="27">
        <v>0.6</v>
      </c>
    </row>
    <row r="32" spans="1:18">
      <c r="A32" s="47">
        <v>29</v>
      </c>
      <c r="B32" s="48" t="s">
        <v>747</v>
      </c>
      <c r="C32" s="22">
        <v>289619100</v>
      </c>
      <c r="D32" s="49">
        <v>2104</v>
      </c>
      <c r="E32" s="23">
        <f t="shared" si="0"/>
        <v>137651.66349809885</v>
      </c>
      <c r="F32" s="24">
        <v>272</v>
      </c>
      <c r="G32" s="25">
        <v>287</v>
      </c>
      <c r="H32" s="26">
        <f t="shared" si="1"/>
        <v>279.5</v>
      </c>
      <c r="I32" s="25">
        <v>28</v>
      </c>
      <c r="J32" s="17">
        <v>1</v>
      </c>
      <c r="K32" s="27">
        <v>1.4</v>
      </c>
      <c r="L32" s="27"/>
      <c r="M32" s="25">
        <v>8</v>
      </c>
      <c r="N32" s="17">
        <f>VLOOKUP(A32,[1]Ranking!$A:$K,10,0)</f>
        <v>1</v>
      </c>
      <c r="O32" s="18">
        <f>VLOOKUP(A32,[1]Ranking!$A:$K,11,0)</f>
        <v>1.4</v>
      </c>
      <c r="P32" s="18">
        <f t="shared" si="2"/>
        <v>0</v>
      </c>
      <c r="R32" s="27">
        <v>0.7</v>
      </c>
    </row>
    <row r="33" spans="1:18">
      <c r="A33" s="47">
        <v>30</v>
      </c>
      <c r="B33" s="48" t="s">
        <v>748</v>
      </c>
      <c r="C33" s="22">
        <v>8971044300</v>
      </c>
      <c r="D33" s="49">
        <v>42235</v>
      </c>
      <c r="E33" s="23">
        <f t="shared" si="0"/>
        <v>212407.82052799812</v>
      </c>
      <c r="F33" s="24">
        <v>135</v>
      </c>
      <c r="G33" s="25">
        <v>34</v>
      </c>
      <c r="H33" s="26">
        <f t="shared" si="1"/>
        <v>84.5</v>
      </c>
      <c r="I33" s="25">
        <v>318</v>
      </c>
      <c r="J33" s="17">
        <v>10</v>
      </c>
      <c r="K33" s="27">
        <v>0.5</v>
      </c>
      <c r="L33" s="27"/>
      <c r="M33" s="25">
        <v>26</v>
      </c>
      <c r="N33" s="17">
        <f>VLOOKUP(A33,[1]Ranking!$A:$K,10,0)</f>
        <v>10</v>
      </c>
      <c r="O33" s="18">
        <f>VLOOKUP(A33,[1]Ranking!$A:$K,11,0)</f>
        <v>0.5</v>
      </c>
      <c r="P33" s="18">
        <f t="shared" si="2"/>
        <v>0</v>
      </c>
      <c r="R33" s="27">
        <v>1.1000000000000001</v>
      </c>
    </row>
    <row r="34" spans="1:18">
      <c r="A34" s="47">
        <v>31</v>
      </c>
      <c r="B34" s="48" t="s">
        <v>749</v>
      </c>
      <c r="C34" s="22">
        <v>9046472000</v>
      </c>
      <c r="D34" s="49">
        <v>41319</v>
      </c>
      <c r="E34" s="23">
        <f t="shared" si="0"/>
        <v>218942.18156296134</v>
      </c>
      <c r="F34" s="24">
        <v>129</v>
      </c>
      <c r="G34" s="25">
        <v>36</v>
      </c>
      <c r="H34" s="26">
        <f t="shared" si="1"/>
        <v>82.5</v>
      </c>
      <c r="I34" s="25">
        <v>320</v>
      </c>
      <c r="J34" s="17">
        <v>10</v>
      </c>
      <c r="K34" s="27">
        <v>0.5</v>
      </c>
      <c r="L34" s="27"/>
      <c r="M34" s="25">
        <v>25</v>
      </c>
      <c r="N34" s="17">
        <f>VLOOKUP(A34,[1]Ranking!$A:$K,10,0)</f>
        <v>10</v>
      </c>
      <c r="O34" s="18">
        <f>VLOOKUP(A34,[1]Ranking!$A:$K,11,0)</f>
        <v>0.5</v>
      </c>
      <c r="P34" s="18">
        <f t="shared" si="2"/>
        <v>0</v>
      </c>
      <c r="R34" s="27">
        <v>1.4</v>
      </c>
    </row>
    <row r="35" spans="1:18">
      <c r="A35" s="47">
        <v>32</v>
      </c>
      <c r="B35" s="48" t="s">
        <v>750</v>
      </c>
      <c r="C35" s="22">
        <v>1231116000</v>
      </c>
      <c r="D35" s="49">
        <v>9211</v>
      </c>
      <c r="E35" s="23">
        <f t="shared" si="0"/>
        <v>133657.14906090545</v>
      </c>
      <c r="F35" s="24">
        <v>281</v>
      </c>
      <c r="G35" s="25">
        <v>190</v>
      </c>
      <c r="H35" s="26">
        <f t="shared" si="1"/>
        <v>235.5</v>
      </c>
      <c r="I35" s="25">
        <v>79</v>
      </c>
      <c r="J35" s="17">
        <v>3</v>
      </c>
      <c r="K35" s="27">
        <v>1.2</v>
      </c>
      <c r="L35" s="27"/>
      <c r="M35" s="25">
        <v>18</v>
      </c>
      <c r="N35" s="17">
        <f>VLOOKUP(A35,[1]Ranking!$A:$K,10,0)</f>
        <v>3</v>
      </c>
      <c r="O35" s="18">
        <f>VLOOKUP(A35,[1]Ranking!$A:$K,11,0)</f>
        <v>1.2</v>
      </c>
      <c r="P35" s="18">
        <f t="shared" si="2"/>
        <v>0</v>
      </c>
      <c r="R35" s="27">
        <v>0.9</v>
      </c>
    </row>
    <row r="36" spans="1:18">
      <c r="A36" s="47">
        <v>33</v>
      </c>
      <c r="B36" s="48" t="s">
        <v>751</v>
      </c>
      <c r="C36" s="22">
        <v>241062700</v>
      </c>
      <c r="D36" s="49">
        <v>1210</v>
      </c>
      <c r="E36" s="23">
        <f t="shared" si="0"/>
        <v>199225.37190082646</v>
      </c>
      <c r="F36" s="24">
        <v>155</v>
      </c>
      <c r="G36" s="25">
        <v>318</v>
      </c>
      <c r="H36" s="26">
        <f t="shared" si="1"/>
        <v>236.5</v>
      </c>
      <c r="I36" s="25">
        <v>78</v>
      </c>
      <c r="J36" s="17">
        <v>3</v>
      </c>
      <c r="K36" s="27">
        <v>1.2</v>
      </c>
      <c r="L36" s="27"/>
      <c r="M36" s="25">
        <v>28</v>
      </c>
      <c r="N36" s="17">
        <f>VLOOKUP(A36,[1]Ranking!$A:$K,10,0)</f>
        <v>3</v>
      </c>
      <c r="O36" s="18">
        <f>VLOOKUP(A36,[1]Ranking!$A:$K,11,0)</f>
        <v>1.2</v>
      </c>
      <c r="P36" s="18">
        <f t="shared" si="2"/>
        <v>0</v>
      </c>
      <c r="R36" s="27">
        <v>0.7</v>
      </c>
    </row>
    <row r="37" spans="1:18">
      <c r="A37" s="47">
        <v>34</v>
      </c>
      <c r="B37" s="48" t="s">
        <v>752</v>
      </c>
      <c r="C37" s="22">
        <v>1307897000</v>
      </c>
      <c r="D37" s="49">
        <v>5728</v>
      </c>
      <c r="E37" s="23">
        <f t="shared" si="0"/>
        <v>228333.97346368714</v>
      </c>
      <c r="F37" s="24">
        <v>119</v>
      </c>
      <c r="G37" s="25">
        <v>239</v>
      </c>
      <c r="H37" s="26">
        <f t="shared" si="1"/>
        <v>179</v>
      </c>
      <c r="I37" s="25">
        <v>162</v>
      </c>
      <c r="J37" s="17">
        <v>5</v>
      </c>
      <c r="K37" s="27">
        <v>1</v>
      </c>
      <c r="L37" s="27"/>
      <c r="M37" s="25">
        <v>24</v>
      </c>
      <c r="N37" s="17">
        <f>VLOOKUP(A37,[1]Ranking!$A:$K,10,0)</f>
        <v>5</v>
      </c>
      <c r="O37" s="18">
        <f>VLOOKUP(A37,[1]Ranking!$A:$K,11,0)</f>
        <v>1</v>
      </c>
      <c r="P37" s="18">
        <f t="shared" si="2"/>
        <v>0</v>
      </c>
      <c r="R37" s="27">
        <v>1.4</v>
      </c>
    </row>
    <row r="38" spans="1:18">
      <c r="A38" s="47">
        <v>35</v>
      </c>
      <c r="B38" s="48" t="s">
        <v>753</v>
      </c>
      <c r="C38" s="22">
        <v>226367656500</v>
      </c>
      <c r="D38" s="49">
        <v>650706</v>
      </c>
      <c r="E38" s="23">
        <f t="shared" si="0"/>
        <v>347880.0817880886</v>
      </c>
      <c r="F38" s="24">
        <v>54</v>
      </c>
      <c r="G38" s="25">
        <v>1</v>
      </c>
      <c r="H38" s="26">
        <f t="shared" si="1"/>
        <v>27.5</v>
      </c>
      <c r="I38" s="25">
        <v>348</v>
      </c>
      <c r="J38" s="17">
        <v>10</v>
      </c>
      <c r="K38" s="27">
        <v>0.5</v>
      </c>
      <c r="L38" s="27"/>
      <c r="M38" s="25">
        <v>13</v>
      </c>
      <c r="N38" s="17">
        <f>VLOOKUP(A38,[1]Ranking!$A:$K,10,0)</f>
        <v>10</v>
      </c>
      <c r="O38" s="18">
        <f>VLOOKUP(A38,[1]Ranking!$A:$K,11,0)</f>
        <v>0.5</v>
      </c>
      <c r="P38" s="18">
        <f t="shared" si="2"/>
        <v>0</v>
      </c>
      <c r="R38" s="27">
        <v>1.1000000000000001</v>
      </c>
    </row>
    <row r="39" spans="1:18">
      <c r="A39" s="47">
        <v>36</v>
      </c>
      <c r="B39" s="48" t="s">
        <v>754</v>
      </c>
      <c r="C39" s="22">
        <v>5710427600</v>
      </c>
      <c r="D39" s="49">
        <v>20667</v>
      </c>
      <c r="E39" s="23">
        <f t="shared" si="0"/>
        <v>276306.55634586536</v>
      </c>
      <c r="F39" s="24">
        <v>82</v>
      </c>
      <c r="G39" s="25">
        <v>94</v>
      </c>
      <c r="H39" s="26">
        <f t="shared" si="1"/>
        <v>88</v>
      </c>
      <c r="I39" s="25">
        <v>311</v>
      </c>
      <c r="J39" s="17">
        <v>9</v>
      </c>
      <c r="K39" s="27">
        <v>0.6</v>
      </c>
      <c r="L39" s="27"/>
      <c r="M39" s="25">
        <v>20</v>
      </c>
      <c r="N39" s="17">
        <f>VLOOKUP(A39,[1]Ranking!$A:$K,10,0)</f>
        <v>9</v>
      </c>
      <c r="O39" s="18">
        <f>VLOOKUP(A39,[1]Ranking!$A:$K,11,0)</f>
        <v>0.6</v>
      </c>
      <c r="P39" s="18">
        <f t="shared" si="2"/>
        <v>0</v>
      </c>
      <c r="R39" s="27">
        <v>1.2</v>
      </c>
    </row>
    <row r="40" spans="1:18">
      <c r="A40" s="47">
        <v>37</v>
      </c>
      <c r="B40" s="48" t="s">
        <v>755</v>
      </c>
      <c r="C40" s="22">
        <v>1364276100</v>
      </c>
      <c r="D40" s="49">
        <v>5412</v>
      </c>
      <c r="E40" s="23">
        <f t="shared" si="0"/>
        <v>252083.53658536586</v>
      </c>
      <c r="F40" s="24">
        <v>102</v>
      </c>
      <c r="G40" s="25">
        <v>242</v>
      </c>
      <c r="H40" s="26">
        <f t="shared" si="1"/>
        <v>172</v>
      </c>
      <c r="I40" s="25">
        <v>183</v>
      </c>
      <c r="J40" s="17">
        <v>6</v>
      </c>
      <c r="K40" s="27">
        <v>0.9</v>
      </c>
      <c r="L40" s="27"/>
      <c r="M40" s="25">
        <v>11</v>
      </c>
      <c r="N40" s="17">
        <f>VLOOKUP(A40,[1]Ranking!$A:$K,10,0)</f>
        <v>6</v>
      </c>
      <c r="O40" s="18">
        <f>VLOOKUP(A40,[1]Ranking!$A:$K,11,0)</f>
        <v>0.9</v>
      </c>
      <c r="P40" s="18">
        <f t="shared" si="2"/>
        <v>0</v>
      </c>
      <c r="R40" s="27">
        <v>0.5</v>
      </c>
    </row>
    <row r="41" spans="1:18">
      <c r="A41" s="47">
        <v>38</v>
      </c>
      <c r="B41" s="48" t="s">
        <v>756</v>
      </c>
      <c r="C41" s="22">
        <v>2248921600</v>
      </c>
      <c r="D41" s="49">
        <v>8112</v>
      </c>
      <c r="E41" s="23">
        <f t="shared" si="0"/>
        <v>277233.92504930968</v>
      </c>
      <c r="F41" s="24">
        <v>81</v>
      </c>
      <c r="G41" s="25">
        <v>206</v>
      </c>
      <c r="H41" s="26">
        <f t="shared" si="1"/>
        <v>143.5</v>
      </c>
      <c r="I41" s="25">
        <v>237</v>
      </c>
      <c r="J41" s="17">
        <v>7</v>
      </c>
      <c r="K41" s="27">
        <v>0.8</v>
      </c>
      <c r="L41" s="27"/>
      <c r="M41" s="25">
        <v>25</v>
      </c>
      <c r="N41" s="17">
        <f>VLOOKUP(A41,[1]Ranking!$A:$K,10,0)</f>
        <v>7</v>
      </c>
      <c r="O41" s="18">
        <f>VLOOKUP(A41,[1]Ranking!$A:$K,11,0)</f>
        <v>0.8</v>
      </c>
      <c r="P41" s="18">
        <f t="shared" si="2"/>
        <v>0</v>
      </c>
      <c r="R41" s="27">
        <v>0.7</v>
      </c>
    </row>
    <row r="42" spans="1:18">
      <c r="A42" s="47">
        <v>39</v>
      </c>
      <c r="B42" s="48" t="s">
        <v>757</v>
      </c>
      <c r="C42" s="22">
        <v>1023674500</v>
      </c>
      <c r="D42" s="49">
        <v>4924</v>
      </c>
      <c r="E42" s="23">
        <f t="shared" si="0"/>
        <v>207894.90251827781</v>
      </c>
      <c r="F42" s="24">
        <v>141</v>
      </c>
      <c r="G42" s="25">
        <v>254</v>
      </c>
      <c r="H42" s="26">
        <f t="shared" si="1"/>
        <v>197.5</v>
      </c>
      <c r="I42" s="25">
        <v>128</v>
      </c>
      <c r="J42" s="17">
        <v>4</v>
      </c>
      <c r="K42" s="27">
        <v>1.1000000000000001</v>
      </c>
      <c r="L42" s="27"/>
      <c r="M42" s="25">
        <v>19</v>
      </c>
      <c r="N42" s="17">
        <f>VLOOKUP(A42,[1]Ranking!$A:$K,10,0)</f>
        <v>4</v>
      </c>
      <c r="O42" s="18">
        <f>VLOOKUP(A42,[1]Ranking!$A:$K,11,0)</f>
        <v>1.1000000000000001</v>
      </c>
      <c r="P42" s="18">
        <f t="shared" si="2"/>
        <v>0</v>
      </c>
      <c r="R42" s="27">
        <v>0.9</v>
      </c>
    </row>
    <row r="43" spans="1:18">
      <c r="A43" s="47">
        <v>40</v>
      </c>
      <c r="B43" s="48" t="s">
        <v>758</v>
      </c>
      <c r="C43" s="22">
        <v>8924863200</v>
      </c>
      <c r="D43" s="49">
        <v>38567</v>
      </c>
      <c r="E43" s="23">
        <f t="shared" si="0"/>
        <v>231411.91173801437</v>
      </c>
      <c r="F43" s="24">
        <v>116</v>
      </c>
      <c r="G43" s="25">
        <v>43</v>
      </c>
      <c r="H43" s="26">
        <f t="shared" si="1"/>
        <v>79.5</v>
      </c>
      <c r="I43" s="25">
        <v>321</v>
      </c>
      <c r="J43" s="17">
        <v>10</v>
      </c>
      <c r="K43" s="27">
        <v>0.5</v>
      </c>
      <c r="L43" s="27"/>
      <c r="M43" s="25">
        <v>15</v>
      </c>
      <c r="N43" s="17">
        <f>VLOOKUP(A43,[1]Ranking!$A:$K,10,0)</f>
        <v>10</v>
      </c>
      <c r="O43" s="18">
        <f>VLOOKUP(A43,[1]Ranking!$A:$K,11,0)</f>
        <v>0.5</v>
      </c>
      <c r="P43" s="18">
        <f t="shared" si="2"/>
        <v>0</v>
      </c>
      <c r="R43" s="27">
        <v>0.9</v>
      </c>
    </row>
    <row r="44" spans="1:18">
      <c r="A44" s="47">
        <v>41</v>
      </c>
      <c r="B44" s="48" t="s">
        <v>759</v>
      </c>
      <c r="C44" s="22">
        <v>4941374200</v>
      </c>
      <c r="D44" s="49">
        <v>10444</v>
      </c>
      <c r="E44" s="23">
        <f t="shared" si="0"/>
        <v>473130.42895442358</v>
      </c>
      <c r="F44" s="24">
        <v>31</v>
      </c>
      <c r="G44" s="25">
        <v>178</v>
      </c>
      <c r="H44" s="26">
        <f t="shared" si="1"/>
        <v>104.5</v>
      </c>
      <c r="I44" s="25">
        <v>283</v>
      </c>
      <c r="J44" s="17">
        <v>9</v>
      </c>
      <c r="K44" s="27">
        <v>0.6</v>
      </c>
      <c r="L44" s="27"/>
      <c r="M44" s="25">
        <v>20</v>
      </c>
      <c r="N44" s="17">
        <f>VLOOKUP(A44,[1]Ranking!$A:$K,10,0)</f>
        <v>9</v>
      </c>
      <c r="O44" s="18">
        <f>VLOOKUP(A44,[1]Ranking!$A:$K,11,0)</f>
        <v>0.6</v>
      </c>
      <c r="P44" s="18">
        <f t="shared" si="2"/>
        <v>0</v>
      </c>
      <c r="R44" s="27">
        <v>1.4</v>
      </c>
    </row>
    <row r="45" spans="1:18">
      <c r="A45" s="47">
        <v>42</v>
      </c>
      <c r="B45" s="48" t="s">
        <v>760</v>
      </c>
      <c r="C45" s="22">
        <v>3904478200</v>
      </c>
      <c r="D45" s="49">
        <v>28780</v>
      </c>
      <c r="E45" s="23">
        <f t="shared" si="0"/>
        <v>135666.37248088952</v>
      </c>
      <c r="F45" s="24">
        <v>275</v>
      </c>
      <c r="G45" s="25">
        <v>66</v>
      </c>
      <c r="H45" s="26">
        <f t="shared" si="1"/>
        <v>170.5</v>
      </c>
      <c r="I45" s="25">
        <v>189</v>
      </c>
      <c r="J45" s="17">
        <v>6</v>
      </c>
      <c r="K45" s="27">
        <v>0.9</v>
      </c>
      <c r="L45" s="27"/>
      <c r="M45" s="25">
        <v>17</v>
      </c>
      <c r="N45" s="17">
        <f>VLOOKUP(A45,[1]Ranking!$A:$K,10,0)</f>
        <v>6</v>
      </c>
      <c r="O45" s="18">
        <f>VLOOKUP(A45,[1]Ranking!$A:$K,11,0)</f>
        <v>0.9</v>
      </c>
      <c r="P45" s="18">
        <f t="shared" si="2"/>
        <v>0</v>
      </c>
      <c r="R45" s="27">
        <v>0.6</v>
      </c>
    </row>
    <row r="46" spans="1:18">
      <c r="A46" s="47">
        <v>43</v>
      </c>
      <c r="B46" s="48" t="s">
        <v>761</v>
      </c>
      <c r="C46" s="22">
        <v>523323600</v>
      </c>
      <c r="D46" s="49">
        <v>3690</v>
      </c>
      <c r="E46" s="23">
        <f t="shared" si="0"/>
        <v>141822.11382113822</v>
      </c>
      <c r="F46" s="24">
        <v>265</v>
      </c>
      <c r="G46" s="25">
        <v>265</v>
      </c>
      <c r="H46" s="26">
        <f t="shared" si="1"/>
        <v>265</v>
      </c>
      <c r="I46" s="25">
        <v>48</v>
      </c>
      <c r="J46" s="17">
        <v>2</v>
      </c>
      <c r="K46" s="27">
        <v>1.3</v>
      </c>
      <c r="L46" s="27"/>
      <c r="M46" s="25">
        <v>19</v>
      </c>
      <c r="N46" s="17">
        <f>VLOOKUP(A46,[1]Ranking!$A:$K,10,0)</f>
        <v>2</v>
      </c>
      <c r="O46" s="18">
        <f>VLOOKUP(A46,[1]Ranking!$A:$K,11,0)</f>
        <v>1.3</v>
      </c>
      <c r="P46" s="18">
        <f t="shared" si="2"/>
        <v>0</v>
      </c>
      <c r="R46" s="27">
        <v>0.8</v>
      </c>
    </row>
    <row r="47" spans="1:18">
      <c r="A47" s="47">
        <v>44</v>
      </c>
      <c r="B47" s="48" t="s">
        <v>762</v>
      </c>
      <c r="C47" s="22">
        <v>10593077300</v>
      </c>
      <c r="D47" s="49">
        <v>104826</v>
      </c>
      <c r="E47" s="23">
        <f t="shared" si="0"/>
        <v>101053.91124339381</v>
      </c>
      <c r="F47" s="24">
        <v>327</v>
      </c>
      <c r="G47" s="25">
        <v>6</v>
      </c>
      <c r="H47" s="26">
        <f t="shared" si="1"/>
        <v>166.5</v>
      </c>
      <c r="I47" s="25">
        <v>196</v>
      </c>
      <c r="J47" s="17">
        <v>6</v>
      </c>
      <c r="K47" s="27">
        <v>0.9</v>
      </c>
      <c r="L47" s="27"/>
      <c r="M47" s="25">
        <v>19</v>
      </c>
      <c r="N47" s="17">
        <f>VLOOKUP(A47,[1]Ranking!$A:$K,10,0)</f>
        <v>6</v>
      </c>
      <c r="O47" s="18">
        <f>VLOOKUP(A47,[1]Ranking!$A:$K,11,0)</f>
        <v>0.9</v>
      </c>
      <c r="P47" s="18">
        <f t="shared" si="2"/>
        <v>0</v>
      </c>
      <c r="R47" s="27">
        <v>0.6</v>
      </c>
    </row>
    <row r="48" spans="1:18">
      <c r="A48" s="47">
        <v>45</v>
      </c>
      <c r="B48" s="48" t="s">
        <v>763</v>
      </c>
      <c r="C48" s="22">
        <v>370083900</v>
      </c>
      <c r="D48" s="49">
        <v>3432</v>
      </c>
      <c r="E48" s="23">
        <f t="shared" si="0"/>
        <v>107833.3041958042</v>
      </c>
      <c r="F48" s="24">
        <v>324</v>
      </c>
      <c r="G48" s="25">
        <v>271</v>
      </c>
      <c r="H48" s="26">
        <f t="shared" si="1"/>
        <v>297.5</v>
      </c>
      <c r="I48" s="25">
        <v>17</v>
      </c>
      <c r="J48" s="17">
        <v>1</v>
      </c>
      <c r="K48" s="27">
        <v>1.4</v>
      </c>
      <c r="L48" s="27"/>
      <c r="M48" s="25">
        <v>35</v>
      </c>
      <c r="N48" s="17">
        <f>VLOOKUP(A48,[1]Ranking!$A:$K,10,0)</f>
        <v>1</v>
      </c>
      <c r="O48" s="18">
        <f>VLOOKUP(A48,[1]Ranking!$A:$K,11,0)</f>
        <v>1.4</v>
      </c>
      <c r="P48" s="18">
        <f t="shared" si="2"/>
        <v>0</v>
      </c>
      <c r="R48" s="27">
        <v>0.7</v>
      </c>
    </row>
    <row r="49" spans="1:18">
      <c r="A49" s="47">
        <v>46</v>
      </c>
      <c r="B49" s="48" t="s">
        <v>764</v>
      </c>
      <c r="C49" s="22">
        <v>29895594800</v>
      </c>
      <c r="D49" s="49">
        <v>62535</v>
      </c>
      <c r="E49" s="23">
        <f t="shared" si="0"/>
        <v>478061.80219077319</v>
      </c>
      <c r="F49" s="24">
        <v>29</v>
      </c>
      <c r="G49" s="25">
        <v>20</v>
      </c>
      <c r="H49" s="26">
        <f t="shared" si="1"/>
        <v>24.5</v>
      </c>
      <c r="I49" s="25">
        <v>350</v>
      </c>
      <c r="J49" s="17">
        <v>10</v>
      </c>
      <c r="K49" s="27">
        <v>0.5</v>
      </c>
      <c r="L49" s="27"/>
      <c r="M49" s="25">
        <v>28</v>
      </c>
      <c r="N49" s="17">
        <f>VLOOKUP(A49,[1]Ranking!$A:$K,10,0)</f>
        <v>10</v>
      </c>
      <c r="O49" s="18">
        <f>VLOOKUP(A49,[1]Ranking!$A:$K,11,0)</f>
        <v>0.5</v>
      </c>
      <c r="P49" s="18">
        <f t="shared" si="2"/>
        <v>0</v>
      </c>
      <c r="R49" s="27">
        <v>0.8</v>
      </c>
    </row>
    <row r="50" spans="1:18">
      <c r="A50" s="47">
        <v>47</v>
      </c>
      <c r="B50" s="48" t="s">
        <v>765</v>
      </c>
      <c r="C50" s="22">
        <v>270428900</v>
      </c>
      <c r="D50" s="49">
        <v>1810</v>
      </c>
      <c r="E50" s="23">
        <f t="shared" si="0"/>
        <v>149408.2320441989</v>
      </c>
      <c r="F50" s="24">
        <v>248</v>
      </c>
      <c r="G50" s="25">
        <v>295</v>
      </c>
      <c r="H50" s="26">
        <f t="shared" si="1"/>
        <v>271.5</v>
      </c>
      <c r="I50" s="25">
        <v>37</v>
      </c>
      <c r="J50" s="17">
        <v>2</v>
      </c>
      <c r="K50" s="27">
        <v>1.3</v>
      </c>
      <c r="L50" s="27"/>
      <c r="M50" s="25">
        <v>10</v>
      </c>
      <c r="N50" s="17">
        <f>VLOOKUP(A50,[1]Ranking!$A:$K,10,0)</f>
        <v>2</v>
      </c>
      <c r="O50" s="18">
        <f>VLOOKUP(A50,[1]Ranking!$A:$K,11,0)</f>
        <v>1.3</v>
      </c>
      <c r="P50" s="18">
        <f t="shared" si="2"/>
        <v>0</v>
      </c>
      <c r="R50" s="27">
        <v>1</v>
      </c>
    </row>
    <row r="51" spans="1:18">
      <c r="A51" s="47">
        <v>48</v>
      </c>
      <c r="B51" s="48" t="s">
        <v>766</v>
      </c>
      <c r="C51" s="22">
        <v>9008541100</v>
      </c>
      <c r="D51" s="49">
        <v>25966</v>
      </c>
      <c r="E51" s="23">
        <f t="shared" si="0"/>
        <v>346936.03558499576</v>
      </c>
      <c r="F51" s="24">
        <v>55</v>
      </c>
      <c r="G51" s="25">
        <v>75</v>
      </c>
      <c r="H51" s="26">
        <f t="shared" si="1"/>
        <v>65</v>
      </c>
      <c r="I51" s="25">
        <v>334</v>
      </c>
      <c r="J51" s="17">
        <v>10</v>
      </c>
      <c r="K51" s="27">
        <v>0.5</v>
      </c>
      <c r="L51" s="27"/>
      <c r="M51" s="25">
        <v>34</v>
      </c>
      <c r="N51" s="17">
        <f>VLOOKUP(A51,[1]Ranking!$A:$K,10,0)</f>
        <v>10</v>
      </c>
      <c r="O51" s="18">
        <f>VLOOKUP(A51,[1]Ranking!$A:$K,11,0)</f>
        <v>0.5</v>
      </c>
      <c r="P51" s="18">
        <f t="shared" si="2"/>
        <v>0</v>
      </c>
      <c r="R51" s="27">
        <v>0.8</v>
      </c>
    </row>
    <row r="52" spans="1:18">
      <c r="A52" s="47">
        <v>49</v>
      </c>
      <c r="B52" s="48" t="s">
        <v>767</v>
      </c>
      <c r="C52" s="22">
        <v>70337058800</v>
      </c>
      <c r="D52" s="49">
        <v>118488</v>
      </c>
      <c r="E52" s="23">
        <f t="shared" si="0"/>
        <v>593621.79123624333</v>
      </c>
      <c r="F52" s="24">
        <v>20</v>
      </c>
      <c r="G52" s="25">
        <v>4</v>
      </c>
      <c r="H52" s="26">
        <f t="shared" si="1"/>
        <v>12</v>
      </c>
      <c r="I52" s="25">
        <v>351</v>
      </c>
      <c r="J52" s="17">
        <v>10</v>
      </c>
      <c r="K52" s="27">
        <v>0.5</v>
      </c>
      <c r="L52" s="27"/>
      <c r="M52" s="25">
        <v>33</v>
      </c>
      <c r="N52" s="17">
        <f>VLOOKUP(A52,[1]Ranking!$A:$K,10,0)</f>
        <v>10</v>
      </c>
      <c r="O52" s="18">
        <f>VLOOKUP(A52,[1]Ranking!$A:$K,11,0)</f>
        <v>0.5</v>
      </c>
      <c r="P52" s="18">
        <f t="shared" si="2"/>
        <v>0</v>
      </c>
      <c r="R52" s="27">
        <v>1.3</v>
      </c>
    </row>
    <row r="53" spans="1:18">
      <c r="A53" s="47">
        <v>50</v>
      </c>
      <c r="B53" s="48" t="s">
        <v>768</v>
      </c>
      <c r="C53" s="22">
        <v>6376735000</v>
      </c>
      <c r="D53" s="49">
        <v>24609</v>
      </c>
      <c r="E53" s="23">
        <f t="shared" si="0"/>
        <v>259122.06916168882</v>
      </c>
      <c r="F53" s="24">
        <v>99</v>
      </c>
      <c r="G53" s="25">
        <v>81</v>
      </c>
      <c r="H53" s="26">
        <f t="shared" si="1"/>
        <v>90</v>
      </c>
      <c r="I53" s="25">
        <v>309</v>
      </c>
      <c r="J53" s="17">
        <v>9</v>
      </c>
      <c r="K53" s="27">
        <v>0.6</v>
      </c>
      <c r="L53" s="27"/>
      <c r="M53" s="25">
        <v>2</v>
      </c>
      <c r="N53" s="17">
        <f>VLOOKUP(A53,[1]Ranking!$A:$K,10,0)</f>
        <v>9</v>
      </c>
      <c r="O53" s="18">
        <f>VLOOKUP(A53,[1]Ranking!$A:$K,11,0)</f>
        <v>0.6</v>
      </c>
      <c r="P53" s="18">
        <f t="shared" si="2"/>
        <v>0</v>
      </c>
      <c r="R53" s="27">
        <v>0.6</v>
      </c>
    </row>
    <row r="54" spans="1:18">
      <c r="A54" s="47">
        <v>51</v>
      </c>
      <c r="B54" s="48" t="s">
        <v>769</v>
      </c>
      <c r="C54" s="22">
        <v>1841728700</v>
      </c>
      <c r="D54" s="49">
        <v>5157</v>
      </c>
      <c r="E54" s="23">
        <f t="shared" si="0"/>
        <v>357131.80143494281</v>
      </c>
      <c r="F54" s="24">
        <v>53</v>
      </c>
      <c r="G54" s="25">
        <v>249</v>
      </c>
      <c r="H54" s="26">
        <f t="shared" si="1"/>
        <v>151</v>
      </c>
      <c r="I54" s="25">
        <v>225</v>
      </c>
      <c r="J54" s="17">
        <v>7</v>
      </c>
      <c r="K54" s="27">
        <v>0.8</v>
      </c>
      <c r="L54" s="27"/>
      <c r="M54" s="25">
        <v>8</v>
      </c>
      <c r="N54" s="17">
        <f>VLOOKUP(A54,[1]Ranking!$A:$K,10,0)</f>
        <v>7</v>
      </c>
      <c r="O54" s="18">
        <f>VLOOKUP(A54,[1]Ranking!$A:$K,11,0)</f>
        <v>0.8</v>
      </c>
      <c r="P54" s="18">
        <f t="shared" si="2"/>
        <v>0</v>
      </c>
      <c r="R54" s="27">
        <v>1.4</v>
      </c>
    </row>
    <row r="55" spans="1:18">
      <c r="A55" s="47">
        <v>52</v>
      </c>
      <c r="B55" s="48" t="s">
        <v>770</v>
      </c>
      <c r="C55" s="22">
        <v>1736816700</v>
      </c>
      <c r="D55" s="49">
        <v>11626</v>
      </c>
      <c r="E55" s="23">
        <f t="shared" si="0"/>
        <v>149390.73628075005</v>
      </c>
      <c r="F55" s="24">
        <v>249</v>
      </c>
      <c r="G55" s="25">
        <v>168</v>
      </c>
      <c r="H55" s="26">
        <f t="shared" si="1"/>
        <v>208.5</v>
      </c>
      <c r="I55" s="25">
        <v>113</v>
      </c>
      <c r="J55" s="17">
        <v>4</v>
      </c>
      <c r="K55" s="27">
        <v>1.1000000000000001</v>
      </c>
      <c r="L55" s="27"/>
      <c r="M55" s="25">
        <v>21</v>
      </c>
      <c r="N55" s="17">
        <f>VLOOKUP(A55,[1]Ranking!$A:$K,10,0)</f>
        <v>4</v>
      </c>
      <c r="O55" s="18">
        <f>VLOOKUP(A55,[1]Ranking!$A:$K,11,0)</f>
        <v>1.1000000000000001</v>
      </c>
      <c r="P55" s="18">
        <f t="shared" si="2"/>
        <v>0</v>
      </c>
      <c r="R55" s="27">
        <v>1.4</v>
      </c>
    </row>
    <row r="56" spans="1:18">
      <c r="A56" s="47">
        <v>53</v>
      </c>
      <c r="B56" s="48" t="s">
        <v>771</v>
      </c>
      <c r="C56" s="22">
        <v>155406800</v>
      </c>
      <c r="D56" s="49">
        <v>1181</v>
      </c>
      <c r="E56" s="23">
        <f t="shared" si="0"/>
        <v>131589.16172734971</v>
      </c>
      <c r="F56" s="24">
        <v>284</v>
      </c>
      <c r="G56" s="25">
        <v>321</v>
      </c>
      <c r="H56" s="26">
        <f t="shared" si="1"/>
        <v>302.5</v>
      </c>
      <c r="I56" s="25">
        <v>9</v>
      </c>
      <c r="J56" s="17">
        <v>1</v>
      </c>
      <c r="K56" s="27">
        <v>1.4</v>
      </c>
      <c r="L56" s="27"/>
      <c r="M56" s="25">
        <v>13</v>
      </c>
      <c r="N56" s="17">
        <f>VLOOKUP(A56,[1]Ranking!$A:$K,10,0)</f>
        <v>1</v>
      </c>
      <c r="O56" s="18">
        <f>VLOOKUP(A56,[1]Ranking!$A:$K,11,0)</f>
        <v>1.4</v>
      </c>
      <c r="P56" s="18">
        <f t="shared" si="2"/>
        <v>0</v>
      </c>
      <c r="R56" s="27">
        <v>0.9</v>
      </c>
    </row>
    <row r="57" spans="1:18">
      <c r="A57" s="47">
        <v>54</v>
      </c>
      <c r="B57" s="48" t="s">
        <v>772</v>
      </c>
      <c r="C57" s="22">
        <v>2225215400</v>
      </c>
      <c r="D57" s="49">
        <v>13360</v>
      </c>
      <c r="E57" s="23">
        <f t="shared" si="0"/>
        <v>166558.03892215568</v>
      </c>
      <c r="F57" s="24">
        <v>208</v>
      </c>
      <c r="G57" s="25">
        <v>153</v>
      </c>
      <c r="H57" s="26">
        <f t="shared" si="1"/>
        <v>180.5</v>
      </c>
      <c r="I57" s="25">
        <v>158</v>
      </c>
      <c r="J57" s="17">
        <v>5</v>
      </c>
      <c r="K57" s="27">
        <v>1</v>
      </c>
      <c r="L57" s="27"/>
      <c r="M57" s="25">
        <v>22</v>
      </c>
      <c r="N57" s="17">
        <f>VLOOKUP(A57,[1]Ranking!$A:$K,10,0)</f>
        <v>5</v>
      </c>
      <c r="O57" s="18">
        <f>VLOOKUP(A57,[1]Ranking!$A:$K,11,0)</f>
        <v>1</v>
      </c>
      <c r="P57" s="18">
        <f t="shared" si="2"/>
        <v>0</v>
      </c>
      <c r="R57" s="27">
        <v>0.9</v>
      </c>
    </row>
    <row r="58" spans="1:18">
      <c r="A58" s="47">
        <v>55</v>
      </c>
      <c r="B58" s="48" t="s">
        <v>773</v>
      </c>
      <c r="C58" s="22">
        <v>8768778800</v>
      </c>
      <c r="D58" s="49">
        <v>6711</v>
      </c>
      <c r="E58" s="23">
        <f t="shared" si="0"/>
        <v>1306627.7454924751</v>
      </c>
      <c r="F58" s="24">
        <v>6</v>
      </c>
      <c r="G58" s="25">
        <v>223</v>
      </c>
      <c r="H58" s="26">
        <f t="shared" si="1"/>
        <v>114.5</v>
      </c>
      <c r="I58" s="25">
        <v>273</v>
      </c>
      <c r="J58" s="17">
        <v>8</v>
      </c>
      <c r="K58" s="27">
        <v>0.7</v>
      </c>
      <c r="L58" s="27"/>
      <c r="M58" s="25">
        <v>34</v>
      </c>
      <c r="N58" s="17">
        <f>VLOOKUP(A58,[1]Ranking!$A:$K,10,0)</f>
        <v>8</v>
      </c>
      <c r="O58" s="18">
        <f>VLOOKUP(A58,[1]Ranking!$A:$K,11,0)</f>
        <v>0.7</v>
      </c>
      <c r="P58" s="18">
        <f t="shared" si="2"/>
        <v>0</v>
      </c>
      <c r="R58" s="27">
        <v>0.8</v>
      </c>
    </row>
    <row r="59" spans="1:18">
      <c r="A59" s="47">
        <v>56</v>
      </c>
      <c r="B59" s="48" t="s">
        <v>774</v>
      </c>
      <c r="C59" s="22">
        <v>7194279300</v>
      </c>
      <c r="D59" s="49">
        <v>35906</v>
      </c>
      <c r="E59" s="23">
        <f t="shared" si="0"/>
        <v>200364.26502534395</v>
      </c>
      <c r="F59" s="24">
        <v>153</v>
      </c>
      <c r="G59" s="25">
        <v>47</v>
      </c>
      <c r="H59" s="26">
        <f t="shared" si="1"/>
        <v>100</v>
      </c>
      <c r="I59" s="25">
        <v>294</v>
      </c>
      <c r="J59" s="17">
        <v>9</v>
      </c>
      <c r="K59" s="27">
        <v>0.6</v>
      </c>
      <c r="L59" s="27"/>
      <c r="M59" s="25">
        <v>28</v>
      </c>
      <c r="N59" s="17">
        <f>VLOOKUP(A59,[1]Ranking!$A:$K,10,0)</f>
        <v>9</v>
      </c>
      <c r="O59" s="18">
        <f>VLOOKUP(A59,[1]Ranking!$A:$K,11,0)</f>
        <v>0.6</v>
      </c>
      <c r="P59" s="18">
        <f t="shared" si="2"/>
        <v>0</v>
      </c>
      <c r="R59" s="27">
        <v>1</v>
      </c>
    </row>
    <row r="60" spans="1:18">
      <c r="A60" s="47">
        <v>57</v>
      </c>
      <c r="B60" s="48" t="s">
        <v>775</v>
      </c>
      <c r="C60" s="22">
        <v>5133648900</v>
      </c>
      <c r="D60" s="49">
        <v>38637</v>
      </c>
      <c r="E60" s="23">
        <f t="shared" si="0"/>
        <v>132868.72427983538</v>
      </c>
      <c r="F60" s="24">
        <v>282</v>
      </c>
      <c r="G60" s="25">
        <v>42</v>
      </c>
      <c r="H60" s="26">
        <f t="shared" si="1"/>
        <v>162</v>
      </c>
      <c r="I60" s="25">
        <v>205</v>
      </c>
      <c r="J60" s="17">
        <v>6</v>
      </c>
      <c r="K60" s="27">
        <v>0.9</v>
      </c>
      <c r="L60" s="27"/>
      <c r="M60" s="25">
        <v>8</v>
      </c>
      <c r="N60" s="17">
        <f>VLOOKUP(A60,[1]Ranking!$A:$K,10,0)</f>
        <v>6</v>
      </c>
      <c r="O60" s="18">
        <f>VLOOKUP(A60,[1]Ranking!$A:$K,11,0)</f>
        <v>0.9</v>
      </c>
      <c r="P60" s="18">
        <f t="shared" si="2"/>
        <v>0</v>
      </c>
      <c r="R60" s="27">
        <v>1.3</v>
      </c>
    </row>
    <row r="61" spans="1:18">
      <c r="A61" s="47">
        <v>58</v>
      </c>
      <c r="B61" s="48" t="s">
        <v>776</v>
      </c>
      <c r="C61" s="22">
        <v>380218700</v>
      </c>
      <c r="D61" s="49">
        <v>3215</v>
      </c>
      <c r="E61" s="23">
        <f t="shared" si="0"/>
        <v>118263.98133748055</v>
      </c>
      <c r="F61" s="24">
        <v>307</v>
      </c>
      <c r="G61" s="25">
        <v>276</v>
      </c>
      <c r="H61" s="26">
        <f t="shared" si="1"/>
        <v>291.5</v>
      </c>
      <c r="I61" s="25">
        <v>21</v>
      </c>
      <c r="J61" s="17">
        <v>1</v>
      </c>
      <c r="K61" s="27">
        <v>1.4</v>
      </c>
      <c r="L61" s="27"/>
      <c r="M61" s="25">
        <v>31</v>
      </c>
      <c r="N61" s="17">
        <f>VLOOKUP(A61,[1]Ranking!$A:$K,10,0)</f>
        <v>1</v>
      </c>
      <c r="O61" s="18">
        <f>VLOOKUP(A61,[1]Ranking!$A:$K,11,0)</f>
        <v>1.4</v>
      </c>
      <c r="P61" s="18">
        <f t="shared" si="2"/>
        <v>0</v>
      </c>
      <c r="R61" s="27">
        <v>1.3</v>
      </c>
    </row>
    <row r="62" spans="1:18">
      <c r="A62" s="47">
        <v>59</v>
      </c>
      <c r="B62" s="48" t="s">
        <v>777</v>
      </c>
      <c r="C62" s="22">
        <v>150115400</v>
      </c>
      <c r="D62" s="49">
        <v>1220</v>
      </c>
      <c r="E62" s="23">
        <f t="shared" si="0"/>
        <v>123045.40983606558</v>
      </c>
      <c r="F62" s="24">
        <v>301</v>
      </c>
      <c r="G62" s="25">
        <v>317</v>
      </c>
      <c r="H62" s="26">
        <f t="shared" si="1"/>
        <v>309</v>
      </c>
      <c r="I62" s="25">
        <v>5</v>
      </c>
      <c r="J62" s="17">
        <v>1</v>
      </c>
      <c r="K62" s="27">
        <v>1.4</v>
      </c>
      <c r="L62" s="27"/>
      <c r="M62" s="25">
        <v>26</v>
      </c>
      <c r="N62" s="17">
        <f>VLOOKUP(A62,[1]Ranking!$A:$K,10,0)</f>
        <v>1</v>
      </c>
      <c r="O62" s="18">
        <f>VLOOKUP(A62,[1]Ranking!$A:$K,11,0)</f>
        <v>1.4</v>
      </c>
      <c r="P62" s="18">
        <f t="shared" si="2"/>
        <v>0</v>
      </c>
      <c r="R62" s="27">
        <v>0.6</v>
      </c>
    </row>
    <row r="63" spans="1:18">
      <c r="A63" s="47">
        <v>60</v>
      </c>
      <c r="B63" s="48" t="s">
        <v>778</v>
      </c>
      <c r="C63" s="22">
        <v>190606900</v>
      </c>
      <c r="D63" s="49">
        <v>1175</v>
      </c>
      <c r="E63" s="23">
        <f t="shared" si="0"/>
        <v>162218.63829787233</v>
      </c>
      <c r="F63" s="24">
        <v>212</v>
      </c>
      <c r="G63" s="25">
        <v>322</v>
      </c>
      <c r="H63" s="26">
        <f t="shared" si="1"/>
        <v>267</v>
      </c>
      <c r="I63" s="25">
        <v>43</v>
      </c>
      <c r="J63" s="17">
        <v>2</v>
      </c>
      <c r="K63" s="27">
        <v>1.3</v>
      </c>
      <c r="L63" s="27"/>
      <c r="M63" s="25">
        <v>33</v>
      </c>
      <c r="N63" s="17">
        <f>VLOOKUP(A63,[1]Ranking!$A:$K,10,0)</f>
        <v>2</v>
      </c>
      <c r="O63" s="18">
        <f>VLOOKUP(A63,[1]Ranking!$A:$K,11,0)</f>
        <v>1.3</v>
      </c>
      <c r="P63" s="18">
        <f t="shared" si="2"/>
        <v>0</v>
      </c>
      <c r="R63" s="27">
        <v>1.2</v>
      </c>
    </row>
    <row r="64" spans="1:18">
      <c r="A64" s="47">
        <v>61</v>
      </c>
      <c r="B64" s="48" t="s">
        <v>779</v>
      </c>
      <c r="C64" s="22">
        <v>4667842700</v>
      </c>
      <c r="D64" s="49">
        <v>54980</v>
      </c>
      <c r="E64" s="23">
        <f t="shared" si="0"/>
        <v>84900.740269188798</v>
      </c>
      <c r="F64" s="24">
        <v>341</v>
      </c>
      <c r="G64" s="25">
        <v>24</v>
      </c>
      <c r="H64" s="26">
        <f t="shared" si="1"/>
        <v>182.5</v>
      </c>
      <c r="I64" s="25">
        <v>154</v>
      </c>
      <c r="J64" s="17">
        <v>5</v>
      </c>
      <c r="K64" s="27">
        <v>1</v>
      </c>
      <c r="L64" s="27"/>
      <c r="M64" s="25">
        <v>30</v>
      </c>
      <c r="N64" s="17">
        <f>VLOOKUP(A64,[1]Ranking!$A:$K,10,0)</f>
        <v>5</v>
      </c>
      <c r="O64" s="18">
        <f>VLOOKUP(A64,[1]Ranking!$A:$K,11,0)</f>
        <v>1</v>
      </c>
      <c r="P64" s="18">
        <f t="shared" si="2"/>
        <v>0</v>
      </c>
      <c r="R64" s="27">
        <v>0.7</v>
      </c>
    </row>
    <row r="65" spans="1:18">
      <c r="A65" s="47">
        <v>62</v>
      </c>
      <c r="B65" s="48" t="s">
        <v>780</v>
      </c>
      <c r="C65" s="22">
        <v>3878126000</v>
      </c>
      <c r="D65" s="49">
        <v>1235</v>
      </c>
      <c r="E65" s="23">
        <f t="shared" si="0"/>
        <v>3140182.9959514169</v>
      </c>
      <c r="F65" s="24">
        <v>2</v>
      </c>
      <c r="G65" s="25">
        <v>316</v>
      </c>
      <c r="H65" s="26">
        <f t="shared" si="1"/>
        <v>159</v>
      </c>
      <c r="I65" s="25">
        <v>214</v>
      </c>
      <c r="J65" s="17">
        <v>7</v>
      </c>
      <c r="K65" s="27">
        <v>0.8</v>
      </c>
      <c r="L65" s="27"/>
      <c r="M65" s="25">
        <v>2</v>
      </c>
      <c r="N65" s="17">
        <f>VLOOKUP(A65,[1]Ranking!$A:$K,10,0)</f>
        <v>7</v>
      </c>
      <c r="O65" s="18">
        <f>VLOOKUP(A65,[1]Ranking!$A:$K,11,0)</f>
        <v>0.8</v>
      </c>
      <c r="P65" s="18">
        <f t="shared" si="2"/>
        <v>0</v>
      </c>
      <c r="R65" s="27">
        <v>0.5</v>
      </c>
    </row>
    <row r="66" spans="1:18">
      <c r="A66" s="47">
        <v>63</v>
      </c>
      <c r="B66" s="48" t="s">
        <v>781</v>
      </c>
      <c r="C66" s="22">
        <v>149674900</v>
      </c>
      <c r="D66" s="49">
        <v>1643</v>
      </c>
      <c r="E66" s="23">
        <f t="shared" si="0"/>
        <v>91098.539257455879</v>
      </c>
      <c r="F66" s="24">
        <v>337</v>
      </c>
      <c r="G66" s="25">
        <v>302</v>
      </c>
      <c r="H66" s="26">
        <f t="shared" si="1"/>
        <v>319.5</v>
      </c>
      <c r="I66" s="25">
        <v>2</v>
      </c>
      <c r="J66" s="17">
        <v>1</v>
      </c>
      <c r="K66" s="27">
        <v>1.4</v>
      </c>
      <c r="L66" s="27"/>
      <c r="M66" s="25">
        <v>32</v>
      </c>
      <c r="N66" s="17">
        <f>VLOOKUP(A66,[1]Ranking!$A:$K,10,0)</f>
        <v>1</v>
      </c>
      <c r="O66" s="18">
        <f>VLOOKUP(A66,[1]Ranking!$A:$K,11,0)</f>
        <v>1.4</v>
      </c>
      <c r="P66" s="18">
        <f t="shared" si="2"/>
        <v>0</v>
      </c>
      <c r="R66" s="27">
        <v>0.6</v>
      </c>
    </row>
    <row r="67" spans="1:18">
      <c r="A67" s="47">
        <v>64</v>
      </c>
      <c r="B67" s="48" t="s">
        <v>782</v>
      </c>
      <c r="C67" s="22">
        <v>1853848200</v>
      </c>
      <c r="D67" s="49">
        <v>15484</v>
      </c>
      <c r="E67" s="23">
        <f t="shared" si="0"/>
        <v>119726.69852751227</v>
      </c>
      <c r="F67" s="24">
        <v>304</v>
      </c>
      <c r="G67" s="25">
        <v>133</v>
      </c>
      <c r="H67" s="26">
        <f t="shared" si="1"/>
        <v>218.5</v>
      </c>
      <c r="I67" s="25">
        <v>99</v>
      </c>
      <c r="J67" s="17">
        <v>3</v>
      </c>
      <c r="K67" s="27">
        <v>1.2</v>
      </c>
      <c r="L67" s="27"/>
      <c r="M67" s="25">
        <v>15</v>
      </c>
      <c r="N67" s="17">
        <f>VLOOKUP(A67,[1]Ranking!$A:$K,10,0)</f>
        <v>3</v>
      </c>
      <c r="O67" s="18">
        <f>VLOOKUP(A67,[1]Ranking!$A:$K,11,0)</f>
        <v>1.2</v>
      </c>
      <c r="P67" s="18">
        <f t="shared" si="2"/>
        <v>0</v>
      </c>
      <c r="R67" s="27">
        <v>1.4</v>
      </c>
    </row>
    <row r="68" spans="1:18">
      <c r="A68" s="47">
        <v>65</v>
      </c>
      <c r="B68" s="48" t="s">
        <v>783</v>
      </c>
      <c r="C68" s="22">
        <v>3547050800</v>
      </c>
      <c r="D68" s="49">
        <v>8346</v>
      </c>
      <c r="E68" s="23">
        <f t="shared" ref="E68:E131" si="3">C68/D68</f>
        <v>425000.09585430147</v>
      </c>
      <c r="F68" s="24">
        <v>38</v>
      </c>
      <c r="G68" s="25">
        <v>200</v>
      </c>
      <c r="H68" s="26">
        <f t="shared" ref="H68:H131" si="4">(F68+G68)/2</f>
        <v>119</v>
      </c>
      <c r="I68" s="25">
        <v>268</v>
      </c>
      <c r="J68" s="17">
        <v>8</v>
      </c>
      <c r="K68" s="27">
        <v>0.7</v>
      </c>
      <c r="L68" s="27"/>
      <c r="M68" s="25">
        <v>35</v>
      </c>
      <c r="N68" s="17">
        <f>VLOOKUP(A68,[1]Ranking!$A:$K,10,0)</f>
        <v>8</v>
      </c>
      <c r="O68" s="18">
        <f>VLOOKUP(A68,[1]Ranking!$A:$K,11,0)</f>
        <v>0.7</v>
      </c>
      <c r="P68" s="18">
        <f t="shared" ref="P68:P131" si="5">O68-K68</f>
        <v>0</v>
      </c>
      <c r="R68" s="27">
        <v>0.6</v>
      </c>
    </row>
    <row r="69" spans="1:18">
      <c r="A69" s="47">
        <v>66</v>
      </c>
      <c r="B69" s="48" t="s">
        <v>784</v>
      </c>
      <c r="C69" s="22">
        <v>203121700</v>
      </c>
      <c r="D69" s="49">
        <v>1617</v>
      </c>
      <c r="E69" s="23">
        <f t="shared" si="3"/>
        <v>125616.38837353123</v>
      </c>
      <c r="F69" s="24">
        <v>296</v>
      </c>
      <c r="G69" s="25">
        <v>307</v>
      </c>
      <c r="H69" s="26">
        <f t="shared" si="4"/>
        <v>301.5</v>
      </c>
      <c r="I69" s="25">
        <v>12</v>
      </c>
      <c r="J69" s="17">
        <v>1</v>
      </c>
      <c r="K69" s="27">
        <v>1.4</v>
      </c>
      <c r="L69" s="27"/>
      <c r="M69" s="25">
        <v>27</v>
      </c>
      <c r="N69" s="17">
        <f>VLOOKUP(A69,[1]Ranking!$A:$K,10,0)</f>
        <v>1</v>
      </c>
      <c r="O69" s="18">
        <f>VLOOKUP(A69,[1]Ranking!$A:$K,11,0)</f>
        <v>1.4</v>
      </c>
      <c r="P69" s="18">
        <f t="shared" si="5"/>
        <v>0</v>
      </c>
      <c r="R69" s="27">
        <v>1.1000000000000001</v>
      </c>
    </row>
    <row r="70" spans="1:18">
      <c r="A70" s="47">
        <v>67</v>
      </c>
      <c r="B70" s="48" t="s">
        <v>785</v>
      </c>
      <c r="C70" s="22">
        <v>7337635800</v>
      </c>
      <c r="D70" s="49">
        <v>17954</v>
      </c>
      <c r="E70" s="23">
        <f t="shared" si="3"/>
        <v>408690.86554528237</v>
      </c>
      <c r="F70" s="24">
        <v>41</v>
      </c>
      <c r="G70" s="25">
        <v>112</v>
      </c>
      <c r="H70" s="26">
        <f t="shared" si="4"/>
        <v>76.5</v>
      </c>
      <c r="I70" s="25">
        <v>326</v>
      </c>
      <c r="J70" s="17">
        <v>10</v>
      </c>
      <c r="K70" s="27">
        <v>0.5</v>
      </c>
      <c r="L70" s="27"/>
      <c r="M70" s="25">
        <v>24</v>
      </c>
      <c r="N70" s="17">
        <f>VLOOKUP(A70,[1]Ranking!$A:$K,10,0)</f>
        <v>10</v>
      </c>
      <c r="O70" s="18">
        <f>VLOOKUP(A70,[1]Ranking!$A:$K,11,0)</f>
        <v>0.5</v>
      </c>
      <c r="P70" s="18">
        <f t="shared" si="5"/>
        <v>0</v>
      </c>
      <c r="R70" s="27">
        <v>1.2</v>
      </c>
    </row>
    <row r="71" spans="1:18">
      <c r="A71" s="47">
        <v>68</v>
      </c>
      <c r="B71" s="48" t="s">
        <v>786</v>
      </c>
      <c r="C71" s="22">
        <v>298724500</v>
      </c>
      <c r="D71" s="49">
        <v>1760</v>
      </c>
      <c r="E71" s="23">
        <f t="shared" si="3"/>
        <v>169729.82954545456</v>
      </c>
      <c r="F71" s="24">
        <v>204</v>
      </c>
      <c r="G71" s="25">
        <v>297</v>
      </c>
      <c r="H71" s="26">
        <f t="shared" si="4"/>
        <v>250.5</v>
      </c>
      <c r="I71" s="25">
        <v>65</v>
      </c>
      <c r="J71" s="17">
        <v>2</v>
      </c>
      <c r="K71" s="27">
        <v>1.3</v>
      </c>
      <c r="L71" s="27"/>
      <c r="M71" s="25">
        <v>14</v>
      </c>
      <c r="N71" s="17">
        <f>VLOOKUP(A71,[1]Ranking!$A:$K,10,0)</f>
        <v>2</v>
      </c>
      <c r="O71" s="18">
        <f>VLOOKUP(A71,[1]Ranking!$A:$K,11,0)</f>
        <v>1.3</v>
      </c>
      <c r="P71" s="18">
        <f t="shared" si="5"/>
        <v>0</v>
      </c>
      <c r="R71" s="27">
        <v>1</v>
      </c>
    </row>
    <row r="72" spans="1:18">
      <c r="A72" s="47">
        <v>69</v>
      </c>
      <c r="B72" s="48" t="s">
        <v>787</v>
      </c>
      <c r="C72" s="22">
        <v>153578200</v>
      </c>
      <c r="D72" s="49">
        <v>818</v>
      </c>
      <c r="E72" s="23">
        <f t="shared" si="3"/>
        <v>187748.4107579462</v>
      </c>
      <c r="F72" s="24">
        <v>175</v>
      </c>
      <c r="G72" s="25">
        <v>329</v>
      </c>
      <c r="H72" s="26">
        <f t="shared" si="4"/>
        <v>252</v>
      </c>
      <c r="I72" s="25">
        <v>63</v>
      </c>
      <c r="J72" s="17">
        <v>2</v>
      </c>
      <c r="K72" s="27">
        <v>1.3</v>
      </c>
      <c r="L72" s="27"/>
      <c r="M72" s="25">
        <v>31</v>
      </c>
      <c r="N72" s="17">
        <f>VLOOKUP(A72,[1]Ranking!$A:$K,10,0)</f>
        <v>2</v>
      </c>
      <c r="O72" s="18">
        <f>VLOOKUP(A72,[1]Ranking!$A:$K,11,0)</f>
        <v>1.3</v>
      </c>
      <c r="P72" s="18">
        <f t="shared" si="5"/>
        <v>0</v>
      </c>
      <c r="R72" s="27">
        <v>0.6</v>
      </c>
    </row>
    <row r="73" spans="1:18">
      <c r="A73" s="47">
        <v>70</v>
      </c>
      <c r="B73" s="48" t="s">
        <v>788</v>
      </c>
      <c r="C73" s="22">
        <v>732087000</v>
      </c>
      <c r="D73" s="49">
        <v>6236</v>
      </c>
      <c r="E73" s="23">
        <f t="shared" si="3"/>
        <v>117396.8890314304</v>
      </c>
      <c r="F73" s="24">
        <v>312</v>
      </c>
      <c r="G73" s="25">
        <v>232</v>
      </c>
      <c r="H73" s="26">
        <f t="shared" si="4"/>
        <v>272</v>
      </c>
      <c r="I73" s="25">
        <v>36</v>
      </c>
      <c r="J73" s="17">
        <v>1</v>
      </c>
      <c r="K73" s="27">
        <v>1.4</v>
      </c>
      <c r="L73" s="27"/>
      <c r="M73" s="25">
        <v>10</v>
      </c>
      <c r="N73" s="17">
        <f>VLOOKUP(A73,[1]Ranking!$A:$K,10,0)</f>
        <v>2</v>
      </c>
      <c r="O73" s="18">
        <f>VLOOKUP(A73,[1]Ranking!$A:$K,11,0)</f>
        <v>1.3</v>
      </c>
      <c r="P73" s="18">
        <f t="shared" si="5"/>
        <v>-9.9999999999999867E-2</v>
      </c>
      <c r="R73" s="27">
        <v>1.3</v>
      </c>
    </row>
    <row r="74" spans="1:18">
      <c r="A74" s="47">
        <v>71</v>
      </c>
      <c r="B74" s="48" t="s">
        <v>789</v>
      </c>
      <c r="C74" s="22">
        <v>6417792300</v>
      </c>
      <c r="D74" s="49">
        <v>27781</v>
      </c>
      <c r="E74" s="23">
        <f t="shared" si="3"/>
        <v>231013.72520787589</v>
      </c>
      <c r="F74" s="24">
        <v>117</v>
      </c>
      <c r="G74" s="25">
        <v>71</v>
      </c>
      <c r="H74" s="26">
        <f t="shared" si="4"/>
        <v>94</v>
      </c>
      <c r="I74" s="25">
        <v>300</v>
      </c>
      <c r="J74" s="17">
        <v>9</v>
      </c>
      <c r="K74" s="27">
        <v>0.6</v>
      </c>
      <c r="L74" s="27"/>
      <c r="M74" s="25">
        <v>17</v>
      </c>
      <c r="N74" s="17">
        <f>VLOOKUP(A74,[1]Ranking!$A:$K,10,0)</f>
        <v>9</v>
      </c>
      <c r="O74" s="18">
        <f>VLOOKUP(A74,[1]Ranking!$A:$K,11,0)</f>
        <v>0.6</v>
      </c>
      <c r="P74" s="18">
        <f t="shared" si="5"/>
        <v>0</v>
      </c>
      <c r="R74" s="27">
        <v>0.6</v>
      </c>
    </row>
    <row r="75" spans="1:18">
      <c r="A75" s="47">
        <v>72</v>
      </c>
      <c r="B75" s="48" t="s">
        <v>790</v>
      </c>
      <c r="C75" s="22">
        <v>6798935400</v>
      </c>
      <c r="D75" s="49">
        <v>33406</v>
      </c>
      <c r="E75" s="23">
        <f t="shared" si="3"/>
        <v>203524.37885409806</v>
      </c>
      <c r="F75" s="24">
        <v>147</v>
      </c>
      <c r="G75" s="25">
        <v>52</v>
      </c>
      <c r="H75" s="26">
        <f t="shared" si="4"/>
        <v>99.5</v>
      </c>
      <c r="I75" s="25">
        <v>295</v>
      </c>
      <c r="J75" s="17">
        <v>9</v>
      </c>
      <c r="K75" s="27">
        <v>0.6</v>
      </c>
      <c r="L75" s="27"/>
      <c r="M75" s="25">
        <v>14</v>
      </c>
      <c r="N75" s="17">
        <f>VLOOKUP(A75,[1]Ranking!$A:$K,10,0)</f>
        <v>9</v>
      </c>
      <c r="O75" s="18">
        <f>VLOOKUP(A75,[1]Ranking!$A:$K,11,0)</f>
        <v>0.6</v>
      </c>
      <c r="P75" s="18">
        <f t="shared" si="5"/>
        <v>0</v>
      </c>
      <c r="R75" s="27">
        <v>0.5</v>
      </c>
    </row>
    <row r="76" spans="1:18">
      <c r="A76" s="47">
        <v>73</v>
      </c>
      <c r="B76" s="48" t="s">
        <v>791</v>
      </c>
      <c r="C76" s="22">
        <v>6593838900</v>
      </c>
      <c r="D76" s="49">
        <v>24997</v>
      </c>
      <c r="E76" s="23">
        <f t="shared" si="3"/>
        <v>263785.21022522706</v>
      </c>
      <c r="F76" s="24">
        <v>91</v>
      </c>
      <c r="G76" s="25">
        <v>80</v>
      </c>
      <c r="H76" s="26">
        <f t="shared" si="4"/>
        <v>85.5</v>
      </c>
      <c r="I76" s="25">
        <v>317</v>
      </c>
      <c r="J76" s="17">
        <v>10</v>
      </c>
      <c r="K76" s="27">
        <v>0.5</v>
      </c>
      <c r="L76" s="27"/>
      <c r="M76" s="25">
        <v>29</v>
      </c>
      <c r="N76" s="17">
        <f>VLOOKUP(A76,[1]Ranking!$A:$K,10,0)</f>
        <v>9</v>
      </c>
      <c r="O76" s="18">
        <f>VLOOKUP(A76,[1]Ranking!$A:$K,11,0)</f>
        <v>0.6</v>
      </c>
      <c r="P76" s="18">
        <f t="shared" si="5"/>
        <v>9.9999999999999978E-2</v>
      </c>
      <c r="R76" s="27">
        <v>0.9</v>
      </c>
    </row>
    <row r="77" spans="1:18">
      <c r="A77" s="47">
        <v>74</v>
      </c>
      <c r="B77" s="48" t="s">
        <v>792</v>
      </c>
      <c r="C77" s="22">
        <v>869370900</v>
      </c>
      <c r="D77" s="49">
        <v>5162</v>
      </c>
      <c r="E77" s="23">
        <f t="shared" si="3"/>
        <v>168417.4544750097</v>
      </c>
      <c r="F77" s="24">
        <v>205</v>
      </c>
      <c r="G77" s="25">
        <v>248</v>
      </c>
      <c r="H77" s="26">
        <f t="shared" si="4"/>
        <v>226.5</v>
      </c>
      <c r="I77" s="25">
        <v>90</v>
      </c>
      <c r="J77" s="17">
        <v>3</v>
      </c>
      <c r="K77" s="27">
        <v>1.2</v>
      </c>
      <c r="L77" s="27"/>
      <c r="M77" s="25">
        <v>22</v>
      </c>
      <c r="N77" s="17">
        <f>VLOOKUP(A77,[1]Ranking!$A:$K,10,0)</f>
        <v>3</v>
      </c>
      <c r="O77" s="18">
        <f>VLOOKUP(A77,[1]Ranking!$A:$K,11,0)</f>
        <v>1.2</v>
      </c>
      <c r="P77" s="18">
        <f t="shared" si="5"/>
        <v>0</v>
      </c>
      <c r="R77" s="27">
        <v>1.4</v>
      </c>
    </row>
    <row r="78" spans="1:18">
      <c r="A78" s="47">
        <v>75</v>
      </c>
      <c r="B78" s="48" t="s">
        <v>793</v>
      </c>
      <c r="C78" s="22">
        <v>8912902400</v>
      </c>
      <c r="D78" s="49">
        <v>14932</v>
      </c>
      <c r="E78" s="23">
        <f t="shared" si="3"/>
        <v>596899.43744977226</v>
      </c>
      <c r="F78" s="24">
        <v>19</v>
      </c>
      <c r="G78" s="25">
        <v>139</v>
      </c>
      <c r="H78" s="26">
        <f t="shared" si="4"/>
        <v>79</v>
      </c>
      <c r="I78" s="25">
        <v>322</v>
      </c>
      <c r="J78" s="17">
        <v>10</v>
      </c>
      <c r="K78" s="27">
        <v>0.5</v>
      </c>
      <c r="L78" s="27"/>
      <c r="M78" s="25">
        <v>26</v>
      </c>
      <c r="N78" s="17">
        <f>VLOOKUP(A78,[1]Ranking!$A:$K,10,0)</f>
        <v>10</v>
      </c>
      <c r="O78" s="18">
        <f>VLOOKUP(A78,[1]Ranking!$A:$K,11,0)</f>
        <v>0.5</v>
      </c>
      <c r="P78" s="18">
        <f t="shared" si="5"/>
        <v>0</v>
      </c>
      <c r="R78" s="27">
        <v>1.1000000000000001</v>
      </c>
    </row>
    <row r="79" spans="1:18">
      <c r="A79" s="47">
        <v>76</v>
      </c>
      <c r="B79" s="48" t="s">
        <v>794</v>
      </c>
      <c r="C79" s="22">
        <v>1314856400</v>
      </c>
      <c r="D79" s="49">
        <v>8168</v>
      </c>
      <c r="E79" s="23">
        <f t="shared" si="3"/>
        <v>160976.54260528894</v>
      </c>
      <c r="F79" s="24">
        <v>215</v>
      </c>
      <c r="G79" s="25">
        <v>203</v>
      </c>
      <c r="H79" s="26">
        <f t="shared" si="4"/>
        <v>209</v>
      </c>
      <c r="I79" s="25">
        <v>111</v>
      </c>
      <c r="J79" s="17">
        <v>4</v>
      </c>
      <c r="K79" s="27">
        <v>1.1000000000000001</v>
      </c>
      <c r="L79" s="27"/>
      <c r="M79" s="25">
        <v>25</v>
      </c>
      <c r="N79" s="17">
        <f>VLOOKUP(A79,[1]Ranking!$A:$K,10,0)</f>
        <v>4</v>
      </c>
      <c r="O79" s="18">
        <f>VLOOKUP(A79,[1]Ranking!$A:$K,11,0)</f>
        <v>1.1000000000000001</v>
      </c>
      <c r="P79" s="18">
        <f t="shared" si="5"/>
        <v>0</v>
      </c>
      <c r="R79" s="27">
        <v>1</v>
      </c>
    </row>
    <row r="80" spans="1:18">
      <c r="A80" s="47">
        <v>77</v>
      </c>
      <c r="B80" s="48" t="s">
        <v>795</v>
      </c>
      <c r="C80" s="22">
        <v>1302158500</v>
      </c>
      <c r="D80" s="49">
        <v>9153</v>
      </c>
      <c r="E80" s="23">
        <f t="shared" si="3"/>
        <v>142265.75986015514</v>
      </c>
      <c r="F80" s="24">
        <v>264</v>
      </c>
      <c r="G80" s="25">
        <v>193</v>
      </c>
      <c r="H80" s="26">
        <f t="shared" si="4"/>
        <v>228.5</v>
      </c>
      <c r="I80" s="25">
        <v>88</v>
      </c>
      <c r="J80" s="17">
        <v>3</v>
      </c>
      <c r="K80" s="27">
        <v>1.2</v>
      </c>
      <c r="L80" s="27"/>
      <c r="M80" s="25">
        <v>2</v>
      </c>
      <c r="N80" s="17">
        <f>VLOOKUP(A80,[1]Ranking!$A:$K,10,0)</f>
        <v>3</v>
      </c>
      <c r="O80" s="18">
        <f>VLOOKUP(A80,[1]Ranking!$A:$K,11,0)</f>
        <v>1.2</v>
      </c>
      <c r="P80" s="18">
        <f t="shared" si="5"/>
        <v>0</v>
      </c>
      <c r="R80" s="27">
        <v>0.7</v>
      </c>
    </row>
    <row r="81" spans="1:18">
      <c r="A81" s="47">
        <v>78</v>
      </c>
      <c r="B81" s="48" t="s">
        <v>796</v>
      </c>
      <c r="C81" s="22">
        <v>2854881300</v>
      </c>
      <c r="D81" s="49">
        <v>5860</v>
      </c>
      <c r="E81" s="23">
        <f t="shared" si="3"/>
        <v>487181.10921501706</v>
      </c>
      <c r="F81" s="24">
        <v>27</v>
      </c>
      <c r="G81" s="25">
        <v>236</v>
      </c>
      <c r="H81" s="26">
        <f t="shared" si="4"/>
        <v>131.5</v>
      </c>
      <c r="I81" s="25">
        <v>253</v>
      </c>
      <c r="J81" s="17">
        <v>8</v>
      </c>
      <c r="K81" s="27">
        <v>0.7</v>
      </c>
      <c r="L81" s="27"/>
      <c r="M81" s="25">
        <v>25</v>
      </c>
      <c r="N81" s="17">
        <f>VLOOKUP(A81,[1]Ranking!$A:$K,10,0)</f>
        <v>8</v>
      </c>
      <c r="O81" s="18">
        <f>VLOOKUP(A81,[1]Ranking!$A:$K,11,0)</f>
        <v>0.7</v>
      </c>
      <c r="P81" s="18">
        <f t="shared" si="5"/>
        <v>0</v>
      </c>
      <c r="R81" s="27">
        <v>0.8</v>
      </c>
    </row>
    <row r="82" spans="1:18">
      <c r="A82" s="47">
        <v>79</v>
      </c>
      <c r="B82" s="48" t="s">
        <v>797</v>
      </c>
      <c r="C82" s="22">
        <v>4790569000</v>
      </c>
      <c r="D82" s="49">
        <v>32060</v>
      </c>
      <c r="E82" s="23">
        <f t="shared" si="3"/>
        <v>149425.10917030569</v>
      </c>
      <c r="F82" s="24">
        <v>247</v>
      </c>
      <c r="G82" s="25">
        <v>55</v>
      </c>
      <c r="H82" s="26">
        <f t="shared" si="4"/>
        <v>151</v>
      </c>
      <c r="I82" s="25">
        <v>227</v>
      </c>
      <c r="J82" s="17">
        <v>7</v>
      </c>
      <c r="K82" s="27">
        <v>0.8</v>
      </c>
      <c r="L82" s="27"/>
      <c r="M82" s="25">
        <v>4</v>
      </c>
      <c r="N82" s="17">
        <f>VLOOKUP(A82,[1]Ranking!$A:$K,10,0)</f>
        <v>7</v>
      </c>
      <c r="O82" s="18">
        <f>VLOOKUP(A82,[1]Ranking!$A:$K,11,0)</f>
        <v>0.8</v>
      </c>
      <c r="P82" s="18">
        <f t="shared" si="5"/>
        <v>0</v>
      </c>
      <c r="R82" s="27">
        <v>1.4</v>
      </c>
    </row>
    <row r="83" spans="1:18">
      <c r="A83" s="47">
        <v>80</v>
      </c>
      <c r="B83" s="48" t="s">
        <v>798</v>
      </c>
      <c r="C83" s="22">
        <v>1305684900</v>
      </c>
      <c r="D83" s="49">
        <v>11850</v>
      </c>
      <c r="E83" s="23">
        <f t="shared" si="3"/>
        <v>110184.37974683545</v>
      </c>
      <c r="F83" s="24">
        <v>321</v>
      </c>
      <c r="G83" s="25">
        <v>165</v>
      </c>
      <c r="H83" s="26">
        <f t="shared" si="4"/>
        <v>243</v>
      </c>
      <c r="I83" s="25">
        <v>73</v>
      </c>
      <c r="J83" s="17">
        <v>3</v>
      </c>
      <c r="K83" s="27">
        <v>1.2</v>
      </c>
      <c r="L83" s="27"/>
      <c r="M83" s="25">
        <v>1</v>
      </c>
      <c r="N83" s="17">
        <f>VLOOKUP(A83,[1]Ranking!$A:$K,10,0)</f>
        <v>3</v>
      </c>
      <c r="O83" s="18">
        <f>VLOOKUP(A83,[1]Ranking!$A:$K,11,0)</f>
        <v>1.2</v>
      </c>
      <c r="P83" s="18">
        <f t="shared" si="5"/>
        <v>0</v>
      </c>
      <c r="R83" s="27">
        <v>0.7</v>
      </c>
    </row>
    <row r="84" spans="1:18">
      <c r="A84" s="47">
        <v>81</v>
      </c>
      <c r="B84" s="48" t="s">
        <v>799</v>
      </c>
      <c r="C84" s="22">
        <v>708127800</v>
      </c>
      <c r="D84" s="49">
        <v>3355</v>
      </c>
      <c r="E84" s="23">
        <f t="shared" si="3"/>
        <v>211066.4083457526</v>
      </c>
      <c r="F84" s="24">
        <v>138</v>
      </c>
      <c r="G84" s="25">
        <v>272</v>
      </c>
      <c r="H84" s="26">
        <f t="shared" si="4"/>
        <v>205</v>
      </c>
      <c r="I84" s="25">
        <v>117</v>
      </c>
      <c r="J84" s="17">
        <v>4</v>
      </c>
      <c r="K84" s="27">
        <v>1.1000000000000001</v>
      </c>
      <c r="L84" s="27"/>
      <c r="M84" s="25">
        <v>28</v>
      </c>
      <c r="N84" s="17">
        <f>VLOOKUP(A84,[1]Ranking!$A:$K,10,0)</f>
        <v>4</v>
      </c>
      <c r="O84" s="18">
        <f>VLOOKUP(A84,[1]Ranking!$A:$K,11,0)</f>
        <v>1.1000000000000001</v>
      </c>
      <c r="P84" s="18">
        <f t="shared" si="5"/>
        <v>0</v>
      </c>
      <c r="R84" s="27">
        <v>1.2</v>
      </c>
    </row>
    <row r="85" spans="1:18">
      <c r="A85" s="47">
        <v>82</v>
      </c>
      <c r="B85" s="48" t="s">
        <v>800</v>
      </c>
      <c r="C85" s="22">
        <v>5389486400</v>
      </c>
      <c r="D85" s="49">
        <v>16107</v>
      </c>
      <c r="E85" s="23">
        <f t="shared" si="3"/>
        <v>334605.22754082078</v>
      </c>
      <c r="F85" s="24">
        <v>60</v>
      </c>
      <c r="G85" s="25">
        <v>126</v>
      </c>
      <c r="H85" s="26">
        <f t="shared" si="4"/>
        <v>93</v>
      </c>
      <c r="I85" s="25">
        <v>301</v>
      </c>
      <c r="J85" s="17">
        <v>9</v>
      </c>
      <c r="K85" s="27">
        <v>0.6</v>
      </c>
      <c r="L85" s="27"/>
      <c r="M85" s="25">
        <v>16</v>
      </c>
      <c r="N85" s="17">
        <f>VLOOKUP(A85,[1]Ranking!$A:$K,10,0)</f>
        <v>9</v>
      </c>
      <c r="O85" s="18">
        <f>VLOOKUP(A85,[1]Ranking!$A:$K,11,0)</f>
        <v>0.6</v>
      </c>
      <c r="P85" s="18">
        <f t="shared" si="5"/>
        <v>0</v>
      </c>
      <c r="R85" s="27">
        <v>1.1000000000000001</v>
      </c>
    </row>
    <row r="86" spans="1:18">
      <c r="A86" s="47">
        <v>83</v>
      </c>
      <c r="B86" s="48" t="s">
        <v>257</v>
      </c>
      <c r="C86" s="22">
        <v>2211733200</v>
      </c>
      <c r="D86" s="49">
        <v>14338</v>
      </c>
      <c r="E86" s="23">
        <f t="shared" si="3"/>
        <v>154256.74431580416</v>
      </c>
      <c r="F86" s="24">
        <v>239</v>
      </c>
      <c r="G86" s="25">
        <v>145</v>
      </c>
      <c r="H86" s="26">
        <f t="shared" si="4"/>
        <v>192</v>
      </c>
      <c r="I86" s="25">
        <v>136</v>
      </c>
      <c r="J86" s="17">
        <v>4</v>
      </c>
      <c r="K86" s="27">
        <v>1.1000000000000001</v>
      </c>
      <c r="L86" s="27"/>
      <c r="M86" s="25">
        <v>14</v>
      </c>
      <c r="N86" s="17">
        <f>VLOOKUP(A86,[1]Ranking!$A:$K,10,0)</f>
        <v>4</v>
      </c>
      <c r="O86" s="18">
        <f>VLOOKUP(A86,[1]Ranking!$A:$K,11,0)</f>
        <v>1.1000000000000001</v>
      </c>
      <c r="P86" s="18">
        <f t="shared" si="5"/>
        <v>0</v>
      </c>
      <c r="R86" s="27">
        <v>0.7</v>
      </c>
    </row>
    <row r="87" spans="1:18">
      <c r="A87" s="47">
        <v>84</v>
      </c>
      <c r="B87" s="48" t="s">
        <v>259</v>
      </c>
      <c r="C87" s="22">
        <v>319420900</v>
      </c>
      <c r="D87" s="49">
        <v>2204</v>
      </c>
      <c r="E87" s="23">
        <f t="shared" si="3"/>
        <v>144927.81306715062</v>
      </c>
      <c r="F87" s="24">
        <v>257</v>
      </c>
      <c r="G87" s="25">
        <v>286</v>
      </c>
      <c r="H87" s="26">
        <f t="shared" si="4"/>
        <v>271.5</v>
      </c>
      <c r="I87" s="25">
        <v>38</v>
      </c>
      <c r="J87" s="17">
        <v>2</v>
      </c>
      <c r="K87" s="27">
        <v>1.3</v>
      </c>
      <c r="L87" s="27"/>
      <c r="M87" s="25">
        <v>34</v>
      </c>
      <c r="N87" s="17">
        <f>VLOOKUP(A87,[1]Ranking!$A:$K,10,0)</f>
        <v>1</v>
      </c>
      <c r="O87" s="18">
        <f>VLOOKUP(A87,[1]Ranking!$A:$K,11,0)</f>
        <v>1.4</v>
      </c>
      <c r="P87" s="18">
        <f t="shared" si="5"/>
        <v>9.9999999999999867E-2</v>
      </c>
      <c r="R87" s="27">
        <v>1.3</v>
      </c>
    </row>
    <row r="88" spans="1:18">
      <c r="A88" s="47">
        <v>85</v>
      </c>
      <c r="B88" s="48" t="s">
        <v>261</v>
      </c>
      <c r="C88" s="22">
        <v>2311361300</v>
      </c>
      <c r="D88" s="49">
        <v>16343</v>
      </c>
      <c r="E88" s="23">
        <f t="shared" si="3"/>
        <v>141428.21391421402</v>
      </c>
      <c r="F88" s="24">
        <v>266</v>
      </c>
      <c r="G88" s="25">
        <v>123</v>
      </c>
      <c r="H88" s="26">
        <f t="shared" si="4"/>
        <v>194.5</v>
      </c>
      <c r="I88" s="25">
        <v>133</v>
      </c>
      <c r="J88" s="17">
        <v>4</v>
      </c>
      <c r="K88" s="27">
        <v>1.1000000000000001</v>
      </c>
      <c r="L88" s="27"/>
      <c r="M88" s="25">
        <v>9</v>
      </c>
      <c r="N88" s="17">
        <f>VLOOKUP(A88,[1]Ranking!$A:$K,10,0)</f>
        <v>4</v>
      </c>
      <c r="O88" s="18">
        <f>VLOOKUP(A88,[1]Ranking!$A:$K,11,0)</f>
        <v>1.1000000000000001</v>
      </c>
      <c r="P88" s="18">
        <f t="shared" si="5"/>
        <v>0</v>
      </c>
      <c r="R88" s="27">
        <v>0.8</v>
      </c>
    </row>
    <row r="89" spans="1:18">
      <c r="A89" s="47">
        <v>86</v>
      </c>
      <c r="B89" s="48" t="s">
        <v>801</v>
      </c>
      <c r="C89" s="22">
        <v>3597520100</v>
      </c>
      <c r="D89" s="49">
        <v>5822</v>
      </c>
      <c r="E89" s="23">
        <f t="shared" si="3"/>
        <v>617918.25833047065</v>
      </c>
      <c r="F89" s="24">
        <v>17</v>
      </c>
      <c r="G89" s="25">
        <v>237</v>
      </c>
      <c r="H89" s="26">
        <f t="shared" si="4"/>
        <v>127</v>
      </c>
      <c r="I89" s="25">
        <v>259</v>
      </c>
      <c r="J89" s="17">
        <v>8</v>
      </c>
      <c r="K89" s="27">
        <v>0.7</v>
      </c>
      <c r="L89" s="27"/>
      <c r="M89" s="25">
        <v>3</v>
      </c>
      <c r="N89" s="17">
        <f>VLOOKUP(A89,[1]Ranking!$A:$K,10,0)</f>
        <v>8</v>
      </c>
      <c r="O89" s="18">
        <f>VLOOKUP(A89,[1]Ranking!$A:$K,11,0)</f>
        <v>0.7</v>
      </c>
      <c r="P89" s="18">
        <f t="shared" si="5"/>
        <v>0</v>
      </c>
      <c r="R89" s="27">
        <v>1</v>
      </c>
    </row>
    <row r="90" spans="1:18">
      <c r="A90" s="47">
        <v>87</v>
      </c>
      <c r="B90" s="48" t="s">
        <v>802</v>
      </c>
      <c r="C90" s="22">
        <v>1916129500</v>
      </c>
      <c r="D90" s="49">
        <v>16045</v>
      </c>
      <c r="E90" s="23">
        <f t="shared" si="3"/>
        <v>119422.21875973823</v>
      </c>
      <c r="F90" s="24">
        <v>305</v>
      </c>
      <c r="G90" s="25">
        <v>127</v>
      </c>
      <c r="H90" s="26">
        <f t="shared" si="4"/>
        <v>216</v>
      </c>
      <c r="I90" s="25">
        <v>104</v>
      </c>
      <c r="J90" s="17">
        <v>3</v>
      </c>
      <c r="K90" s="27">
        <v>1.2</v>
      </c>
      <c r="L90" s="27"/>
      <c r="M90" s="25">
        <v>13</v>
      </c>
      <c r="N90" s="17">
        <f>VLOOKUP(A90,[1]Ranking!$A:$K,10,0)</f>
        <v>3</v>
      </c>
      <c r="O90" s="18">
        <f>VLOOKUP(A90,[1]Ranking!$A:$K,11,0)</f>
        <v>1.2</v>
      </c>
      <c r="P90" s="18">
        <f t="shared" si="5"/>
        <v>0</v>
      </c>
      <c r="R90" s="27">
        <v>0.8</v>
      </c>
    </row>
    <row r="91" spans="1:18">
      <c r="A91" s="47">
        <v>88</v>
      </c>
      <c r="B91" s="48" t="s">
        <v>803</v>
      </c>
      <c r="C91" s="22">
        <v>4412594900</v>
      </c>
      <c r="D91" s="49">
        <v>25240</v>
      </c>
      <c r="E91" s="23">
        <f t="shared" si="3"/>
        <v>174825.47147385104</v>
      </c>
      <c r="F91" s="24">
        <v>196</v>
      </c>
      <c r="G91" s="25">
        <v>78</v>
      </c>
      <c r="H91" s="26">
        <f t="shared" si="4"/>
        <v>137</v>
      </c>
      <c r="I91" s="25">
        <v>245</v>
      </c>
      <c r="J91" s="17">
        <v>7</v>
      </c>
      <c r="K91" s="27">
        <v>0.8</v>
      </c>
      <c r="L91" s="27"/>
      <c r="M91" s="25">
        <v>31</v>
      </c>
      <c r="N91" s="17">
        <f>VLOOKUP(A91,[1]Ranking!$A:$K,10,0)</f>
        <v>7</v>
      </c>
      <c r="O91" s="18">
        <f>VLOOKUP(A91,[1]Ranking!$A:$K,11,0)</f>
        <v>0.8</v>
      </c>
      <c r="P91" s="18">
        <f t="shared" si="5"/>
        <v>0</v>
      </c>
      <c r="R91" s="27">
        <v>1.3</v>
      </c>
    </row>
    <row r="92" spans="1:18">
      <c r="A92" s="47">
        <v>89</v>
      </c>
      <c r="B92" s="48" t="s">
        <v>804</v>
      </c>
      <c r="C92" s="22">
        <v>11072643200</v>
      </c>
      <c r="D92" s="49">
        <v>5266</v>
      </c>
      <c r="E92" s="23">
        <f t="shared" si="3"/>
        <v>2102666.7679453096</v>
      </c>
      <c r="F92" s="24">
        <v>3</v>
      </c>
      <c r="G92" s="25">
        <v>247</v>
      </c>
      <c r="H92" s="26">
        <f t="shared" si="4"/>
        <v>125</v>
      </c>
      <c r="I92" s="25">
        <v>262</v>
      </c>
      <c r="J92" s="17">
        <v>8</v>
      </c>
      <c r="K92" s="27">
        <v>0.7</v>
      </c>
      <c r="L92" s="27"/>
      <c r="M92" s="25">
        <v>28</v>
      </c>
      <c r="N92" s="17">
        <f>VLOOKUP(A92,[1]Ranking!$A:$K,10,0)</f>
        <v>8</v>
      </c>
      <c r="O92" s="18">
        <f>VLOOKUP(A92,[1]Ranking!$A:$K,11,0)</f>
        <v>0.7</v>
      </c>
      <c r="P92" s="18">
        <f t="shared" si="5"/>
        <v>0</v>
      </c>
      <c r="R92" s="27">
        <v>0.8</v>
      </c>
    </row>
    <row r="93" spans="1:18">
      <c r="A93" s="47">
        <v>90</v>
      </c>
      <c r="B93" s="48" t="s">
        <v>805</v>
      </c>
      <c r="C93" s="22">
        <v>616396400</v>
      </c>
      <c r="D93" s="49">
        <v>1374</v>
      </c>
      <c r="E93" s="23">
        <f t="shared" si="3"/>
        <v>448614.55604075693</v>
      </c>
      <c r="F93" s="24">
        <v>35</v>
      </c>
      <c r="G93" s="25">
        <v>312</v>
      </c>
      <c r="H93" s="26">
        <f t="shared" si="4"/>
        <v>173.5</v>
      </c>
      <c r="I93" s="25">
        <v>180</v>
      </c>
      <c r="J93" s="17">
        <v>6</v>
      </c>
      <c r="K93" s="27">
        <v>0.9</v>
      </c>
      <c r="L93" s="27"/>
      <c r="M93" s="25">
        <v>15</v>
      </c>
      <c r="N93" s="17">
        <f>VLOOKUP(A93,[1]Ranking!$A:$K,10,0)</f>
        <v>6</v>
      </c>
      <c r="O93" s="18">
        <f>VLOOKUP(A93,[1]Ranking!$A:$K,11,0)</f>
        <v>0.9</v>
      </c>
      <c r="P93" s="18">
        <f t="shared" si="5"/>
        <v>0</v>
      </c>
      <c r="R93" s="27">
        <v>0.6</v>
      </c>
    </row>
    <row r="94" spans="1:18">
      <c r="A94" s="47">
        <v>91</v>
      </c>
      <c r="B94" s="48" t="s">
        <v>806</v>
      </c>
      <c r="C94" s="22">
        <v>969923800</v>
      </c>
      <c r="D94" s="49">
        <v>1667</v>
      </c>
      <c r="E94" s="23">
        <f t="shared" si="3"/>
        <v>581837.91241751646</v>
      </c>
      <c r="F94" s="24">
        <v>21</v>
      </c>
      <c r="G94" s="25">
        <v>301</v>
      </c>
      <c r="H94" s="26">
        <f t="shared" si="4"/>
        <v>161</v>
      </c>
      <c r="I94" s="25">
        <v>207</v>
      </c>
      <c r="J94" s="17">
        <v>6</v>
      </c>
      <c r="K94" s="27">
        <v>0.9</v>
      </c>
      <c r="L94" s="27"/>
      <c r="M94" s="25">
        <v>32</v>
      </c>
      <c r="N94" s="17">
        <f>VLOOKUP(A94,[1]Ranking!$A:$K,10,0)</f>
        <v>6</v>
      </c>
      <c r="O94" s="18">
        <f>VLOOKUP(A94,[1]Ranking!$A:$K,11,0)</f>
        <v>0.9</v>
      </c>
      <c r="P94" s="18">
        <f t="shared" si="5"/>
        <v>0</v>
      </c>
      <c r="R94" s="27">
        <v>0.9</v>
      </c>
    </row>
    <row r="95" spans="1:18">
      <c r="A95" s="47">
        <v>92</v>
      </c>
      <c r="B95" s="48" t="s">
        <v>807</v>
      </c>
      <c r="C95" s="22">
        <v>1081249700</v>
      </c>
      <c r="D95" s="49">
        <v>3668</v>
      </c>
      <c r="E95" s="23">
        <f t="shared" si="3"/>
        <v>294779.08942202834</v>
      </c>
      <c r="F95" s="24">
        <v>72</v>
      </c>
      <c r="G95" s="25">
        <v>266</v>
      </c>
      <c r="H95" s="26">
        <f t="shared" si="4"/>
        <v>169</v>
      </c>
      <c r="I95" s="25">
        <v>191</v>
      </c>
      <c r="J95" s="17">
        <v>6</v>
      </c>
      <c r="K95" s="27">
        <v>0.9</v>
      </c>
      <c r="L95" s="27"/>
      <c r="M95" s="25">
        <v>16</v>
      </c>
      <c r="N95" s="17">
        <f>VLOOKUP(A95,[1]Ranking!$A:$K,10,0)</f>
        <v>6</v>
      </c>
      <c r="O95" s="18">
        <f>VLOOKUP(A95,[1]Ranking!$A:$K,11,0)</f>
        <v>0.9</v>
      </c>
      <c r="P95" s="18">
        <f t="shared" si="5"/>
        <v>0</v>
      </c>
      <c r="R95" s="27">
        <v>0.6</v>
      </c>
    </row>
    <row r="96" spans="1:18">
      <c r="A96" s="47">
        <v>93</v>
      </c>
      <c r="B96" s="48" t="s">
        <v>808</v>
      </c>
      <c r="C96" s="22">
        <v>9500450600</v>
      </c>
      <c r="D96" s="49">
        <v>49350</v>
      </c>
      <c r="E96" s="23">
        <f t="shared" si="3"/>
        <v>192511.663627153</v>
      </c>
      <c r="F96" s="24">
        <v>165</v>
      </c>
      <c r="G96" s="25">
        <v>28</v>
      </c>
      <c r="H96" s="26">
        <f t="shared" si="4"/>
        <v>96.5</v>
      </c>
      <c r="I96" s="25">
        <v>298</v>
      </c>
      <c r="J96" s="17">
        <v>9</v>
      </c>
      <c r="K96" s="27">
        <v>0.6</v>
      </c>
      <c r="L96" s="27"/>
      <c r="M96" s="25">
        <v>6</v>
      </c>
      <c r="N96" s="17">
        <f>VLOOKUP(A96,[1]Ranking!$A:$K,10,0)</f>
        <v>9</v>
      </c>
      <c r="O96" s="18">
        <f>VLOOKUP(A96,[1]Ranking!$A:$K,11,0)</f>
        <v>0.6</v>
      </c>
      <c r="P96" s="18">
        <f t="shared" si="5"/>
        <v>0</v>
      </c>
      <c r="R96" s="27">
        <v>1.1000000000000001</v>
      </c>
    </row>
    <row r="97" spans="1:18">
      <c r="A97" s="47">
        <v>94</v>
      </c>
      <c r="B97" s="48" t="s">
        <v>809</v>
      </c>
      <c r="C97" s="22">
        <v>2882044000</v>
      </c>
      <c r="D97" s="49">
        <v>15837</v>
      </c>
      <c r="E97" s="23">
        <f t="shared" si="3"/>
        <v>181981.68845109554</v>
      </c>
      <c r="F97" s="24">
        <v>186</v>
      </c>
      <c r="G97" s="25">
        <v>128</v>
      </c>
      <c r="H97" s="26">
        <f t="shared" si="4"/>
        <v>157</v>
      </c>
      <c r="I97" s="25">
        <v>220</v>
      </c>
      <c r="J97" s="17">
        <v>7</v>
      </c>
      <c r="K97" s="27">
        <v>0.8</v>
      </c>
      <c r="L97" s="27"/>
      <c r="M97" s="25">
        <v>6</v>
      </c>
      <c r="N97" s="17">
        <f>VLOOKUP(A97,[1]Ranking!$A:$K,10,0)</f>
        <v>7</v>
      </c>
      <c r="O97" s="18">
        <f>VLOOKUP(A97,[1]Ranking!$A:$K,11,0)</f>
        <v>0.8</v>
      </c>
      <c r="P97" s="18">
        <f t="shared" si="5"/>
        <v>0</v>
      </c>
      <c r="R97" s="27">
        <v>0.6</v>
      </c>
    </row>
    <row r="98" spans="1:18">
      <c r="A98" s="47">
        <v>95</v>
      </c>
      <c r="B98" s="48" t="s">
        <v>810</v>
      </c>
      <c r="C98" s="22">
        <v>7843860400</v>
      </c>
      <c r="D98" s="49">
        <v>93682</v>
      </c>
      <c r="E98" s="23">
        <f t="shared" si="3"/>
        <v>83728.575393351974</v>
      </c>
      <c r="F98" s="24">
        <v>342</v>
      </c>
      <c r="G98" s="25">
        <v>10</v>
      </c>
      <c r="H98" s="26">
        <f t="shared" si="4"/>
        <v>176</v>
      </c>
      <c r="I98" s="25">
        <v>174</v>
      </c>
      <c r="J98" s="17">
        <v>5</v>
      </c>
      <c r="K98" s="27">
        <v>1</v>
      </c>
      <c r="L98" s="27"/>
      <c r="M98" s="25">
        <v>18</v>
      </c>
      <c r="N98" s="17">
        <f>VLOOKUP(A98,[1]Ranking!$A:$K,10,0)</f>
        <v>5</v>
      </c>
      <c r="O98" s="18">
        <f>VLOOKUP(A98,[1]Ranking!$A:$K,11,0)</f>
        <v>1</v>
      </c>
      <c r="P98" s="18">
        <f t="shared" si="5"/>
        <v>0</v>
      </c>
      <c r="R98" s="27">
        <v>0.9</v>
      </c>
    </row>
    <row r="99" spans="1:18">
      <c r="A99" s="47">
        <v>96</v>
      </c>
      <c r="B99" s="48" t="s">
        <v>811</v>
      </c>
      <c r="C99" s="22">
        <v>15449979300</v>
      </c>
      <c r="D99" s="49">
        <v>33104</v>
      </c>
      <c r="E99" s="23">
        <f t="shared" si="3"/>
        <v>466710.34618173033</v>
      </c>
      <c r="F99" s="24">
        <v>32</v>
      </c>
      <c r="G99" s="25">
        <v>53</v>
      </c>
      <c r="H99" s="26">
        <f t="shared" si="4"/>
        <v>42.5</v>
      </c>
      <c r="I99" s="25">
        <v>346</v>
      </c>
      <c r="J99" s="17">
        <v>10</v>
      </c>
      <c r="K99" s="27">
        <v>0.5</v>
      </c>
      <c r="L99" s="27"/>
      <c r="M99" s="25">
        <v>27</v>
      </c>
      <c r="N99" s="17">
        <f>VLOOKUP(A99,[1]Ranking!$A:$K,10,0)</f>
        <v>10</v>
      </c>
      <c r="O99" s="18">
        <f>VLOOKUP(A99,[1]Ranking!$A:$K,11,0)</f>
        <v>0.5</v>
      </c>
      <c r="P99" s="18">
        <f t="shared" si="5"/>
        <v>0</v>
      </c>
      <c r="R99" s="27">
        <v>1</v>
      </c>
    </row>
    <row r="100" spans="1:18">
      <c r="A100" s="47">
        <v>97</v>
      </c>
      <c r="B100" s="48" t="s">
        <v>812</v>
      </c>
      <c r="C100" s="22">
        <v>3678508500</v>
      </c>
      <c r="D100" s="49">
        <v>41502</v>
      </c>
      <c r="E100" s="23">
        <f t="shared" si="3"/>
        <v>88634.48749457857</v>
      </c>
      <c r="F100" s="24">
        <v>340</v>
      </c>
      <c r="G100" s="25">
        <v>35</v>
      </c>
      <c r="H100" s="26">
        <f t="shared" si="4"/>
        <v>187.5</v>
      </c>
      <c r="I100" s="25">
        <v>142</v>
      </c>
      <c r="J100" s="17">
        <v>5</v>
      </c>
      <c r="K100" s="27">
        <v>1</v>
      </c>
      <c r="L100" s="27"/>
      <c r="M100" s="25">
        <v>32</v>
      </c>
      <c r="N100" s="17">
        <f>VLOOKUP(A100,[1]Ranking!$A:$K,10,0)</f>
        <v>5</v>
      </c>
      <c r="O100" s="18">
        <f>VLOOKUP(A100,[1]Ranking!$A:$K,11,0)</f>
        <v>1</v>
      </c>
      <c r="P100" s="18">
        <f t="shared" si="5"/>
        <v>0</v>
      </c>
      <c r="R100" s="27">
        <v>1.2</v>
      </c>
    </row>
    <row r="101" spans="1:18">
      <c r="A101" s="47">
        <v>98</v>
      </c>
      <c r="B101" s="48" t="s">
        <v>813</v>
      </c>
      <c r="C101" s="22">
        <v>185906300</v>
      </c>
      <c r="D101" s="49">
        <v>681</v>
      </c>
      <c r="E101" s="23">
        <f t="shared" si="3"/>
        <v>272990.16152716591</v>
      </c>
      <c r="F101" s="24">
        <v>84</v>
      </c>
      <c r="G101" s="25">
        <v>337</v>
      </c>
      <c r="H101" s="26">
        <f t="shared" si="4"/>
        <v>210.5</v>
      </c>
      <c r="I101" s="25">
        <v>110</v>
      </c>
      <c r="J101" s="17">
        <v>4</v>
      </c>
      <c r="K101" s="27">
        <v>1.1000000000000001</v>
      </c>
      <c r="L101" s="27"/>
      <c r="M101" s="25">
        <v>31</v>
      </c>
      <c r="N101" s="17">
        <f>VLOOKUP(A101,[1]Ranking!$A:$K,10,0)</f>
        <v>4</v>
      </c>
      <c r="O101" s="18">
        <f>VLOOKUP(A101,[1]Ranking!$A:$K,11,0)</f>
        <v>1.1000000000000001</v>
      </c>
      <c r="P101" s="18">
        <f t="shared" si="5"/>
        <v>0</v>
      </c>
      <c r="R101" s="27">
        <v>1.1000000000000001</v>
      </c>
    </row>
    <row r="102" spans="1:18">
      <c r="A102" s="47">
        <v>99</v>
      </c>
      <c r="B102" s="48" t="s">
        <v>814</v>
      </c>
      <c r="C102" s="22">
        <v>3825226800</v>
      </c>
      <c r="D102" s="49">
        <v>18488</v>
      </c>
      <c r="E102" s="23">
        <f t="shared" si="3"/>
        <v>206903.2237126785</v>
      </c>
      <c r="F102" s="24">
        <v>142</v>
      </c>
      <c r="G102" s="25">
        <v>106</v>
      </c>
      <c r="H102" s="26">
        <f t="shared" si="4"/>
        <v>124</v>
      </c>
      <c r="I102" s="25">
        <v>264</v>
      </c>
      <c r="J102" s="17">
        <v>8</v>
      </c>
      <c r="K102" s="27">
        <v>0.7</v>
      </c>
      <c r="L102" s="27"/>
      <c r="M102" s="25">
        <v>10</v>
      </c>
      <c r="N102" s="17">
        <f>VLOOKUP(A102,[1]Ranking!$A:$K,10,0)</f>
        <v>8</v>
      </c>
      <c r="O102" s="18">
        <f>VLOOKUP(A102,[1]Ranking!$A:$K,11,0)</f>
        <v>0.7</v>
      </c>
      <c r="P102" s="18">
        <f t="shared" si="5"/>
        <v>0</v>
      </c>
      <c r="R102" s="27">
        <v>0.7</v>
      </c>
    </row>
    <row r="103" spans="1:18">
      <c r="A103" s="47">
        <v>100</v>
      </c>
      <c r="B103" s="48" t="s">
        <v>815</v>
      </c>
      <c r="C103" s="22">
        <v>12640216800</v>
      </c>
      <c r="D103" s="49">
        <v>70963</v>
      </c>
      <c r="E103" s="23">
        <f t="shared" si="3"/>
        <v>178124.04774319011</v>
      </c>
      <c r="F103" s="24">
        <v>190</v>
      </c>
      <c r="G103" s="25">
        <v>14</v>
      </c>
      <c r="H103" s="26">
        <f t="shared" si="4"/>
        <v>102</v>
      </c>
      <c r="I103" s="25">
        <v>290</v>
      </c>
      <c r="J103" s="17">
        <v>9</v>
      </c>
      <c r="K103" s="27">
        <v>0.6</v>
      </c>
      <c r="L103" s="27"/>
      <c r="M103" s="25">
        <v>19</v>
      </c>
      <c r="N103" s="17">
        <f>VLOOKUP(A103,[1]Ranking!$A:$K,10,0)</f>
        <v>9</v>
      </c>
      <c r="O103" s="18">
        <f>VLOOKUP(A103,[1]Ranking!$A:$K,11,0)</f>
        <v>0.6</v>
      </c>
      <c r="P103" s="18">
        <f t="shared" si="5"/>
        <v>0</v>
      </c>
      <c r="R103" s="27">
        <v>1</v>
      </c>
    </row>
    <row r="104" spans="1:18">
      <c r="A104" s="47">
        <v>101</v>
      </c>
      <c r="B104" s="48" t="s">
        <v>816</v>
      </c>
      <c r="C104" s="22">
        <v>6739455100</v>
      </c>
      <c r="D104" s="49">
        <v>33656</v>
      </c>
      <c r="E104" s="23">
        <f t="shared" si="3"/>
        <v>200245.27870216305</v>
      </c>
      <c r="F104" s="24">
        <v>154</v>
      </c>
      <c r="G104" s="25">
        <v>51</v>
      </c>
      <c r="H104" s="26">
        <f t="shared" si="4"/>
        <v>102.5</v>
      </c>
      <c r="I104" s="25">
        <v>288</v>
      </c>
      <c r="J104" s="17">
        <v>9</v>
      </c>
      <c r="K104" s="27">
        <v>0.6</v>
      </c>
      <c r="L104" s="27"/>
      <c r="M104" s="25">
        <v>16</v>
      </c>
      <c r="N104" s="17">
        <f>VLOOKUP(A104,[1]Ranking!$A:$K,10,0)</f>
        <v>9</v>
      </c>
      <c r="O104" s="18">
        <f>VLOOKUP(A104,[1]Ranking!$A:$K,11,0)</f>
        <v>0.6</v>
      </c>
      <c r="P104" s="18">
        <f t="shared" si="5"/>
        <v>0</v>
      </c>
      <c r="R104" s="27">
        <v>1.4</v>
      </c>
    </row>
    <row r="105" spans="1:18">
      <c r="A105" s="47">
        <v>102</v>
      </c>
      <c r="B105" s="48" t="s">
        <v>817</v>
      </c>
      <c r="C105" s="22">
        <v>1813071700</v>
      </c>
      <c r="D105" s="49">
        <v>9236</v>
      </c>
      <c r="E105" s="23">
        <f t="shared" si="3"/>
        <v>196304.86141186662</v>
      </c>
      <c r="F105" s="24">
        <v>157</v>
      </c>
      <c r="G105" s="25">
        <v>189</v>
      </c>
      <c r="H105" s="26">
        <f t="shared" si="4"/>
        <v>173</v>
      </c>
      <c r="I105" s="25">
        <v>181</v>
      </c>
      <c r="J105" s="17">
        <v>6</v>
      </c>
      <c r="K105" s="27">
        <v>0.9</v>
      </c>
      <c r="L105" s="27"/>
      <c r="M105" s="25">
        <v>33</v>
      </c>
      <c r="N105" s="17">
        <f>VLOOKUP(A105,[1]Ranking!$A:$K,10,0)</f>
        <v>6</v>
      </c>
      <c r="O105" s="18">
        <f>VLOOKUP(A105,[1]Ranking!$A:$K,11,0)</f>
        <v>0.9</v>
      </c>
      <c r="P105" s="18">
        <f t="shared" si="5"/>
        <v>0</v>
      </c>
      <c r="R105" s="27">
        <v>0.8</v>
      </c>
    </row>
    <row r="106" spans="1:18">
      <c r="A106" s="47">
        <v>103</v>
      </c>
      <c r="B106" s="48" t="s">
        <v>818</v>
      </c>
      <c r="C106" s="22">
        <v>1722018500</v>
      </c>
      <c r="D106" s="49">
        <v>20902</v>
      </c>
      <c r="E106" s="23">
        <f t="shared" si="3"/>
        <v>82385.345899913882</v>
      </c>
      <c r="F106" s="24">
        <v>343</v>
      </c>
      <c r="G106" s="25">
        <v>92</v>
      </c>
      <c r="H106" s="26">
        <f t="shared" si="4"/>
        <v>217.5</v>
      </c>
      <c r="I106" s="25">
        <v>102</v>
      </c>
      <c r="J106" s="17">
        <v>3</v>
      </c>
      <c r="K106" s="27">
        <v>1.2</v>
      </c>
      <c r="L106" s="27"/>
      <c r="M106" s="25">
        <v>17</v>
      </c>
      <c r="N106" s="17">
        <f>VLOOKUP(A106,[1]Ranking!$A:$K,10,0)</f>
        <v>3</v>
      </c>
      <c r="O106" s="18">
        <f>VLOOKUP(A106,[1]Ranking!$A:$K,11,0)</f>
        <v>1.2</v>
      </c>
      <c r="P106" s="18">
        <f t="shared" si="5"/>
        <v>0</v>
      </c>
      <c r="R106" s="27">
        <v>1</v>
      </c>
    </row>
    <row r="107" spans="1:18">
      <c r="A107" s="47">
        <v>104</v>
      </c>
      <c r="B107" s="48" t="s">
        <v>1068</v>
      </c>
      <c r="C107" s="22">
        <v>860784100</v>
      </c>
      <c r="D107" s="49">
        <v>444</v>
      </c>
      <c r="E107" s="23">
        <f t="shared" si="3"/>
        <v>1938702.9279279278</v>
      </c>
      <c r="F107" s="24">
        <v>4</v>
      </c>
      <c r="G107" s="25">
        <v>343</v>
      </c>
      <c r="H107" s="26">
        <f t="shared" si="4"/>
        <v>173.5</v>
      </c>
      <c r="I107" s="25">
        <v>179</v>
      </c>
      <c r="J107" s="17">
        <v>6</v>
      </c>
      <c r="K107" s="27">
        <v>0.9</v>
      </c>
      <c r="L107" s="27"/>
      <c r="M107" s="25">
        <v>27</v>
      </c>
      <c r="N107" s="17">
        <f>VLOOKUP(A107,[1]Ranking!$A:$K,10,0)</f>
        <v>6</v>
      </c>
      <c r="O107" s="18">
        <f>VLOOKUP(A107,[1]Ranking!$A:$K,11,0)</f>
        <v>0.9</v>
      </c>
      <c r="P107" s="18">
        <f t="shared" si="5"/>
        <v>0</v>
      </c>
      <c r="R107" s="27">
        <v>0.5</v>
      </c>
    </row>
    <row r="108" spans="1:18">
      <c r="A108" s="47">
        <v>105</v>
      </c>
      <c r="B108" s="48" t="s">
        <v>819</v>
      </c>
      <c r="C108" s="22">
        <v>1648088700</v>
      </c>
      <c r="D108" s="49">
        <v>8408</v>
      </c>
      <c r="E108" s="23">
        <f t="shared" si="3"/>
        <v>196014.35537583253</v>
      </c>
      <c r="F108" s="24">
        <v>160</v>
      </c>
      <c r="G108" s="25">
        <v>198</v>
      </c>
      <c r="H108" s="26">
        <f t="shared" si="4"/>
        <v>179</v>
      </c>
      <c r="I108" s="25">
        <v>164</v>
      </c>
      <c r="J108" s="17">
        <v>5</v>
      </c>
      <c r="K108" s="27">
        <v>1</v>
      </c>
      <c r="L108" s="27"/>
      <c r="M108" s="25">
        <v>25</v>
      </c>
      <c r="N108" s="17">
        <f>VLOOKUP(A108,[1]Ranking!$A:$K,10,0)</f>
        <v>5</v>
      </c>
      <c r="O108" s="18">
        <f>VLOOKUP(A108,[1]Ranking!$A:$K,11,0)</f>
        <v>1</v>
      </c>
      <c r="P108" s="18">
        <f t="shared" si="5"/>
        <v>0</v>
      </c>
      <c r="R108" s="27">
        <v>0.6</v>
      </c>
    </row>
    <row r="109" spans="1:18">
      <c r="A109" s="47">
        <v>106</v>
      </c>
      <c r="B109" s="48" t="s">
        <v>820</v>
      </c>
      <c r="C109" s="22">
        <v>183855300</v>
      </c>
      <c r="D109" s="49">
        <v>1560</v>
      </c>
      <c r="E109" s="23">
        <f t="shared" si="3"/>
        <v>117855.96153846153</v>
      </c>
      <c r="F109" s="24">
        <v>310</v>
      </c>
      <c r="G109" s="25">
        <v>308</v>
      </c>
      <c r="H109" s="26">
        <f t="shared" si="4"/>
        <v>309</v>
      </c>
      <c r="I109" s="25">
        <v>6</v>
      </c>
      <c r="J109" s="17">
        <v>1</v>
      </c>
      <c r="K109" s="27">
        <v>1.4</v>
      </c>
      <c r="L109" s="27"/>
      <c r="M109" s="25">
        <v>5</v>
      </c>
      <c r="N109" s="17">
        <f>VLOOKUP(A109,[1]Ranking!$A:$K,10,0)</f>
        <v>1</v>
      </c>
      <c r="O109" s="18">
        <f>VLOOKUP(A109,[1]Ranking!$A:$K,11,0)</f>
        <v>1.4</v>
      </c>
      <c r="P109" s="18">
        <f t="shared" si="5"/>
        <v>0</v>
      </c>
      <c r="R109" s="27">
        <v>1.2</v>
      </c>
    </row>
    <row r="110" spans="1:18">
      <c r="A110" s="47">
        <v>107</v>
      </c>
      <c r="B110" s="48" t="s">
        <v>821</v>
      </c>
      <c r="C110" s="22">
        <v>8654554400</v>
      </c>
      <c r="D110" s="49">
        <v>29836</v>
      </c>
      <c r="E110" s="23">
        <f t="shared" si="3"/>
        <v>290070.86740849982</v>
      </c>
      <c r="F110" s="24">
        <v>75</v>
      </c>
      <c r="G110" s="25">
        <v>62</v>
      </c>
      <c r="H110" s="26">
        <f t="shared" si="4"/>
        <v>68.5</v>
      </c>
      <c r="I110" s="25">
        <v>332</v>
      </c>
      <c r="J110" s="17">
        <v>10</v>
      </c>
      <c r="K110" s="27">
        <v>0.5</v>
      </c>
      <c r="L110" s="27"/>
      <c r="M110" s="25">
        <v>24</v>
      </c>
      <c r="N110" s="17">
        <f>VLOOKUP(A110,[1]Ranking!$A:$K,10,0)</f>
        <v>10</v>
      </c>
      <c r="O110" s="18">
        <f>VLOOKUP(A110,[1]Ranking!$A:$K,11,0)</f>
        <v>0.5</v>
      </c>
      <c r="P110" s="18">
        <f t="shared" si="5"/>
        <v>0</v>
      </c>
      <c r="R110" s="27">
        <v>1.2</v>
      </c>
    </row>
    <row r="111" spans="1:18">
      <c r="A111" s="47">
        <v>108</v>
      </c>
      <c r="B111" s="48" t="s">
        <v>822</v>
      </c>
      <c r="C111" s="22">
        <v>175826700</v>
      </c>
      <c r="D111" s="49">
        <v>947</v>
      </c>
      <c r="E111" s="23">
        <f t="shared" si="3"/>
        <v>185667.05385427666</v>
      </c>
      <c r="F111" s="24">
        <v>178</v>
      </c>
      <c r="G111" s="25">
        <v>327</v>
      </c>
      <c r="H111" s="26">
        <f t="shared" si="4"/>
        <v>252.5</v>
      </c>
      <c r="I111" s="25">
        <v>62</v>
      </c>
      <c r="J111" s="17">
        <v>2</v>
      </c>
      <c r="K111" s="27">
        <v>1.3</v>
      </c>
      <c r="L111" s="27"/>
      <c r="M111" s="25">
        <v>1</v>
      </c>
      <c r="N111" s="17">
        <f>VLOOKUP(A111,[1]Ranking!$A:$K,10,0)</f>
        <v>2</v>
      </c>
      <c r="O111" s="18">
        <f>VLOOKUP(A111,[1]Ranking!$A:$K,11,0)</f>
        <v>1.3</v>
      </c>
      <c r="P111" s="18">
        <f t="shared" si="5"/>
        <v>0</v>
      </c>
      <c r="R111" s="27">
        <v>1</v>
      </c>
    </row>
    <row r="112" spans="1:18">
      <c r="A112" s="47">
        <v>109</v>
      </c>
      <c r="B112" s="48" t="s">
        <v>823</v>
      </c>
      <c r="C112" s="22">
        <v>238470900</v>
      </c>
      <c r="D112" s="49">
        <v>64</v>
      </c>
      <c r="E112" s="23">
        <f t="shared" si="3"/>
        <v>3726107.8125</v>
      </c>
      <c r="F112" s="24">
        <v>1</v>
      </c>
      <c r="G112" s="25">
        <v>351</v>
      </c>
      <c r="H112" s="26">
        <f t="shared" si="4"/>
        <v>176</v>
      </c>
      <c r="I112" s="25">
        <v>171</v>
      </c>
      <c r="J112" s="17">
        <v>5</v>
      </c>
      <c r="K112" s="27">
        <v>1</v>
      </c>
      <c r="L112" s="27"/>
      <c r="M112" s="25">
        <v>9</v>
      </c>
      <c r="N112" s="17">
        <f>VLOOKUP(A112,[1]Ranking!$A:$K,10,0)</f>
        <v>5</v>
      </c>
      <c r="O112" s="18">
        <f>VLOOKUP(A112,[1]Ranking!$A:$K,11,0)</f>
        <v>1</v>
      </c>
      <c r="P112" s="18">
        <f t="shared" si="5"/>
        <v>0</v>
      </c>
      <c r="R112" s="27">
        <v>0.8</v>
      </c>
    </row>
    <row r="113" spans="1:18">
      <c r="A113" s="47">
        <v>110</v>
      </c>
      <c r="B113" s="48" t="s">
        <v>824</v>
      </c>
      <c r="C113" s="22">
        <v>3144522000</v>
      </c>
      <c r="D113" s="49">
        <v>19815</v>
      </c>
      <c r="E113" s="23">
        <f t="shared" si="3"/>
        <v>158694.01968205904</v>
      </c>
      <c r="F113" s="24">
        <v>226</v>
      </c>
      <c r="G113" s="25">
        <v>98</v>
      </c>
      <c r="H113" s="26">
        <f t="shared" si="4"/>
        <v>162</v>
      </c>
      <c r="I113" s="25">
        <v>204</v>
      </c>
      <c r="J113" s="17">
        <v>6</v>
      </c>
      <c r="K113" s="27">
        <v>0.9</v>
      </c>
      <c r="L113" s="27"/>
      <c r="M113" s="25">
        <v>28</v>
      </c>
      <c r="N113" s="17">
        <f>VLOOKUP(A113,[1]Ranking!$A:$K,10,0)</f>
        <v>6</v>
      </c>
      <c r="O113" s="18">
        <f>VLOOKUP(A113,[1]Ranking!$A:$K,11,0)</f>
        <v>0.9</v>
      </c>
      <c r="P113" s="18">
        <f t="shared" si="5"/>
        <v>0</v>
      </c>
      <c r="R113" s="27">
        <v>0.5</v>
      </c>
    </row>
    <row r="114" spans="1:18">
      <c r="A114" s="47">
        <v>111</v>
      </c>
      <c r="B114" s="48" t="s">
        <v>825</v>
      </c>
      <c r="C114" s="22">
        <v>766960200</v>
      </c>
      <c r="D114" s="49">
        <v>6055</v>
      </c>
      <c r="E114" s="23">
        <f t="shared" si="3"/>
        <v>126665.59867877787</v>
      </c>
      <c r="F114" s="24">
        <v>293</v>
      </c>
      <c r="G114" s="25">
        <v>234</v>
      </c>
      <c r="H114" s="26">
        <f t="shared" si="4"/>
        <v>263.5</v>
      </c>
      <c r="I114" s="25">
        <v>49</v>
      </c>
      <c r="J114" s="17">
        <v>2</v>
      </c>
      <c r="K114" s="27">
        <v>1.3</v>
      </c>
      <c r="L114" s="27"/>
      <c r="M114" s="25">
        <v>34</v>
      </c>
      <c r="N114" s="17">
        <f>VLOOKUP(A114,[1]Ranking!$A:$K,10,0)</f>
        <v>2</v>
      </c>
      <c r="O114" s="18">
        <f>VLOOKUP(A114,[1]Ranking!$A:$K,11,0)</f>
        <v>1.3</v>
      </c>
      <c r="P114" s="18">
        <f t="shared" si="5"/>
        <v>0</v>
      </c>
      <c r="R114" s="27">
        <v>0.5</v>
      </c>
    </row>
    <row r="115" spans="1:18">
      <c r="A115" s="47">
        <v>112</v>
      </c>
      <c r="B115" s="48" t="s">
        <v>826</v>
      </c>
      <c r="C115" s="22">
        <v>236031700</v>
      </c>
      <c r="D115" s="49">
        <v>1528</v>
      </c>
      <c r="E115" s="23">
        <f t="shared" si="3"/>
        <v>154471.00785340313</v>
      </c>
      <c r="F115" s="24">
        <v>237</v>
      </c>
      <c r="G115" s="25">
        <v>309</v>
      </c>
      <c r="H115" s="26">
        <f t="shared" si="4"/>
        <v>273</v>
      </c>
      <c r="I115" s="25">
        <v>34</v>
      </c>
      <c r="J115" s="17">
        <v>1</v>
      </c>
      <c r="K115" s="27">
        <v>1.4</v>
      </c>
      <c r="L115" s="27"/>
      <c r="M115" s="25">
        <v>27</v>
      </c>
      <c r="N115" s="17">
        <f>VLOOKUP(A115,[1]Ranking!$A:$K,10,0)</f>
        <v>1</v>
      </c>
      <c r="O115" s="18">
        <f>VLOOKUP(A115,[1]Ranking!$A:$K,11,0)</f>
        <v>1.4</v>
      </c>
      <c r="P115" s="18">
        <f t="shared" si="5"/>
        <v>0</v>
      </c>
      <c r="R115" s="27">
        <v>1.4</v>
      </c>
    </row>
    <row r="116" spans="1:18">
      <c r="A116" s="47">
        <v>113</v>
      </c>
      <c r="B116" s="48" t="s">
        <v>307</v>
      </c>
      <c r="C116" s="22">
        <v>1741152600</v>
      </c>
      <c r="D116" s="49">
        <v>7214</v>
      </c>
      <c r="E116" s="23">
        <f t="shared" si="3"/>
        <v>241357.44385916274</v>
      </c>
      <c r="F116" s="24">
        <v>108</v>
      </c>
      <c r="G116" s="25">
        <v>215</v>
      </c>
      <c r="H116" s="26">
        <f t="shared" si="4"/>
        <v>161.5</v>
      </c>
      <c r="I116" s="25">
        <v>206</v>
      </c>
      <c r="J116" s="17">
        <v>6</v>
      </c>
      <c r="K116" s="27">
        <v>0.9</v>
      </c>
      <c r="L116" s="27"/>
      <c r="M116" s="25">
        <v>8</v>
      </c>
      <c r="N116" s="17">
        <f>VLOOKUP(A116,[1]Ranking!$A:$K,10,0)</f>
        <v>6</v>
      </c>
      <c r="O116" s="18">
        <f>VLOOKUP(A116,[1]Ranking!$A:$K,11,0)</f>
        <v>0.9</v>
      </c>
      <c r="P116" s="18">
        <f t="shared" si="5"/>
        <v>0</v>
      </c>
      <c r="R116" s="27">
        <v>0.7</v>
      </c>
    </row>
    <row r="117" spans="1:18">
      <c r="A117" s="47">
        <v>114</v>
      </c>
      <c r="B117" s="48" t="s">
        <v>827</v>
      </c>
      <c r="C117" s="22">
        <v>1751876500</v>
      </c>
      <c r="D117" s="49">
        <v>17656</v>
      </c>
      <c r="E117" s="23">
        <f t="shared" si="3"/>
        <v>99222.728817399184</v>
      </c>
      <c r="F117" s="24">
        <v>329</v>
      </c>
      <c r="G117" s="25">
        <v>113</v>
      </c>
      <c r="H117" s="26">
        <f t="shared" si="4"/>
        <v>221</v>
      </c>
      <c r="I117" s="25">
        <v>95</v>
      </c>
      <c r="J117" s="17">
        <v>3</v>
      </c>
      <c r="K117" s="27">
        <v>1.2</v>
      </c>
      <c r="L117" s="27"/>
      <c r="M117" s="25">
        <v>20</v>
      </c>
      <c r="N117" s="17">
        <f>VLOOKUP(A117,[1]Ranking!$A:$K,10,0)</f>
        <v>3</v>
      </c>
      <c r="O117" s="18">
        <f>VLOOKUP(A117,[1]Ranking!$A:$K,11,0)</f>
        <v>1.2</v>
      </c>
      <c r="P117" s="18">
        <f t="shared" si="5"/>
        <v>0</v>
      </c>
      <c r="R117" s="27">
        <v>1.3</v>
      </c>
    </row>
    <row r="118" spans="1:18">
      <c r="A118" s="47">
        <v>115</v>
      </c>
      <c r="B118" s="48" t="s">
        <v>828</v>
      </c>
      <c r="C118" s="22">
        <v>2199159100</v>
      </c>
      <c r="D118" s="49">
        <v>11162</v>
      </c>
      <c r="E118" s="23">
        <f t="shared" si="3"/>
        <v>197021.95843038883</v>
      </c>
      <c r="F118" s="24">
        <v>156</v>
      </c>
      <c r="G118" s="25">
        <v>173</v>
      </c>
      <c r="H118" s="26">
        <f t="shared" si="4"/>
        <v>164.5</v>
      </c>
      <c r="I118" s="25">
        <v>199</v>
      </c>
      <c r="J118" s="17">
        <v>6</v>
      </c>
      <c r="K118" s="27">
        <v>0.9</v>
      </c>
      <c r="L118" s="27"/>
      <c r="M118" s="25">
        <v>4</v>
      </c>
      <c r="N118" s="17">
        <f>VLOOKUP(A118,[1]Ranking!$A:$K,10,0)</f>
        <v>6</v>
      </c>
      <c r="O118" s="18">
        <f>VLOOKUP(A118,[1]Ranking!$A:$K,11,0)</f>
        <v>0.9</v>
      </c>
      <c r="P118" s="18">
        <f t="shared" si="5"/>
        <v>0</v>
      </c>
      <c r="R118" s="27">
        <v>0.7</v>
      </c>
    </row>
    <row r="119" spans="1:18">
      <c r="A119" s="47">
        <v>116</v>
      </c>
      <c r="B119" s="48" t="s">
        <v>829</v>
      </c>
      <c r="C119" s="22">
        <v>1255397100</v>
      </c>
      <c r="D119" s="49">
        <v>6721</v>
      </c>
      <c r="E119" s="23">
        <f t="shared" si="3"/>
        <v>186787.24892129147</v>
      </c>
      <c r="F119" s="24">
        <v>176</v>
      </c>
      <c r="G119" s="25">
        <v>222</v>
      </c>
      <c r="H119" s="26">
        <f t="shared" si="4"/>
        <v>199</v>
      </c>
      <c r="I119" s="25">
        <v>124</v>
      </c>
      <c r="J119" s="17">
        <v>4</v>
      </c>
      <c r="K119" s="27">
        <v>1.1000000000000001</v>
      </c>
      <c r="L119" s="27"/>
      <c r="M119" s="25">
        <v>11</v>
      </c>
      <c r="N119" s="17">
        <f>VLOOKUP(A119,[1]Ranking!$A:$K,10,0)</f>
        <v>4</v>
      </c>
      <c r="O119" s="18">
        <f>VLOOKUP(A119,[1]Ranking!$A:$K,11,0)</f>
        <v>1.1000000000000001</v>
      </c>
      <c r="P119" s="18">
        <f t="shared" si="5"/>
        <v>0</v>
      </c>
      <c r="R119" s="27">
        <v>1.3</v>
      </c>
    </row>
    <row r="120" spans="1:18">
      <c r="A120" s="47">
        <v>117</v>
      </c>
      <c r="B120" s="48" t="s">
        <v>830</v>
      </c>
      <c r="C120" s="22">
        <v>1161298900</v>
      </c>
      <c r="D120" s="49">
        <v>5270</v>
      </c>
      <c r="E120" s="23">
        <f t="shared" si="3"/>
        <v>220360.32258064515</v>
      </c>
      <c r="F120" s="24">
        <v>128</v>
      </c>
      <c r="G120" s="25">
        <v>246</v>
      </c>
      <c r="H120" s="26">
        <f t="shared" si="4"/>
        <v>187</v>
      </c>
      <c r="I120" s="25">
        <v>143</v>
      </c>
      <c r="J120" s="17">
        <v>5</v>
      </c>
      <c r="K120" s="27">
        <v>1</v>
      </c>
      <c r="L120" s="27"/>
      <c r="M120" s="25">
        <v>30</v>
      </c>
      <c r="N120" s="17">
        <f>VLOOKUP(A120,[1]Ranking!$A:$K,10,0)</f>
        <v>5</v>
      </c>
      <c r="O120" s="18">
        <f>VLOOKUP(A120,[1]Ranking!$A:$K,11,0)</f>
        <v>1</v>
      </c>
      <c r="P120" s="18">
        <f t="shared" si="5"/>
        <v>0</v>
      </c>
      <c r="R120" s="27">
        <v>0.8</v>
      </c>
    </row>
    <row r="121" spans="1:18">
      <c r="A121" s="47">
        <v>118</v>
      </c>
      <c r="B121" s="48" t="s">
        <v>831</v>
      </c>
      <c r="C121" s="22">
        <v>1210894200</v>
      </c>
      <c r="D121" s="49">
        <v>7698</v>
      </c>
      <c r="E121" s="23">
        <f t="shared" si="3"/>
        <v>157299.84411535464</v>
      </c>
      <c r="F121" s="24">
        <v>228</v>
      </c>
      <c r="G121" s="25">
        <v>210</v>
      </c>
      <c r="H121" s="26">
        <f t="shared" si="4"/>
        <v>219</v>
      </c>
      <c r="I121" s="25">
        <v>98</v>
      </c>
      <c r="J121" s="17">
        <v>3</v>
      </c>
      <c r="K121" s="27">
        <v>1.2</v>
      </c>
      <c r="L121" s="27"/>
      <c r="M121" s="25">
        <v>31</v>
      </c>
      <c r="N121" s="17">
        <f>VLOOKUP(A121,[1]Ranking!$A:$K,10,0)</f>
        <v>3</v>
      </c>
      <c r="O121" s="18">
        <f>VLOOKUP(A121,[1]Ranking!$A:$K,11,0)</f>
        <v>1.2</v>
      </c>
      <c r="P121" s="18">
        <f t="shared" si="5"/>
        <v>0</v>
      </c>
      <c r="R121" s="27">
        <v>1</v>
      </c>
    </row>
    <row r="122" spans="1:18">
      <c r="A122" s="47">
        <v>119</v>
      </c>
      <c r="B122" s="48" t="s">
        <v>832</v>
      </c>
      <c r="C122" s="22">
        <v>1912849100</v>
      </c>
      <c r="D122" s="49">
        <v>7526</v>
      </c>
      <c r="E122" s="23">
        <f t="shared" si="3"/>
        <v>254165.4398086633</v>
      </c>
      <c r="F122" s="24">
        <v>101</v>
      </c>
      <c r="G122" s="25">
        <v>214</v>
      </c>
      <c r="H122" s="26">
        <f t="shared" si="4"/>
        <v>157.5</v>
      </c>
      <c r="I122" s="25">
        <v>217</v>
      </c>
      <c r="J122" s="17">
        <v>7</v>
      </c>
      <c r="K122" s="27">
        <v>0.8</v>
      </c>
      <c r="L122" s="27"/>
      <c r="M122" s="25">
        <v>27</v>
      </c>
      <c r="N122" s="17">
        <f>VLOOKUP(A122,[1]Ranking!$A:$K,10,0)</f>
        <v>7</v>
      </c>
      <c r="O122" s="18">
        <f>VLOOKUP(A122,[1]Ranking!$A:$K,11,0)</f>
        <v>0.8</v>
      </c>
      <c r="P122" s="18">
        <f t="shared" si="5"/>
        <v>0</v>
      </c>
      <c r="R122" s="27">
        <v>1.1000000000000001</v>
      </c>
    </row>
    <row r="123" spans="1:18">
      <c r="A123" s="47">
        <v>120</v>
      </c>
      <c r="B123" s="48" t="s">
        <v>833</v>
      </c>
      <c r="C123" s="22">
        <v>758719700</v>
      </c>
      <c r="D123" s="49">
        <v>4915</v>
      </c>
      <c r="E123" s="23">
        <f t="shared" si="3"/>
        <v>154368.19938962359</v>
      </c>
      <c r="F123" s="24">
        <v>238</v>
      </c>
      <c r="G123" s="25">
        <v>255</v>
      </c>
      <c r="H123" s="26">
        <f t="shared" si="4"/>
        <v>246.5</v>
      </c>
      <c r="I123" s="25">
        <v>72</v>
      </c>
      <c r="J123" s="17">
        <v>3</v>
      </c>
      <c r="K123" s="27">
        <v>1.2</v>
      </c>
      <c r="L123" s="27"/>
      <c r="M123" s="25">
        <v>19</v>
      </c>
      <c r="N123" s="17">
        <f>VLOOKUP(A123,[1]Ranking!$A:$K,10,0)</f>
        <v>3</v>
      </c>
      <c r="O123" s="18">
        <f>VLOOKUP(A123,[1]Ranking!$A:$K,11,0)</f>
        <v>1.2</v>
      </c>
      <c r="P123" s="18">
        <f t="shared" si="5"/>
        <v>0</v>
      </c>
      <c r="R123" s="27">
        <v>1.3</v>
      </c>
    </row>
    <row r="124" spans="1:18">
      <c r="A124" s="47">
        <v>121</v>
      </c>
      <c r="B124" s="48" t="s">
        <v>834</v>
      </c>
      <c r="C124" s="22">
        <v>338870100</v>
      </c>
      <c r="D124" s="49">
        <v>746</v>
      </c>
      <c r="E124" s="23">
        <f t="shared" si="3"/>
        <v>454249.46380697051</v>
      </c>
      <c r="F124" s="24">
        <v>34</v>
      </c>
      <c r="G124" s="25">
        <v>334</v>
      </c>
      <c r="H124" s="26">
        <f t="shared" si="4"/>
        <v>184</v>
      </c>
      <c r="I124" s="25">
        <v>151</v>
      </c>
      <c r="J124" s="17">
        <v>5</v>
      </c>
      <c r="K124" s="27">
        <v>1</v>
      </c>
      <c r="L124" s="27"/>
      <c r="M124" s="25">
        <v>4</v>
      </c>
      <c r="N124" s="17">
        <f>VLOOKUP(A124,[1]Ranking!$A:$K,10,0)</f>
        <v>5</v>
      </c>
      <c r="O124" s="18">
        <f>VLOOKUP(A124,[1]Ranking!$A:$K,11,0)</f>
        <v>1</v>
      </c>
      <c r="P124" s="18">
        <f t="shared" si="5"/>
        <v>0</v>
      </c>
      <c r="R124" s="27">
        <v>1.3</v>
      </c>
    </row>
    <row r="125" spans="1:18">
      <c r="A125" s="47">
        <v>122</v>
      </c>
      <c r="B125" s="48" t="s">
        <v>835</v>
      </c>
      <c r="C125" s="22">
        <v>3333802700</v>
      </c>
      <c r="D125" s="49">
        <v>14758</v>
      </c>
      <c r="E125" s="23">
        <f t="shared" si="3"/>
        <v>225898.00108415773</v>
      </c>
      <c r="F125" s="24">
        <v>124</v>
      </c>
      <c r="G125" s="25">
        <v>141</v>
      </c>
      <c r="H125" s="26">
        <f t="shared" si="4"/>
        <v>132.5</v>
      </c>
      <c r="I125" s="25">
        <v>252</v>
      </c>
      <c r="J125" s="17">
        <v>8</v>
      </c>
      <c r="K125" s="27">
        <v>0.7</v>
      </c>
      <c r="L125" s="27"/>
      <c r="M125" s="25">
        <v>16</v>
      </c>
      <c r="N125" s="17">
        <f>VLOOKUP(A125,[1]Ranking!$A:$K,10,0)</f>
        <v>8</v>
      </c>
      <c r="O125" s="18">
        <f>VLOOKUP(A125,[1]Ranking!$A:$K,11,0)</f>
        <v>0.7</v>
      </c>
      <c r="P125" s="18">
        <f t="shared" si="5"/>
        <v>0</v>
      </c>
      <c r="R125" s="27">
        <v>1</v>
      </c>
    </row>
    <row r="126" spans="1:18">
      <c r="A126" s="47">
        <v>123</v>
      </c>
      <c r="B126" s="48" t="s">
        <v>836</v>
      </c>
      <c r="C126" s="22">
        <v>1705096200</v>
      </c>
      <c r="D126" s="49">
        <v>10587</v>
      </c>
      <c r="E126" s="23">
        <f t="shared" si="3"/>
        <v>161055.65315953529</v>
      </c>
      <c r="F126" s="24">
        <v>214</v>
      </c>
      <c r="G126" s="25">
        <v>175</v>
      </c>
      <c r="H126" s="26">
        <f t="shared" si="4"/>
        <v>194.5</v>
      </c>
      <c r="I126" s="25">
        <v>131</v>
      </c>
      <c r="J126" s="17">
        <v>4</v>
      </c>
      <c r="K126" s="27">
        <v>1.1000000000000001</v>
      </c>
      <c r="L126" s="27"/>
      <c r="M126" s="25">
        <v>27</v>
      </c>
      <c r="N126" s="17">
        <f>VLOOKUP(A126,[1]Ranking!$A:$K,10,0)</f>
        <v>4</v>
      </c>
      <c r="O126" s="18">
        <f>VLOOKUP(A126,[1]Ranking!$A:$K,11,0)</f>
        <v>1.1000000000000001</v>
      </c>
      <c r="P126" s="18">
        <f t="shared" si="5"/>
        <v>0</v>
      </c>
      <c r="R126" s="27">
        <v>0.5</v>
      </c>
    </row>
    <row r="127" spans="1:18">
      <c r="A127" s="47">
        <v>124</v>
      </c>
      <c r="B127" s="48" t="s">
        <v>837</v>
      </c>
      <c r="C127" s="22">
        <v>290003700</v>
      </c>
      <c r="D127" s="49">
        <v>2658</v>
      </c>
      <c r="E127" s="23">
        <f t="shared" si="3"/>
        <v>109105.98194130925</v>
      </c>
      <c r="F127" s="24">
        <v>323</v>
      </c>
      <c r="G127" s="25">
        <v>282</v>
      </c>
      <c r="H127" s="26">
        <f t="shared" si="4"/>
        <v>302.5</v>
      </c>
      <c r="I127" s="25">
        <v>10</v>
      </c>
      <c r="J127" s="17">
        <v>1</v>
      </c>
      <c r="K127" s="27">
        <v>1.4</v>
      </c>
      <c r="L127" s="27"/>
      <c r="M127" s="25">
        <v>9</v>
      </c>
      <c r="N127" s="17">
        <f>VLOOKUP(A127,[1]Ranking!$A:$K,10,0)</f>
        <v>1</v>
      </c>
      <c r="O127" s="18">
        <f>VLOOKUP(A127,[1]Ranking!$A:$K,11,0)</f>
        <v>1.4</v>
      </c>
      <c r="P127" s="18">
        <f t="shared" si="5"/>
        <v>0</v>
      </c>
      <c r="R127" s="27">
        <v>0.5</v>
      </c>
    </row>
    <row r="128" spans="1:18">
      <c r="A128" s="47">
        <v>125</v>
      </c>
      <c r="B128" s="48" t="s">
        <v>838</v>
      </c>
      <c r="C128" s="22">
        <v>1434003000</v>
      </c>
      <c r="D128" s="49">
        <v>6870</v>
      </c>
      <c r="E128" s="23">
        <f t="shared" si="3"/>
        <v>208734.06113537119</v>
      </c>
      <c r="F128" s="24">
        <v>140</v>
      </c>
      <c r="G128" s="25">
        <v>218</v>
      </c>
      <c r="H128" s="26">
        <f t="shared" si="4"/>
        <v>179</v>
      </c>
      <c r="I128" s="25">
        <v>163</v>
      </c>
      <c r="J128" s="17">
        <v>5</v>
      </c>
      <c r="K128" s="27">
        <v>1</v>
      </c>
      <c r="L128" s="27"/>
      <c r="M128" s="25">
        <v>17</v>
      </c>
      <c r="N128" s="17">
        <f>VLOOKUP(A128,[1]Ranking!$A:$K,10,0)</f>
        <v>5</v>
      </c>
      <c r="O128" s="18">
        <f>VLOOKUP(A128,[1]Ranking!$A:$K,11,0)</f>
        <v>1</v>
      </c>
      <c r="P128" s="18">
        <f t="shared" si="5"/>
        <v>0</v>
      </c>
      <c r="R128" s="27">
        <v>0.9</v>
      </c>
    </row>
    <row r="129" spans="1:18">
      <c r="A129" s="47">
        <v>126</v>
      </c>
      <c r="B129" s="48" t="s">
        <v>839</v>
      </c>
      <c r="C129" s="22">
        <v>7143004400</v>
      </c>
      <c r="D129" s="49">
        <v>13647</v>
      </c>
      <c r="E129" s="23">
        <f t="shared" si="3"/>
        <v>523412.06125888473</v>
      </c>
      <c r="F129" s="24">
        <v>24</v>
      </c>
      <c r="G129" s="25">
        <v>151</v>
      </c>
      <c r="H129" s="26">
        <f t="shared" si="4"/>
        <v>87.5</v>
      </c>
      <c r="I129" s="25">
        <v>314</v>
      </c>
      <c r="J129" s="17">
        <v>9</v>
      </c>
      <c r="K129" s="27">
        <v>0.6</v>
      </c>
      <c r="L129" s="27"/>
      <c r="M129" s="25">
        <v>10</v>
      </c>
      <c r="N129" s="17">
        <f>VLOOKUP(A129,[1]Ranking!$A:$K,10,0)</f>
        <v>9</v>
      </c>
      <c r="O129" s="18">
        <f>VLOOKUP(A129,[1]Ranking!$A:$K,11,0)</f>
        <v>0.6</v>
      </c>
      <c r="P129" s="18">
        <f t="shared" si="5"/>
        <v>0</v>
      </c>
      <c r="R129" s="27">
        <v>0.5</v>
      </c>
    </row>
    <row r="130" spans="1:18">
      <c r="A130" s="47">
        <v>127</v>
      </c>
      <c r="B130" s="48" t="s">
        <v>840</v>
      </c>
      <c r="C130" s="22">
        <v>664037600</v>
      </c>
      <c r="D130" s="49">
        <v>3314</v>
      </c>
      <c r="E130" s="23">
        <f t="shared" si="3"/>
        <v>200373.445986723</v>
      </c>
      <c r="F130" s="24">
        <v>152</v>
      </c>
      <c r="G130" s="25">
        <v>274</v>
      </c>
      <c r="H130" s="26">
        <f t="shared" si="4"/>
        <v>213</v>
      </c>
      <c r="I130" s="25">
        <v>107</v>
      </c>
      <c r="J130" s="17">
        <v>4</v>
      </c>
      <c r="K130" s="27">
        <v>1.1000000000000001</v>
      </c>
      <c r="L130" s="27"/>
      <c r="M130" s="25">
        <v>4</v>
      </c>
      <c r="N130" s="17">
        <f>VLOOKUP(A130,[1]Ranking!$A:$K,10,0)</f>
        <v>3</v>
      </c>
      <c r="O130" s="18">
        <f>VLOOKUP(A130,[1]Ranking!$A:$K,11,0)</f>
        <v>1.2</v>
      </c>
      <c r="P130" s="18">
        <f t="shared" si="5"/>
        <v>9.9999999999999867E-2</v>
      </c>
      <c r="R130" s="27">
        <v>1.2</v>
      </c>
    </row>
    <row r="131" spans="1:18">
      <c r="A131" s="47">
        <v>128</v>
      </c>
      <c r="B131" s="48" t="s">
        <v>841</v>
      </c>
      <c r="C131" s="22">
        <v>8774764300</v>
      </c>
      <c r="D131" s="49">
        <v>67153</v>
      </c>
      <c r="E131" s="23">
        <f t="shared" si="3"/>
        <v>130668.23969145087</v>
      </c>
      <c r="F131" s="24">
        <v>288</v>
      </c>
      <c r="G131" s="25">
        <v>15</v>
      </c>
      <c r="H131" s="26">
        <f t="shared" si="4"/>
        <v>151.5</v>
      </c>
      <c r="I131" s="25">
        <v>224</v>
      </c>
      <c r="J131" s="17">
        <v>7</v>
      </c>
      <c r="K131" s="27">
        <v>0.8</v>
      </c>
      <c r="L131" s="27"/>
      <c r="M131" s="25">
        <v>11</v>
      </c>
      <c r="N131" s="17">
        <f>VLOOKUP(A131,[1]Ranking!$A:$K,10,0)</f>
        <v>7</v>
      </c>
      <c r="O131" s="18">
        <f>VLOOKUP(A131,[1]Ranking!$A:$K,11,0)</f>
        <v>0.8</v>
      </c>
      <c r="P131" s="18">
        <f t="shared" si="5"/>
        <v>0</v>
      </c>
      <c r="R131" s="27">
        <v>1.1000000000000001</v>
      </c>
    </row>
    <row r="132" spans="1:18">
      <c r="A132" s="47">
        <v>129</v>
      </c>
      <c r="B132" s="48" t="s">
        <v>842</v>
      </c>
      <c r="C132" s="22">
        <v>52571500</v>
      </c>
      <c r="D132" s="49">
        <v>354</v>
      </c>
      <c r="E132" s="23">
        <f t="shared" ref="E132:E195" si="6">C132/D132</f>
        <v>148507.06214689265</v>
      </c>
      <c r="F132" s="24">
        <v>252</v>
      </c>
      <c r="G132" s="25">
        <v>347</v>
      </c>
      <c r="H132" s="26">
        <f t="shared" ref="H132:H195" si="7">(F132+G132)/2</f>
        <v>299.5</v>
      </c>
      <c r="I132" s="25">
        <v>13</v>
      </c>
      <c r="J132" s="17">
        <v>1</v>
      </c>
      <c r="K132" s="27">
        <v>1.4</v>
      </c>
      <c r="L132" s="27"/>
      <c r="M132" s="25">
        <v>29</v>
      </c>
      <c r="N132" s="17">
        <f>VLOOKUP(A132,[1]Ranking!$A:$K,10,0)</f>
        <v>1</v>
      </c>
      <c r="O132" s="18">
        <f>VLOOKUP(A132,[1]Ranking!$A:$K,11,0)</f>
        <v>1.4</v>
      </c>
      <c r="P132" s="18">
        <f t="shared" ref="P132:P195" si="8">O132-K132</f>
        <v>0</v>
      </c>
      <c r="R132" s="27">
        <v>0.9</v>
      </c>
    </row>
    <row r="133" spans="1:18">
      <c r="A133" s="47">
        <v>130</v>
      </c>
      <c r="B133" s="48" t="s">
        <v>843</v>
      </c>
      <c r="C133" s="22">
        <v>105196700</v>
      </c>
      <c r="D133" s="49">
        <v>721</v>
      </c>
      <c r="E133" s="23">
        <f t="shared" si="6"/>
        <v>145903.88349514562</v>
      </c>
      <c r="F133" s="24">
        <v>255</v>
      </c>
      <c r="G133" s="25">
        <v>336</v>
      </c>
      <c r="H133" s="26">
        <f t="shared" si="7"/>
        <v>295.5</v>
      </c>
      <c r="I133" s="25">
        <v>18</v>
      </c>
      <c r="J133" s="17">
        <v>1</v>
      </c>
      <c r="K133" s="27">
        <v>1.4</v>
      </c>
      <c r="L133" s="27"/>
      <c r="M133" s="25">
        <v>23</v>
      </c>
      <c r="N133" s="17">
        <f>VLOOKUP(A133,[1]Ranking!$A:$K,10,0)</f>
        <v>1</v>
      </c>
      <c r="O133" s="18">
        <f>VLOOKUP(A133,[1]Ranking!$A:$K,11,0)</f>
        <v>1.4</v>
      </c>
      <c r="P133" s="18">
        <f t="shared" si="8"/>
        <v>0</v>
      </c>
      <c r="R133" s="27">
        <v>0.6</v>
      </c>
    </row>
    <row r="134" spans="1:18">
      <c r="A134" s="47">
        <v>131</v>
      </c>
      <c r="B134" s="48" t="s">
        <v>844</v>
      </c>
      <c r="C134" s="22">
        <v>8672525700</v>
      </c>
      <c r="D134" s="49">
        <v>24130</v>
      </c>
      <c r="E134" s="23">
        <f t="shared" si="6"/>
        <v>359408.44177372567</v>
      </c>
      <c r="F134" s="24">
        <v>52</v>
      </c>
      <c r="G134" s="25">
        <v>84</v>
      </c>
      <c r="H134" s="26">
        <f t="shared" si="7"/>
        <v>68</v>
      </c>
      <c r="I134" s="25">
        <v>333</v>
      </c>
      <c r="J134" s="17">
        <v>10</v>
      </c>
      <c r="K134" s="27">
        <v>0.5</v>
      </c>
      <c r="L134" s="27"/>
      <c r="M134" s="25">
        <v>20</v>
      </c>
      <c r="N134" s="17">
        <f>VLOOKUP(A134,[1]Ranking!$A:$K,10,0)</f>
        <v>10</v>
      </c>
      <c r="O134" s="18">
        <f>VLOOKUP(A134,[1]Ranking!$A:$K,11,0)</f>
        <v>0.5</v>
      </c>
      <c r="P134" s="18">
        <f t="shared" si="8"/>
        <v>0</v>
      </c>
      <c r="R134" s="27">
        <v>0.5</v>
      </c>
    </row>
    <row r="135" spans="1:18">
      <c r="A135" s="47">
        <v>132</v>
      </c>
      <c r="B135" s="48" t="s">
        <v>845</v>
      </c>
      <c r="C135" s="22">
        <v>363382200</v>
      </c>
      <c r="D135" s="49">
        <v>1900</v>
      </c>
      <c r="E135" s="23">
        <f t="shared" si="6"/>
        <v>191253.78947368421</v>
      </c>
      <c r="F135" s="24">
        <v>167</v>
      </c>
      <c r="G135" s="25">
        <v>291</v>
      </c>
      <c r="H135" s="26">
        <f t="shared" si="7"/>
        <v>229</v>
      </c>
      <c r="I135" s="25">
        <v>86</v>
      </c>
      <c r="J135" s="17">
        <v>3</v>
      </c>
      <c r="K135" s="27">
        <v>1.2</v>
      </c>
      <c r="L135" s="27"/>
      <c r="M135" s="25">
        <v>9</v>
      </c>
      <c r="N135" s="17">
        <f>VLOOKUP(A135,[1]Ranking!$A:$K,10,0)</f>
        <v>3</v>
      </c>
      <c r="O135" s="18">
        <f>VLOOKUP(A135,[1]Ranking!$A:$K,11,0)</f>
        <v>1.2</v>
      </c>
      <c r="P135" s="18">
        <f t="shared" si="8"/>
        <v>0</v>
      </c>
      <c r="R135" s="27">
        <v>0.5</v>
      </c>
    </row>
    <row r="136" spans="1:18">
      <c r="A136" s="47">
        <v>133</v>
      </c>
      <c r="B136" s="48" t="s">
        <v>846</v>
      </c>
      <c r="C136" s="22">
        <v>1670268000</v>
      </c>
      <c r="D136" s="49">
        <v>11285</v>
      </c>
      <c r="E136" s="23">
        <f t="shared" si="6"/>
        <v>148007.79796189631</v>
      </c>
      <c r="F136" s="24">
        <v>253</v>
      </c>
      <c r="G136" s="25">
        <v>171</v>
      </c>
      <c r="H136" s="26">
        <f t="shared" si="7"/>
        <v>212</v>
      </c>
      <c r="I136" s="25">
        <v>108</v>
      </c>
      <c r="J136" s="17">
        <v>4</v>
      </c>
      <c r="K136" s="27">
        <v>1.1000000000000001</v>
      </c>
      <c r="L136" s="27"/>
      <c r="M136" s="25">
        <v>24</v>
      </c>
      <c r="N136" s="17">
        <f>VLOOKUP(A136,[1]Ranking!$A:$K,10,0)</f>
        <v>4</v>
      </c>
      <c r="O136" s="18">
        <f>VLOOKUP(A136,[1]Ranking!$A:$K,11,0)</f>
        <v>1.1000000000000001</v>
      </c>
      <c r="P136" s="18">
        <f t="shared" si="8"/>
        <v>0</v>
      </c>
      <c r="R136" s="27">
        <v>0.8</v>
      </c>
    </row>
    <row r="137" spans="1:18">
      <c r="A137" s="47">
        <v>134</v>
      </c>
      <c r="B137" s="48" t="s">
        <v>847</v>
      </c>
      <c r="C137" s="22">
        <v>2958213400</v>
      </c>
      <c r="D137" s="49">
        <v>19880</v>
      </c>
      <c r="E137" s="23">
        <f t="shared" si="6"/>
        <v>148803.49094567404</v>
      </c>
      <c r="F137" s="24">
        <v>251</v>
      </c>
      <c r="G137" s="25">
        <v>97</v>
      </c>
      <c r="H137" s="26">
        <f t="shared" si="7"/>
        <v>174</v>
      </c>
      <c r="I137" s="25">
        <v>178</v>
      </c>
      <c r="J137" s="17">
        <v>6</v>
      </c>
      <c r="K137" s="27">
        <v>0.9</v>
      </c>
      <c r="L137" s="27"/>
      <c r="M137" s="25">
        <v>24</v>
      </c>
      <c r="N137" s="17">
        <f>VLOOKUP(A137,[1]Ranking!$A:$K,10,0)</f>
        <v>6</v>
      </c>
      <c r="O137" s="18">
        <f>VLOOKUP(A137,[1]Ranking!$A:$K,11,0)</f>
        <v>0.9</v>
      </c>
      <c r="P137" s="18">
        <f t="shared" si="8"/>
        <v>0</v>
      </c>
      <c r="R137" s="27">
        <v>0.7</v>
      </c>
    </row>
    <row r="138" spans="1:18">
      <c r="A138" s="47">
        <v>135</v>
      </c>
      <c r="B138" s="48" t="s">
        <v>848</v>
      </c>
      <c r="C138" s="22">
        <v>412648100</v>
      </c>
      <c r="D138" s="49">
        <v>2573</v>
      </c>
      <c r="E138" s="23">
        <f t="shared" si="6"/>
        <v>160376.25340069958</v>
      </c>
      <c r="F138" s="24">
        <v>217</v>
      </c>
      <c r="G138" s="25">
        <v>283</v>
      </c>
      <c r="H138" s="26">
        <f t="shared" si="7"/>
        <v>250</v>
      </c>
      <c r="I138" s="25">
        <v>68</v>
      </c>
      <c r="J138" s="17">
        <v>2</v>
      </c>
      <c r="K138" s="27">
        <v>1.3</v>
      </c>
      <c r="L138" s="27"/>
      <c r="M138" s="25">
        <v>15</v>
      </c>
      <c r="N138" s="17">
        <f>VLOOKUP(A138,[1]Ranking!$A:$K,10,0)</f>
        <v>2</v>
      </c>
      <c r="O138" s="18">
        <f>VLOOKUP(A138,[1]Ranking!$A:$K,11,0)</f>
        <v>1.3</v>
      </c>
      <c r="P138" s="18">
        <f t="shared" si="8"/>
        <v>0</v>
      </c>
      <c r="R138" s="27">
        <v>0.8</v>
      </c>
    </row>
    <row r="139" spans="1:18">
      <c r="A139" s="47">
        <v>136</v>
      </c>
      <c r="B139" s="48" t="s">
        <v>849</v>
      </c>
      <c r="C139" s="22">
        <v>3243894200</v>
      </c>
      <c r="D139" s="49">
        <v>14856</v>
      </c>
      <c r="E139" s="23">
        <f t="shared" si="6"/>
        <v>218355.82929456112</v>
      </c>
      <c r="F139" s="24">
        <v>130</v>
      </c>
      <c r="G139" s="25">
        <v>140</v>
      </c>
      <c r="H139" s="26">
        <f t="shared" si="7"/>
        <v>135</v>
      </c>
      <c r="I139" s="25">
        <v>248</v>
      </c>
      <c r="J139" s="17">
        <v>8</v>
      </c>
      <c r="K139" s="27">
        <v>0.7</v>
      </c>
      <c r="L139" s="27"/>
      <c r="M139" s="25">
        <v>34</v>
      </c>
      <c r="N139" s="17">
        <f>VLOOKUP(A139,[1]Ranking!$A:$K,10,0)</f>
        <v>7</v>
      </c>
      <c r="O139" s="18">
        <f>VLOOKUP(A139,[1]Ranking!$A:$K,11,0)</f>
        <v>0.8</v>
      </c>
      <c r="P139" s="18">
        <f t="shared" si="8"/>
        <v>0.10000000000000009</v>
      </c>
      <c r="R139" s="27">
        <v>1.2</v>
      </c>
    </row>
    <row r="140" spans="1:18">
      <c r="A140" s="47">
        <v>137</v>
      </c>
      <c r="B140" s="48" t="s">
        <v>850</v>
      </c>
      <c r="C140" s="22">
        <v>2572663000</v>
      </c>
      <c r="D140" s="49">
        <v>37720</v>
      </c>
      <c r="E140" s="23">
        <f t="shared" si="6"/>
        <v>68204.215270413581</v>
      </c>
      <c r="F140" s="24">
        <v>351</v>
      </c>
      <c r="G140" s="25">
        <v>44</v>
      </c>
      <c r="H140" s="26">
        <f t="shared" si="7"/>
        <v>197.5</v>
      </c>
      <c r="I140" s="25">
        <v>129</v>
      </c>
      <c r="J140" s="17">
        <v>4</v>
      </c>
      <c r="K140" s="27">
        <v>1.1000000000000001</v>
      </c>
      <c r="L140" s="27"/>
      <c r="M140" s="25">
        <v>1</v>
      </c>
      <c r="N140" s="17">
        <f>VLOOKUP(A140,[1]Ranking!$A:$K,10,0)</f>
        <v>4</v>
      </c>
      <c r="O140" s="18">
        <f>VLOOKUP(A140,[1]Ranking!$A:$K,11,0)</f>
        <v>1.1000000000000001</v>
      </c>
      <c r="P140" s="18">
        <f t="shared" si="8"/>
        <v>0</v>
      </c>
      <c r="R140" s="27">
        <v>0.6</v>
      </c>
    </row>
    <row r="141" spans="1:18">
      <c r="A141" s="47">
        <v>138</v>
      </c>
      <c r="B141" s="48" t="s">
        <v>851</v>
      </c>
      <c r="C141" s="22">
        <v>929315000</v>
      </c>
      <c r="D141" s="49">
        <v>6008</v>
      </c>
      <c r="E141" s="23">
        <f t="shared" si="6"/>
        <v>154679.59387483355</v>
      </c>
      <c r="F141" s="24">
        <v>235</v>
      </c>
      <c r="G141" s="25">
        <v>235</v>
      </c>
      <c r="H141" s="26">
        <f t="shared" si="7"/>
        <v>235</v>
      </c>
      <c r="I141" s="25">
        <v>80</v>
      </c>
      <c r="J141" s="17">
        <v>3</v>
      </c>
      <c r="K141" s="27">
        <v>1.2</v>
      </c>
      <c r="L141" s="27"/>
      <c r="M141" s="25">
        <v>29</v>
      </c>
      <c r="N141" s="17">
        <f>VLOOKUP(A141,[1]Ranking!$A:$K,10,0)</f>
        <v>3</v>
      </c>
      <c r="O141" s="18">
        <f>VLOOKUP(A141,[1]Ranking!$A:$K,11,0)</f>
        <v>1.2</v>
      </c>
      <c r="P141" s="18">
        <f t="shared" si="8"/>
        <v>0</v>
      </c>
      <c r="R141" s="27">
        <v>1</v>
      </c>
    </row>
    <row r="142" spans="1:18">
      <c r="A142" s="47">
        <v>139</v>
      </c>
      <c r="B142" s="48" t="s">
        <v>852</v>
      </c>
      <c r="C142" s="22">
        <v>5173582300</v>
      </c>
      <c r="D142" s="49">
        <v>19249</v>
      </c>
      <c r="E142" s="23">
        <f t="shared" si="6"/>
        <v>268771.48423294717</v>
      </c>
      <c r="F142" s="24">
        <v>85</v>
      </c>
      <c r="G142" s="25">
        <v>100</v>
      </c>
      <c r="H142" s="26">
        <f t="shared" si="7"/>
        <v>92.5</v>
      </c>
      <c r="I142" s="25">
        <v>303</v>
      </c>
      <c r="J142" s="17">
        <v>9</v>
      </c>
      <c r="K142" s="27">
        <v>0.6</v>
      </c>
      <c r="L142" s="27"/>
      <c r="M142" s="25">
        <v>33</v>
      </c>
      <c r="N142" s="17">
        <f>VLOOKUP(A142,[1]Ranking!$A:$K,10,0)</f>
        <v>9</v>
      </c>
      <c r="O142" s="18">
        <f>VLOOKUP(A142,[1]Ranking!$A:$K,11,0)</f>
        <v>0.6</v>
      </c>
      <c r="P142" s="18">
        <f t="shared" si="8"/>
        <v>0</v>
      </c>
      <c r="R142" s="27">
        <v>0.8</v>
      </c>
    </row>
    <row r="143" spans="1:18">
      <c r="A143" s="47">
        <v>140</v>
      </c>
      <c r="B143" s="48" t="s">
        <v>853</v>
      </c>
      <c r="C143" s="22">
        <v>587783900</v>
      </c>
      <c r="D143" s="49">
        <v>4335</v>
      </c>
      <c r="E143" s="23">
        <f t="shared" si="6"/>
        <v>135590.28835063436</v>
      </c>
      <c r="F143" s="24">
        <v>276</v>
      </c>
      <c r="G143" s="25">
        <v>261</v>
      </c>
      <c r="H143" s="26">
        <f t="shared" si="7"/>
        <v>268.5</v>
      </c>
      <c r="I143" s="25">
        <v>41</v>
      </c>
      <c r="J143" s="17">
        <v>2</v>
      </c>
      <c r="K143" s="27">
        <v>1.3</v>
      </c>
      <c r="L143" s="27"/>
      <c r="M143" s="25">
        <v>4</v>
      </c>
      <c r="N143" s="17">
        <f>VLOOKUP(A143,[1]Ranking!$A:$K,10,0)</f>
        <v>2</v>
      </c>
      <c r="O143" s="18">
        <f>VLOOKUP(A143,[1]Ranking!$A:$K,11,0)</f>
        <v>1.3</v>
      </c>
      <c r="P143" s="18">
        <f t="shared" si="8"/>
        <v>0</v>
      </c>
      <c r="R143" s="27">
        <v>0.7</v>
      </c>
    </row>
    <row r="144" spans="1:18">
      <c r="A144" s="47">
        <v>141</v>
      </c>
      <c r="B144" s="48" t="s">
        <v>854</v>
      </c>
      <c r="C144" s="22">
        <v>3508853900</v>
      </c>
      <c r="D144" s="49">
        <v>19744</v>
      </c>
      <c r="E144" s="23">
        <f t="shared" si="6"/>
        <v>177717.47872771474</v>
      </c>
      <c r="F144" s="24">
        <v>191</v>
      </c>
      <c r="G144" s="25">
        <v>99</v>
      </c>
      <c r="H144" s="26">
        <f t="shared" si="7"/>
        <v>145</v>
      </c>
      <c r="I144" s="25">
        <v>236</v>
      </c>
      <c r="J144" s="17">
        <v>7</v>
      </c>
      <c r="K144" s="27">
        <v>0.8</v>
      </c>
      <c r="L144" s="27"/>
      <c r="M144" s="25">
        <v>8</v>
      </c>
      <c r="N144" s="17">
        <f>VLOOKUP(A144,[1]Ranking!$A:$K,10,0)</f>
        <v>7</v>
      </c>
      <c r="O144" s="18">
        <f>VLOOKUP(A144,[1]Ranking!$A:$K,11,0)</f>
        <v>0.8</v>
      </c>
      <c r="P144" s="18">
        <f t="shared" si="8"/>
        <v>0</v>
      </c>
      <c r="R144" s="27">
        <v>0.9</v>
      </c>
    </row>
    <row r="145" spans="1:18">
      <c r="A145" s="47">
        <v>142</v>
      </c>
      <c r="B145" s="48" t="s">
        <v>855</v>
      </c>
      <c r="C145" s="22">
        <v>2851555900</v>
      </c>
      <c r="D145" s="49">
        <v>10142</v>
      </c>
      <c r="E145" s="23">
        <f t="shared" si="6"/>
        <v>281163.07434431079</v>
      </c>
      <c r="F145" s="24">
        <v>79</v>
      </c>
      <c r="G145" s="25">
        <v>182</v>
      </c>
      <c r="H145" s="26">
        <f t="shared" si="7"/>
        <v>130.5</v>
      </c>
      <c r="I145" s="25">
        <v>254</v>
      </c>
      <c r="J145" s="17">
        <v>8</v>
      </c>
      <c r="K145" s="27">
        <v>0.7</v>
      </c>
      <c r="L145" s="27"/>
      <c r="M145" s="25">
        <v>10</v>
      </c>
      <c r="N145" s="17">
        <f>VLOOKUP(A145,[1]Ranking!$A:$K,10,0)</f>
        <v>8</v>
      </c>
      <c r="O145" s="18">
        <f>VLOOKUP(A145,[1]Ranking!$A:$K,11,0)</f>
        <v>0.7</v>
      </c>
      <c r="P145" s="18">
        <f t="shared" si="8"/>
        <v>0</v>
      </c>
      <c r="R145" s="27">
        <v>0.7</v>
      </c>
    </row>
    <row r="146" spans="1:18">
      <c r="A146" s="47">
        <v>143</v>
      </c>
      <c r="B146" s="48" t="s">
        <v>856</v>
      </c>
      <c r="C146" s="22">
        <v>255469400</v>
      </c>
      <c r="D146" s="49">
        <v>2069</v>
      </c>
      <c r="E146" s="23">
        <f t="shared" si="6"/>
        <v>123474.81875302078</v>
      </c>
      <c r="F146" s="24">
        <v>299</v>
      </c>
      <c r="G146" s="25">
        <v>288</v>
      </c>
      <c r="H146" s="26">
        <f t="shared" si="7"/>
        <v>293.5</v>
      </c>
      <c r="I146" s="25">
        <v>20</v>
      </c>
      <c r="J146" s="17">
        <v>1</v>
      </c>
      <c r="K146" s="27">
        <v>1.4</v>
      </c>
      <c r="L146" s="27"/>
      <c r="M146" s="25">
        <v>32</v>
      </c>
      <c r="N146" s="17">
        <f>VLOOKUP(A146,[1]Ranking!$A:$K,10,0)</f>
        <v>1</v>
      </c>
      <c r="O146" s="18">
        <f>VLOOKUP(A146,[1]Ranking!$A:$K,11,0)</f>
        <v>1.4</v>
      </c>
      <c r="P146" s="18">
        <f t="shared" si="8"/>
        <v>0</v>
      </c>
      <c r="R146" s="27">
        <v>0.8</v>
      </c>
    </row>
    <row r="147" spans="1:18">
      <c r="A147" s="47">
        <v>144</v>
      </c>
      <c r="B147" s="48" t="s">
        <v>857</v>
      </c>
      <c r="C147" s="22">
        <v>3651224100</v>
      </c>
      <c r="D147" s="49">
        <v>13848</v>
      </c>
      <c r="E147" s="23">
        <f t="shared" si="6"/>
        <v>263664.36308492202</v>
      </c>
      <c r="F147" s="24">
        <v>92</v>
      </c>
      <c r="G147" s="25">
        <v>148</v>
      </c>
      <c r="H147" s="26">
        <f t="shared" si="7"/>
        <v>120</v>
      </c>
      <c r="I147" s="25">
        <v>267</v>
      </c>
      <c r="J147" s="17">
        <v>8</v>
      </c>
      <c r="K147" s="27">
        <v>0.7</v>
      </c>
      <c r="L147" s="27"/>
      <c r="M147" s="25">
        <v>35</v>
      </c>
      <c r="N147" s="17">
        <f>VLOOKUP(A147,[1]Ranking!$A:$K,10,0)</f>
        <v>8</v>
      </c>
      <c r="O147" s="18">
        <f>VLOOKUP(A147,[1]Ranking!$A:$K,11,0)</f>
        <v>0.7</v>
      </c>
      <c r="P147" s="18">
        <f t="shared" si="8"/>
        <v>0</v>
      </c>
      <c r="R147" s="27">
        <v>0.9</v>
      </c>
    </row>
    <row r="148" spans="1:18">
      <c r="A148" s="47">
        <v>145</v>
      </c>
      <c r="B148" s="48" t="s">
        <v>858</v>
      </c>
      <c r="C148" s="22">
        <v>2686343300</v>
      </c>
      <c r="D148" s="49">
        <v>13829</v>
      </c>
      <c r="E148" s="23">
        <f t="shared" si="6"/>
        <v>194254.34232410151</v>
      </c>
      <c r="F148" s="24">
        <v>164</v>
      </c>
      <c r="G148" s="25">
        <v>149</v>
      </c>
      <c r="H148" s="26">
        <f t="shared" si="7"/>
        <v>156.5</v>
      </c>
      <c r="I148" s="25">
        <v>221</v>
      </c>
      <c r="J148" s="17">
        <v>7</v>
      </c>
      <c r="K148" s="27">
        <v>0.8</v>
      </c>
      <c r="L148" s="27"/>
      <c r="M148" s="25">
        <v>7</v>
      </c>
      <c r="N148" s="17">
        <f>VLOOKUP(A148,[1]Ranking!$A:$K,10,0)</f>
        <v>7</v>
      </c>
      <c r="O148" s="18">
        <f>VLOOKUP(A148,[1]Ranking!$A:$K,11,0)</f>
        <v>0.8</v>
      </c>
      <c r="P148" s="18">
        <f t="shared" si="8"/>
        <v>0</v>
      </c>
      <c r="R148" s="27">
        <v>1</v>
      </c>
    </row>
    <row r="149" spans="1:18">
      <c r="A149" s="47">
        <v>146</v>
      </c>
      <c r="B149" s="48" t="s">
        <v>859</v>
      </c>
      <c r="C149" s="22">
        <v>2334757300</v>
      </c>
      <c r="D149" s="49">
        <v>11895</v>
      </c>
      <c r="E149" s="23">
        <f t="shared" si="6"/>
        <v>196280.56326187475</v>
      </c>
      <c r="F149" s="24">
        <v>158</v>
      </c>
      <c r="G149" s="25">
        <v>164</v>
      </c>
      <c r="H149" s="26">
        <f t="shared" si="7"/>
        <v>161</v>
      </c>
      <c r="I149" s="25">
        <v>208</v>
      </c>
      <c r="J149" s="17">
        <v>6</v>
      </c>
      <c r="K149" s="27">
        <v>0.9</v>
      </c>
      <c r="L149" s="27"/>
      <c r="M149" s="25">
        <v>27</v>
      </c>
      <c r="N149" s="17">
        <f>VLOOKUP(A149,[1]Ranking!$A:$K,10,0)</f>
        <v>6</v>
      </c>
      <c r="O149" s="18">
        <f>VLOOKUP(A149,[1]Ranking!$A:$K,11,0)</f>
        <v>0.9</v>
      </c>
      <c r="P149" s="18">
        <f t="shared" si="8"/>
        <v>0</v>
      </c>
      <c r="R149" s="27">
        <v>0.7</v>
      </c>
    </row>
    <row r="150" spans="1:18">
      <c r="A150" s="47">
        <v>147</v>
      </c>
      <c r="B150" s="48" t="s">
        <v>860</v>
      </c>
      <c r="C150" s="22">
        <v>1181869900</v>
      </c>
      <c r="D150" s="49">
        <v>8394</v>
      </c>
      <c r="E150" s="23">
        <f t="shared" si="6"/>
        <v>140799.36859661664</v>
      </c>
      <c r="F150" s="24">
        <v>269</v>
      </c>
      <c r="G150" s="25">
        <v>199</v>
      </c>
      <c r="H150" s="26">
        <f t="shared" si="7"/>
        <v>234</v>
      </c>
      <c r="I150" s="25">
        <v>82</v>
      </c>
      <c r="J150" s="17">
        <v>3</v>
      </c>
      <c r="K150" s="27">
        <v>1.2</v>
      </c>
      <c r="L150" s="27"/>
      <c r="M150" s="25">
        <v>8</v>
      </c>
      <c r="N150" s="17">
        <f>VLOOKUP(A150,[1]Ranking!$A:$K,10,0)</f>
        <v>3</v>
      </c>
      <c r="O150" s="18">
        <f>VLOOKUP(A150,[1]Ranking!$A:$K,11,0)</f>
        <v>1.2</v>
      </c>
      <c r="P150" s="18">
        <f t="shared" si="8"/>
        <v>0</v>
      </c>
      <c r="R150" s="27">
        <v>0.6</v>
      </c>
    </row>
    <row r="151" spans="1:18">
      <c r="A151" s="47">
        <v>148</v>
      </c>
      <c r="B151" s="48" t="s">
        <v>861</v>
      </c>
      <c r="C151" s="22">
        <v>475467900</v>
      </c>
      <c r="D151" s="49">
        <v>3016</v>
      </c>
      <c r="E151" s="23">
        <f t="shared" si="6"/>
        <v>157648.50795755969</v>
      </c>
      <c r="F151" s="24">
        <v>227</v>
      </c>
      <c r="G151" s="25">
        <v>279</v>
      </c>
      <c r="H151" s="26">
        <f t="shared" si="7"/>
        <v>253</v>
      </c>
      <c r="I151" s="25">
        <v>61</v>
      </c>
      <c r="J151" s="17">
        <v>2</v>
      </c>
      <c r="K151" s="27">
        <v>1.3</v>
      </c>
      <c r="L151" s="27"/>
      <c r="M151" s="25">
        <v>36</v>
      </c>
      <c r="N151" s="17">
        <f>VLOOKUP(A151,[1]Ranking!$A:$K,10,0)</f>
        <v>2</v>
      </c>
      <c r="O151" s="18">
        <f>VLOOKUP(A151,[1]Ranking!$A:$K,11,0)</f>
        <v>1.3</v>
      </c>
      <c r="P151" s="18">
        <f t="shared" si="8"/>
        <v>0</v>
      </c>
      <c r="R151" s="27">
        <v>1.4</v>
      </c>
    </row>
    <row r="152" spans="1:18">
      <c r="A152" s="47">
        <v>149</v>
      </c>
      <c r="B152" s="48" t="s">
        <v>862</v>
      </c>
      <c r="C152" s="22">
        <v>6494397200</v>
      </c>
      <c r="D152" s="49">
        <v>87954</v>
      </c>
      <c r="E152" s="23">
        <f t="shared" si="6"/>
        <v>73838.565613843602</v>
      </c>
      <c r="F152" s="24">
        <v>346</v>
      </c>
      <c r="G152" s="25">
        <v>11</v>
      </c>
      <c r="H152" s="26">
        <f t="shared" si="7"/>
        <v>178.5</v>
      </c>
      <c r="I152" s="25">
        <v>166</v>
      </c>
      <c r="J152" s="17">
        <v>5</v>
      </c>
      <c r="K152" s="27">
        <v>1</v>
      </c>
      <c r="L152" s="27"/>
      <c r="M152" s="25">
        <v>2</v>
      </c>
      <c r="N152" s="17">
        <f>VLOOKUP(A152,[1]Ranking!$A:$K,10,0)</f>
        <v>5</v>
      </c>
      <c r="O152" s="18">
        <f>VLOOKUP(A152,[1]Ranking!$A:$K,11,0)</f>
        <v>1</v>
      </c>
      <c r="P152" s="18">
        <f t="shared" si="8"/>
        <v>0</v>
      </c>
      <c r="R152" s="27">
        <v>0.5</v>
      </c>
    </row>
    <row r="153" spans="1:18">
      <c r="A153" s="47">
        <v>150</v>
      </c>
      <c r="B153" s="48" t="s">
        <v>863</v>
      </c>
      <c r="C153" s="22">
        <v>1176406900</v>
      </c>
      <c r="D153" s="49">
        <v>5707</v>
      </c>
      <c r="E153" s="23">
        <f t="shared" si="6"/>
        <v>206134.0283861924</v>
      </c>
      <c r="F153" s="24">
        <v>143</v>
      </c>
      <c r="G153" s="25">
        <v>240</v>
      </c>
      <c r="H153" s="26">
        <f t="shared" si="7"/>
        <v>191.5</v>
      </c>
      <c r="I153" s="25">
        <v>139</v>
      </c>
      <c r="J153" s="17">
        <v>4</v>
      </c>
      <c r="K153" s="27">
        <v>1.1000000000000001</v>
      </c>
      <c r="L153" s="27"/>
      <c r="M153" s="25">
        <v>9</v>
      </c>
      <c r="N153" s="17">
        <f>VLOOKUP(A153,[1]Ranking!$A:$K,10,0)</f>
        <v>4</v>
      </c>
      <c r="O153" s="18">
        <f>VLOOKUP(A153,[1]Ranking!$A:$K,11,0)</f>
        <v>1.1000000000000001</v>
      </c>
      <c r="P153" s="18">
        <f t="shared" si="8"/>
        <v>0</v>
      </c>
      <c r="R153" s="27">
        <v>1.1000000000000001</v>
      </c>
    </row>
    <row r="154" spans="1:18">
      <c r="A154" s="47">
        <v>151</v>
      </c>
      <c r="B154" s="48" t="s">
        <v>864</v>
      </c>
      <c r="C154" s="22">
        <v>1309322100</v>
      </c>
      <c r="D154" s="49">
        <v>11033</v>
      </c>
      <c r="E154" s="23">
        <f t="shared" si="6"/>
        <v>118673.26203208556</v>
      </c>
      <c r="F154" s="24">
        <v>306</v>
      </c>
      <c r="G154" s="25">
        <v>174</v>
      </c>
      <c r="H154" s="26">
        <f t="shared" si="7"/>
        <v>240</v>
      </c>
      <c r="I154" s="25">
        <v>75</v>
      </c>
      <c r="J154" s="17">
        <v>3</v>
      </c>
      <c r="K154" s="27">
        <v>1.2</v>
      </c>
      <c r="L154" s="27"/>
      <c r="M154" s="25">
        <v>3</v>
      </c>
      <c r="N154" s="17">
        <f>VLOOKUP(A154,[1]Ranking!$A:$K,10,0)</f>
        <v>3</v>
      </c>
      <c r="O154" s="18">
        <f>VLOOKUP(A154,[1]Ranking!$A:$K,11,0)</f>
        <v>1.2</v>
      </c>
      <c r="P154" s="18">
        <f t="shared" si="8"/>
        <v>0</v>
      </c>
      <c r="R154" s="27">
        <v>1.1000000000000001</v>
      </c>
    </row>
    <row r="155" spans="1:18">
      <c r="A155" s="47">
        <v>152</v>
      </c>
      <c r="B155" s="48" t="s">
        <v>865</v>
      </c>
      <c r="C155" s="22">
        <v>1497427400</v>
      </c>
      <c r="D155" s="49">
        <v>5064</v>
      </c>
      <c r="E155" s="23">
        <f t="shared" si="6"/>
        <v>295700.51342812006</v>
      </c>
      <c r="F155" s="24">
        <v>71</v>
      </c>
      <c r="G155" s="25">
        <v>250</v>
      </c>
      <c r="H155" s="26">
        <f t="shared" si="7"/>
        <v>160.5</v>
      </c>
      <c r="I155" s="25">
        <v>210</v>
      </c>
      <c r="J155" s="17">
        <v>6</v>
      </c>
      <c r="K155" s="27">
        <v>0.9</v>
      </c>
      <c r="L155" s="27"/>
      <c r="M155" s="25">
        <v>30</v>
      </c>
      <c r="N155" s="17">
        <f>VLOOKUP(A155,[1]Ranking!$A:$K,10,0)</f>
        <v>6</v>
      </c>
      <c r="O155" s="18">
        <f>VLOOKUP(A155,[1]Ranking!$A:$K,11,0)</f>
        <v>0.9</v>
      </c>
      <c r="P155" s="18">
        <f t="shared" si="8"/>
        <v>0</v>
      </c>
      <c r="R155" s="27">
        <v>1.2</v>
      </c>
    </row>
    <row r="156" spans="1:18">
      <c r="A156" s="47">
        <v>153</v>
      </c>
      <c r="B156" s="48" t="s">
        <v>866</v>
      </c>
      <c r="C156" s="22">
        <v>5149133300</v>
      </c>
      <c r="D156" s="49">
        <v>43646</v>
      </c>
      <c r="E156" s="23">
        <f t="shared" si="6"/>
        <v>117974.91866379508</v>
      </c>
      <c r="F156" s="24">
        <v>309</v>
      </c>
      <c r="G156" s="25">
        <v>32</v>
      </c>
      <c r="H156" s="26">
        <f t="shared" si="7"/>
        <v>170.5</v>
      </c>
      <c r="I156" s="25">
        <v>190</v>
      </c>
      <c r="J156" s="17">
        <v>6</v>
      </c>
      <c r="K156" s="27">
        <v>0.9</v>
      </c>
      <c r="L156" s="27"/>
      <c r="M156" s="25">
        <v>2</v>
      </c>
      <c r="N156" s="17">
        <f>VLOOKUP(A156,[1]Ranking!$A:$K,10,0)</f>
        <v>6</v>
      </c>
      <c r="O156" s="18">
        <f>VLOOKUP(A156,[1]Ranking!$A:$K,11,0)</f>
        <v>0.9</v>
      </c>
      <c r="P156" s="18">
        <f t="shared" si="8"/>
        <v>0</v>
      </c>
      <c r="R156" s="27">
        <v>0.8</v>
      </c>
    </row>
    <row r="157" spans="1:18">
      <c r="A157" s="47">
        <v>154</v>
      </c>
      <c r="B157" s="48" t="s">
        <v>867</v>
      </c>
      <c r="C157" s="22">
        <v>338579700</v>
      </c>
      <c r="D157" s="49">
        <v>1860</v>
      </c>
      <c r="E157" s="23">
        <f t="shared" si="6"/>
        <v>182032.09677419355</v>
      </c>
      <c r="F157" s="24">
        <v>185</v>
      </c>
      <c r="G157" s="25">
        <v>294</v>
      </c>
      <c r="H157" s="26">
        <f t="shared" si="7"/>
        <v>239.5</v>
      </c>
      <c r="I157" s="25">
        <v>76</v>
      </c>
      <c r="J157" s="17">
        <v>3</v>
      </c>
      <c r="K157" s="27">
        <v>1.2</v>
      </c>
      <c r="L157" s="27"/>
      <c r="M157" s="25">
        <v>24</v>
      </c>
      <c r="N157" s="17">
        <f>VLOOKUP(A157,[1]Ranking!$A:$K,10,0)</f>
        <v>3</v>
      </c>
      <c r="O157" s="18">
        <f>VLOOKUP(A157,[1]Ranking!$A:$K,11,0)</f>
        <v>1.2</v>
      </c>
      <c r="P157" s="18">
        <f t="shared" si="8"/>
        <v>0</v>
      </c>
      <c r="R157" s="27">
        <v>1.2</v>
      </c>
    </row>
    <row r="158" spans="1:18">
      <c r="A158" s="47">
        <v>155</v>
      </c>
      <c r="B158" s="48" t="s">
        <v>868</v>
      </c>
      <c r="C158" s="22">
        <v>15034185600</v>
      </c>
      <c r="D158" s="49">
        <v>34074</v>
      </c>
      <c r="E158" s="23">
        <f t="shared" si="6"/>
        <v>441221.62352526851</v>
      </c>
      <c r="F158" s="24">
        <v>37</v>
      </c>
      <c r="G158" s="25">
        <v>50</v>
      </c>
      <c r="H158" s="26">
        <f t="shared" si="7"/>
        <v>43.5</v>
      </c>
      <c r="I158" s="25">
        <v>345</v>
      </c>
      <c r="J158" s="17">
        <v>10</v>
      </c>
      <c r="K158" s="27">
        <v>0.5</v>
      </c>
      <c r="L158" s="27"/>
      <c r="M158" s="25">
        <v>35</v>
      </c>
      <c r="N158" s="17">
        <f>VLOOKUP(A158,[1]Ranking!$A:$K,10,0)</f>
        <v>10</v>
      </c>
      <c r="O158" s="18">
        <f>VLOOKUP(A158,[1]Ranking!$A:$K,11,0)</f>
        <v>0.5</v>
      </c>
      <c r="P158" s="18">
        <f t="shared" si="8"/>
        <v>0</v>
      </c>
      <c r="R158" s="27">
        <v>0.7</v>
      </c>
    </row>
    <row r="159" spans="1:18">
      <c r="A159" s="47">
        <v>156</v>
      </c>
      <c r="B159" s="48" t="s">
        <v>869</v>
      </c>
      <c r="C159" s="22">
        <v>104479300</v>
      </c>
      <c r="D159" s="49">
        <v>734</v>
      </c>
      <c r="E159" s="23">
        <f t="shared" si="6"/>
        <v>142342.37057220709</v>
      </c>
      <c r="F159" s="24">
        <v>262</v>
      </c>
      <c r="G159" s="25">
        <v>335</v>
      </c>
      <c r="H159" s="26">
        <f t="shared" si="7"/>
        <v>298.5</v>
      </c>
      <c r="I159" s="25">
        <v>15</v>
      </c>
      <c r="J159" s="17">
        <v>1</v>
      </c>
      <c r="K159" s="27">
        <v>1.4</v>
      </c>
      <c r="L159" s="27"/>
      <c r="M159" s="25">
        <v>32</v>
      </c>
      <c r="N159" s="17">
        <f>VLOOKUP(A159,[1]Ranking!$A:$K,10,0)</f>
        <v>1</v>
      </c>
      <c r="O159" s="18">
        <f>VLOOKUP(A159,[1]Ranking!$A:$K,11,0)</f>
        <v>1.4</v>
      </c>
      <c r="P159" s="18">
        <f t="shared" si="8"/>
        <v>0</v>
      </c>
      <c r="R159" s="27">
        <v>1.2</v>
      </c>
    </row>
    <row r="160" spans="1:18">
      <c r="A160" s="47">
        <v>157</v>
      </c>
      <c r="B160" s="48" t="s">
        <v>870</v>
      </c>
      <c r="C160" s="22">
        <v>2475327700</v>
      </c>
      <c r="D160" s="49">
        <v>6855</v>
      </c>
      <c r="E160" s="23">
        <f t="shared" si="6"/>
        <v>361098.13274981763</v>
      </c>
      <c r="F160" s="24">
        <v>50</v>
      </c>
      <c r="G160" s="25">
        <v>219</v>
      </c>
      <c r="H160" s="26">
        <f t="shared" si="7"/>
        <v>134.5</v>
      </c>
      <c r="I160" s="25">
        <v>250</v>
      </c>
      <c r="J160" s="17">
        <v>8</v>
      </c>
      <c r="K160" s="27">
        <v>0.7</v>
      </c>
      <c r="L160" s="27"/>
      <c r="M160" s="25">
        <v>30</v>
      </c>
      <c r="N160" s="17">
        <f>VLOOKUP(A160,[1]Ranking!$A:$K,10,0)</f>
        <v>8</v>
      </c>
      <c r="O160" s="18">
        <f>VLOOKUP(A160,[1]Ranking!$A:$K,11,0)</f>
        <v>0.7</v>
      </c>
      <c r="P160" s="18">
        <f t="shared" si="8"/>
        <v>0</v>
      </c>
      <c r="R160" s="27">
        <v>0.5</v>
      </c>
    </row>
    <row r="161" spans="1:18">
      <c r="A161" s="47">
        <v>158</v>
      </c>
      <c r="B161" s="48" t="s">
        <v>871</v>
      </c>
      <c r="C161" s="22">
        <v>2447845900</v>
      </c>
      <c r="D161" s="49">
        <v>10139</v>
      </c>
      <c r="E161" s="23">
        <f t="shared" si="6"/>
        <v>241428.73064404773</v>
      </c>
      <c r="F161" s="24">
        <v>107</v>
      </c>
      <c r="G161" s="25">
        <v>183</v>
      </c>
      <c r="H161" s="26">
        <f t="shared" si="7"/>
        <v>145</v>
      </c>
      <c r="I161" s="25">
        <v>235</v>
      </c>
      <c r="J161" s="17">
        <v>7</v>
      </c>
      <c r="K161" s="27">
        <v>0.8</v>
      </c>
      <c r="L161" s="27"/>
      <c r="M161" s="25">
        <v>19</v>
      </c>
      <c r="N161" s="17">
        <f>VLOOKUP(A161,[1]Ranking!$A:$K,10,0)</f>
        <v>7</v>
      </c>
      <c r="O161" s="18">
        <f>VLOOKUP(A161,[1]Ranking!$A:$K,11,0)</f>
        <v>0.8</v>
      </c>
      <c r="P161" s="18">
        <f t="shared" si="8"/>
        <v>0</v>
      </c>
      <c r="R161" s="27">
        <v>0.8</v>
      </c>
    </row>
    <row r="162" spans="1:18">
      <c r="A162" s="47">
        <v>159</v>
      </c>
      <c r="B162" s="48" t="s">
        <v>872</v>
      </c>
      <c r="C162" s="22">
        <v>2458304800</v>
      </c>
      <c r="D162" s="49">
        <v>15632</v>
      </c>
      <c r="E162" s="23">
        <f t="shared" si="6"/>
        <v>157261.05424769703</v>
      </c>
      <c r="F162" s="24">
        <v>229</v>
      </c>
      <c r="G162" s="25">
        <v>131</v>
      </c>
      <c r="H162" s="26">
        <f t="shared" si="7"/>
        <v>180</v>
      </c>
      <c r="I162" s="25">
        <v>160</v>
      </c>
      <c r="J162" s="17">
        <v>5</v>
      </c>
      <c r="K162" s="27">
        <v>1</v>
      </c>
      <c r="L162" s="27"/>
      <c r="M162" s="25">
        <v>20</v>
      </c>
      <c r="N162" s="17">
        <f>VLOOKUP(A162,[1]Ranking!$A:$K,10,0)</f>
        <v>5</v>
      </c>
      <c r="O162" s="18">
        <f>VLOOKUP(A162,[1]Ranking!$A:$K,11,0)</f>
        <v>1</v>
      </c>
      <c r="P162" s="18">
        <f t="shared" si="8"/>
        <v>0</v>
      </c>
      <c r="R162" s="27">
        <v>0.8</v>
      </c>
    </row>
    <row r="163" spans="1:18">
      <c r="A163" s="47">
        <v>160</v>
      </c>
      <c r="B163" s="48" t="s">
        <v>873</v>
      </c>
      <c r="C163" s="22">
        <v>11375052400</v>
      </c>
      <c r="D163" s="49">
        <v>113608</v>
      </c>
      <c r="E163" s="23">
        <f t="shared" si="6"/>
        <v>100125.45243292725</v>
      </c>
      <c r="F163" s="24">
        <v>328</v>
      </c>
      <c r="G163" s="25">
        <v>5</v>
      </c>
      <c r="H163" s="26">
        <f t="shared" si="7"/>
        <v>166.5</v>
      </c>
      <c r="I163" s="25">
        <v>197</v>
      </c>
      <c r="J163" s="17">
        <v>6</v>
      </c>
      <c r="K163" s="27">
        <v>0.9</v>
      </c>
      <c r="L163" s="27"/>
      <c r="M163" s="25">
        <v>34</v>
      </c>
      <c r="N163" s="17">
        <f>VLOOKUP(A163,[1]Ranking!$A:$K,10,0)</f>
        <v>6</v>
      </c>
      <c r="O163" s="18">
        <f>VLOOKUP(A163,[1]Ranking!$A:$K,11,0)</f>
        <v>0.9</v>
      </c>
      <c r="P163" s="18">
        <f t="shared" si="8"/>
        <v>0</v>
      </c>
      <c r="R163" s="27">
        <v>0.6</v>
      </c>
    </row>
    <row r="164" spans="1:18">
      <c r="A164" s="47">
        <v>161</v>
      </c>
      <c r="B164" s="48" t="s">
        <v>874</v>
      </c>
      <c r="C164" s="22">
        <v>2411393900</v>
      </c>
      <c r="D164" s="49">
        <v>20871</v>
      </c>
      <c r="E164" s="23">
        <f t="shared" si="6"/>
        <v>115538.01446983853</v>
      </c>
      <c r="F164" s="24">
        <v>317</v>
      </c>
      <c r="G164" s="25">
        <v>93</v>
      </c>
      <c r="H164" s="26">
        <f t="shared" si="7"/>
        <v>205</v>
      </c>
      <c r="I164" s="25">
        <v>118</v>
      </c>
      <c r="J164" s="17">
        <v>4</v>
      </c>
      <c r="K164" s="27">
        <v>1.1000000000000001</v>
      </c>
      <c r="L164" s="27"/>
      <c r="M164" s="25">
        <v>25</v>
      </c>
      <c r="N164" s="17">
        <f>VLOOKUP(A164,[1]Ranking!$A:$K,10,0)</f>
        <v>4</v>
      </c>
      <c r="O164" s="18">
        <f>VLOOKUP(A164,[1]Ranking!$A:$K,11,0)</f>
        <v>1.1000000000000001</v>
      </c>
      <c r="P164" s="18">
        <f t="shared" si="8"/>
        <v>0</v>
      </c>
      <c r="R164" s="27">
        <v>1.3</v>
      </c>
    </row>
    <row r="165" spans="1:18">
      <c r="A165" s="47">
        <v>162</v>
      </c>
      <c r="B165" s="48" t="s">
        <v>875</v>
      </c>
      <c r="C165" s="22">
        <v>1855455700</v>
      </c>
      <c r="D165" s="49">
        <v>11835</v>
      </c>
      <c r="E165" s="23">
        <f t="shared" si="6"/>
        <v>156776.99197296155</v>
      </c>
      <c r="F165" s="24">
        <v>230</v>
      </c>
      <c r="G165" s="25">
        <v>166</v>
      </c>
      <c r="H165" s="26">
        <f t="shared" si="7"/>
        <v>198</v>
      </c>
      <c r="I165" s="25">
        <v>127</v>
      </c>
      <c r="J165" s="17">
        <v>4</v>
      </c>
      <c r="K165" s="27">
        <v>1.1000000000000001</v>
      </c>
      <c r="L165" s="27"/>
      <c r="M165" s="25">
        <v>5</v>
      </c>
      <c r="N165" s="17">
        <f>VLOOKUP(A165,[1]Ranking!$A:$K,10,0)</f>
        <v>4</v>
      </c>
      <c r="O165" s="18">
        <f>VLOOKUP(A165,[1]Ranking!$A:$K,11,0)</f>
        <v>1.1000000000000001</v>
      </c>
      <c r="P165" s="18">
        <f t="shared" si="8"/>
        <v>0</v>
      </c>
      <c r="R165" s="27">
        <v>0.5</v>
      </c>
    </row>
    <row r="166" spans="1:18">
      <c r="A166" s="47">
        <v>163</v>
      </c>
      <c r="B166" s="48" t="s">
        <v>876</v>
      </c>
      <c r="C166" s="22">
        <v>11636407900</v>
      </c>
      <c r="D166" s="49">
        <v>100891</v>
      </c>
      <c r="E166" s="23">
        <f t="shared" si="6"/>
        <v>115336.43139625933</v>
      </c>
      <c r="F166" s="24">
        <v>318</v>
      </c>
      <c r="G166" s="25">
        <v>8</v>
      </c>
      <c r="H166" s="26">
        <f t="shared" si="7"/>
        <v>163</v>
      </c>
      <c r="I166" s="25">
        <v>202</v>
      </c>
      <c r="J166" s="17">
        <v>6</v>
      </c>
      <c r="K166" s="27">
        <v>0.9</v>
      </c>
      <c r="L166" s="27"/>
      <c r="M166" s="25">
        <v>5</v>
      </c>
      <c r="N166" s="17">
        <f>VLOOKUP(A166,[1]Ranking!$A:$K,10,0)</f>
        <v>6</v>
      </c>
      <c r="O166" s="18">
        <f>VLOOKUP(A166,[1]Ranking!$A:$K,11,0)</f>
        <v>0.9</v>
      </c>
      <c r="P166" s="18">
        <f t="shared" si="8"/>
        <v>0</v>
      </c>
      <c r="R166" s="27">
        <v>1.4</v>
      </c>
    </row>
    <row r="167" spans="1:18">
      <c r="A167" s="47">
        <v>164</v>
      </c>
      <c r="B167" s="48" t="s">
        <v>877</v>
      </c>
      <c r="C167" s="22">
        <v>4134919200</v>
      </c>
      <c r="D167" s="49">
        <v>12951</v>
      </c>
      <c r="E167" s="23">
        <f t="shared" si="6"/>
        <v>319274.12555015058</v>
      </c>
      <c r="F167" s="24">
        <v>64</v>
      </c>
      <c r="G167" s="25">
        <v>157</v>
      </c>
      <c r="H167" s="26">
        <f t="shared" si="7"/>
        <v>110.5</v>
      </c>
      <c r="I167" s="25">
        <v>278</v>
      </c>
      <c r="J167" s="17">
        <v>8</v>
      </c>
      <c r="K167" s="27">
        <v>0.7</v>
      </c>
      <c r="L167" s="27"/>
      <c r="M167" s="25">
        <v>24</v>
      </c>
      <c r="N167" s="17">
        <f>VLOOKUP(A167,[1]Ranking!$A:$K,10,0)</f>
        <v>8</v>
      </c>
      <c r="O167" s="18">
        <f>VLOOKUP(A167,[1]Ranking!$A:$K,11,0)</f>
        <v>0.7</v>
      </c>
      <c r="P167" s="18">
        <f t="shared" si="8"/>
        <v>0</v>
      </c>
      <c r="R167" s="27">
        <v>1.2</v>
      </c>
    </row>
    <row r="168" spans="1:18">
      <c r="A168" s="47">
        <v>165</v>
      </c>
      <c r="B168" s="48" t="s">
        <v>878</v>
      </c>
      <c r="C168" s="22">
        <v>9978319100</v>
      </c>
      <c r="D168" s="49">
        <v>64712</v>
      </c>
      <c r="E168" s="23">
        <f t="shared" si="6"/>
        <v>154195.80757819262</v>
      </c>
      <c r="F168" s="24">
        <v>240</v>
      </c>
      <c r="G168" s="25">
        <v>17</v>
      </c>
      <c r="H168" s="26">
        <f t="shared" si="7"/>
        <v>128.5</v>
      </c>
      <c r="I168" s="25">
        <v>257</v>
      </c>
      <c r="J168" s="17">
        <v>8</v>
      </c>
      <c r="K168" s="27">
        <v>0.7</v>
      </c>
      <c r="L168" s="27"/>
      <c r="M168" s="25">
        <v>28</v>
      </c>
      <c r="N168" s="17">
        <f>VLOOKUP(A168,[1]Ranking!$A:$K,10,0)</f>
        <v>8</v>
      </c>
      <c r="O168" s="18">
        <f>VLOOKUP(A168,[1]Ranking!$A:$K,11,0)</f>
        <v>0.7</v>
      </c>
      <c r="P168" s="18">
        <f t="shared" si="8"/>
        <v>0</v>
      </c>
      <c r="R168" s="27">
        <v>0.7</v>
      </c>
    </row>
    <row r="169" spans="1:18">
      <c r="A169" s="47">
        <v>166</v>
      </c>
      <c r="B169" s="48" t="s">
        <v>879</v>
      </c>
      <c r="C169" s="22">
        <v>2969651000</v>
      </c>
      <c r="D169" s="49">
        <v>5354</v>
      </c>
      <c r="E169" s="23">
        <f t="shared" si="6"/>
        <v>554660.25401568925</v>
      </c>
      <c r="F169" s="24">
        <v>22</v>
      </c>
      <c r="G169" s="25">
        <v>244</v>
      </c>
      <c r="H169" s="26">
        <f t="shared" si="7"/>
        <v>133</v>
      </c>
      <c r="I169" s="25">
        <v>251</v>
      </c>
      <c r="J169" s="17">
        <v>8</v>
      </c>
      <c r="K169" s="27">
        <v>0.7</v>
      </c>
      <c r="L169" s="27"/>
      <c r="M169" s="25">
        <v>6</v>
      </c>
      <c r="N169" s="17">
        <f>VLOOKUP(A169,[1]Ranking!$A:$K,10,0)</f>
        <v>8</v>
      </c>
      <c r="O169" s="18">
        <f>VLOOKUP(A169,[1]Ranking!$A:$K,11,0)</f>
        <v>0.7</v>
      </c>
      <c r="P169" s="18">
        <f t="shared" si="8"/>
        <v>0</v>
      </c>
      <c r="R169" s="27">
        <v>0.7</v>
      </c>
    </row>
    <row r="170" spans="1:18">
      <c r="A170" s="47">
        <v>167</v>
      </c>
      <c r="B170" s="48" t="s">
        <v>880</v>
      </c>
      <c r="C170" s="22">
        <v>4776050100</v>
      </c>
      <c r="D170" s="49">
        <v>23816</v>
      </c>
      <c r="E170" s="23">
        <f t="shared" si="6"/>
        <v>200539.55744037623</v>
      </c>
      <c r="F170" s="24">
        <v>151</v>
      </c>
      <c r="G170" s="25">
        <v>86</v>
      </c>
      <c r="H170" s="26">
        <f t="shared" si="7"/>
        <v>118.5</v>
      </c>
      <c r="I170" s="25">
        <v>270</v>
      </c>
      <c r="J170" s="17">
        <v>8</v>
      </c>
      <c r="K170" s="27">
        <v>0.7</v>
      </c>
      <c r="L170" s="27"/>
      <c r="M170" s="25">
        <v>10</v>
      </c>
      <c r="N170" s="17">
        <f>VLOOKUP(A170,[1]Ranking!$A:$K,10,0)</f>
        <v>8</v>
      </c>
      <c r="O170" s="18">
        <f>VLOOKUP(A170,[1]Ranking!$A:$K,11,0)</f>
        <v>0.7</v>
      </c>
      <c r="P170" s="18">
        <f t="shared" si="8"/>
        <v>0</v>
      </c>
      <c r="R170" s="27">
        <v>1</v>
      </c>
    </row>
    <row r="171" spans="1:18">
      <c r="A171" s="47">
        <v>168</v>
      </c>
      <c r="B171" s="48" t="s">
        <v>881</v>
      </c>
      <c r="C171" s="22">
        <v>7507193000</v>
      </c>
      <c r="D171" s="49">
        <v>20233</v>
      </c>
      <c r="E171" s="23">
        <f t="shared" si="6"/>
        <v>371037.06815598282</v>
      </c>
      <c r="F171" s="24">
        <v>47</v>
      </c>
      <c r="G171" s="25">
        <v>96</v>
      </c>
      <c r="H171" s="26">
        <f t="shared" si="7"/>
        <v>71.5</v>
      </c>
      <c r="I171" s="25">
        <v>330</v>
      </c>
      <c r="J171" s="17">
        <v>10</v>
      </c>
      <c r="K171" s="27">
        <v>0.5</v>
      </c>
      <c r="L171" s="27"/>
      <c r="M171" s="25">
        <v>19</v>
      </c>
      <c r="N171" s="17">
        <f>VLOOKUP(A171,[1]Ranking!$A:$K,10,0)</f>
        <v>10</v>
      </c>
      <c r="O171" s="18">
        <f>VLOOKUP(A171,[1]Ranking!$A:$K,11,0)</f>
        <v>0.5</v>
      </c>
      <c r="P171" s="18">
        <f t="shared" si="8"/>
        <v>0</v>
      </c>
      <c r="R171" s="27">
        <v>0.9</v>
      </c>
    </row>
    <row r="172" spans="1:18">
      <c r="A172" s="47">
        <v>169</v>
      </c>
      <c r="B172" s="48" t="s">
        <v>882</v>
      </c>
      <c r="C172" s="22">
        <v>2022826200</v>
      </c>
      <c r="D172" s="49">
        <v>5291</v>
      </c>
      <c r="E172" s="23">
        <f t="shared" si="6"/>
        <v>382314.53411453409</v>
      </c>
      <c r="F172" s="24">
        <v>46</v>
      </c>
      <c r="G172" s="25">
        <v>245</v>
      </c>
      <c r="H172" s="26">
        <f t="shared" si="7"/>
        <v>145.5</v>
      </c>
      <c r="I172" s="25">
        <v>233</v>
      </c>
      <c r="J172" s="17">
        <v>7</v>
      </c>
      <c r="K172" s="27">
        <v>0.8</v>
      </c>
      <c r="L172" s="27"/>
      <c r="M172" s="25">
        <v>1</v>
      </c>
      <c r="N172" s="17">
        <f>VLOOKUP(A172,[1]Ranking!$A:$K,10,0)</f>
        <v>7</v>
      </c>
      <c r="O172" s="18">
        <f>VLOOKUP(A172,[1]Ranking!$A:$K,11,0)</f>
        <v>0.8</v>
      </c>
      <c r="P172" s="18">
        <f t="shared" si="8"/>
        <v>0</v>
      </c>
      <c r="R172" s="27">
        <v>1</v>
      </c>
    </row>
    <row r="173" spans="1:18">
      <c r="A173" s="47">
        <v>170</v>
      </c>
      <c r="B173" s="48" t="s">
        <v>883</v>
      </c>
      <c r="C173" s="22">
        <v>7495113200</v>
      </c>
      <c r="D173" s="49">
        <v>40971</v>
      </c>
      <c r="E173" s="23">
        <f t="shared" si="6"/>
        <v>182937.03351150814</v>
      </c>
      <c r="F173" s="24">
        <v>183</v>
      </c>
      <c r="G173" s="25">
        <v>38</v>
      </c>
      <c r="H173" s="26">
        <f t="shared" si="7"/>
        <v>110.5</v>
      </c>
      <c r="I173" s="25">
        <v>279</v>
      </c>
      <c r="J173" s="17">
        <v>8</v>
      </c>
      <c r="K173" s="27">
        <v>0.7</v>
      </c>
      <c r="L173" s="27"/>
      <c r="M173" s="25">
        <v>3</v>
      </c>
      <c r="N173" s="17">
        <f>VLOOKUP(A173,[1]Ranking!$A:$K,10,0)</f>
        <v>8</v>
      </c>
      <c r="O173" s="18">
        <f>VLOOKUP(A173,[1]Ranking!$A:$K,11,0)</f>
        <v>0.7</v>
      </c>
      <c r="P173" s="18">
        <f t="shared" si="8"/>
        <v>0</v>
      </c>
      <c r="R173" s="27">
        <v>1</v>
      </c>
    </row>
    <row r="174" spans="1:18">
      <c r="A174" s="47">
        <v>171</v>
      </c>
      <c r="B174" s="48" t="s">
        <v>884</v>
      </c>
      <c r="C174" s="22">
        <v>6249685700</v>
      </c>
      <c r="D174" s="49">
        <v>25713</v>
      </c>
      <c r="E174" s="23">
        <f t="shared" si="6"/>
        <v>243055.48555205538</v>
      </c>
      <c r="F174" s="24">
        <v>106</v>
      </c>
      <c r="G174" s="25">
        <v>76</v>
      </c>
      <c r="H174" s="26">
        <f t="shared" si="7"/>
        <v>91</v>
      </c>
      <c r="I174" s="25">
        <v>306</v>
      </c>
      <c r="J174" s="17">
        <v>9</v>
      </c>
      <c r="K174" s="27">
        <v>0.6</v>
      </c>
      <c r="L174" s="27"/>
      <c r="M174" s="25">
        <v>21</v>
      </c>
      <c r="N174" s="17">
        <f>VLOOKUP(A174,[1]Ranking!$A:$K,10,0)</f>
        <v>9</v>
      </c>
      <c r="O174" s="18">
        <f>VLOOKUP(A174,[1]Ranking!$A:$K,11,0)</f>
        <v>0.6</v>
      </c>
      <c r="P174" s="18">
        <f t="shared" si="8"/>
        <v>0</v>
      </c>
      <c r="R174" s="27">
        <v>0.7</v>
      </c>
    </row>
    <row r="175" spans="1:18">
      <c r="A175" s="47">
        <v>172</v>
      </c>
      <c r="B175" s="48" t="s">
        <v>885</v>
      </c>
      <c r="C175" s="22">
        <v>6829860600</v>
      </c>
      <c r="D175" s="49">
        <v>15468</v>
      </c>
      <c r="E175" s="23">
        <f t="shared" si="6"/>
        <v>441547.7501939488</v>
      </c>
      <c r="F175" s="24">
        <v>36</v>
      </c>
      <c r="G175" s="25">
        <v>135</v>
      </c>
      <c r="H175" s="26">
        <f t="shared" si="7"/>
        <v>85.5</v>
      </c>
      <c r="I175" s="25">
        <v>316</v>
      </c>
      <c r="J175" s="17">
        <v>9</v>
      </c>
      <c r="K175" s="27">
        <v>0.6</v>
      </c>
      <c r="L175" s="27"/>
      <c r="M175" s="25">
        <v>33</v>
      </c>
      <c r="N175" s="17">
        <f>VLOOKUP(A175,[1]Ranking!$A:$K,10,0)</f>
        <v>10</v>
      </c>
      <c r="O175" s="18">
        <f>VLOOKUP(A175,[1]Ranking!$A:$K,11,0)</f>
        <v>0.5</v>
      </c>
      <c r="P175" s="18">
        <f t="shared" si="8"/>
        <v>-9.9999999999999978E-2</v>
      </c>
      <c r="R175" s="27">
        <v>1</v>
      </c>
    </row>
    <row r="176" spans="1:18">
      <c r="A176" s="47">
        <v>173</v>
      </c>
      <c r="B176" s="48" t="s">
        <v>886</v>
      </c>
      <c r="C176" s="22">
        <v>2214714000</v>
      </c>
      <c r="D176" s="49">
        <v>6589</v>
      </c>
      <c r="E176" s="23">
        <f t="shared" si="6"/>
        <v>336122.93215966003</v>
      </c>
      <c r="F176" s="24">
        <v>58</v>
      </c>
      <c r="G176" s="25">
        <v>226</v>
      </c>
      <c r="H176" s="26">
        <f t="shared" si="7"/>
        <v>142</v>
      </c>
      <c r="I176" s="25">
        <v>240</v>
      </c>
      <c r="J176" s="17">
        <v>7</v>
      </c>
      <c r="K176" s="27">
        <v>0.8</v>
      </c>
      <c r="L176" s="27"/>
      <c r="M176" s="25">
        <v>24</v>
      </c>
      <c r="N176" s="17">
        <f>VLOOKUP(A176,[1]Ranking!$A:$K,10,0)</f>
        <v>7</v>
      </c>
      <c r="O176" s="18">
        <f>VLOOKUP(A176,[1]Ranking!$A:$K,11,0)</f>
        <v>0.8</v>
      </c>
      <c r="P176" s="18">
        <f t="shared" si="8"/>
        <v>0</v>
      </c>
      <c r="R176" s="27">
        <v>0.6</v>
      </c>
    </row>
    <row r="177" spans="1:18">
      <c r="A177" s="47">
        <v>174</v>
      </c>
      <c r="B177" s="48" t="s">
        <v>887</v>
      </c>
      <c r="C177" s="22">
        <v>1839094900</v>
      </c>
      <c r="D177" s="49">
        <v>10546</v>
      </c>
      <c r="E177" s="23">
        <f t="shared" si="6"/>
        <v>174387.91010809786</v>
      </c>
      <c r="F177" s="24">
        <v>197</v>
      </c>
      <c r="G177" s="25">
        <v>177</v>
      </c>
      <c r="H177" s="26">
        <f t="shared" si="7"/>
        <v>187</v>
      </c>
      <c r="I177" s="25">
        <v>144</v>
      </c>
      <c r="J177" s="17">
        <v>5</v>
      </c>
      <c r="K177" s="27">
        <v>1</v>
      </c>
      <c r="L177" s="27"/>
      <c r="M177" s="25">
        <v>8</v>
      </c>
      <c r="N177" s="17">
        <f>VLOOKUP(A177,[1]Ranking!$A:$K,10,0)</f>
        <v>5</v>
      </c>
      <c r="O177" s="18">
        <f>VLOOKUP(A177,[1]Ranking!$A:$K,11,0)</f>
        <v>1</v>
      </c>
      <c r="P177" s="18">
        <f t="shared" si="8"/>
        <v>0</v>
      </c>
      <c r="R177" s="27">
        <v>1.4</v>
      </c>
    </row>
    <row r="178" spans="1:18">
      <c r="A178" s="47">
        <v>175</v>
      </c>
      <c r="B178" s="48" t="s">
        <v>888</v>
      </c>
      <c r="C178" s="22">
        <v>3244189600</v>
      </c>
      <c r="D178" s="49">
        <v>13072</v>
      </c>
      <c r="E178" s="23">
        <f t="shared" si="6"/>
        <v>248178.51897184821</v>
      </c>
      <c r="F178" s="24">
        <v>103</v>
      </c>
      <c r="G178" s="25">
        <v>155</v>
      </c>
      <c r="H178" s="26">
        <f t="shared" si="7"/>
        <v>129</v>
      </c>
      <c r="I178" s="25">
        <v>256</v>
      </c>
      <c r="J178" s="17">
        <v>8</v>
      </c>
      <c r="K178" s="27">
        <v>0.7</v>
      </c>
      <c r="L178" s="27"/>
      <c r="M178" s="25">
        <v>35</v>
      </c>
      <c r="N178" s="17">
        <f>VLOOKUP(A178,[1]Ranking!$A:$K,10,0)</f>
        <v>8</v>
      </c>
      <c r="O178" s="18">
        <f>VLOOKUP(A178,[1]Ranking!$A:$K,11,0)</f>
        <v>0.7</v>
      </c>
      <c r="P178" s="18">
        <f t="shared" si="8"/>
        <v>0</v>
      </c>
      <c r="R178" s="27">
        <v>0.5</v>
      </c>
    </row>
    <row r="179" spans="1:18">
      <c r="A179" s="47">
        <v>176</v>
      </c>
      <c r="B179" s="48" t="s">
        <v>889</v>
      </c>
      <c r="C179" s="22">
        <v>13888346300</v>
      </c>
      <c r="D179" s="49">
        <v>65399</v>
      </c>
      <c r="E179" s="23">
        <f t="shared" si="6"/>
        <v>212363.28231318522</v>
      </c>
      <c r="F179" s="24">
        <v>136</v>
      </c>
      <c r="G179" s="25">
        <v>16</v>
      </c>
      <c r="H179" s="26">
        <f t="shared" si="7"/>
        <v>76</v>
      </c>
      <c r="I179" s="25">
        <v>327</v>
      </c>
      <c r="J179" s="17">
        <v>10</v>
      </c>
      <c r="K179" s="27">
        <v>0.5</v>
      </c>
      <c r="L179" s="27"/>
      <c r="M179" s="25">
        <v>1</v>
      </c>
      <c r="N179" s="17">
        <f>VLOOKUP(A179,[1]Ranking!$A:$K,10,0)</f>
        <v>10</v>
      </c>
      <c r="O179" s="18">
        <f>VLOOKUP(A179,[1]Ranking!$A:$K,11,0)</f>
        <v>0.5</v>
      </c>
      <c r="P179" s="18">
        <f t="shared" si="8"/>
        <v>0</v>
      </c>
      <c r="R179" s="27">
        <v>0.8</v>
      </c>
    </row>
    <row r="180" spans="1:18">
      <c r="A180" s="47">
        <v>177</v>
      </c>
      <c r="B180" s="48" t="s">
        <v>890</v>
      </c>
      <c r="C180" s="22">
        <v>2799149700</v>
      </c>
      <c r="D180" s="49">
        <v>13393</v>
      </c>
      <c r="E180" s="23">
        <f t="shared" si="6"/>
        <v>209000.94825655193</v>
      </c>
      <c r="F180" s="24">
        <v>139</v>
      </c>
      <c r="G180" s="25">
        <v>152</v>
      </c>
      <c r="H180" s="26">
        <f t="shared" si="7"/>
        <v>145.5</v>
      </c>
      <c r="I180" s="25">
        <v>234</v>
      </c>
      <c r="J180" s="17">
        <v>7</v>
      </c>
      <c r="K180" s="27">
        <v>0.8</v>
      </c>
      <c r="L180" s="27"/>
      <c r="M180" s="25">
        <v>1</v>
      </c>
      <c r="N180" s="17">
        <f>VLOOKUP(A180,[1]Ranking!$A:$K,10,0)</f>
        <v>7</v>
      </c>
      <c r="O180" s="18">
        <f>VLOOKUP(A180,[1]Ranking!$A:$K,11,0)</f>
        <v>0.8</v>
      </c>
      <c r="P180" s="18">
        <f t="shared" si="8"/>
        <v>0</v>
      </c>
      <c r="R180" s="27">
        <v>1.1000000000000001</v>
      </c>
    </row>
    <row r="181" spans="1:18">
      <c r="A181" s="47">
        <v>178</v>
      </c>
      <c r="B181" s="48" t="s">
        <v>891</v>
      </c>
      <c r="C181" s="22">
        <v>6830692800</v>
      </c>
      <c r="D181" s="49">
        <v>29155</v>
      </c>
      <c r="E181" s="23">
        <f t="shared" si="6"/>
        <v>234288.89727319501</v>
      </c>
      <c r="F181" s="24">
        <v>112</v>
      </c>
      <c r="G181" s="25">
        <v>64</v>
      </c>
      <c r="H181" s="26">
        <f t="shared" si="7"/>
        <v>88</v>
      </c>
      <c r="I181" s="25">
        <v>313</v>
      </c>
      <c r="J181" s="17">
        <v>9</v>
      </c>
      <c r="K181" s="27">
        <v>0.6</v>
      </c>
      <c r="L181" s="27"/>
      <c r="M181" s="25">
        <v>18</v>
      </c>
      <c r="N181" s="17">
        <f>VLOOKUP(A181,[1]Ranking!$A:$K,10,0)</f>
        <v>9</v>
      </c>
      <c r="O181" s="18">
        <f>VLOOKUP(A181,[1]Ranking!$A:$K,11,0)</f>
        <v>0.6</v>
      </c>
      <c r="P181" s="18">
        <f t="shared" si="8"/>
        <v>0</v>
      </c>
      <c r="R181" s="27">
        <v>0.9</v>
      </c>
    </row>
    <row r="182" spans="1:18">
      <c r="A182" s="47">
        <v>179</v>
      </c>
      <c r="B182" s="48" t="s">
        <v>892</v>
      </c>
      <c r="C182" s="22">
        <v>1231055600</v>
      </c>
      <c r="D182" s="49">
        <v>6286</v>
      </c>
      <c r="E182" s="23">
        <f t="shared" si="6"/>
        <v>195840.85268851416</v>
      </c>
      <c r="F182" s="24">
        <v>161</v>
      </c>
      <c r="G182" s="25">
        <v>230</v>
      </c>
      <c r="H182" s="26">
        <f t="shared" si="7"/>
        <v>195.5</v>
      </c>
      <c r="I182" s="25">
        <v>130</v>
      </c>
      <c r="J182" s="17">
        <v>4</v>
      </c>
      <c r="K182" s="27">
        <v>1.1000000000000001</v>
      </c>
      <c r="L182" s="27"/>
      <c r="M182" s="25">
        <v>18</v>
      </c>
      <c r="N182" s="17">
        <f>VLOOKUP(A182,[1]Ranking!$A:$K,10,0)</f>
        <v>4</v>
      </c>
      <c r="O182" s="18">
        <f>VLOOKUP(A182,[1]Ranking!$A:$K,11,0)</f>
        <v>1.1000000000000001</v>
      </c>
      <c r="P182" s="18">
        <f t="shared" si="8"/>
        <v>0</v>
      </c>
      <c r="R182" s="27">
        <v>1.4</v>
      </c>
    </row>
    <row r="183" spans="1:18">
      <c r="A183" s="47">
        <v>180</v>
      </c>
      <c r="B183" s="48" t="s">
        <v>893</v>
      </c>
      <c r="C183" s="22">
        <v>1063280200</v>
      </c>
      <c r="D183" s="49">
        <v>6699</v>
      </c>
      <c r="E183" s="23">
        <f t="shared" si="6"/>
        <v>158722.22719808927</v>
      </c>
      <c r="F183" s="24">
        <v>225</v>
      </c>
      <c r="G183" s="25">
        <v>224</v>
      </c>
      <c r="H183" s="26">
        <f t="shared" si="7"/>
        <v>224.5</v>
      </c>
      <c r="I183" s="25">
        <v>92</v>
      </c>
      <c r="J183" s="17">
        <v>3</v>
      </c>
      <c r="K183" s="27">
        <v>1.2</v>
      </c>
      <c r="L183" s="27"/>
      <c r="M183" s="25">
        <v>34</v>
      </c>
      <c r="N183" s="17">
        <f>VLOOKUP(A183,[1]Ranking!$A:$K,10,0)</f>
        <v>3</v>
      </c>
      <c r="O183" s="18">
        <f>VLOOKUP(A183,[1]Ranking!$A:$K,11,0)</f>
        <v>1.2</v>
      </c>
      <c r="P183" s="18">
        <f t="shared" si="8"/>
        <v>0</v>
      </c>
      <c r="R183" s="27">
        <v>1.4</v>
      </c>
    </row>
    <row r="184" spans="1:18">
      <c r="A184" s="47">
        <v>181</v>
      </c>
      <c r="B184" s="48" t="s">
        <v>894</v>
      </c>
      <c r="C184" s="22">
        <v>7484419600</v>
      </c>
      <c r="D184" s="49">
        <v>53241</v>
      </c>
      <c r="E184" s="23">
        <f t="shared" si="6"/>
        <v>140576.24011570032</v>
      </c>
      <c r="F184" s="24">
        <v>271</v>
      </c>
      <c r="G184" s="25">
        <v>26</v>
      </c>
      <c r="H184" s="26">
        <f t="shared" si="7"/>
        <v>148.5</v>
      </c>
      <c r="I184" s="25">
        <v>229</v>
      </c>
      <c r="J184" s="17">
        <v>7</v>
      </c>
      <c r="K184" s="27">
        <v>0.8</v>
      </c>
      <c r="L184" s="27"/>
      <c r="M184" s="25">
        <v>9</v>
      </c>
      <c r="N184" s="17">
        <f>VLOOKUP(A184,[1]Ranking!$A:$K,10,0)</f>
        <v>7</v>
      </c>
      <c r="O184" s="18">
        <f>VLOOKUP(A184,[1]Ranking!$A:$K,11,0)</f>
        <v>0.8</v>
      </c>
      <c r="P184" s="18">
        <f t="shared" si="8"/>
        <v>0</v>
      </c>
      <c r="R184" s="27">
        <v>1.3</v>
      </c>
    </row>
    <row r="185" spans="1:18">
      <c r="A185" s="47">
        <v>182</v>
      </c>
      <c r="B185" s="48" t="s">
        <v>895</v>
      </c>
      <c r="C185" s="22">
        <v>3517109700</v>
      </c>
      <c r="D185" s="49">
        <v>24376</v>
      </c>
      <c r="E185" s="23">
        <f t="shared" si="6"/>
        <v>144285.76058418117</v>
      </c>
      <c r="F185" s="24">
        <v>260</v>
      </c>
      <c r="G185" s="25">
        <v>82</v>
      </c>
      <c r="H185" s="26">
        <f t="shared" si="7"/>
        <v>171</v>
      </c>
      <c r="I185" s="25">
        <v>185</v>
      </c>
      <c r="J185" s="17">
        <v>6</v>
      </c>
      <c r="K185" s="27">
        <v>0.9</v>
      </c>
      <c r="L185" s="27"/>
      <c r="M185" s="25">
        <v>14</v>
      </c>
      <c r="N185" s="17">
        <f>VLOOKUP(A185,[1]Ranking!$A:$K,10,0)</f>
        <v>6</v>
      </c>
      <c r="O185" s="18">
        <f>VLOOKUP(A185,[1]Ranking!$A:$K,11,0)</f>
        <v>0.9</v>
      </c>
      <c r="P185" s="18">
        <f t="shared" si="8"/>
        <v>0</v>
      </c>
      <c r="R185" s="27">
        <v>1.2</v>
      </c>
    </row>
    <row r="186" spans="1:18">
      <c r="A186" s="47">
        <v>183</v>
      </c>
      <c r="B186" s="48" t="s">
        <v>896</v>
      </c>
      <c r="C186" s="22">
        <v>74262900</v>
      </c>
      <c r="D186" s="49">
        <v>388</v>
      </c>
      <c r="E186" s="23">
        <f t="shared" si="6"/>
        <v>191399.22680412373</v>
      </c>
      <c r="F186" s="24">
        <v>166</v>
      </c>
      <c r="G186" s="25">
        <v>346</v>
      </c>
      <c r="H186" s="26">
        <f t="shared" si="7"/>
        <v>256</v>
      </c>
      <c r="I186" s="25">
        <v>57</v>
      </c>
      <c r="J186" s="17">
        <v>2</v>
      </c>
      <c r="K186" s="27">
        <v>1.3</v>
      </c>
      <c r="L186" s="27"/>
      <c r="M186" s="25">
        <v>25</v>
      </c>
      <c r="N186" s="17">
        <f>VLOOKUP(A186,[1]Ranking!$A:$K,10,0)</f>
        <v>2</v>
      </c>
      <c r="O186" s="18">
        <f>VLOOKUP(A186,[1]Ranking!$A:$K,11,0)</f>
        <v>1.3</v>
      </c>
      <c r="P186" s="18">
        <f t="shared" si="8"/>
        <v>0</v>
      </c>
      <c r="R186" s="27">
        <v>0.5</v>
      </c>
    </row>
    <row r="187" spans="1:18">
      <c r="A187" s="47">
        <v>184</v>
      </c>
      <c r="B187" s="48" t="s">
        <v>897</v>
      </c>
      <c r="C187" s="22">
        <v>2600183100</v>
      </c>
      <c r="D187" s="49">
        <v>9837</v>
      </c>
      <c r="E187" s="23">
        <f t="shared" si="6"/>
        <v>264326.8374504422</v>
      </c>
      <c r="F187" s="24">
        <v>89</v>
      </c>
      <c r="G187" s="25">
        <v>186</v>
      </c>
      <c r="H187" s="26">
        <f t="shared" si="7"/>
        <v>137.5</v>
      </c>
      <c r="I187" s="25">
        <v>244</v>
      </c>
      <c r="J187" s="17">
        <v>7</v>
      </c>
      <c r="K187" s="27">
        <v>0.8</v>
      </c>
      <c r="L187" s="27"/>
      <c r="M187" s="25">
        <v>16</v>
      </c>
      <c r="N187" s="17">
        <f>VLOOKUP(A187,[1]Ranking!$A:$K,10,0)</f>
        <v>7</v>
      </c>
      <c r="O187" s="18">
        <f>VLOOKUP(A187,[1]Ranking!$A:$K,11,0)</f>
        <v>0.8</v>
      </c>
      <c r="P187" s="18">
        <f t="shared" si="8"/>
        <v>0</v>
      </c>
      <c r="R187" s="27">
        <v>0.7</v>
      </c>
    </row>
    <row r="188" spans="1:18">
      <c r="A188" s="47">
        <v>185</v>
      </c>
      <c r="B188" s="48" t="s">
        <v>898</v>
      </c>
      <c r="C188" s="22">
        <v>4423092300</v>
      </c>
      <c r="D188" s="49">
        <v>30196</v>
      </c>
      <c r="E188" s="23">
        <f t="shared" si="6"/>
        <v>146479.41118028879</v>
      </c>
      <c r="F188" s="24">
        <v>254</v>
      </c>
      <c r="G188" s="25">
        <v>61</v>
      </c>
      <c r="H188" s="26">
        <f t="shared" si="7"/>
        <v>157.5</v>
      </c>
      <c r="I188" s="25">
        <v>218</v>
      </c>
      <c r="J188" s="17">
        <v>7</v>
      </c>
      <c r="K188" s="27">
        <v>0.8</v>
      </c>
      <c r="L188" s="27"/>
      <c r="M188" s="25">
        <v>23</v>
      </c>
      <c r="N188" s="17">
        <f>VLOOKUP(A188,[1]Ranking!$A:$K,10,0)</f>
        <v>7</v>
      </c>
      <c r="O188" s="18">
        <f>VLOOKUP(A188,[1]Ranking!$A:$K,11,0)</f>
        <v>0.8</v>
      </c>
      <c r="P188" s="18">
        <f t="shared" si="8"/>
        <v>0</v>
      </c>
      <c r="R188" s="27">
        <v>1.1000000000000001</v>
      </c>
    </row>
    <row r="189" spans="1:18">
      <c r="A189" s="64">
        <v>186</v>
      </c>
      <c r="B189" s="65" t="s">
        <v>899</v>
      </c>
      <c r="C189" s="22">
        <v>2138952900</v>
      </c>
      <c r="D189" s="49">
        <v>13936</v>
      </c>
      <c r="E189" s="66">
        <f t="shared" si="6"/>
        <v>153483.9911021814</v>
      </c>
      <c r="F189" s="24">
        <v>242</v>
      </c>
      <c r="G189" s="25">
        <v>147</v>
      </c>
      <c r="H189" s="67">
        <f t="shared" si="7"/>
        <v>194.5</v>
      </c>
      <c r="I189" s="25">
        <v>132</v>
      </c>
      <c r="J189" s="17">
        <v>4</v>
      </c>
      <c r="K189" s="27">
        <v>1.1000000000000001</v>
      </c>
      <c r="L189" s="27"/>
      <c r="M189" s="25">
        <v>23</v>
      </c>
      <c r="N189" s="17">
        <f>VLOOKUP(A189,[1]Ranking!$A:$K,10,0)</f>
        <v>4</v>
      </c>
      <c r="O189" s="18">
        <f>VLOOKUP(A189,[1]Ranking!$A:$K,11,0)</f>
        <v>1.1000000000000001</v>
      </c>
      <c r="P189" s="18">
        <f t="shared" si="8"/>
        <v>0</v>
      </c>
      <c r="R189" s="27">
        <v>1.4</v>
      </c>
    </row>
    <row r="190" spans="1:18">
      <c r="A190" s="47">
        <v>187</v>
      </c>
      <c r="B190" s="48" t="s">
        <v>900</v>
      </c>
      <c r="C190" s="22">
        <v>1670717600</v>
      </c>
      <c r="D190" s="49">
        <v>8836</v>
      </c>
      <c r="E190" s="23">
        <f t="shared" si="6"/>
        <v>189080.7605251245</v>
      </c>
      <c r="F190" s="24">
        <v>174</v>
      </c>
      <c r="G190" s="25">
        <v>195</v>
      </c>
      <c r="H190" s="26">
        <f t="shared" si="7"/>
        <v>184.5</v>
      </c>
      <c r="I190" s="25">
        <v>148</v>
      </c>
      <c r="J190" s="17">
        <v>5</v>
      </c>
      <c r="K190" s="27">
        <v>1</v>
      </c>
      <c r="L190" s="27"/>
      <c r="M190" s="25">
        <v>17</v>
      </c>
      <c r="N190" s="17">
        <f>VLOOKUP(A190,[1]Ranking!$A:$K,10,0)</f>
        <v>5</v>
      </c>
      <c r="O190" s="18">
        <f>VLOOKUP(A190,[1]Ranking!$A:$K,11,0)</f>
        <v>1</v>
      </c>
      <c r="P190" s="18">
        <f t="shared" si="8"/>
        <v>0</v>
      </c>
      <c r="R190" s="27">
        <v>1.3</v>
      </c>
    </row>
    <row r="191" spans="1:18">
      <c r="A191" s="47">
        <v>188</v>
      </c>
      <c r="B191" s="48" t="s">
        <v>901</v>
      </c>
      <c r="C191" s="22">
        <v>387116000</v>
      </c>
      <c r="D191" s="49">
        <v>3147</v>
      </c>
      <c r="E191" s="23">
        <f t="shared" si="6"/>
        <v>123011.1217032094</v>
      </c>
      <c r="F191" s="24">
        <v>302</v>
      </c>
      <c r="G191" s="25">
        <v>278</v>
      </c>
      <c r="H191" s="26">
        <f t="shared" si="7"/>
        <v>290</v>
      </c>
      <c r="I191" s="25">
        <v>23</v>
      </c>
      <c r="J191" s="17">
        <v>1</v>
      </c>
      <c r="K191" s="27">
        <v>1.4</v>
      </c>
      <c r="L191" s="27"/>
      <c r="M191" s="25">
        <v>35</v>
      </c>
      <c r="N191" s="17">
        <f>VLOOKUP(A191,[1]Ranking!$A:$K,10,0)</f>
        <v>1</v>
      </c>
      <c r="O191" s="18">
        <f>VLOOKUP(A191,[1]Ranking!$A:$K,11,0)</f>
        <v>1.4</v>
      </c>
      <c r="P191" s="18">
        <f t="shared" si="8"/>
        <v>0</v>
      </c>
      <c r="R191" s="27">
        <v>0.8</v>
      </c>
    </row>
    <row r="192" spans="1:18">
      <c r="A192" s="47">
        <v>189</v>
      </c>
      <c r="B192" s="48" t="s">
        <v>902</v>
      </c>
      <c r="C192" s="22">
        <v>7603573400</v>
      </c>
      <c r="D192" s="49">
        <v>28364</v>
      </c>
      <c r="E192" s="23">
        <f t="shared" si="6"/>
        <v>268071.26639402058</v>
      </c>
      <c r="F192" s="24">
        <v>87</v>
      </c>
      <c r="G192" s="25">
        <v>70</v>
      </c>
      <c r="H192" s="26">
        <f t="shared" si="7"/>
        <v>78.5</v>
      </c>
      <c r="I192" s="25">
        <v>323</v>
      </c>
      <c r="J192" s="17">
        <v>10</v>
      </c>
      <c r="K192" s="27">
        <v>0.5</v>
      </c>
      <c r="L192" s="27"/>
      <c r="M192" s="25">
        <v>32</v>
      </c>
      <c r="N192" s="17">
        <f>VLOOKUP(A192,[1]Ranking!$A:$K,10,0)</f>
        <v>10</v>
      </c>
      <c r="O192" s="18">
        <f>VLOOKUP(A192,[1]Ranking!$A:$K,11,0)</f>
        <v>0.5</v>
      </c>
      <c r="P192" s="18">
        <f t="shared" si="8"/>
        <v>0</v>
      </c>
      <c r="R192" s="27">
        <v>0.6</v>
      </c>
    </row>
    <row r="193" spans="1:18">
      <c r="A193" s="47">
        <v>190</v>
      </c>
      <c r="B193" s="48" t="s">
        <v>903</v>
      </c>
      <c r="C193" s="22">
        <v>31522700</v>
      </c>
      <c r="D193" s="49">
        <v>115</v>
      </c>
      <c r="E193" s="23">
        <f t="shared" si="6"/>
        <v>274110.4347826087</v>
      </c>
      <c r="F193" s="24">
        <v>83</v>
      </c>
      <c r="G193" s="25">
        <v>350</v>
      </c>
      <c r="H193" s="26">
        <f t="shared" si="7"/>
        <v>216.5</v>
      </c>
      <c r="I193" s="25">
        <v>103</v>
      </c>
      <c r="J193" s="17">
        <v>3</v>
      </c>
      <c r="K193" s="27">
        <v>1.2</v>
      </c>
      <c r="L193" s="27"/>
      <c r="M193" s="25">
        <v>23</v>
      </c>
      <c r="N193" s="17">
        <f>VLOOKUP(A193,[1]Ranking!$A:$K,10,0)</f>
        <v>3</v>
      </c>
      <c r="O193" s="18">
        <f>VLOOKUP(A193,[1]Ranking!$A:$K,11,0)</f>
        <v>1.2</v>
      </c>
      <c r="P193" s="18">
        <f t="shared" si="8"/>
        <v>0</v>
      </c>
      <c r="R193" s="27">
        <v>1.3</v>
      </c>
    </row>
    <row r="194" spans="1:18">
      <c r="A194" s="47">
        <v>191</v>
      </c>
      <c r="B194" s="48" t="s">
        <v>904</v>
      </c>
      <c r="C194" s="22">
        <v>925835900</v>
      </c>
      <c r="D194" s="49">
        <v>8090</v>
      </c>
      <c r="E194" s="23">
        <f t="shared" si="6"/>
        <v>114442.01483312732</v>
      </c>
      <c r="F194" s="24">
        <v>319</v>
      </c>
      <c r="G194" s="25">
        <v>207</v>
      </c>
      <c r="H194" s="26">
        <f t="shared" si="7"/>
        <v>263</v>
      </c>
      <c r="I194" s="25">
        <v>50</v>
      </c>
      <c r="J194" s="17">
        <v>2</v>
      </c>
      <c r="K194" s="27">
        <v>1.3</v>
      </c>
      <c r="L194" s="27"/>
      <c r="M194" s="25">
        <v>14</v>
      </c>
      <c r="N194" s="17">
        <f>VLOOKUP(A194,[1]Ranking!$A:$K,10,0)</f>
        <v>2</v>
      </c>
      <c r="O194" s="18">
        <f>VLOOKUP(A194,[1]Ranking!$A:$K,11,0)</f>
        <v>1.3</v>
      </c>
      <c r="P194" s="18">
        <f t="shared" si="8"/>
        <v>0</v>
      </c>
      <c r="R194" s="27">
        <v>1.3</v>
      </c>
    </row>
    <row r="195" spans="1:18">
      <c r="A195" s="47">
        <v>192</v>
      </c>
      <c r="B195" s="48" t="s">
        <v>905</v>
      </c>
      <c r="C195" s="22">
        <v>1034121100</v>
      </c>
      <c r="D195" s="49">
        <v>8463</v>
      </c>
      <c r="E195" s="23">
        <f t="shared" si="6"/>
        <v>122193.20571901217</v>
      </c>
      <c r="F195" s="24">
        <v>303</v>
      </c>
      <c r="G195" s="25">
        <v>196</v>
      </c>
      <c r="H195" s="26">
        <f t="shared" si="7"/>
        <v>249.5</v>
      </c>
      <c r="I195" s="25">
        <v>70</v>
      </c>
      <c r="J195" s="17">
        <v>2</v>
      </c>
      <c r="K195" s="27">
        <v>1.3</v>
      </c>
      <c r="L195" s="27"/>
      <c r="M195" s="25">
        <v>4</v>
      </c>
      <c r="N195" s="17">
        <f>VLOOKUP(A195,[1]Ranking!$A:$K,10,0)</f>
        <v>2</v>
      </c>
      <c r="O195" s="18">
        <f>VLOOKUP(A195,[1]Ranking!$A:$K,11,0)</f>
        <v>1.3</v>
      </c>
      <c r="P195" s="18">
        <f t="shared" si="8"/>
        <v>0</v>
      </c>
      <c r="R195" s="27">
        <v>1.1000000000000001</v>
      </c>
    </row>
    <row r="196" spans="1:18">
      <c r="A196" s="47">
        <v>193</v>
      </c>
      <c r="B196" s="48" t="s">
        <v>906</v>
      </c>
      <c r="C196" s="22">
        <v>554257700</v>
      </c>
      <c r="D196" s="49">
        <v>1085</v>
      </c>
      <c r="E196" s="23">
        <f t="shared" ref="E196:E259" si="9">C196/D196</f>
        <v>510836.58986175113</v>
      </c>
      <c r="F196" s="24">
        <v>26</v>
      </c>
      <c r="G196" s="25">
        <v>323</v>
      </c>
      <c r="H196" s="26">
        <f t="shared" ref="H196:H259" si="10">(F196+G196)/2</f>
        <v>174.5</v>
      </c>
      <c r="I196" s="25">
        <v>177</v>
      </c>
      <c r="J196" s="17">
        <v>6</v>
      </c>
      <c r="K196" s="27">
        <v>0.9</v>
      </c>
      <c r="L196" s="27"/>
      <c r="M196" s="25">
        <v>11</v>
      </c>
      <c r="N196" s="17">
        <f>VLOOKUP(A196,[1]Ranking!$A:$K,10,0)</f>
        <v>6</v>
      </c>
      <c r="O196" s="18">
        <f>VLOOKUP(A196,[1]Ranking!$A:$K,11,0)</f>
        <v>0.9</v>
      </c>
      <c r="P196" s="18">
        <f t="shared" ref="P196:P259" si="11">O196-K196</f>
        <v>0</v>
      </c>
      <c r="R196" s="27">
        <v>0.8</v>
      </c>
    </row>
    <row r="197" spans="1:18">
      <c r="A197" s="47">
        <v>194</v>
      </c>
      <c r="B197" s="48" t="s">
        <v>907</v>
      </c>
      <c r="C197" s="22">
        <v>130260900</v>
      </c>
      <c r="D197" s="49">
        <v>818</v>
      </c>
      <c r="E197" s="23">
        <f t="shared" si="9"/>
        <v>159243.15403422984</v>
      </c>
      <c r="F197" s="24">
        <v>222</v>
      </c>
      <c r="G197" s="25">
        <v>331</v>
      </c>
      <c r="H197" s="26">
        <f t="shared" si="10"/>
        <v>276.5</v>
      </c>
      <c r="I197" s="25">
        <v>30</v>
      </c>
      <c r="J197" s="17">
        <v>1</v>
      </c>
      <c r="K197" s="27">
        <v>1.4</v>
      </c>
      <c r="L197" s="27"/>
      <c r="M197" s="25">
        <v>32</v>
      </c>
      <c r="N197" s="17">
        <f>VLOOKUP(A197,[1]Ranking!$A:$K,10,0)</f>
        <v>1</v>
      </c>
      <c r="O197" s="18">
        <f>VLOOKUP(A197,[1]Ranking!$A:$K,11,0)</f>
        <v>1.4</v>
      </c>
      <c r="P197" s="18">
        <f t="shared" si="11"/>
        <v>0</v>
      </c>
      <c r="R197" s="27">
        <v>1</v>
      </c>
    </row>
    <row r="198" spans="1:18">
      <c r="A198" s="47">
        <v>195</v>
      </c>
      <c r="B198" s="48" t="s">
        <v>451</v>
      </c>
      <c r="C198" s="22">
        <v>98571900</v>
      </c>
      <c r="D198" s="49">
        <v>157</v>
      </c>
      <c r="E198" s="23">
        <f t="shared" si="9"/>
        <v>627846.49681528658</v>
      </c>
      <c r="F198" s="24">
        <v>16</v>
      </c>
      <c r="G198" s="25">
        <v>349</v>
      </c>
      <c r="H198" s="26">
        <f t="shared" si="10"/>
        <v>182.5</v>
      </c>
      <c r="I198" s="25">
        <v>152</v>
      </c>
      <c r="J198" s="17">
        <v>5</v>
      </c>
      <c r="K198" s="27">
        <v>1</v>
      </c>
      <c r="L198" s="27"/>
      <c r="M198" s="25">
        <v>16</v>
      </c>
      <c r="N198" s="17">
        <f>VLOOKUP(A198,[1]Ranking!$A:$K,10,0)</f>
        <v>5</v>
      </c>
      <c r="O198" s="18">
        <f>VLOOKUP(A198,[1]Ranking!$A:$K,11,0)</f>
        <v>1</v>
      </c>
      <c r="P198" s="18">
        <f t="shared" si="11"/>
        <v>0</v>
      </c>
      <c r="R198" s="27">
        <v>0.7</v>
      </c>
    </row>
    <row r="199" spans="1:18">
      <c r="A199" s="47">
        <v>196</v>
      </c>
      <c r="B199" s="48" t="s">
        <v>908</v>
      </c>
      <c r="C199" s="22">
        <v>1183644400</v>
      </c>
      <c r="D199" s="49">
        <v>3289</v>
      </c>
      <c r="E199" s="23">
        <f t="shared" si="9"/>
        <v>359879.72027972026</v>
      </c>
      <c r="F199" s="24">
        <v>51</v>
      </c>
      <c r="G199" s="25">
        <v>275</v>
      </c>
      <c r="H199" s="26">
        <f t="shared" si="10"/>
        <v>163</v>
      </c>
      <c r="I199" s="25">
        <v>201</v>
      </c>
      <c r="J199" s="17">
        <v>6</v>
      </c>
      <c r="K199" s="27">
        <v>0.9</v>
      </c>
      <c r="L199" s="27"/>
      <c r="M199" s="25">
        <v>20</v>
      </c>
      <c r="N199" s="17">
        <f>VLOOKUP(A199,[1]Ranking!$A:$K,10,0)</f>
        <v>6</v>
      </c>
      <c r="O199" s="18">
        <f>VLOOKUP(A199,[1]Ranking!$A:$K,11,0)</f>
        <v>0.9</v>
      </c>
      <c r="P199" s="18">
        <f t="shared" si="11"/>
        <v>0</v>
      </c>
      <c r="R199" s="27">
        <v>0.5</v>
      </c>
    </row>
    <row r="200" spans="1:18">
      <c r="A200" s="47">
        <v>197</v>
      </c>
      <c r="B200" s="48" t="s">
        <v>909</v>
      </c>
      <c r="C200" s="22">
        <v>26748129600</v>
      </c>
      <c r="D200" s="49">
        <v>14421</v>
      </c>
      <c r="E200" s="23">
        <f t="shared" si="9"/>
        <v>1854804.0773871439</v>
      </c>
      <c r="F200" s="24">
        <v>5</v>
      </c>
      <c r="G200" s="25">
        <v>143</v>
      </c>
      <c r="H200" s="26">
        <f t="shared" si="10"/>
        <v>74</v>
      </c>
      <c r="I200" s="25">
        <v>328</v>
      </c>
      <c r="J200" s="17">
        <v>10</v>
      </c>
      <c r="K200" s="27">
        <v>0.5</v>
      </c>
      <c r="L200" s="27"/>
      <c r="M200" s="25">
        <v>13</v>
      </c>
      <c r="N200" s="17">
        <f>VLOOKUP(A200,[1]Ranking!$A:$K,10,0)</f>
        <v>10</v>
      </c>
      <c r="O200" s="18">
        <f>VLOOKUP(A200,[1]Ranking!$A:$K,11,0)</f>
        <v>0.5</v>
      </c>
      <c r="P200" s="18">
        <f t="shared" si="11"/>
        <v>0</v>
      </c>
      <c r="R200" s="27">
        <v>1.2</v>
      </c>
    </row>
    <row r="201" spans="1:18">
      <c r="A201" s="47">
        <v>198</v>
      </c>
      <c r="B201" s="48" t="s">
        <v>910</v>
      </c>
      <c r="C201" s="22">
        <v>10516104300</v>
      </c>
      <c r="D201" s="49">
        <v>36272</v>
      </c>
      <c r="E201" s="23">
        <f t="shared" si="9"/>
        <v>289923.47540802823</v>
      </c>
      <c r="F201" s="24">
        <v>76</v>
      </c>
      <c r="G201" s="25">
        <v>46</v>
      </c>
      <c r="H201" s="26">
        <f t="shared" si="10"/>
        <v>61</v>
      </c>
      <c r="I201" s="25">
        <v>337</v>
      </c>
      <c r="J201" s="17">
        <v>10</v>
      </c>
      <c r="K201" s="27">
        <v>0.5</v>
      </c>
      <c r="L201" s="27"/>
      <c r="M201" s="25">
        <v>8</v>
      </c>
      <c r="N201" s="17">
        <f>VLOOKUP(A201,[1]Ranking!$A:$K,10,0)</f>
        <v>10</v>
      </c>
      <c r="O201" s="18">
        <f>VLOOKUP(A201,[1]Ranking!$A:$K,11,0)</f>
        <v>0.5</v>
      </c>
      <c r="P201" s="18">
        <f t="shared" si="11"/>
        <v>0</v>
      </c>
      <c r="R201" s="27">
        <v>1.2</v>
      </c>
    </row>
    <row r="202" spans="1:18">
      <c r="A202" s="47">
        <v>199</v>
      </c>
      <c r="B202" s="48" t="s">
        <v>911</v>
      </c>
      <c r="C202" s="22">
        <v>12307796200</v>
      </c>
      <c r="D202" s="49">
        <v>32114</v>
      </c>
      <c r="E202" s="23">
        <f t="shared" si="9"/>
        <v>383253.29139938968</v>
      </c>
      <c r="F202" s="24">
        <v>45</v>
      </c>
      <c r="G202" s="25">
        <v>54</v>
      </c>
      <c r="H202" s="26">
        <f t="shared" si="10"/>
        <v>49.5</v>
      </c>
      <c r="I202" s="25">
        <v>342</v>
      </c>
      <c r="J202" s="17">
        <v>10</v>
      </c>
      <c r="K202" s="27">
        <v>0.5</v>
      </c>
      <c r="L202" s="27"/>
      <c r="M202" s="25">
        <v>7</v>
      </c>
      <c r="N202" s="17">
        <f>VLOOKUP(A202,[1]Ranking!$A:$K,10,0)</f>
        <v>10</v>
      </c>
      <c r="O202" s="18">
        <f>VLOOKUP(A202,[1]Ranking!$A:$K,11,0)</f>
        <v>0.5</v>
      </c>
      <c r="P202" s="18">
        <f t="shared" si="11"/>
        <v>0</v>
      </c>
      <c r="R202" s="27">
        <v>1.2</v>
      </c>
    </row>
    <row r="203" spans="1:18">
      <c r="A203" s="47">
        <v>200</v>
      </c>
      <c r="B203" s="48" t="s">
        <v>912</v>
      </c>
      <c r="C203" s="22">
        <v>42627400</v>
      </c>
      <c r="D203" s="49">
        <v>249</v>
      </c>
      <c r="E203" s="23">
        <f t="shared" si="9"/>
        <v>171194.37751004015</v>
      </c>
      <c r="F203" s="24">
        <v>202</v>
      </c>
      <c r="G203" s="25">
        <v>348</v>
      </c>
      <c r="H203" s="26">
        <f t="shared" si="10"/>
        <v>275</v>
      </c>
      <c r="I203" s="25">
        <v>32</v>
      </c>
      <c r="J203" s="17">
        <v>1</v>
      </c>
      <c r="K203" s="27">
        <v>1.4</v>
      </c>
      <c r="L203" s="27"/>
      <c r="M203" s="25">
        <v>29</v>
      </c>
      <c r="N203" s="17">
        <f>VLOOKUP(A203,[1]Ranking!$A:$K,10,0)</f>
        <v>1</v>
      </c>
      <c r="O203" s="18">
        <f>VLOOKUP(A203,[1]Ranking!$A:$K,11,0)</f>
        <v>1.4</v>
      </c>
      <c r="P203" s="18">
        <f t="shared" si="11"/>
        <v>0</v>
      </c>
      <c r="R203" s="27">
        <v>0.5</v>
      </c>
    </row>
    <row r="204" spans="1:18">
      <c r="A204" s="47">
        <v>201</v>
      </c>
      <c r="B204" s="48" t="s">
        <v>913</v>
      </c>
      <c r="C204" s="22">
        <v>8074839600</v>
      </c>
      <c r="D204" s="49">
        <v>100682</v>
      </c>
      <c r="E204" s="23">
        <f t="shared" si="9"/>
        <v>80201.422299914586</v>
      </c>
      <c r="F204" s="24">
        <v>345</v>
      </c>
      <c r="G204" s="25">
        <v>9</v>
      </c>
      <c r="H204" s="26">
        <f t="shared" si="10"/>
        <v>177</v>
      </c>
      <c r="I204" s="25">
        <v>170</v>
      </c>
      <c r="J204" s="17">
        <v>5</v>
      </c>
      <c r="K204" s="27">
        <v>1</v>
      </c>
      <c r="L204" s="27"/>
      <c r="M204" s="25">
        <v>18</v>
      </c>
      <c r="N204" s="17">
        <f>VLOOKUP(A204,[1]Ranking!$A:$K,10,0)</f>
        <v>5</v>
      </c>
      <c r="O204" s="18">
        <f>VLOOKUP(A204,[1]Ranking!$A:$K,11,0)</f>
        <v>1</v>
      </c>
      <c r="P204" s="18">
        <f t="shared" si="11"/>
        <v>0</v>
      </c>
      <c r="R204" s="27">
        <v>1.2</v>
      </c>
    </row>
    <row r="205" spans="1:18">
      <c r="A205" s="47">
        <v>202</v>
      </c>
      <c r="B205" s="48" t="s">
        <v>914</v>
      </c>
      <c r="C205" s="22">
        <v>134349700</v>
      </c>
      <c r="D205" s="49">
        <v>990</v>
      </c>
      <c r="E205" s="23">
        <f t="shared" si="9"/>
        <v>135706.76767676769</v>
      </c>
      <c r="F205" s="24">
        <v>274</v>
      </c>
      <c r="G205" s="25">
        <v>325</v>
      </c>
      <c r="H205" s="26">
        <f t="shared" si="10"/>
        <v>299.5</v>
      </c>
      <c r="I205" s="25">
        <v>14</v>
      </c>
      <c r="J205" s="17">
        <v>1</v>
      </c>
      <c r="K205" s="27">
        <v>1.4</v>
      </c>
      <c r="L205" s="27"/>
      <c r="M205" s="25">
        <v>20</v>
      </c>
      <c r="N205" s="17">
        <f>VLOOKUP(A205,[1]Ranking!$A:$K,10,0)</f>
        <v>1</v>
      </c>
      <c r="O205" s="18">
        <f>VLOOKUP(A205,[1]Ranking!$A:$K,11,0)</f>
        <v>1.4</v>
      </c>
      <c r="P205" s="18">
        <f t="shared" si="11"/>
        <v>0</v>
      </c>
      <c r="R205" s="27">
        <v>1.1000000000000001</v>
      </c>
    </row>
    <row r="206" spans="1:18">
      <c r="A206" s="47">
        <v>203</v>
      </c>
      <c r="B206" s="48" t="s">
        <v>465</v>
      </c>
      <c r="C206" s="22">
        <v>606394600</v>
      </c>
      <c r="D206" s="49">
        <v>1510</v>
      </c>
      <c r="E206" s="23">
        <f t="shared" si="9"/>
        <v>401585.82781456952</v>
      </c>
      <c r="F206" s="24">
        <v>42</v>
      </c>
      <c r="G206" s="25">
        <v>310</v>
      </c>
      <c r="H206" s="26">
        <f t="shared" si="10"/>
        <v>176</v>
      </c>
      <c r="I206" s="25">
        <v>172</v>
      </c>
      <c r="J206" s="17">
        <v>5</v>
      </c>
      <c r="K206" s="27">
        <v>1</v>
      </c>
      <c r="L206" s="27"/>
      <c r="M206" s="25">
        <v>1</v>
      </c>
      <c r="N206" s="17">
        <f>VLOOKUP(A206,[1]Ranking!$A:$K,10,0)</f>
        <v>5</v>
      </c>
      <c r="O206" s="18">
        <f>VLOOKUP(A206,[1]Ranking!$A:$K,11,0)</f>
        <v>1</v>
      </c>
      <c r="P206" s="18">
        <f t="shared" si="11"/>
        <v>0</v>
      </c>
      <c r="R206" s="27">
        <v>0.8</v>
      </c>
    </row>
    <row r="207" spans="1:18">
      <c r="A207" s="47">
        <v>204</v>
      </c>
      <c r="B207" s="48" t="s">
        <v>915</v>
      </c>
      <c r="C207" s="22">
        <v>134880400</v>
      </c>
      <c r="D207" s="49">
        <v>1008</v>
      </c>
      <c r="E207" s="23">
        <f t="shared" si="9"/>
        <v>133809.92063492062</v>
      </c>
      <c r="F207" s="24">
        <v>279</v>
      </c>
      <c r="G207" s="25">
        <v>324</v>
      </c>
      <c r="H207" s="26">
        <f t="shared" si="10"/>
        <v>301.5</v>
      </c>
      <c r="I207" s="25">
        <v>11</v>
      </c>
      <c r="J207" s="17">
        <v>1</v>
      </c>
      <c r="K207" s="27">
        <v>1.4</v>
      </c>
      <c r="L207" s="27"/>
      <c r="M207" s="25">
        <v>22</v>
      </c>
      <c r="N207" s="17">
        <f>VLOOKUP(A207,[1]Ranking!$A:$K,10,0)</f>
        <v>1</v>
      </c>
      <c r="O207" s="18">
        <f>VLOOKUP(A207,[1]Ranking!$A:$K,11,0)</f>
        <v>1.4</v>
      </c>
      <c r="P207" s="18">
        <f t="shared" si="11"/>
        <v>0</v>
      </c>
      <c r="R207" s="27">
        <v>1</v>
      </c>
    </row>
    <row r="208" spans="1:18">
      <c r="A208" s="47">
        <v>205</v>
      </c>
      <c r="B208" s="48" t="s">
        <v>916</v>
      </c>
      <c r="C208" s="22">
        <v>2013812100</v>
      </c>
      <c r="D208" s="49">
        <v>6695</v>
      </c>
      <c r="E208" s="23">
        <f t="shared" si="9"/>
        <v>300793.44286781183</v>
      </c>
      <c r="F208" s="24">
        <v>69</v>
      </c>
      <c r="G208" s="25">
        <v>225</v>
      </c>
      <c r="H208" s="26">
        <f t="shared" si="10"/>
        <v>147</v>
      </c>
      <c r="I208" s="25">
        <v>230</v>
      </c>
      <c r="J208" s="17">
        <v>7</v>
      </c>
      <c r="K208" s="27">
        <v>0.8</v>
      </c>
      <c r="L208" s="27"/>
      <c r="M208" s="25">
        <v>32</v>
      </c>
      <c r="N208" s="17">
        <f>VLOOKUP(A208,[1]Ranking!$A:$K,10,0)</f>
        <v>7</v>
      </c>
      <c r="O208" s="18">
        <f>VLOOKUP(A208,[1]Ranking!$A:$K,11,0)</f>
        <v>0.8</v>
      </c>
      <c r="P208" s="18">
        <f t="shared" si="11"/>
        <v>0</v>
      </c>
      <c r="R208" s="27">
        <v>0.9</v>
      </c>
    </row>
    <row r="209" spans="1:18">
      <c r="A209" s="47">
        <v>206</v>
      </c>
      <c r="B209" s="48" t="s">
        <v>917</v>
      </c>
      <c r="C209" s="22">
        <v>5656251800</v>
      </c>
      <c r="D209" s="49">
        <v>18662</v>
      </c>
      <c r="E209" s="23">
        <f t="shared" si="9"/>
        <v>303089.26160111459</v>
      </c>
      <c r="F209" s="24">
        <v>68</v>
      </c>
      <c r="G209" s="25">
        <v>104</v>
      </c>
      <c r="H209" s="26">
        <f t="shared" si="10"/>
        <v>86</v>
      </c>
      <c r="I209" s="25">
        <v>315</v>
      </c>
      <c r="J209" s="17">
        <v>9</v>
      </c>
      <c r="K209" s="27">
        <v>0.6</v>
      </c>
      <c r="L209" s="27"/>
      <c r="M209" s="25">
        <v>20</v>
      </c>
      <c r="N209" s="17">
        <f>VLOOKUP(A209,[1]Ranking!$A:$K,10,0)</f>
        <v>9</v>
      </c>
      <c r="O209" s="18">
        <f>VLOOKUP(A209,[1]Ranking!$A:$K,11,0)</f>
        <v>0.6</v>
      </c>
      <c r="P209" s="18">
        <f t="shared" si="11"/>
        <v>0</v>
      </c>
      <c r="R209" s="27">
        <v>0.5</v>
      </c>
    </row>
    <row r="210" spans="1:18">
      <c r="A210" s="47">
        <v>207</v>
      </c>
      <c r="B210" s="48" t="s">
        <v>918</v>
      </c>
      <c r="C210" s="22">
        <v>36300210300</v>
      </c>
      <c r="D210" s="49">
        <v>87381</v>
      </c>
      <c r="E210" s="23">
        <f t="shared" si="9"/>
        <v>415424.52363786177</v>
      </c>
      <c r="F210" s="24">
        <v>40</v>
      </c>
      <c r="G210" s="25">
        <v>12</v>
      </c>
      <c r="H210" s="26">
        <f t="shared" si="10"/>
        <v>26</v>
      </c>
      <c r="I210" s="25">
        <v>349</v>
      </c>
      <c r="J210" s="17">
        <v>10</v>
      </c>
      <c r="K210" s="27">
        <v>0.5</v>
      </c>
      <c r="L210" s="27"/>
      <c r="M210" s="25">
        <v>12</v>
      </c>
      <c r="N210" s="17">
        <f>VLOOKUP(A210,[1]Ranking!$A:$K,10,0)</f>
        <v>10</v>
      </c>
      <c r="O210" s="18">
        <f>VLOOKUP(A210,[1]Ranking!$A:$K,11,0)</f>
        <v>0.5</v>
      </c>
      <c r="P210" s="18">
        <f t="shared" si="11"/>
        <v>0</v>
      </c>
      <c r="R210" s="27">
        <v>0.8</v>
      </c>
    </row>
    <row r="211" spans="1:18">
      <c r="A211" s="47">
        <v>208</v>
      </c>
      <c r="B211" s="48" t="s">
        <v>919</v>
      </c>
      <c r="C211" s="22">
        <v>2184884400</v>
      </c>
      <c r="D211" s="49">
        <v>11552</v>
      </c>
      <c r="E211" s="23">
        <f t="shared" si="9"/>
        <v>189134.72991689752</v>
      </c>
      <c r="F211" s="24">
        <v>171</v>
      </c>
      <c r="G211" s="25">
        <v>170</v>
      </c>
      <c r="H211" s="26">
        <f t="shared" si="10"/>
        <v>170.5</v>
      </c>
      <c r="I211" s="25">
        <v>186</v>
      </c>
      <c r="J211" s="17">
        <v>6</v>
      </c>
      <c r="K211" s="27">
        <v>0.9</v>
      </c>
      <c r="L211" s="27"/>
      <c r="M211" s="25">
        <v>6</v>
      </c>
      <c r="N211" s="17">
        <f>VLOOKUP(A211,[1]Ranking!$A:$K,10,0)</f>
        <v>6</v>
      </c>
      <c r="O211" s="18">
        <f>VLOOKUP(A211,[1]Ranking!$A:$K,11,0)</f>
        <v>0.9</v>
      </c>
      <c r="P211" s="18">
        <f t="shared" si="11"/>
        <v>0</v>
      </c>
      <c r="R211" s="27">
        <v>1.4</v>
      </c>
    </row>
    <row r="212" spans="1:18">
      <c r="A212" s="47">
        <v>209</v>
      </c>
      <c r="B212" s="48" t="s">
        <v>920</v>
      </c>
      <c r="C212" s="22">
        <v>884487200</v>
      </c>
      <c r="D212" s="49">
        <v>12777</v>
      </c>
      <c r="E212" s="23">
        <f t="shared" si="9"/>
        <v>69224.951083979031</v>
      </c>
      <c r="F212" s="24">
        <v>350</v>
      </c>
      <c r="G212" s="25">
        <v>158</v>
      </c>
      <c r="H212" s="26">
        <f t="shared" si="10"/>
        <v>254</v>
      </c>
      <c r="I212" s="25">
        <v>59</v>
      </c>
      <c r="J212" s="17">
        <v>2</v>
      </c>
      <c r="K212" s="27">
        <v>1.3</v>
      </c>
      <c r="L212" s="27"/>
      <c r="M212" s="25">
        <v>9</v>
      </c>
      <c r="N212" s="17">
        <f>VLOOKUP(A212,[1]Ranking!$A:$K,10,0)</f>
        <v>2</v>
      </c>
      <c r="O212" s="18">
        <f>VLOOKUP(A212,[1]Ranking!$A:$K,11,0)</f>
        <v>1.3</v>
      </c>
      <c r="P212" s="18">
        <f t="shared" si="11"/>
        <v>0</v>
      </c>
      <c r="R212" s="27">
        <v>1.1000000000000001</v>
      </c>
    </row>
    <row r="213" spans="1:18">
      <c r="A213" s="47">
        <v>210</v>
      </c>
      <c r="B213" s="48" t="s">
        <v>921</v>
      </c>
      <c r="C213" s="22">
        <v>6388823400</v>
      </c>
      <c r="D213" s="49">
        <v>31295</v>
      </c>
      <c r="E213" s="23">
        <f t="shared" si="9"/>
        <v>204148.37513979868</v>
      </c>
      <c r="F213" s="24">
        <v>146</v>
      </c>
      <c r="G213" s="25">
        <v>57</v>
      </c>
      <c r="H213" s="26">
        <f t="shared" si="10"/>
        <v>101.5</v>
      </c>
      <c r="I213" s="25">
        <v>291</v>
      </c>
      <c r="J213" s="17">
        <v>9</v>
      </c>
      <c r="K213" s="27">
        <v>0.6</v>
      </c>
      <c r="L213" s="27"/>
      <c r="M213" s="25">
        <v>12</v>
      </c>
      <c r="N213" s="17">
        <f>VLOOKUP(A213,[1]Ranking!$A:$K,10,0)</f>
        <v>9</v>
      </c>
      <c r="O213" s="18">
        <f>VLOOKUP(A213,[1]Ranking!$A:$K,11,0)</f>
        <v>0.6</v>
      </c>
      <c r="P213" s="18">
        <f t="shared" si="11"/>
        <v>0</v>
      </c>
      <c r="R213" s="27">
        <v>1.3</v>
      </c>
    </row>
    <row r="214" spans="1:18">
      <c r="A214" s="47">
        <v>211</v>
      </c>
      <c r="B214" s="48" t="s">
        <v>473</v>
      </c>
      <c r="C214" s="22">
        <v>4784669200</v>
      </c>
      <c r="D214" s="49">
        <v>30930</v>
      </c>
      <c r="E214" s="23">
        <f t="shared" si="9"/>
        <v>154693.47559004204</v>
      </c>
      <c r="F214" s="24">
        <v>234</v>
      </c>
      <c r="G214" s="25">
        <v>58</v>
      </c>
      <c r="H214" s="26">
        <f t="shared" si="10"/>
        <v>146</v>
      </c>
      <c r="I214" s="25">
        <v>232</v>
      </c>
      <c r="J214" s="17">
        <v>7</v>
      </c>
      <c r="K214" s="27">
        <v>0.8</v>
      </c>
      <c r="L214" s="27"/>
      <c r="M214" s="25">
        <v>21</v>
      </c>
      <c r="N214" s="17">
        <f>VLOOKUP(A214,[1]Ranking!$A:$K,10,0)</f>
        <v>7</v>
      </c>
      <c r="O214" s="18">
        <f>VLOOKUP(A214,[1]Ranking!$A:$K,11,0)</f>
        <v>0.8</v>
      </c>
      <c r="P214" s="18">
        <f t="shared" si="11"/>
        <v>0</v>
      </c>
      <c r="R214" s="27">
        <v>1.4</v>
      </c>
    </row>
    <row r="215" spans="1:18">
      <c r="A215" s="47">
        <v>212</v>
      </c>
      <c r="B215" s="48" t="s">
        <v>475</v>
      </c>
      <c r="C215" s="22">
        <v>548749600</v>
      </c>
      <c r="D215" s="49">
        <v>4728</v>
      </c>
      <c r="E215" s="23">
        <f t="shared" si="9"/>
        <v>116063.79018612522</v>
      </c>
      <c r="F215" s="24">
        <v>314</v>
      </c>
      <c r="G215" s="25">
        <v>258</v>
      </c>
      <c r="H215" s="26">
        <f t="shared" si="10"/>
        <v>286</v>
      </c>
      <c r="I215" s="25">
        <v>24</v>
      </c>
      <c r="J215" s="17">
        <v>1</v>
      </c>
      <c r="K215" s="27">
        <v>1.4</v>
      </c>
      <c r="L215" s="27"/>
      <c r="M215" s="25">
        <v>14</v>
      </c>
      <c r="N215" s="17">
        <f>VLOOKUP(A215,[1]Ranking!$A:$K,10,0)</f>
        <v>1</v>
      </c>
      <c r="O215" s="18">
        <f>VLOOKUP(A215,[1]Ranking!$A:$K,11,0)</f>
        <v>1.4</v>
      </c>
      <c r="P215" s="18">
        <f t="shared" si="11"/>
        <v>0</v>
      </c>
      <c r="R215" s="27">
        <v>1.2</v>
      </c>
    </row>
    <row r="216" spans="1:18">
      <c r="A216" s="47">
        <v>213</v>
      </c>
      <c r="B216" s="48" t="s">
        <v>922</v>
      </c>
      <c r="C216" s="22">
        <v>4047916800</v>
      </c>
      <c r="D216" s="49">
        <v>15549</v>
      </c>
      <c r="E216" s="23">
        <f t="shared" si="9"/>
        <v>260332.93459386457</v>
      </c>
      <c r="F216" s="24">
        <v>96</v>
      </c>
      <c r="G216" s="25">
        <v>132</v>
      </c>
      <c r="H216" s="26">
        <f t="shared" si="10"/>
        <v>114</v>
      </c>
      <c r="I216" s="25">
        <v>276</v>
      </c>
      <c r="J216" s="17">
        <v>8</v>
      </c>
      <c r="K216" s="27">
        <v>0.7</v>
      </c>
      <c r="L216" s="27"/>
      <c r="M216" s="25">
        <v>3</v>
      </c>
      <c r="N216" s="17">
        <f>VLOOKUP(A216,[1]Ranking!$A:$K,10,0)</f>
        <v>8</v>
      </c>
      <c r="O216" s="18">
        <f>VLOOKUP(A216,[1]Ranking!$A:$K,11,0)</f>
        <v>0.7</v>
      </c>
      <c r="P216" s="18">
        <f t="shared" si="11"/>
        <v>0</v>
      </c>
      <c r="R216" s="27">
        <v>1</v>
      </c>
    </row>
    <row r="217" spans="1:18">
      <c r="A217" s="47">
        <v>214</v>
      </c>
      <c r="B217" s="48" t="s">
        <v>923</v>
      </c>
      <c r="C217" s="22">
        <v>4233284000</v>
      </c>
      <c r="D217" s="49">
        <v>29327</v>
      </c>
      <c r="E217" s="23">
        <f t="shared" si="9"/>
        <v>144347.66597333516</v>
      </c>
      <c r="F217" s="24">
        <v>259</v>
      </c>
      <c r="G217" s="25">
        <v>63</v>
      </c>
      <c r="H217" s="26">
        <f t="shared" si="10"/>
        <v>161</v>
      </c>
      <c r="I217" s="25">
        <v>209</v>
      </c>
      <c r="J217" s="17">
        <v>6</v>
      </c>
      <c r="K217" s="27">
        <v>0.9</v>
      </c>
      <c r="L217" s="27"/>
      <c r="M217" s="25">
        <v>5</v>
      </c>
      <c r="N217" s="17">
        <f>VLOOKUP(A217,[1]Ranking!$A:$K,10,0)</f>
        <v>6</v>
      </c>
      <c r="O217" s="18">
        <f>VLOOKUP(A217,[1]Ranking!$A:$K,11,0)</f>
        <v>0.9</v>
      </c>
      <c r="P217" s="18">
        <f t="shared" si="11"/>
        <v>0</v>
      </c>
      <c r="R217" s="27">
        <v>1.3</v>
      </c>
    </row>
    <row r="218" spans="1:18">
      <c r="A218" s="47">
        <v>215</v>
      </c>
      <c r="B218" s="48" t="s">
        <v>924</v>
      </c>
      <c r="C218" s="22">
        <v>3635129100</v>
      </c>
      <c r="D218" s="49">
        <v>15663</v>
      </c>
      <c r="E218" s="23">
        <f t="shared" si="9"/>
        <v>232083.83451446082</v>
      </c>
      <c r="F218" s="24">
        <v>115</v>
      </c>
      <c r="G218" s="25">
        <v>129</v>
      </c>
      <c r="H218" s="26">
        <f t="shared" si="10"/>
        <v>122</v>
      </c>
      <c r="I218" s="25">
        <v>265</v>
      </c>
      <c r="J218" s="17">
        <v>8</v>
      </c>
      <c r="K218" s="27">
        <v>0.7</v>
      </c>
      <c r="L218" s="27"/>
      <c r="M218" s="25">
        <v>35</v>
      </c>
      <c r="N218" s="17">
        <f>VLOOKUP(A218,[1]Ranking!$A:$K,10,0)</f>
        <v>8</v>
      </c>
      <c r="O218" s="18">
        <f>VLOOKUP(A218,[1]Ranking!$A:$K,11,0)</f>
        <v>0.7</v>
      </c>
      <c r="P218" s="18">
        <f t="shared" si="11"/>
        <v>0</v>
      </c>
      <c r="R218" s="27">
        <v>0.9</v>
      </c>
    </row>
    <row r="219" spans="1:18">
      <c r="A219" s="47">
        <v>216</v>
      </c>
      <c r="B219" s="48" t="s">
        <v>925</v>
      </c>
      <c r="C219" s="22">
        <v>2148275600</v>
      </c>
      <c r="D219" s="49">
        <v>16337</v>
      </c>
      <c r="E219" s="23">
        <f t="shared" si="9"/>
        <v>131497.55769113055</v>
      </c>
      <c r="F219" s="24">
        <v>285</v>
      </c>
      <c r="G219" s="25">
        <v>124</v>
      </c>
      <c r="H219" s="26">
        <f t="shared" si="10"/>
        <v>204.5</v>
      </c>
      <c r="I219" s="25">
        <v>119</v>
      </c>
      <c r="J219" s="17">
        <v>4</v>
      </c>
      <c r="K219" s="27">
        <v>1.1000000000000001</v>
      </c>
      <c r="L219" s="27"/>
      <c r="M219" s="25">
        <v>15</v>
      </c>
      <c r="N219" s="17">
        <f>VLOOKUP(A219,[1]Ranking!$A:$K,10,0)</f>
        <v>4</v>
      </c>
      <c r="O219" s="18">
        <f>VLOOKUP(A219,[1]Ranking!$A:$K,11,0)</f>
        <v>1.1000000000000001</v>
      </c>
      <c r="P219" s="18">
        <f t="shared" si="11"/>
        <v>0</v>
      </c>
      <c r="R219" s="27">
        <v>0.9</v>
      </c>
    </row>
    <row r="220" spans="1:18">
      <c r="A220" s="47">
        <v>217</v>
      </c>
      <c r="B220" s="48" t="s">
        <v>926</v>
      </c>
      <c r="C220" s="22">
        <v>612926000</v>
      </c>
      <c r="D220" s="49">
        <v>2872</v>
      </c>
      <c r="E220" s="23">
        <f t="shared" si="9"/>
        <v>213414.34540389973</v>
      </c>
      <c r="F220" s="24">
        <v>134</v>
      </c>
      <c r="G220" s="25">
        <v>281</v>
      </c>
      <c r="H220" s="26">
        <f t="shared" si="10"/>
        <v>207.5</v>
      </c>
      <c r="I220" s="25">
        <v>115</v>
      </c>
      <c r="J220" s="17">
        <v>4</v>
      </c>
      <c r="K220" s="27">
        <v>1.1000000000000001</v>
      </c>
      <c r="L220" s="27"/>
      <c r="M220" s="25">
        <v>25</v>
      </c>
      <c r="N220" s="17">
        <f>VLOOKUP(A220,[1]Ranking!$A:$K,10,0)</f>
        <v>4</v>
      </c>
      <c r="O220" s="18">
        <f>VLOOKUP(A220,[1]Ranking!$A:$K,11,0)</f>
        <v>1.1000000000000001</v>
      </c>
      <c r="P220" s="18">
        <f t="shared" si="11"/>
        <v>0</v>
      </c>
      <c r="R220" s="27">
        <v>1.3</v>
      </c>
    </row>
    <row r="221" spans="1:18">
      <c r="A221" s="47">
        <v>218</v>
      </c>
      <c r="B221" s="48" t="s">
        <v>927</v>
      </c>
      <c r="C221" s="22">
        <v>3164775400</v>
      </c>
      <c r="D221" s="49">
        <v>19108</v>
      </c>
      <c r="E221" s="23">
        <f t="shared" si="9"/>
        <v>165625.67510990161</v>
      </c>
      <c r="F221" s="24">
        <v>209</v>
      </c>
      <c r="G221" s="25">
        <v>102</v>
      </c>
      <c r="H221" s="26">
        <f t="shared" si="10"/>
        <v>155.5</v>
      </c>
      <c r="I221" s="25">
        <v>222</v>
      </c>
      <c r="J221" s="17">
        <v>7</v>
      </c>
      <c r="K221" s="27">
        <v>0.8</v>
      </c>
      <c r="L221" s="27"/>
      <c r="M221" s="25">
        <v>30</v>
      </c>
      <c r="N221" s="17">
        <f>VLOOKUP(A221,[1]Ranking!$A:$K,10,0)</f>
        <v>7</v>
      </c>
      <c r="O221" s="18">
        <f>VLOOKUP(A221,[1]Ranking!$A:$K,11,0)</f>
        <v>0.8</v>
      </c>
      <c r="P221" s="18">
        <f t="shared" si="11"/>
        <v>0</v>
      </c>
      <c r="R221" s="27">
        <v>1</v>
      </c>
    </row>
    <row r="222" spans="1:18">
      <c r="A222" s="47">
        <v>219</v>
      </c>
      <c r="B222" s="48" t="s">
        <v>928</v>
      </c>
      <c r="C222" s="22">
        <v>3200575000</v>
      </c>
      <c r="D222" s="49">
        <v>11280</v>
      </c>
      <c r="E222" s="23">
        <f t="shared" si="9"/>
        <v>283738.91843971633</v>
      </c>
      <c r="F222" s="24">
        <v>78</v>
      </c>
      <c r="G222" s="25">
        <v>172</v>
      </c>
      <c r="H222" s="26">
        <f t="shared" si="10"/>
        <v>125</v>
      </c>
      <c r="I222" s="25">
        <v>263</v>
      </c>
      <c r="J222" s="17">
        <v>8</v>
      </c>
      <c r="K222" s="27">
        <v>0.7</v>
      </c>
      <c r="L222" s="27"/>
      <c r="M222" s="25">
        <v>30</v>
      </c>
      <c r="N222" s="17">
        <f>VLOOKUP(A222,[1]Ranking!$A:$K,10,0)</f>
        <v>8</v>
      </c>
      <c r="O222" s="18">
        <f>VLOOKUP(A222,[1]Ranking!$A:$K,11,0)</f>
        <v>0.7</v>
      </c>
      <c r="P222" s="18">
        <f t="shared" si="11"/>
        <v>0</v>
      </c>
      <c r="R222" s="27">
        <v>1.4</v>
      </c>
    </row>
    <row r="223" spans="1:18">
      <c r="A223" s="47">
        <v>220</v>
      </c>
      <c r="B223" s="48" t="s">
        <v>929</v>
      </c>
      <c r="C223" s="22">
        <v>7062039200</v>
      </c>
      <c r="D223" s="49">
        <v>31317</v>
      </c>
      <c r="E223" s="23">
        <f t="shared" si="9"/>
        <v>225501.7785867101</v>
      </c>
      <c r="F223" s="24">
        <v>125</v>
      </c>
      <c r="G223" s="25">
        <v>56</v>
      </c>
      <c r="H223" s="26">
        <f t="shared" si="10"/>
        <v>90.5</v>
      </c>
      <c r="I223" s="25">
        <v>308</v>
      </c>
      <c r="J223" s="17">
        <v>9</v>
      </c>
      <c r="K223" s="27">
        <v>0.6</v>
      </c>
      <c r="L223" s="27"/>
      <c r="M223" s="25">
        <v>21</v>
      </c>
      <c r="N223" s="17">
        <f>VLOOKUP(A223,[1]Ranking!$A:$K,10,0)</f>
        <v>9</v>
      </c>
      <c r="O223" s="18">
        <f>VLOOKUP(A223,[1]Ranking!$A:$K,11,0)</f>
        <v>0.6</v>
      </c>
      <c r="P223" s="18">
        <f t="shared" si="11"/>
        <v>0</v>
      </c>
      <c r="R223" s="27">
        <v>0.9</v>
      </c>
    </row>
    <row r="224" spans="1:18">
      <c r="A224" s="47">
        <v>221</v>
      </c>
      <c r="B224" s="48" t="s">
        <v>930</v>
      </c>
      <c r="C224" s="22">
        <v>4343520600</v>
      </c>
      <c r="D224" s="49">
        <v>5379</v>
      </c>
      <c r="E224" s="23">
        <f t="shared" si="9"/>
        <v>807495.92861126608</v>
      </c>
      <c r="F224" s="24">
        <v>12</v>
      </c>
      <c r="G224" s="25">
        <v>243</v>
      </c>
      <c r="H224" s="26">
        <f t="shared" si="10"/>
        <v>127.5</v>
      </c>
      <c r="I224" s="25">
        <v>258</v>
      </c>
      <c r="J224" s="17">
        <v>8</v>
      </c>
      <c r="K224" s="27">
        <v>0.7</v>
      </c>
      <c r="L224" s="27"/>
      <c r="M224" s="25">
        <v>5</v>
      </c>
      <c r="N224" s="17">
        <f>VLOOKUP(A224,[1]Ranking!$A:$K,10,0)</f>
        <v>8</v>
      </c>
      <c r="O224" s="18">
        <f>VLOOKUP(A224,[1]Ranking!$A:$K,11,0)</f>
        <v>0.7</v>
      </c>
      <c r="P224" s="18">
        <f t="shared" si="11"/>
        <v>0</v>
      </c>
      <c r="R224" s="27">
        <v>0.6</v>
      </c>
    </row>
    <row r="225" spans="1:18">
      <c r="A225" s="47">
        <v>222</v>
      </c>
      <c r="B225" s="48" t="s">
        <v>931</v>
      </c>
      <c r="C225" s="22">
        <v>269560200</v>
      </c>
      <c r="D225" s="49">
        <v>1866</v>
      </c>
      <c r="E225" s="23">
        <f t="shared" si="9"/>
        <v>144458.8424437299</v>
      </c>
      <c r="F225" s="24">
        <v>258</v>
      </c>
      <c r="G225" s="25">
        <v>293</v>
      </c>
      <c r="H225" s="26">
        <f t="shared" si="10"/>
        <v>275.5</v>
      </c>
      <c r="I225" s="25">
        <v>31</v>
      </c>
      <c r="J225" s="17">
        <v>1</v>
      </c>
      <c r="K225" s="27">
        <v>1.4</v>
      </c>
      <c r="L225" s="27"/>
      <c r="M225" s="25">
        <v>2</v>
      </c>
      <c r="N225" s="17">
        <f>VLOOKUP(A225,[1]Ranking!$A:$K,10,0)</f>
        <v>1</v>
      </c>
      <c r="O225" s="18">
        <f>VLOOKUP(A225,[1]Ranking!$A:$K,11,0)</f>
        <v>1.4</v>
      </c>
      <c r="P225" s="18">
        <f t="shared" si="11"/>
        <v>0</v>
      </c>
      <c r="R225" s="27">
        <v>0.7</v>
      </c>
    </row>
    <row r="226" spans="1:18">
      <c r="A226" s="47">
        <v>223</v>
      </c>
      <c r="B226" s="48" t="s">
        <v>932</v>
      </c>
      <c r="C226" s="22">
        <v>704170400</v>
      </c>
      <c r="D226" s="49">
        <v>7558</v>
      </c>
      <c r="E226" s="23">
        <f t="shared" si="9"/>
        <v>93168.880656258276</v>
      </c>
      <c r="F226" s="24">
        <v>334</v>
      </c>
      <c r="G226" s="25">
        <v>213</v>
      </c>
      <c r="H226" s="26">
        <f t="shared" si="10"/>
        <v>273.5</v>
      </c>
      <c r="I226" s="25">
        <v>33</v>
      </c>
      <c r="J226" s="17">
        <v>1</v>
      </c>
      <c r="K226" s="27">
        <v>1.4</v>
      </c>
      <c r="L226" s="27"/>
      <c r="M226" s="25">
        <v>5</v>
      </c>
      <c r="N226" s="17">
        <f>VLOOKUP(A226,[1]Ranking!$A:$K,10,0)</f>
        <v>1</v>
      </c>
      <c r="O226" s="18">
        <f>VLOOKUP(A226,[1]Ranking!$A:$K,11,0)</f>
        <v>1.4</v>
      </c>
      <c r="P226" s="18">
        <f t="shared" si="11"/>
        <v>0</v>
      </c>
      <c r="R226" s="27">
        <v>1.1000000000000001</v>
      </c>
    </row>
    <row r="227" spans="1:18">
      <c r="A227" s="47">
        <v>224</v>
      </c>
      <c r="B227" s="48" t="s">
        <v>933</v>
      </c>
      <c r="C227" s="22">
        <v>4865120300</v>
      </c>
      <c r="D227" s="49">
        <v>6422</v>
      </c>
      <c r="E227" s="23">
        <f t="shared" si="9"/>
        <v>757570.89691684837</v>
      </c>
      <c r="F227" s="24">
        <v>13</v>
      </c>
      <c r="G227" s="25">
        <v>228</v>
      </c>
      <c r="H227" s="26">
        <f t="shared" si="10"/>
        <v>120.5</v>
      </c>
      <c r="I227" s="25">
        <v>266</v>
      </c>
      <c r="J227" s="17">
        <v>8</v>
      </c>
      <c r="K227" s="27">
        <v>0.7</v>
      </c>
      <c r="L227" s="27"/>
      <c r="M227" s="25">
        <v>28</v>
      </c>
      <c r="N227" s="17">
        <f>VLOOKUP(A227,[1]Ranking!$A:$K,10,0)</f>
        <v>8</v>
      </c>
      <c r="O227" s="18">
        <f>VLOOKUP(A227,[1]Ranking!$A:$K,11,0)</f>
        <v>0.7</v>
      </c>
      <c r="P227" s="18">
        <f t="shared" si="11"/>
        <v>0</v>
      </c>
      <c r="R227" s="27">
        <v>1</v>
      </c>
    </row>
    <row r="228" spans="1:18">
      <c r="A228" s="47">
        <v>225</v>
      </c>
      <c r="B228" s="48" t="s">
        <v>934</v>
      </c>
      <c r="C228" s="22">
        <v>755586300</v>
      </c>
      <c r="D228" s="49">
        <v>1626</v>
      </c>
      <c r="E228" s="23">
        <f t="shared" si="9"/>
        <v>464690.22140221403</v>
      </c>
      <c r="F228" s="24">
        <v>33</v>
      </c>
      <c r="G228" s="25">
        <v>304</v>
      </c>
      <c r="H228" s="26">
        <f t="shared" si="10"/>
        <v>168.5</v>
      </c>
      <c r="I228" s="25">
        <v>195</v>
      </c>
      <c r="J228" s="17">
        <v>6</v>
      </c>
      <c r="K228" s="27">
        <v>0.9</v>
      </c>
      <c r="L228" s="27"/>
      <c r="M228" s="25">
        <v>14</v>
      </c>
      <c r="N228" s="17">
        <f>VLOOKUP(A228,[1]Ranking!$A:$K,10,0)</f>
        <v>6</v>
      </c>
      <c r="O228" s="18">
        <f>VLOOKUP(A228,[1]Ranking!$A:$K,11,0)</f>
        <v>0.9</v>
      </c>
      <c r="P228" s="18">
        <f t="shared" si="11"/>
        <v>0</v>
      </c>
      <c r="R228" s="27">
        <v>0.6</v>
      </c>
    </row>
    <row r="229" spans="1:18">
      <c r="A229" s="47">
        <v>226</v>
      </c>
      <c r="B229" s="48" t="s">
        <v>935</v>
      </c>
      <c r="C229" s="22">
        <v>1732020300</v>
      </c>
      <c r="D229" s="49">
        <v>13287</v>
      </c>
      <c r="E229" s="23">
        <f t="shared" si="9"/>
        <v>130354.50440279974</v>
      </c>
      <c r="F229" s="24">
        <v>289</v>
      </c>
      <c r="G229" s="25">
        <v>154</v>
      </c>
      <c r="H229" s="26">
        <f t="shared" si="10"/>
        <v>221.5</v>
      </c>
      <c r="I229" s="25">
        <v>93</v>
      </c>
      <c r="J229" s="17">
        <v>3</v>
      </c>
      <c r="K229" s="27">
        <v>1.2</v>
      </c>
      <c r="L229" s="27"/>
      <c r="M229" s="25">
        <v>10</v>
      </c>
      <c r="N229" s="17">
        <f>VLOOKUP(A229,[1]Ranking!$A:$K,10,0)</f>
        <v>3</v>
      </c>
      <c r="O229" s="18">
        <f>VLOOKUP(A229,[1]Ranking!$A:$K,11,0)</f>
        <v>1.2</v>
      </c>
      <c r="P229" s="18">
        <f t="shared" si="11"/>
        <v>0</v>
      </c>
      <c r="R229" s="27">
        <v>0.8</v>
      </c>
    </row>
    <row r="230" spans="1:18">
      <c r="A230" s="47">
        <v>227</v>
      </c>
      <c r="B230" s="48" t="s">
        <v>936</v>
      </c>
      <c r="C230" s="22">
        <v>1131204500</v>
      </c>
      <c r="D230" s="49">
        <v>12337</v>
      </c>
      <c r="E230" s="23">
        <f t="shared" si="9"/>
        <v>91692.023992866991</v>
      </c>
      <c r="F230" s="24">
        <v>335</v>
      </c>
      <c r="G230" s="25">
        <v>161</v>
      </c>
      <c r="H230" s="26">
        <f t="shared" si="10"/>
        <v>248</v>
      </c>
      <c r="I230" s="25">
        <v>71</v>
      </c>
      <c r="J230" s="17">
        <v>2</v>
      </c>
      <c r="K230" s="27">
        <v>1.3</v>
      </c>
      <c r="L230" s="27"/>
      <c r="M230" s="25">
        <v>9</v>
      </c>
      <c r="N230" s="17">
        <f>VLOOKUP(A230,[1]Ranking!$A:$K,10,0)</f>
        <v>2</v>
      </c>
      <c r="O230" s="18">
        <f>VLOOKUP(A230,[1]Ranking!$A:$K,11,0)</f>
        <v>1.3</v>
      </c>
      <c r="P230" s="18">
        <f t="shared" si="11"/>
        <v>0</v>
      </c>
      <c r="R230" s="27">
        <v>0.8</v>
      </c>
    </row>
    <row r="231" spans="1:18">
      <c r="A231" s="47">
        <v>228</v>
      </c>
      <c r="B231" s="48" t="s">
        <v>937</v>
      </c>
      <c r="C231" s="22">
        <v>657742900</v>
      </c>
      <c r="D231" s="49">
        <v>5024</v>
      </c>
      <c r="E231" s="23">
        <f t="shared" si="9"/>
        <v>130920.16321656051</v>
      </c>
      <c r="F231" s="24">
        <v>287</v>
      </c>
      <c r="G231" s="25">
        <v>251</v>
      </c>
      <c r="H231" s="26">
        <f t="shared" si="10"/>
        <v>269</v>
      </c>
      <c r="I231" s="25">
        <v>40</v>
      </c>
      <c r="J231" s="17">
        <v>2</v>
      </c>
      <c r="K231" s="27">
        <v>1.3</v>
      </c>
      <c r="L231" s="27"/>
      <c r="M231" s="25">
        <v>21</v>
      </c>
      <c r="N231" s="17">
        <f>VLOOKUP(A231,[1]Ranking!$A:$K,10,0)</f>
        <v>2</v>
      </c>
      <c r="O231" s="18">
        <f>VLOOKUP(A231,[1]Ranking!$A:$K,11,0)</f>
        <v>1.3</v>
      </c>
      <c r="P231" s="18">
        <f t="shared" si="11"/>
        <v>0</v>
      </c>
      <c r="R231" s="27">
        <v>0.5</v>
      </c>
    </row>
    <row r="232" spans="1:18">
      <c r="A232" s="47">
        <v>229</v>
      </c>
      <c r="B232" s="48" t="s">
        <v>938</v>
      </c>
      <c r="C232" s="22">
        <v>9902814600</v>
      </c>
      <c r="D232" s="49">
        <v>53896</v>
      </c>
      <c r="E232" s="23">
        <f t="shared" si="9"/>
        <v>183739.323883034</v>
      </c>
      <c r="F232" s="24">
        <v>181</v>
      </c>
      <c r="G232" s="25">
        <v>25</v>
      </c>
      <c r="H232" s="26">
        <f t="shared" si="10"/>
        <v>103</v>
      </c>
      <c r="I232" s="25">
        <v>287</v>
      </c>
      <c r="J232" s="17">
        <v>9</v>
      </c>
      <c r="K232" s="27">
        <v>0.6</v>
      </c>
      <c r="L232" s="27"/>
      <c r="M232" s="25">
        <v>21</v>
      </c>
      <c r="N232" s="17">
        <f>VLOOKUP(A232,[1]Ranking!$A:$K,10,0)</f>
        <v>9</v>
      </c>
      <c r="O232" s="18">
        <f>VLOOKUP(A232,[1]Ranking!$A:$K,11,0)</f>
        <v>0.6</v>
      </c>
      <c r="P232" s="18">
        <f t="shared" si="11"/>
        <v>0</v>
      </c>
      <c r="R232" s="27">
        <v>0.9</v>
      </c>
    </row>
    <row r="233" spans="1:18">
      <c r="A233" s="47">
        <v>230</v>
      </c>
      <c r="B233" s="48" t="s">
        <v>939</v>
      </c>
      <c r="C233" s="22">
        <v>202643200</v>
      </c>
      <c r="D233" s="49">
        <v>1266</v>
      </c>
      <c r="E233" s="23">
        <f t="shared" si="9"/>
        <v>160065.7187993681</v>
      </c>
      <c r="F233" s="24">
        <v>218</v>
      </c>
      <c r="G233" s="25">
        <v>314</v>
      </c>
      <c r="H233" s="26">
        <f t="shared" si="10"/>
        <v>266</v>
      </c>
      <c r="I233" s="25">
        <v>46</v>
      </c>
      <c r="J233" s="17">
        <v>2</v>
      </c>
      <c r="K233" s="27">
        <v>1.3</v>
      </c>
      <c r="L233" s="27"/>
      <c r="M233" s="25">
        <v>21</v>
      </c>
      <c r="N233" s="17">
        <f>VLOOKUP(A233,[1]Ranking!$A:$K,10,0)</f>
        <v>2</v>
      </c>
      <c r="O233" s="18">
        <f>VLOOKUP(A233,[1]Ranking!$A:$K,11,0)</f>
        <v>1.3</v>
      </c>
      <c r="P233" s="18">
        <f t="shared" si="11"/>
        <v>0</v>
      </c>
      <c r="R233" s="27">
        <v>0.6</v>
      </c>
    </row>
    <row r="234" spans="1:18">
      <c r="A234" s="47">
        <v>231</v>
      </c>
      <c r="B234" s="48" t="s">
        <v>940</v>
      </c>
      <c r="C234" s="22">
        <v>3412515200</v>
      </c>
      <c r="D234" s="49">
        <v>18297</v>
      </c>
      <c r="E234" s="23">
        <f t="shared" si="9"/>
        <v>186506.81532491665</v>
      </c>
      <c r="F234" s="24">
        <v>177</v>
      </c>
      <c r="G234" s="25">
        <v>109</v>
      </c>
      <c r="H234" s="26">
        <f t="shared" si="10"/>
        <v>143</v>
      </c>
      <c r="I234" s="25">
        <v>239</v>
      </c>
      <c r="J234" s="17">
        <v>7</v>
      </c>
      <c r="K234" s="27">
        <v>0.8</v>
      </c>
      <c r="L234" s="27"/>
      <c r="M234" s="25">
        <v>17</v>
      </c>
      <c r="N234" s="17">
        <f>VLOOKUP(A234,[1]Ranking!$A:$K,10,0)</f>
        <v>7</v>
      </c>
      <c r="O234" s="18">
        <f>VLOOKUP(A234,[1]Ranking!$A:$K,11,0)</f>
        <v>0.8</v>
      </c>
      <c r="P234" s="18">
        <f t="shared" si="11"/>
        <v>0</v>
      </c>
      <c r="R234" s="27">
        <v>0.8</v>
      </c>
    </row>
    <row r="235" spans="1:18">
      <c r="A235" s="47">
        <v>232</v>
      </c>
      <c r="B235" s="48" t="s">
        <v>941</v>
      </c>
      <c r="C235" s="22">
        <v>1671752500</v>
      </c>
      <c r="D235" s="49">
        <v>11620</v>
      </c>
      <c r="E235" s="23">
        <f t="shared" si="9"/>
        <v>143868.54561101549</v>
      </c>
      <c r="F235" s="24">
        <v>261</v>
      </c>
      <c r="G235" s="25">
        <v>169</v>
      </c>
      <c r="H235" s="26">
        <f t="shared" si="10"/>
        <v>215</v>
      </c>
      <c r="I235" s="25">
        <v>105</v>
      </c>
      <c r="J235" s="17">
        <v>3</v>
      </c>
      <c r="K235" s="27">
        <v>1.2</v>
      </c>
      <c r="L235" s="27"/>
      <c r="M235" s="25">
        <v>31</v>
      </c>
      <c r="N235" s="17">
        <f>VLOOKUP(A235,[1]Ranking!$A:$K,10,0)</f>
        <v>3</v>
      </c>
      <c r="O235" s="18">
        <f>VLOOKUP(A235,[1]Ranking!$A:$K,11,0)</f>
        <v>1.2</v>
      </c>
      <c r="P235" s="18">
        <f t="shared" si="11"/>
        <v>0</v>
      </c>
      <c r="R235" s="27">
        <v>1.3</v>
      </c>
    </row>
    <row r="236" spans="1:18">
      <c r="A236" s="47">
        <v>233</v>
      </c>
      <c r="B236" s="48" t="s">
        <v>942</v>
      </c>
      <c r="C236" s="22">
        <v>114245700</v>
      </c>
      <c r="D236" s="49">
        <v>803</v>
      </c>
      <c r="E236" s="23">
        <f t="shared" si="9"/>
        <v>142273.59900373599</v>
      </c>
      <c r="F236" s="24">
        <v>263</v>
      </c>
      <c r="G236" s="25">
        <v>332</v>
      </c>
      <c r="H236" s="26">
        <f t="shared" si="10"/>
        <v>297.5</v>
      </c>
      <c r="I236" s="25">
        <v>16</v>
      </c>
      <c r="J236" s="17">
        <v>1</v>
      </c>
      <c r="K236" s="27">
        <v>1.4</v>
      </c>
      <c r="L236" s="27"/>
      <c r="M236" s="25">
        <v>12</v>
      </c>
      <c r="N236" s="17">
        <f>VLOOKUP(A236,[1]Ranking!$A:$K,10,0)</f>
        <v>1</v>
      </c>
      <c r="O236" s="18">
        <f>VLOOKUP(A236,[1]Ranking!$A:$K,11,0)</f>
        <v>1.4</v>
      </c>
      <c r="P236" s="18">
        <f t="shared" si="11"/>
        <v>0</v>
      </c>
      <c r="R236" s="27">
        <v>1.3</v>
      </c>
    </row>
    <row r="237" spans="1:18">
      <c r="A237" s="47">
        <v>234</v>
      </c>
      <c r="B237" s="48" t="s">
        <v>943</v>
      </c>
      <c r="C237" s="22">
        <v>190689500</v>
      </c>
      <c r="D237" s="49">
        <v>1183</v>
      </c>
      <c r="E237" s="23">
        <f t="shared" si="9"/>
        <v>161191.46238377006</v>
      </c>
      <c r="F237" s="24">
        <v>213</v>
      </c>
      <c r="G237" s="25">
        <v>320</v>
      </c>
      <c r="H237" s="26">
        <f t="shared" si="10"/>
        <v>266.5</v>
      </c>
      <c r="I237" s="25">
        <v>45</v>
      </c>
      <c r="J237" s="17">
        <v>2</v>
      </c>
      <c r="K237" s="27">
        <v>1.3</v>
      </c>
      <c r="L237" s="27"/>
      <c r="M237" s="25">
        <v>15</v>
      </c>
      <c r="N237" s="17">
        <f>VLOOKUP(A237,[1]Ranking!$A:$K,10,0)</f>
        <v>2</v>
      </c>
      <c r="O237" s="18">
        <f>VLOOKUP(A237,[1]Ranking!$A:$K,11,0)</f>
        <v>1.3</v>
      </c>
      <c r="P237" s="18">
        <f t="shared" si="11"/>
        <v>0</v>
      </c>
      <c r="R237" s="27">
        <v>1.4</v>
      </c>
    </row>
    <row r="238" spans="1:18">
      <c r="A238" s="47">
        <v>235</v>
      </c>
      <c r="B238" s="48" t="s">
        <v>944</v>
      </c>
      <c r="C238" s="22">
        <v>265707500</v>
      </c>
      <c r="D238" s="49">
        <v>1720</v>
      </c>
      <c r="E238" s="23">
        <f t="shared" si="9"/>
        <v>154481.10465116278</v>
      </c>
      <c r="F238" s="24">
        <v>236</v>
      </c>
      <c r="G238" s="25">
        <v>299</v>
      </c>
      <c r="H238" s="26">
        <f t="shared" si="10"/>
        <v>267.5</v>
      </c>
      <c r="I238" s="25">
        <v>42</v>
      </c>
      <c r="J238" s="17">
        <v>2</v>
      </c>
      <c r="K238" s="27">
        <v>1.3</v>
      </c>
      <c r="L238" s="27"/>
      <c r="M238" s="25">
        <v>15</v>
      </c>
      <c r="N238" s="17">
        <f>VLOOKUP(A238,[1]Ranking!$A:$K,10,0)</f>
        <v>2</v>
      </c>
      <c r="O238" s="18">
        <f>VLOOKUP(A238,[1]Ranking!$A:$K,11,0)</f>
        <v>1.3</v>
      </c>
      <c r="P238" s="18">
        <f t="shared" si="11"/>
        <v>0</v>
      </c>
      <c r="R238" s="27">
        <v>0.7</v>
      </c>
    </row>
    <row r="239" spans="1:18">
      <c r="A239" s="47">
        <v>236</v>
      </c>
      <c r="B239" s="48" t="s">
        <v>945</v>
      </c>
      <c r="C239" s="22">
        <v>4240409000</v>
      </c>
      <c r="D239" s="49">
        <v>43310</v>
      </c>
      <c r="E239" s="23">
        <f t="shared" si="9"/>
        <v>97908.312168090517</v>
      </c>
      <c r="F239" s="24">
        <v>332</v>
      </c>
      <c r="G239" s="25">
        <v>33</v>
      </c>
      <c r="H239" s="26">
        <f t="shared" si="10"/>
        <v>182.5</v>
      </c>
      <c r="I239" s="25">
        <v>153</v>
      </c>
      <c r="J239" s="17">
        <v>5</v>
      </c>
      <c r="K239" s="27">
        <v>1</v>
      </c>
      <c r="L239" s="27"/>
      <c r="M239" s="25">
        <v>13</v>
      </c>
      <c r="N239" s="17">
        <f>VLOOKUP(A239,[1]Ranking!$A:$K,10,0)</f>
        <v>5</v>
      </c>
      <c r="O239" s="18">
        <f>VLOOKUP(A239,[1]Ranking!$A:$K,11,0)</f>
        <v>1</v>
      </c>
      <c r="P239" s="18">
        <f t="shared" si="11"/>
        <v>0</v>
      </c>
      <c r="R239" s="27">
        <v>1.3</v>
      </c>
    </row>
    <row r="240" spans="1:18">
      <c r="A240" s="47">
        <v>237</v>
      </c>
      <c r="B240" s="48" t="s">
        <v>946</v>
      </c>
      <c r="C240" s="22">
        <v>120158000</v>
      </c>
      <c r="D240" s="49">
        <v>629</v>
      </c>
      <c r="E240" s="23">
        <f t="shared" si="9"/>
        <v>191030.20667726549</v>
      </c>
      <c r="F240" s="24">
        <v>168</v>
      </c>
      <c r="G240" s="25">
        <v>339</v>
      </c>
      <c r="H240" s="26">
        <f t="shared" si="10"/>
        <v>253.5</v>
      </c>
      <c r="I240" s="25">
        <v>60</v>
      </c>
      <c r="J240" s="17">
        <v>2</v>
      </c>
      <c r="K240" s="27">
        <v>1.3</v>
      </c>
      <c r="L240" s="27"/>
      <c r="M240" s="25">
        <v>9</v>
      </c>
      <c r="N240" s="17">
        <f>VLOOKUP(A240,[1]Ranking!$A:$K,10,0)</f>
        <v>2</v>
      </c>
      <c r="O240" s="18">
        <f>VLOOKUP(A240,[1]Ranking!$A:$K,11,0)</f>
        <v>1.3</v>
      </c>
      <c r="P240" s="18">
        <f t="shared" si="11"/>
        <v>0</v>
      </c>
      <c r="R240" s="27">
        <v>0.9</v>
      </c>
    </row>
    <row r="241" spans="1:18">
      <c r="A241" s="47">
        <v>238</v>
      </c>
      <c r="B241" s="48" t="s">
        <v>947</v>
      </c>
      <c r="C241" s="22">
        <v>1865402800</v>
      </c>
      <c r="D241" s="49">
        <v>9865</v>
      </c>
      <c r="E241" s="23">
        <f t="shared" si="9"/>
        <v>189093.03598580841</v>
      </c>
      <c r="F241" s="24">
        <v>173</v>
      </c>
      <c r="G241" s="25">
        <v>185</v>
      </c>
      <c r="H241" s="26">
        <f t="shared" si="10"/>
        <v>179</v>
      </c>
      <c r="I241" s="25">
        <v>165</v>
      </c>
      <c r="J241" s="17">
        <v>5</v>
      </c>
      <c r="K241" s="27">
        <v>1</v>
      </c>
      <c r="L241" s="27"/>
      <c r="M241" s="25">
        <v>22</v>
      </c>
      <c r="N241" s="17">
        <f>VLOOKUP(A241,[1]Ranking!$A:$K,10,0)</f>
        <v>5</v>
      </c>
      <c r="O241" s="18">
        <f>VLOOKUP(A241,[1]Ranking!$A:$K,11,0)</f>
        <v>1</v>
      </c>
      <c r="P241" s="18">
        <f t="shared" si="11"/>
        <v>0</v>
      </c>
      <c r="R241" s="27">
        <v>0.6</v>
      </c>
    </row>
    <row r="242" spans="1:18">
      <c r="A242" s="47">
        <v>239</v>
      </c>
      <c r="B242" s="48" t="s">
        <v>948</v>
      </c>
      <c r="C242" s="22">
        <v>13647134600</v>
      </c>
      <c r="D242" s="49">
        <v>64269</v>
      </c>
      <c r="E242" s="23">
        <f t="shared" si="9"/>
        <v>212343.96987661236</v>
      </c>
      <c r="F242" s="24">
        <v>137</v>
      </c>
      <c r="G242" s="25">
        <v>18</v>
      </c>
      <c r="H242" s="26">
        <f t="shared" si="10"/>
        <v>77.5</v>
      </c>
      <c r="I242" s="25">
        <v>325</v>
      </c>
      <c r="J242" s="17">
        <v>10</v>
      </c>
      <c r="K242" s="27">
        <v>0.5</v>
      </c>
      <c r="L242" s="27"/>
      <c r="M242" s="25">
        <v>12</v>
      </c>
      <c r="N242" s="17">
        <f>VLOOKUP(A242,[1]Ranking!$A:$K,10,0)</f>
        <v>10</v>
      </c>
      <c r="O242" s="18">
        <f>VLOOKUP(A242,[1]Ranking!$A:$K,11,0)</f>
        <v>0.5</v>
      </c>
      <c r="P242" s="18">
        <f t="shared" si="11"/>
        <v>0</v>
      </c>
      <c r="R242" s="27">
        <v>1.1000000000000001</v>
      </c>
    </row>
    <row r="243" spans="1:18">
      <c r="A243" s="47">
        <v>240</v>
      </c>
      <c r="B243" s="48" t="s">
        <v>949</v>
      </c>
      <c r="C243" s="22">
        <v>654578500</v>
      </c>
      <c r="D243" s="49">
        <v>2923</v>
      </c>
      <c r="E243" s="23">
        <f t="shared" si="9"/>
        <v>223940.64317482038</v>
      </c>
      <c r="F243" s="24">
        <v>126</v>
      </c>
      <c r="G243" s="25">
        <v>280</v>
      </c>
      <c r="H243" s="26">
        <f t="shared" si="10"/>
        <v>203</v>
      </c>
      <c r="I243" s="25">
        <v>121</v>
      </c>
      <c r="J243" s="17">
        <v>4</v>
      </c>
      <c r="K243" s="27">
        <v>1.1000000000000001</v>
      </c>
      <c r="L243" s="27"/>
      <c r="M243" s="25">
        <v>24</v>
      </c>
      <c r="N243" s="17">
        <f>VLOOKUP(A243,[1]Ranking!$A:$K,10,0)</f>
        <v>4</v>
      </c>
      <c r="O243" s="18">
        <f>VLOOKUP(A243,[1]Ranking!$A:$K,11,0)</f>
        <v>1.1000000000000001</v>
      </c>
      <c r="P243" s="18">
        <f t="shared" si="11"/>
        <v>0</v>
      </c>
      <c r="R243" s="27">
        <v>1.1000000000000001</v>
      </c>
    </row>
    <row r="244" spans="1:18">
      <c r="A244" s="47">
        <v>241</v>
      </c>
      <c r="B244" s="48" t="s">
        <v>950</v>
      </c>
      <c r="C244" s="22">
        <v>639721900</v>
      </c>
      <c r="D244" s="49">
        <v>3504</v>
      </c>
      <c r="E244" s="23">
        <f t="shared" si="9"/>
        <v>182569.03538812784</v>
      </c>
      <c r="F244" s="24">
        <v>184</v>
      </c>
      <c r="G244" s="25">
        <v>270</v>
      </c>
      <c r="H244" s="26">
        <f t="shared" si="10"/>
        <v>227</v>
      </c>
      <c r="I244" s="25">
        <v>89</v>
      </c>
      <c r="J244" s="17">
        <v>3</v>
      </c>
      <c r="K244" s="27">
        <v>1.2</v>
      </c>
      <c r="L244" s="27"/>
      <c r="M244" s="25">
        <v>23</v>
      </c>
      <c r="N244" s="17">
        <f>VLOOKUP(A244,[1]Ranking!$A:$K,10,0)</f>
        <v>3</v>
      </c>
      <c r="O244" s="18">
        <f>VLOOKUP(A244,[1]Ranking!$A:$K,11,0)</f>
        <v>1.2</v>
      </c>
      <c r="P244" s="18">
        <f t="shared" si="11"/>
        <v>0</v>
      </c>
      <c r="R244" s="27">
        <v>1.4</v>
      </c>
    </row>
    <row r="245" spans="1:18">
      <c r="A245" s="47">
        <v>242</v>
      </c>
      <c r="B245" s="48" t="s">
        <v>951</v>
      </c>
      <c r="C245" s="22">
        <v>4042523100</v>
      </c>
      <c r="D245" s="49">
        <v>3723</v>
      </c>
      <c r="E245" s="23">
        <f t="shared" si="9"/>
        <v>1085824.0934730056</v>
      </c>
      <c r="F245" s="24">
        <v>8</v>
      </c>
      <c r="G245" s="25">
        <v>264</v>
      </c>
      <c r="H245" s="26">
        <f t="shared" si="10"/>
        <v>136</v>
      </c>
      <c r="I245" s="25">
        <v>246</v>
      </c>
      <c r="J245" s="17">
        <v>7</v>
      </c>
      <c r="K245" s="27">
        <v>0.8</v>
      </c>
      <c r="L245" s="27"/>
      <c r="M245" s="25">
        <v>26</v>
      </c>
      <c r="N245" s="17">
        <f>VLOOKUP(A245,[1]Ranking!$A:$K,10,0)</f>
        <v>8</v>
      </c>
      <c r="O245" s="18">
        <f>VLOOKUP(A245,[1]Ranking!$A:$K,11,0)</f>
        <v>0.7</v>
      </c>
      <c r="P245" s="18">
        <f t="shared" si="11"/>
        <v>-0.10000000000000009</v>
      </c>
      <c r="R245" s="27">
        <v>1</v>
      </c>
    </row>
    <row r="246" spans="1:18">
      <c r="A246" s="47">
        <v>243</v>
      </c>
      <c r="B246" s="48" t="s">
        <v>952</v>
      </c>
      <c r="C246" s="22">
        <v>20526193400</v>
      </c>
      <c r="D246" s="49">
        <v>101727</v>
      </c>
      <c r="E246" s="23">
        <f t="shared" si="9"/>
        <v>201777.24104711629</v>
      </c>
      <c r="F246" s="24">
        <v>150</v>
      </c>
      <c r="G246" s="25">
        <v>7</v>
      </c>
      <c r="H246" s="26">
        <f t="shared" si="10"/>
        <v>78.5</v>
      </c>
      <c r="I246" s="25">
        <v>324</v>
      </c>
      <c r="J246" s="17">
        <v>10</v>
      </c>
      <c r="K246" s="27">
        <v>0.5</v>
      </c>
      <c r="L246" s="27"/>
      <c r="M246" s="25">
        <v>23</v>
      </c>
      <c r="N246" s="17">
        <f>VLOOKUP(A246,[1]Ranking!$A:$K,10,0)</f>
        <v>10</v>
      </c>
      <c r="O246" s="18">
        <f>VLOOKUP(A246,[1]Ranking!$A:$K,11,0)</f>
        <v>0.5</v>
      </c>
      <c r="P246" s="18">
        <f t="shared" si="11"/>
        <v>0</v>
      </c>
      <c r="R246" s="27">
        <v>0.7</v>
      </c>
    </row>
    <row r="247" spans="1:18">
      <c r="A247" s="47">
        <v>244</v>
      </c>
      <c r="B247" s="48" t="s">
        <v>953</v>
      </c>
      <c r="C247" s="22">
        <v>4869345300</v>
      </c>
      <c r="D247" s="49">
        <v>34530</v>
      </c>
      <c r="E247" s="23">
        <f t="shared" si="9"/>
        <v>141017.81928757601</v>
      </c>
      <c r="F247" s="24">
        <v>267</v>
      </c>
      <c r="G247" s="25">
        <v>49</v>
      </c>
      <c r="H247" s="26">
        <f t="shared" si="10"/>
        <v>158</v>
      </c>
      <c r="I247" s="25">
        <v>216</v>
      </c>
      <c r="J247" s="17">
        <v>7</v>
      </c>
      <c r="K247" s="27">
        <v>0.8</v>
      </c>
      <c r="L247" s="27"/>
      <c r="M247" s="25">
        <v>1</v>
      </c>
      <c r="N247" s="17">
        <f>VLOOKUP(A247,[1]Ranking!$A:$K,10,0)</f>
        <v>7</v>
      </c>
      <c r="O247" s="18">
        <f>VLOOKUP(A247,[1]Ranking!$A:$K,11,0)</f>
        <v>0.8</v>
      </c>
      <c r="P247" s="18">
        <f t="shared" si="11"/>
        <v>0</v>
      </c>
      <c r="R247" s="27">
        <v>0.8</v>
      </c>
    </row>
    <row r="248" spans="1:18">
      <c r="A248" s="47">
        <v>245</v>
      </c>
      <c r="B248" s="48" t="s">
        <v>954</v>
      </c>
      <c r="C248" s="22">
        <v>2735332900</v>
      </c>
      <c r="D248" s="49">
        <v>15474</v>
      </c>
      <c r="E248" s="23">
        <f t="shared" si="9"/>
        <v>176769.60708284864</v>
      </c>
      <c r="F248" s="24">
        <v>193</v>
      </c>
      <c r="G248" s="25">
        <v>134</v>
      </c>
      <c r="H248" s="26">
        <f t="shared" si="10"/>
        <v>163.5</v>
      </c>
      <c r="I248" s="25">
        <v>200</v>
      </c>
      <c r="J248" s="17">
        <v>6</v>
      </c>
      <c r="K248" s="27">
        <v>0.9</v>
      </c>
      <c r="L248" s="27"/>
      <c r="M248" s="25">
        <v>4</v>
      </c>
      <c r="N248" s="17">
        <f>VLOOKUP(A248,[1]Ranking!$A:$K,10,0)</f>
        <v>6</v>
      </c>
      <c r="O248" s="18">
        <f>VLOOKUP(A248,[1]Ranking!$A:$K,11,0)</f>
        <v>0.9</v>
      </c>
      <c r="P248" s="18">
        <f t="shared" si="11"/>
        <v>0</v>
      </c>
      <c r="R248" s="27">
        <v>1.2</v>
      </c>
    </row>
    <row r="249" spans="1:18">
      <c r="A249" s="47">
        <v>246</v>
      </c>
      <c r="B249" s="48" t="s">
        <v>955</v>
      </c>
      <c r="C249" s="22">
        <v>6543953300</v>
      </c>
      <c r="D249" s="49">
        <v>25205</v>
      </c>
      <c r="E249" s="23">
        <f t="shared" si="9"/>
        <v>259629.17278317793</v>
      </c>
      <c r="F249" s="24">
        <v>97</v>
      </c>
      <c r="G249" s="25">
        <v>79</v>
      </c>
      <c r="H249" s="26">
        <f t="shared" si="10"/>
        <v>88</v>
      </c>
      <c r="I249" s="25">
        <v>312</v>
      </c>
      <c r="J249" s="17">
        <v>9</v>
      </c>
      <c r="K249" s="27">
        <v>0.6</v>
      </c>
      <c r="L249" s="27"/>
      <c r="M249" s="25">
        <v>19</v>
      </c>
      <c r="N249" s="17">
        <f>VLOOKUP(A249,[1]Ranking!$A:$K,10,0)</f>
        <v>9</v>
      </c>
      <c r="O249" s="18">
        <f>VLOOKUP(A249,[1]Ranking!$A:$K,11,0)</f>
        <v>0.6</v>
      </c>
      <c r="P249" s="18">
        <f t="shared" si="11"/>
        <v>0</v>
      </c>
      <c r="R249" s="27">
        <v>0.5</v>
      </c>
    </row>
    <row r="250" spans="1:18">
      <c r="A250" s="47">
        <v>247</v>
      </c>
      <c r="B250" s="48" t="s">
        <v>956</v>
      </c>
      <c r="C250" s="22">
        <v>2389985700</v>
      </c>
      <c r="D250" s="49">
        <v>13023</v>
      </c>
      <c r="E250" s="23">
        <f t="shared" si="9"/>
        <v>183520.36397143514</v>
      </c>
      <c r="F250" s="24">
        <v>182</v>
      </c>
      <c r="G250" s="25">
        <v>156</v>
      </c>
      <c r="H250" s="26">
        <f t="shared" si="10"/>
        <v>169</v>
      </c>
      <c r="I250" s="25">
        <v>193</v>
      </c>
      <c r="J250" s="17">
        <v>6</v>
      </c>
      <c r="K250" s="27">
        <v>0.9</v>
      </c>
      <c r="L250" s="27"/>
      <c r="M250" s="25">
        <v>16</v>
      </c>
      <c r="N250" s="17">
        <f>VLOOKUP(A250,[1]Ranking!$A:$K,10,0)</f>
        <v>6</v>
      </c>
      <c r="O250" s="18">
        <f>VLOOKUP(A250,[1]Ranking!$A:$K,11,0)</f>
        <v>0.9</v>
      </c>
      <c r="P250" s="18">
        <f t="shared" si="11"/>
        <v>0</v>
      </c>
      <c r="R250" s="27">
        <v>1</v>
      </c>
    </row>
    <row r="251" spans="1:18">
      <c r="A251" s="47">
        <v>248</v>
      </c>
      <c r="B251" s="48" t="s">
        <v>957</v>
      </c>
      <c r="C251" s="22">
        <v>9389475300</v>
      </c>
      <c r="D251" s="49">
        <v>58528</v>
      </c>
      <c r="E251" s="23">
        <f t="shared" si="9"/>
        <v>160427.06567796611</v>
      </c>
      <c r="F251" s="24">
        <v>216</v>
      </c>
      <c r="G251" s="25">
        <v>22</v>
      </c>
      <c r="H251" s="26">
        <f t="shared" si="10"/>
        <v>119</v>
      </c>
      <c r="I251" s="25">
        <v>269</v>
      </c>
      <c r="J251" s="17">
        <v>8</v>
      </c>
      <c r="K251" s="27">
        <v>0.7</v>
      </c>
      <c r="L251" s="27"/>
      <c r="M251" s="25">
        <v>18</v>
      </c>
      <c r="N251" s="17">
        <f>VLOOKUP(A251,[1]Ranking!$A:$K,10,0)</f>
        <v>8</v>
      </c>
      <c r="O251" s="18">
        <f>VLOOKUP(A251,[1]Ranking!$A:$K,11,0)</f>
        <v>0.7</v>
      </c>
      <c r="P251" s="18">
        <f t="shared" si="11"/>
        <v>0</v>
      </c>
      <c r="R251" s="27">
        <v>1.4</v>
      </c>
    </row>
    <row r="252" spans="1:18">
      <c r="A252" s="47">
        <v>249</v>
      </c>
      <c r="B252" s="48" t="s">
        <v>958</v>
      </c>
      <c r="C252" s="22">
        <v>507363800</v>
      </c>
      <c r="D252" s="49">
        <v>1402</v>
      </c>
      <c r="E252" s="23">
        <f t="shared" si="9"/>
        <v>361885.7346647646</v>
      </c>
      <c r="F252" s="24">
        <v>49</v>
      </c>
      <c r="G252" s="25">
        <v>311</v>
      </c>
      <c r="H252" s="26">
        <f t="shared" si="10"/>
        <v>180</v>
      </c>
      <c r="I252" s="25">
        <v>159</v>
      </c>
      <c r="J252" s="17">
        <v>5</v>
      </c>
      <c r="K252" s="27">
        <v>1</v>
      </c>
      <c r="L252" s="27"/>
      <c r="M252" s="25">
        <v>23</v>
      </c>
      <c r="N252" s="17">
        <f>VLOOKUP(A252,[1]Ranking!$A:$K,10,0)</f>
        <v>5</v>
      </c>
      <c r="O252" s="18">
        <f>VLOOKUP(A252,[1]Ranking!$A:$K,11,0)</f>
        <v>1</v>
      </c>
      <c r="P252" s="18">
        <f t="shared" si="11"/>
        <v>0</v>
      </c>
      <c r="R252" s="27">
        <v>0.9</v>
      </c>
    </row>
    <row r="253" spans="1:18">
      <c r="A253" s="47">
        <v>250</v>
      </c>
      <c r="B253" s="48" t="s">
        <v>959</v>
      </c>
      <c r="C253" s="22">
        <v>1249707700</v>
      </c>
      <c r="D253" s="49">
        <v>5816</v>
      </c>
      <c r="E253" s="23">
        <f t="shared" si="9"/>
        <v>214874.08872077029</v>
      </c>
      <c r="F253" s="24">
        <v>132</v>
      </c>
      <c r="G253" s="25">
        <v>238</v>
      </c>
      <c r="H253" s="26">
        <f t="shared" si="10"/>
        <v>185</v>
      </c>
      <c r="I253" s="25">
        <v>146</v>
      </c>
      <c r="J253" s="17">
        <v>5</v>
      </c>
      <c r="K253" s="27">
        <v>1</v>
      </c>
      <c r="L253" s="27"/>
      <c r="M253" s="25">
        <v>7</v>
      </c>
      <c r="N253" s="17">
        <f>VLOOKUP(A253,[1]Ranking!$A:$K,10,0)</f>
        <v>5</v>
      </c>
      <c r="O253" s="18">
        <f>VLOOKUP(A253,[1]Ranking!$A:$K,11,0)</f>
        <v>1</v>
      </c>
      <c r="P253" s="18">
        <f t="shared" si="11"/>
        <v>0</v>
      </c>
      <c r="R253" s="27">
        <v>0.7</v>
      </c>
    </row>
    <row r="254" spans="1:18">
      <c r="A254" s="47">
        <v>251</v>
      </c>
      <c r="B254" s="48" t="s">
        <v>960</v>
      </c>
      <c r="C254" s="22">
        <v>2667214100</v>
      </c>
      <c r="D254" s="49">
        <v>17609</v>
      </c>
      <c r="E254" s="23">
        <f t="shared" si="9"/>
        <v>151468.8000454313</v>
      </c>
      <c r="F254" s="24">
        <v>244</v>
      </c>
      <c r="G254" s="25">
        <v>115</v>
      </c>
      <c r="H254" s="26">
        <f t="shared" si="10"/>
        <v>179.5</v>
      </c>
      <c r="I254" s="25">
        <v>161</v>
      </c>
      <c r="J254" s="17">
        <v>5</v>
      </c>
      <c r="K254" s="27">
        <v>1</v>
      </c>
      <c r="L254" s="27"/>
      <c r="M254" s="25">
        <v>2</v>
      </c>
      <c r="N254" s="17">
        <f>VLOOKUP(A254,[1]Ranking!$A:$K,10,0)</f>
        <v>5</v>
      </c>
      <c r="O254" s="18">
        <f>VLOOKUP(A254,[1]Ranking!$A:$K,11,0)</f>
        <v>1</v>
      </c>
      <c r="P254" s="18">
        <f t="shared" si="11"/>
        <v>0</v>
      </c>
      <c r="R254" s="27">
        <v>1.4</v>
      </c>
    </row>
    <row r="255" spans="1:18">
      <c r="A255" s="47">
        <v>252</v>
      </c>
      <c r="B255" s="48" t="s">
        <v>961</v>
      </c>
      <c r="C255" s="22">
        <v>2710915200</v>
      </c>
      <c r="D255" s="49">
        <v>6925</v>
      </c>
      <c r="E255" s="23">
        <f t="shared" si="9"/>
        <v>391467.8989169675</v>
      </c>
      <c r="F255" s="24">
        <v>43</v>
      </c>
      <c r="G255" s="25">
        <v>217</v>
      </c>
      <c r="H255" s="26">
        <f t="shared" si="10"/>
        <v>130</v>
      </c>
      <c r="I255" s="25">
        <v>255</v>
      </c>
      <c r="J255" s="17">
        <v>8</v>
      </c>
      <c r="K255" s="27">
        <v>0.7</v>
      </c>
      <c r="L255" s="27"/>
      <c r="M255" s="25">
        <v>5</v>
      </c>
      <c r="N255" s="17">
        <f>VLOOKUP(A255,[1]Ranking!$A:$K,10,0)</f>
        <v>8</v>
      </c>
      <c r="O255" s="18">
        <f>VLOOKUP(A255,[1]Ranking!$A:$K,11,0)</f>
        <v>0.7</v>
      </c>
      <c r="P255" s="18">
        <f t="shared" si="11"/>
        <v>0</v>
      </c>
      <c r="R255" s="27">
        <v>0.8</v>
      </c>
    </row>
    <row r="256" spans="1:18">
      <c r="A256" s="47">
        <v>253</v>
      </c>
      <c r="B256" s="48" t="s">
        <v>962</v>
      </c>
      <c r="C256" s="22">
        <v>539813700</v>
      </c>
      <c r="D256" s="49">
        <v>421</v>
      </c>
      <c r="E256" s="23">
        <f t="shared" si="9"/>
        <v>1282217.8147268409</v>
      </c>
      <c r="F256" s="24">
        <v>7</v>
      </c>
      <c r="G256" s="25">
        <v>344</v>
      </c>
      <c r="H256" s="26">
        <f t="shared" si="10"/>
        <v>175.5</v>
      </c>
      <c r="I256" s="25">
        <v>175</v>
      </c>
      <c r="J256" s="17">
        <v>5</v>
      </c>
      <c r="K256" s="27">
        <v>1</v>
      </c>
      <c r="L256" s="27"/>
      <c r="M256" s="25">
        <v>13</v>
      </c>
      <c r="N256" s="17">
        <f>VLOOKUP(A256,[1]Ranking!$A:$K,10,0)</f>
        <v>5</v>
      </c>
      <c r="O256" s="18">
        <f>VLOOKUP(A256,[1]Ranking!$A:$K,11,0)</f>
        <v>1</v>
      </c>
      <c r="P256" s="18">
        <f t="shared" si="11"/>
        <v>0</v>
      </c>
      <c r="R256" s="27">
        <v>1.2</v>
      </c>
    </row>
    <row r="257" spans="1:18">
      <c r="A257" s="47">
        <v>254</v>
      </c>
      <c r="B257" s="48" t="s">
        <v>963</v>
      </c>
      <c r="C257" s="22">
        <v>1360711500</v>
      </c>
      <c r="D257" s="49">
        <v>6283</v>
      </c>
      <c r="E257" s="23">
        <f t="shared" si="9"/>
        <v>216570.34855960528</v>
      </c>
      <c r="F257" s="24">
        <v>131</v>
      </c>
      <c r="G257" s="25">
        <v>231</v>
      </c>
      <c r="H257" s="26">
        <f t="shared" si="10"/>
        <v>181</v>
      </c>
      <c r="I257" s="25">
        <v>157</v>
      </c>
      <c r="J257" s="17">
        <v>5</v>
      </c>
      <c r="K257" s="27">
        <v>1</v>
      </c>
      <c r="L257" s="27"/>
      <c r="M257" s="25">
        <v>27</v>
      </c>
      <c r="N257" s="17">
        <f>VLOOKUP(A257,[1]Ranking!$A:$K,10,0)</f>
        <v>5</v>
      </c>
      <c r="O257" s="18">
        <f>VLOOKUP(A257,[1]Ranking!$A:$K,11,0)</f>
        <v>1</v>
      </c>
      <c r="P257" s="18">
        <f t="shared" si="11"/>
        <v>0</v>
      </c>
      <c r="R257" s="27">
        <v>1</v>
      </c>
    </row>
    <row r="258" spans="1:18">
      <c r="A258" s="47">
        <v>255</v>
      </c>
      <c r="B258" s="48" t="s">
        <v>964</v>
      </c>
      <c r="C258" s="22">
        <v>173106900</v>
      </c>
      <c r="D258" s="49">
        <v>1261</v>
      </c>
      <c r="E258" s="23">
        <f t="shared" si="9"/>
        <v>137277.47819191118</v>
      </c>
      <c r="F258" s="24">
        <v>273</v>
      </c>
      <c r="G258" s="25">
        <v>315</v>
      </c>
      <c r="H258" s="26">
        <f t="shared" si="10"/>
        <v>294</v>
      </c>
      <c r="I258" s="25">
        <v>19</v>
      </c>
      <c r="J258" s="17">
        <v>1</v>
      </c>
      <c r="K258" s="27">
        <v>1.4</v>
      </c>
      <c r="L258" s="27"/>
      <c r="M258" s="25">
        <v>15</v>
      </c>
      <c r="N258" s="17">
        <f>VLOOKUP(A258,[1]Ranking!$A:$K,10,0)</f>
        <v>1</v>
      </c>
      <c r="O258" s="18">
        <f>VLOOKUP(A258,[1]Ranking!$A:$K,11,0)</f>
        <v>1.4</v>
      </c>
      <c r="P258" s="18">
        <f t="shared" si="11"/>
        <v>0</v>
      </c>
      <c r="R258" s="27">
        <v>1.1000000000000001</v>
      </c>
    </row>
    <row r="259" spans="1:18">
      <c r="A259" s="47">
        <v>256</v>
      </c>
      <c r="B259" s="48" t="s">
        <v>965</v>
      </c>
      <c r="C259" s="22">
        <v>189182200</v>
      </c>
      <c r="D259" s="49">
        <v>1631</v>
      </c>
      <c r="E259" s="23">
        <f t="shared" si="9"/>
        <v>115991.53893316984</v>
      </c>
      <c r="F259" s="24">
        <v>315</v>
      </c>
      <c r="G259" s="25">
        <v>303</v>
      </c>
      <c r="H259" s="26">
        <f t="shared" si="10"/>
        <v>309</v>
      </c>
      <c r="I259" s="25">
        <v>7</v>
      </c>
      <c r="J259" s="17">
        <v>1</v>
      </c>
      <c r="K259" s="27">
        <v>1.4</v>
      </c>
      <c r="L259" s="27"/>
      <c r="M259" s="25">
        <v>20</v>
      </c>
      <c r="N259" s="17">
        <f>VLOOKUP(A259,[1]Ranking!$A:$K,10,0)</f>
        <v>1</v>
      </c>
      <c r="O259" s="18">
        <f>VLOOKUP(A259,[1]Ranking!$A:$K,11,0)</f>
        <v>1.4</v>
      </c>
      <c r="P259" s="18">
        <f t="shared" si="11"/>
        <v>0</v>
      </c>
      <c r="R259" s="27">
        <v>0.6</v>
      </c>
    </row>
    <row r="260" spans="1:18">
      <c r="A260" s="47">
        <v>257</v>
      </c>
      <c r="B260" s="48" t="s">
        <v>966</v>
      </c>
      <c r="C260" s="22">
        <v>1250864000</v>
      </c>
      <c r="D260" s="49">
        <v>9298</v>
      </c>
      <c r="E260" s="23">
        <f t="shared" ref="E260:E323" si="12">C260/D260</f>
        <v>134530.43665304367</v>
      </c>
      <c r="F260" s="24">
        <v>277</v>
      </c>
      <c r="G260" s="25">
        <v>188</v>
      </c>
      <c r="H260" s="26">
        <f t="shared" ref="H260:H323" si="13">(F260+G260)/2</f>
        <v>232.5</v>
      </c>
      <c r="I260" s="25">
        <v>83</v>
      </c>
      <c r="J260" s="17">
        <v>3</v>
      </c>
      <c r="K260" s="27">
        <v>1.2</v>
      </c>
      <c r="L260" s="27"/>
      <c r="M260" s="25">
        <v>26</v>
      </c>
      <c r="N260" s="17">
        <f>VLOOKUP(A260,[1]Ranking!$A:$K,10,0)</f>
        <v>3</v>
      </c>
      <c r="O260" s="18">
        <f>VLOOKUP(A260,[1]Ranking!$A:$K,11,0)</f>
        <v>1.2</v>
      </c>
      <c r="P260" s="18">
        <f t="shared" ref="P260:P323" si="14">O260-K260</f>
        <v>0</v>
      </c>
      <c r="R260" s="27">
        <v>0.5</v>
      </c>
    </row>
    <row r="261" spans="1:18">
      <c r="A261" s="47">
        <v>258</v>
      </c>
      <c r="B261" s="48" t="s">
        <v>967</v>
      </c>
      <c r="C261" s="22">
        <v>7783083000</v>
      </c>
      <c r="D261" s="49">
        <v>44722</v>
      </c>
      <c r="E261" s="23">
        <f t="shared" si="12"/>
        <v>174032.53432315192</v>
      </c>
      <c r="F261" s="24">
        <v>198</v>
      </c>
      <c r="G261" s="25">
        <v>31</v>
      </c>
      <c r="H261" s="26">
        <f t="shared" si="13"/>
        <v>114.5</v>
      </c>
      <c r="I261" s="25">
        <v>275</v>
      </c>
      <c r="J261" s="17">
        <v>8</v>
      </c>
      <c r="K261" s="27">
        <v>0.7</v>
      </c>
      <c r="L261" s="27"/>
      <c r="M261" s="25">
        <v>26</v>
      </c>
      <c r="N261" s="17">
        <f>VLOOKUP(A261,[1]Ranking!$A:$K,10,0)</f>
        <v>8</v>
      </c>
      <c r="O261" s="18">
        <f>VLOOKUP(A261,[1]Ranking!$A:$K,11,0)</f>
        <v>0.7</v>
      </c>
      <c r="P261" s="18">
        <f t="shared" si="14"/>
        <v>0</v>
      </c>
      <c r="R261" s="27">
        <v>1.2</v>
      </c>
    </row>
    <row r="262" spans="1:18">
      <c r="A262" s="47">
        <v>259</v>
      </c>
      <c r="B262" s="48" t="s">
        <v>968</v>
      </c>
      <c r="C262" s="22">
        <v>2258891500</v>
      </c>
      <c r="D262" s="49">
        <v>9189</v>
      </c>
      <c r="E262" s="23">
        <f t="shared" si="12"/>
        <v>245825.60670366744</v>
      </c>
      <c r="F262" s="24">
        <v>105</v>
      </c>
      <c r="G262" s="25">
        <v>192</v>
      </c>
      <c r="H262" s="26">
        <f t="shared" si="13"/>
        <v>148.5</v>
      </c>
      <c r="I262" s="25">
        <v>228</v>
      </c>
      <c r="J262" s="17">
        <v>7</v>
      </c>
      <c r="K262" s="27">
        <v>0.8</v>
      </c>
      <c r="L262" s="27"/>
      <c r="M262" s="25">
        <v>14</v>
      </c>
      <c r="N262" s="17">
        <f>VLOOKUP(A262,[1]Ranking!$A:$K,10,0)</f>
        <v>7</v>
      </c>
      <c r="O262" s="18">
        <f>VLOOKUP(A262,[1]Ranking!$A:$K,11,0)</f>
        <v>0.8</v>
      </c>
      <c r="P262" s="18">
        <f t="shared" si="14"/>
        <v>0</v>
      </c>
      <c r="R262" s="27">
        <v>0.9</v>
      </c>
    </row>
    <row r="263" spans="1:18">
      <c r="A263" s="47">
        <v>260</v>
      </c>
      <c r="B263" s="48" t="s">
        <v>969</v>
      </c>
      <c r="C263" s="22">
        <v>262006000</v>
      </c>
      <c r="D263" s="49">
        <v>982</v>
      </c>
      <c r="E263" s="23">
        <f t="shared" si="12"/>
        <v>266808.55397148675</v>
      </c>
      <c r="F263" s="24">
        <v>88</v>
      </c>
      <c r="G263" s="25">
        <v>326</v>
      </c>
      <c r="H263" s="26">
        <f t="shared" si="13"/>
        <v>207</v>
      </c>
      <c r="I263" s="25">
        <v>116</v>
      </c>
      <c r="J263" s="17">
        <v>4</v>
      </c>
      <c r="K263" s="27">
        <v>1.1000000000000001</v>
      </c>
      <c r="L263" s="27"/>
      <c r="M263" s="25">
        <v>2</v>
      </c>
      <c r="N263" s="17">
        <f>VLOOKUP(A263,[1]Ranking!$A:$K,10,0)</f>
        <v>4</v>
      </c>
      <c r="O263" s="18">
        <f>VLOOKUP(A263,[1]Ranking!$A:$K,11,0)</f>
        <v>1.1000000000000001</v>
      </c>
      <c r="P263" s="18">
        <f t="shared" si="14"/>
        <v>0</v>
      </c>
      <c r="R263" s="27">
        <v>1.1000000000000001</v>
      </c>
    </row>
    <row r="264" spans="1:18">
      <c r="A264" s="47">
        <v>261</v>
      </c>
      <c r="B264" s="48" t="s">
        <v>970</v>
      </c>
      <c r="C264" s="22">
        <v>5437055800</v>
      </c>
      <c r="D264" s="49">
        <v>20611</v>
      </c>
      <c r="E264" s="23">
        <f t="shared" si="12"/>
        <v>263793.88675949734</v>
      </c>
      <c r="F264" s="24">
        <v>90</v>
      </c>
      <c r="G264" s="25">
        <v>95</v>
      </c>
      <c r="H264" s="26">
        <f t="shared" si="13"/>
        <v>92.5</v>
      </c>
      <c r="I264" s="25">
        <v>304</v>
      </c>
      <c r="J264" s="17">
        <v>9</v>
      </c>
      <c r="K264" s="27">
        <v>0.6</v>
      </c>
      <c r="L264" s="27"/>
      <c r="M264" s="25">
        <v>3</v>
      </c>
      <c r="N264" s="17">
        <f>VLOOKUP(A264,[1]Ranking!$A:$K,10,0)</f>
        <v>9</v>
      </c>
      <c r="O264" s="18">
        <f>VLOOKUP(A264,[1]Ranking!$A:$K,11,0)</f>
        <v>0.6</v>
      </c>
      <c r="P264" s="18">
        <f t="shared" si="14"/>
        <v>0</v>
      </c>
      <c r="R264" s="27">
        <v>1.2</v>
      </c>
    </row>
    <row r="265" spans="1:18">
      <c r="A265" s="47">
        <v>262</v>
      </c>
      <c r="B265" s="48" t="s">
        <v>971</v>
      </c>
      <c r="C265" s="22">
        <v>6097491800</v>
      </c>
      <c r="D265" s="49">
        <v>28547</v>
      </c>
      <c r="E265" s="23">
        <f t="shared" si="12"/>
        <v>213594.83658528043</v>
      </c>
      <c r="F265" s="24">
        <v>133</v>
      </c>
      <c r="G265" s="25">
        <v>67</v>
      </c>
      <c r="H265" s="26">
        <f t="shared" si="13"/>
        <v>100</v>
      </c>
      <c r="I265" s="25">
        <v>293</v>
      </c>
      <c r="J265" s="17">
        <v>9</v>
      </c>
      <c r="K265" s="27">
        <v>0.6</v>
      </c>
      <c r="L265" s="27"/>
      <c r="M265" s="25">
        <v>8</v>
      </c>
      <c r="N265" s="17">
        <f>VLOOKUP(A265,[1]Ranking!$A:$K,10,0)</f>
        <v>9</v>
      </c>
      <c r="O265" s="18">
        <f>VLOOKUP(A265,[1]Ranking!$A:$K,11,0)</f>
        <v>0.6</v>
      </c>
      <c r="P265" s="18">
        <f t="shared" si="14"/>
        <v>0</v>
      </c>
      <c r="R265" s="27">
        <v>0.8</v>
      </c>
    </row>
    <row r="266" spans="1:18">
      <c r="A266" s="47">
        <v>263</v>
      </c>
      <c r="B266" s="48" t="s">
        <v>972</v>
      </c>
      <c r="C266" s="22">
        <v>82500500</v>
      </c>
      <c r="D266" s="49">
        <v>646</v>
      </c>
      <c r="E266" s="23">
        <f t="shared" si="12"/>
        <v>127709.75232198142</v>
      </c>
      <c r="F266" s="24">
        <v>291</v>
      </c>
      <c r="G266" s="25">
        <v>338</v>
      </c>
      <c r="H266" s="26">
        <f t="shared" si="13"/>
        <v>314.5</v>
      </c>
      <c r="I266" s="25">
        <v>3</v>
      </c>
      <c r="J266" s="17">
        <v>1</v>
      </c>
      <c r="K266" s="27">
        <v>1.4</v>
      </c>
      <c r="L266" s="27"/>
      <c r="M266" s="25">
        <v>28</v>
      </c>
      <c r="N266" s="17">
        <f>VLOOKUP(A266,[1]Ranking!$A:$K,10,0)</f>
        <v>1</v>
      </c>
      <c r="O266" s="18">
        <f>VLOOKUP(A266,[1]Ranking!$A:$K,11,0)</f>
        <v>1.4</v>
      </c>
      <c r="P266" s="18">
        <f t="shared" si="14"/>
        <v>0</v>
      </c>
      <c r="R266" s="27">
        <v>0.8</v>
      </c>
    </row>
    <row r="267" spans="1:18">
      <c r="A267" s="47">
        <v>264</v>
      </c>
      <c r="B267" s="48" t="s">
        <v>973</v>
      </c>
      <c r="C267" s="22">
        <v>5952520200</v>
      </c>
      <c r="D267" s="49">
        <v>19190</v>
      </c>
      <c r="E267" s="23">
        <f t="shared" si="12"/>
        <v>310188.65033871809</v>
      </c>
      <c r="F267" s="24">
        <v>66</v>
      </c>
      <c r="G267" s="25">
        <v>101</v>
      </c>
      <c r="H267" s="26">
        <f t="shared" si="13"/>
        <v>83.5</v>
      </c>
      <c r="I267" s="25">
        <v>319</v>
      </c>
      <c r="J267" s="17">
        <v>10</v>
      </c>
      <c r="K267" s="27">
        <v>0.5</v>
      </c>
      <c r="L267" s="27"/>
      <c r="M267" s="25">
        <v>11</v>
      </c>
      <c r="N267" s="17">
        <f>VLOOKUP(A267,[1]Ranking!$A:$K,10,0)</f>
        <v>10</v>
      </c>
      <c r="O267" s="18">
        <f>VLOOKUP(A267,[1]Ranking!$A:$K,11,0)</f>
        <v>0.5</v>
      </c>
      <c r="P267" s="18">
        <f t="shared" si="14"/>
        <v>0</v>
      </c>
      <c r="R267" s="27">
        <v>1.4</v>
      </c>
    </row>
    <row r="268" spans="1:18">
      <c r="A268" s="47">
        <v>265</v>
      </c>
      <c r="B268" s="48" t="s">
        <v>974</v>
      </c>
      <c r="C268" s="22">
        <v>2959677700</v>
      </c>
      <c r="D268" s="49">
        <v>15649</v>
      </c>
      <c r="E268" s="23">
        <f t="shared" si="12"/>
        <v>189128.87085436771</v>
      </c>
      <c r="F268" s="24">
        <v>172</v>
      </c>
      <c r="G268" s="25">
        <v>130</v>
      </c>
      <c r="H268" s="26">
        <f t="shared" si="13"/>
        <v>151</v>
      </c>
      <c r="I268" s="25">
        <v>226</v>
      </c>
      <c r="J268" s="17">
        <v>7</v>
      </c>
      <c r="K268" s="27">
        <v>0.8</v>
      </c>
      <c r="L268" s="27"/>
      <c r="M268" s="25">
        <v>1</v>
      </c>
      <c r="N268" s="17">
        <f>VLOOKUP(A268,[1]Ranking!$A:$K,10,0)</f>
        <v>7</v>
      </c>
      <c r="O268" s="18">
        <f>VLOOKUP(A268,[1]Ranking!$A:$K,11,0)</f>
        <v>0.8</v>
      </c>
      <c r="P268" s="18">
        <f t="shared" si="14"/>
        <v>0</v>
      </c>
      <c r="R268" s="27">
        <v>0.6</v>
      </c>
    </row>
    <row r="269" spans="1:18">
      <c r="A269" s="47">
        <v>266</v>
      </c>
      <c r="B269" s="48" t="s">
        <v>975</v>
      </c>
      <c r="C269" s="22">
        <v>4292191400</v>
      </c>
      <c r="D269" s="49">
        <v>18408</v>
      </c>
      <c r="E269" s="23">
        <f t="shared" si="12"/>
        <v>233169.89352455453</v>
      </c>
      <c r="F269" s="24">
        <v>114</v>
      </c>
      <c r="G269" s="25">
        <v>108</v>
      </c>
      <c r="H269" s="26">
        <f t="shared" si="13"/>
        <v>111</v>
      </c>
      <c r="I269" s="25">
        <v>277</v>
      </c>
      <c r="J269" s="17">
        <v>8</v>
      </c>
      <c r="K269" s="27">
        <v>0.7</v>
      </c>
      <c r="L269" s="27"/>
      <c r="M269" s="25">
        <v>11</v>
      </c>
      <c r="N269" s="17">
        <f>VLOOKUP(A269,[1]Ranking!$A:$K,10,0)</f>
        <v>8</v>
      </c>
      <c r="O269" s="18">
        <f>VLOOKUP(A269,[1]Ranking!$A:$K,11,0)</f>
        <v>0.7</v>
      </c>
      <c r="P269" s="18">
        <f t="shared" si="14"/>
        <v>0</v>
      </c>
      <c r="R269" s="27">
        <v>0.5</v>
      </c>
    </row>
    <row r="270" spans="1:18">
      <c r="A270" s="47">
        <v>267</v>
      </c>
      <c r="B270" s="48" t="s">
        <v>976</v>
      </c>
      <c r="C270" s="22">
        <v>788173500</v>
      </c>
      <c r="D270" s="49">
        <v>3329</v>
      </c>
      <c r="E270" s="23">
        <f t="shared" si="12"/>
        <v>236759.83778912586</v>
      </c>
      <c r="F270" s="24">
        <v>110</v>
      </c>
      <c r="G270" s="25">
        <v>273</v>
      </c>
      <c r="H270" s="26">
        <f t="shared" si="13"/>
        <v>191.5</v>
      </c>
      <c r="I270" s="25">
        <v>138</v>
      </c>
      <c r="J270" s="17">
        <v>4</v>
      </c>
      <c r="K270" s="27">
        <v>1.1000000000000001</v>
      </c>
      <c r="L270" s="27"/>
      <c r="M270" s="25">
        <v>22</v>
      </c>
      <c r="N270" s="17">
        <f>VLOOKUP(A270,[1]Ranking!$A:$K,10,0)</f>
        <v>4</v>
      </c>
      <c r="O270" s="18">
        <f>VLOOKUP(A270,[1]Ranking!$A:$K,11,0)</f>
        <v>1.1000000000000001</v>
      </c>
      <c r="P270" s="18">
        <f t="shared" si="14"/>
        <v>0</v>
      </c>
      <c r="R270" s="27">
        <v>1.4</v>
      </c>
    </row>
    <row r="271" spans="1:18">
      <c r="A271" s="47">
        <v>268</v>
      </c>
      <c r="B271" s="48" t="s">
        <v>977</v>
      </c>
      <c r="C271" s="22">
        <v>315346600</v>
      </c>
      <c r="D271" s="49">
        <v>1886</v>
      </c>
      <c r="E271" s="23">
        <f t="shared" si="12"/>
        <v>167203.92364793213</v>
      </c>
      <c r="F271" s="24">
        <v>207</v>
      </c>
      <c r="G271" s="25">
        <v>292</v>
      </c>
      <c r="H271" s="26">
        <f t="shared" si="13"/>
        <v>249.5</v>
      </c>
      <c r="I271" s="25">
        <v>69</v>
      </c>
      <c r="J271" s="17">
        <v>2</v>
      </c>
      <c r="K271" s="27">
        <v>1.3</v>
      </c>
      <c r="L271" s="27"/>
      <c r="M271" s="25">
        <v>11</v>
      </c>
      <c r="N271" s="17">
        <f>VLOOKUP(A271,[1]Ranking!$A:$K,10,0)</f>
        <v>2</v>
      </c>
      <c r="O271" s="18">
        <f>VLOOKUP(A271,[1]Ranking!$A:$K,11,0)</f>
        <v>1.3</v>
      </c>
      <c r="P271" s="18">
        <f t="shared" si="14"/>
        <v>0</v>
      </c>
      <c r="R271" s="27">
        <v>0.9</v>
      </c>
    </row>
    <row r="272" spans="1:18">
      <c r="A272" s="47">
        <v>269</v>
      </c>
      <c r="B272" s="48" t="s">
        <v>978</v>
      </c>
      <c r="C272" s="22">
        <v>1468975200</v>
      </c>
      <c r="D272" s="49">
        <v>4372</v>
      </c>
      <c r="E272" s="23">
        <f t="shared" si="12"/>
        <v>335996.15736505034</v>
      </c>
      <c r="F272" s="24">
        <v>59</v>
      </c>
      <c r="G272" s="25">
        <v>260</v>
      </c>
      <c r="H272" s="26">
        <f t="shared" si="13"/>
        <v>159.5</v>
      </c>
      <c r="I272" s="25">
        <v>212</v>
      </c>
      <c r="J272" s="17">
        <v>7</v>
      </c>
      <c r="K272" s="27">
        <v>0.8</v>
      </c>
      <c r="L272" s="27"/>
      <c r="M272" s="25">
        <v>34</v>
      </c>
      <c r="N272" s="17">
        <f>VLOOKUP(A272,[1]Ranking!$A:$K,10,0)</f>
        <v>7</v>
      </c>
      <c r="O272" s="18">
        <f>VLOOKUP(A272,[1]Ranking!$A:$K,11,0)</f>
        <v>0.8</v>
      </c>
      <c r="P272" s="18">
        <f t="shared" si="14"/>
        <v>0</v>
      </c>
      <c r="R272" s="27">
        <v>1.3</v>
      </c>
    </row>
    <row r="273" spans="1:18">
      <c r="A273" s="47">
        <v>270</v>
      </c>
      <c r="B273" s="48" t="s">
        <v>979</v>
      </c>
      <c r="C273" s="22">
        <v>847533600</v>
      </c>
      <c r="D273" s="49">
        <v>6782</v>
      </c>
      <c r="E273" s="23">
        <f t="shared" si="12"/>
        <v>124968.09200825715</v>
      </c>
      <c r="F273" s="24">
        <v>297</v>
      </c>
      <c r="G273" s="25">
        <v>221</v>
      </c>
      <c r="H273" s="26">
        <f t="shared" si="13"/>
        <v>259</v>
      </c>
      <c r="I273" s="25">
        <v>54</v>
      </c>
      <c r="J273" s="17">
        <v>2</v>
      </c>
      <c r="K273" s="27">
        <v>1.3</v>
      </c>
      <c r="L273" s="27"/>
      <c r="M273" s="25">
        <v>25</v>
      </c>
      <c r="N273" s="17">
        <f>VLOOKUP(A273,[1]Ranking!$A:$K,10,0)</f>
        <v>2</v>
      </c>
      <c r="O273" s="18">
        <f>VLOOKUP(A273,[1]Ranking!$A:$K,11,0)</f>
        <v>1.3</v>
      </c>
      <c r="P273" s="18">
        <f t="shared" si="14"/>
        <v>0</v>
      </c>
      <c r="R273" s="27">
        <v>0.5</v>
      </c>
    </row>
    <row r="274" spans="1:18">
      <c r="A274" s="47">
        <v>271</v>
      </c>
      <c r="B274" s="48" t="s">
        <v>980</v>
      </c>
      <c r="C274" s="22">
        <v>7215094200</v>
      </c>
      <c r="D274" s="49">
        <v>39805</v>
      </c>
      <c r="E274" s="23">
        <f t="shared" si="12"/>
        <v>181261.00238663485</v>
      </c>
      <c r="F274" s="24">
        <v>188</v>
      </c>
      <c r="G274" s="25">
        <v>41</v>
      </c>
      <c r="H274" s="26">
        <f t="shared" si="13"/>
        <v>114.5</v>
      </c>
      <c r="I274" s="25">
        <v>274</v>
      </c>
      <c r="J274" s="17">
        <v>8</v>
      </c>
      <c r="K274" s="27">
        <v>0.7</v>
      </c>
      <c r="L274" s="27"/>
      <c r="M274" s="25">
        <v>25</v>
      </c>
      <c r="N274" s="17">
        <f>VLOOKUP(A274,[1]Ranking!$A:$K,10,0)</f>
        <v>8</v>
      </c>
      <c r="O274" s="18">
        <f>VLOOKUP(A274,[1]Ranking!$A:$K,11,0)</f>
        <v>0.7</v>
      </c>
      <c r="P274" s="18">
        <f t="shared" si="14"/>
        <v>0</v>
      </c>
      <c r="R274" s="27">
        <v>0.9</v>
      </c>
    </row>
    <row r="275" spans="1:18">
      <c r="A275" s="47">
        <v>272</v>
      </c>
      <c r="B275" s="48" t="s">
        <v>981</v>
      </c>
      <c r="C275" s="22">
        <v>258085500</v>
      </c>
      <c r="D275" s="49">
        <v>1726</v>
      </c>
      <c r="E275" s="23">
        <f t="shared" si="12"/>
        <v>149528.09965237544</v>
      </c>
      <c r="F275" s="24">
        <v>246</v>
      </c>
      <c r="G275" s="25">
        <v>298</v>
      </c>
      <c r="H275" s="26">
        <f t="shared" si="13"/>
        <v>272</v>
      </c>
      <c r="I275" s="25">
        <v>35</v>
      </c>
      <c r="J275" s="17">
        <v>1</v>
      </c>
      <c r="K275" s="27">
        <v>1.4</v>
      </c>
      <c r="L275" s="27"/>
      <c r="M275" s="25">
        <v>3</v>
      </c>
      <c r="N275" s="17">
        <f>VLOOKUP(A275,[1]Ranking!$A:$K,10,0)</f>
        <v>1</v>
      </c>
      <c r="O275" s="18">
        <f>VLOOKUP(A275,[1]Ranking!$A:$K,11,0)</f>
        <v>1.4</v>
      </c>
      <c r="P275" s="18">
        <f t="shared" si="14"/>
        <v>0</v>
      </c>
      <c r="R275" s="27">
        <v>0.9</v>
      </c>
    </row>
    <row r="276" spans="1:18">
      <c r="A276" s="47">
        <v>273</v>
      </c>
      <c r="B276" s="48" t="s">
        <v>982</v>
      </c>
      <c r="C276" s="22">
        <v>2845873800</v>
      </c>
      <c r="D276" s="49">
        <v>18192</v>
      </c>
      <c r="E276" s="23">
        <f t="shared" si="12"/>
        <v>156435.45514511873</v>
      </c>
      <c r="F276" s="24">
        <v>231</v>
      </c>
      <c r="G276" s="25">
        <v>110</v>
      </c>
      <c r="H276" s="26">
        <f t="shared" si="13"/>
        <v>170.5</v>
      </c>
      <c r="I276" s="25">
        <v>188</v>
      </c>
      <c r="J276" s="17">
        <v>6</v>
      </c>
      <c r="K276" s="27">
        <v>0.9</v>
      </c>
      <c r="L276" s="27"/>
      <c r="M276" s="25">
        <v>13</v>
      </c>
      <c r="N276" s="17">
        <f>VLOOKUP(A276,[1]Ranking!$A:$K,10,0)</f>
        <v>6</v>
      </c>
      <c r="O276" s="18">
        <f>VLOOKUP(A276,[1]Ranking!$A:$K,11,0)</f>
        <v>0.9</v>
      </c>
      <c r="P276" s="18">
        <f t="shared" si="14"/>
        <v>0</v>
      </c>
      <c r="R276" s="27">
        <v>0.7</v>
      </c>
    </row>
    <row r="277" spans="1:18">
      <c r="A277" s="47">
        <v>274</v>
      </c>
      <c r="B277" s="48" t="s">
        <v>983</v>
      </c>
      <c r="C277" s="22">
        <v>22812899800</v>
      </c>
      <c r="D277" s="49">
        <v>79762</v>
      </c>
      <c r="E277" s="23">
        <f t="shared" si="12"/>
        <v>286012.13359745243</v>
      </c>
      <c r="F277" s="24">
        <v>77</v>
      </c>
      <c r="G277" s="25">
        <v>13</v>
      </c>
      <c r="H277" s="26">
        <f t="shared" si="13"/>
        <v>45</v>
      </c>
      <c r="I277" s="25">
        <v>344</v>
      </c>
      <c r="J277" s="17">
        <v>10</v>
      </c>
      <c r="K277" s="27">
        <v>0.5</v>
      </c>
      <c r="L277" s="27"/>
      <c r="M277" s="25">
        <v>27</v>
      </c>
      <c r="N277" s="17">
        <f>VLOOKUP(A277,[1]Ranking!$A:$K,10,0)</f>
        <v>10</v>
      </c>
      <c r="O277" s="18">
        <f>VLOOKUP(A277,[1]Ranking!$A:$K,11,0)</f>
        <v>0.5</v>
      </c>
      <c r="P277" s="18">
        <f t="shared" si="14"/>
        <v>0</v>
      </c>
      <c r="R277" s="27">
        <v>0.8</v>
      </c>
    </row>
    <row r="278" spans="1:18">
      <c r="A278" s="47">
        <v>275</v>
      </c>
      <c r="B278" s="48" t="s">
        <v>984</v>
      </c>
      <c r="C278" s="22">
        <v>1917250100</v>
      </c>
      <c r="D278" s="49">
        <v>18046</v>
      </c>
      <c r="E278" s="23">
        <f t="shared" si="12"/>
        <v>106242.38612434888</v>
      </c>
      <c r="F278" s="24">
        <v>325</v>
      </c>
      <c r="G278" s="25">
        <v>111</v>
      </c>
      <c r="H278" s="26">
        <f t="shared" si="13"/>
        <v>218</v>
      </c>
      <c r="I278" s="25">
        <v>101</v>
      </c>
      <c r="J278" s="17">
        <v>3</v>
      </c>
      <c r="K278" s="27">
        <v>1.2</v>
      </c>
      <c r="L278" s="27"/>
      <c r="M278" s="25">
        <v>7</v>
      </c>
      <c r="N278" s="17">
        <f>VLOOKUP(A278,[1]Ranking!$A:$K,10,0)</f>
        <v>3</v>
      </c>
      <c r="O278" s="18">
        <f>VLOOKUP(A278,[1]Ranking!$A:$K,11,0)</f>
        <v>1.2</v>
      </c>
      <c r="P278" s="18">
        <f t="shared" si="14"/>
        <v>0</v>
      </c>
      <c r="R278" s="27">
        <v>0.5</v>
      </c>
    </row>
    <row r="279" spans="1:18">
      <c r="A279" s="47">
        <v>276</v>
      </c>
      <c r="B279" s="48" t="s">
        <v>985</v>
      </c>
      <c r="C279" s="22">
        <v>940959000</v>
      </c>
      <c r="D279" s="49">
        <v>6207</v>
      </c>
      <c r="E279" s="23">
        <f t="shared" si="12"/>
        <v>151596.42339294346</v>
      </c>
      <c r="F279" s="24">
        <v>243</v>
      </c>
      <c r="G279" s="25">
        <v>233</v>
      </c>
      <c r="H279" s="26">
        <f t="shared" si="13"/>
        <v>238</v>
      </c>
      <c r="I279" s="25">
        <v>77</v>
      </c>
      <c r="J279" s="17">
        <v>3</v>
      </c>
      <c r="K279" s="27">
        <v>1.2</v>
      </c>
      <c r="L279" s="27"/>
      <c r="M279" s="25">
        <v>7</v>
      </c>
      <c r="N279" s="17">
        <f>VLOOKUP(A279,[1]Ranking!$A:$K,10,0)</f>
        <v>3</v>
      </c>
      <c r="O279" s="18">
        <f>VLOOKUP(A279,[1]Ranking!$A:$K,11,0)</f>
        <v>1.2</v>
      </c>
      <c r="P279" s="18">
        <f t="shared" si="14"/>
        <v>0</v>
      </c>
      <c r="R279" s="27">
        <v>1</v>
      </c>
    </row>
    <row r="280" spans="1:18">
      <c r="A280" s="47">
        <v>277</v>
      </c>
      <c r="B280" s="48" t="s">
        <v>986</v>
      </c>
      <c r="C280" s="22">
        <v>3033118400</v>
      </c>
      <c r="D280" s="49">
        <v>10409</v>
      </c>
      <c r="E280" s="23">
        <f t="shared" si="12"/>
        <v>291393.83226054377</v>
      </c>
      <c r="F280" s="24">
        <v>73</v>
      </c>
      <c r="G280" s="25">
        <v>179</v>
      </c>
      <c r="H280" s="26">
        <f t="shared" si="13"/>
        <v>126</v>
      </c>
      <c r="I280" s="25">
        <v>261</v>
      </c>
      <c r="J280" s="17">
        <v>8</v>
      </c>
      <c r="K280" s="27">
        <v>0.7</v>
      </c>
      <c r="L280" s="27"/>
      <c r="M280" s="25">
        <v>6</v>
      </c>
      <c r="N280" s="17">
        <f>VLOOKUP(A280,[1]Ranking!$A:$K,10,0)</f>
        <v>8</v>
      </c>
      <c r="O280" s="18">
        <f>VLOOKUP(A280,[1]Ranking!$A:$K,11,0)</f>
        <v>0.7</v>
      </c>
      <c r="P280" s="18">
        <f t="shared" si="14"/>
        <v>0</v>
      </c>
      <c r="R280" s="27">
        <v>1.4</v>
      </c>
    </row>
    <row r="281" spans="1:18">
      <c r="A281" s="47">
        <v>278</v>
      </c>
      <c r="B281" s="48" t="s">
        <v>987</v>
      </c>
      <c r="C281" s="22">
        <v>1422813300</v>
      </c>
      <c r="D281" s="49">
        <v>17619</v>
      </c>
      <c r="E281" s="23">
        <f t="shared" si="12"/>
        <v>80754.486633747656</v>
      </c>
      <c r="F281" s="24">
        <v>344</v>
      </c>
      <c r="G281" s="25">
        <v>114</v>
      </c>
      <c r="H281" s="26">
        <f t="shared" si="13"/>
        <v>229</v>
      </c>
      <c r="I281" s="25">
        <v>87</v>
      </c>
      <c r="J281" s="17">
        <v>3</v>
      </c>
      <c r="K281" s="27">
        <v>1.2</v>
      </c>
      <c r="L281" s="27"/>
      <c r="M281" s="25">
        <v>29</v>
      </c>
      <c r="N281" s="17">
        <f>VLOOKUP(A281,[1]Ranking!$A:$K,10,0)</f>
        <v>3</v>
      </c>
      <c r="O281" s="18">
        <f>VLOOKUP(A281,[1]Ranking!$A:$K,11,0)</f>
        <v>1.2</v>
      </c>
      <c r="P281" s="18">
        <f t="shared" si="14"/>
        <v>0</v>
      </c>
      <c r="R281" s="27">
        <v>1.3</v>
      </c>
    </row>
    <row r="282" spans="1:18">
      <c r="A282" s="47">
        <v>279</v>
      </c>
      <c r="B282" s="48" t="s">
        <v>988</v>
      </c>
      <c r="C282" s="22">
        <v>1295630000</v>
      </c>
      <c r="D282" s="49">
        <v>9190</v>
      </c>
      <c r="E282" s="23">
        <f t="shared" si="12"/>
        <v>140982.58977149075</v>
      </c>
      <c r="F282" s="24">
        <v>268</v>
      </c>
      <c r="G282" s="25">
        <v>191</v>
      </c>
      <c r="H282" s="26">
        <f t="shared" si="13"/>
        <v>229.5</v>
      </c>
      <c r="I282" s="25">
        <v>85</v>
      </c>
      <c r="J282" s="17">
        <v>3</v>
      </c>
      <c r="K282" s="27">
        <v>1.2</v>
      </c>
      <c r="L282" s="27"/>
      <c r="M282" s="25">
        <v>17</v>
      </c>
      <c r="N282" s="17">
        <f>VLOOKUP(A282,[1]Ranking!$A:$K,10,0)</f>
        <v>3</v>
      </c>
      <c r="O282" s="18">
        <f>VLOOKUP(A282,[1]Ranking!$A:$K,11,0)</f>
        <v>1.2</v>
      </c>
      <c r="P282" s="18">
        <f t="shared" si="14"/>
        <v>0</v>
      </c>
      <c r="R282" s="27">
        <v>1</v>
      </c>
    </row>
    <row r="283" spans="1:18">
      <c r="A283" s="47">
        <v>280</v>
      </c>
      <c r="B283" s="48" t="s">
        <v>989</v>
      </c>
      <c r="C283" s="22">
        <v>1407446100</v>
      </c>
      <c r="D283" s="49">
        <v>11911</v>
      </c>
      <c r="E283" s="23">
        <f t="shared" si="12"/>
        <v>118163.55469733859</v>
      </c>
      <c r="F283" s="24">
        <v>308</v>
      </c>
      <c r="G283" s="25">
        <v>162</v>
      </c>
      <c r="H283" s="26">
        <f t="shared" si="13"/>
        <v>235</v>
      </c>
      <c r="I283" s="25">
        <v>81</v>
      </c>
      <c r="J283" s="17">
        <v>3</v>
      </c>
      <c r="K283" s="27">
        <v>1.2</v>
      </c>
      <c r="L283" s="27"/>
      <c r="M283" s="25">
        <v>19</v>
      </c>
      <c r="N283" s="17">
        <f>VLOOKUP(A283,[1]Ranking!$A:$K,10,0)</f>
        <v>3</v>
      </c>
      <c r="O283" s="18">
        <f>VLOOKUP(A283,[1]Ranking!$A:$K,11,0)</f>
        <v>1.2</v>
      </c>
      <c r="P283" s="18">
        <f t="shared" si="14"/>
        <v>0</v>
      </c>
      <c r="R283" s="27">
        <v>1.2</v>
      </c>
    </row>
    <row r="284" spans="1:18">
      <c r="A284" s="47">
        <v>281</v>
      </c>
      <c r="B284" s="48" t="s">
        <v>990</v>
      </c>
      <c r="C284" s="22">
        <v>11356806000</v>
      </c>
      <c r="D284" s="49">
        <v>154064</v>
      </c>
      <c r="E284" s="23">
        <f t="shared" si="12"/>
        <v>73714.858759995841</v>
      </c>
      <c r="F284" s="24">
        <v>348</v>
      </c>
      <c r="G284" s="25">
        <v>3</v>
      </c>
      <c r="H284" s="26">
        <f t="shared" si="13"/>
        <v>175.5</v>
      </c>
      <c r="I284" s="25">
        <v>176</v>
      </c>
      <c r="J284" s="17">
        <v>5</v>
      </c>
      <c r="K284" s="27">
        <v>1</v>
      </c>
      <c r="L284" s="27"/>
      <c r="M284" s="25">
        <v>24</v>
      </c>
      <c r="N284" s="17">
        <f>VLOOKUP(A284,[1]Ranking!$A:$K,10,0)</f>
        <v>5</v>
      </c>
      <c r="O284" s="18">
        <f>VLOOKUP(A284,[1]Ranking!$A:$K,11,0)</f>
        <v>1</v>
      </c>
      <c r="P284" s="18">
        <f t="shared" si="14"/>
        <v>0</v>
      </c>
      <c r="R284" s="27">
        <v>1.2</v>
      </c>
    </row>
    <row r="285" spans="1:18">
      <c r="A285" s="47">
        <v>282</v>
      </c>
      <c r="B285" s="48" t="s">
        <v>991</v>
      </c>
      <c r="C285" s="22">
        <v>1439088200</v>
      </c>
      <c r="D285" s="49">
        <v>8139</v>
      </c>
      <c r="E285" s="23">
        <f t="shared" si="12"/>
        <v>176813.88376950484</v>
      </c>
      <c r="F285" s="24">
        <v>192</v>
      </c>
      <c r="G285" s="25">
        <v>204</v>
      </c>
      <c r="H285" s="26">
        <f t="shared" si="13"/>
        <v>198</v>
      </c>
      <c r="I285" s="25">
        <v>126</v>
      </c>
      <c r="J285" s="17">
        <v>4</v>
      </c>
      <c r="K285" s="27">
        <v>1.1000000000000001</v>
      </c>
      <c r="L285" s="27"/>
      <c r="M285" s="25">
        <v>31</v>
      </c>
      <c r="N285" s="17">
        <f>VLOOKUP(A285,[1]Ranking!$A:$K,10,0)</f>
        <v>4</v>
      </c>
      <c r="O285" s="18">
        <f>VLOOKUP(A285,[1]Ranking!$A:$K,11,0)</f>
        <v>1.1000000000000001</v>
      </c>
      <c r="P285" s="18">
        <f t="shared" si="14"/>
        <v>0</v>
      </c>
      <c r="R285" s="27">
        <v>1.4</v>
      </c>
    </row>
    <row r="286" spans="1:18">
      <c r="A286" s="47">
        <v>283</v>
      </c>
      <c r="B286" s="48" t="s">
        <v>992</v>
      </c>
      <c r="C286" s="22">
        <v>1037162900</v>
      </c>
      <c r="D286" s="49">
        <v>1998</v>
      </c>
      <c r="E286" s="23">
        <f t="shared" si="12"/>
        <v>519100.55055055057</v>
      </c>
      <c r="F286" s="24">
        <v>25</v>
      </c>
      <c r="G286" s="25">
        <v>289</v>
      </c>
      <c r="H286" s="26">
        <f t="shared" si="13"/>
        <v>157</v>
      </c>
      <c r="I286" s="25">
        <v>219</v>
      </c>
      <c r="J286" s="17">
        <v>7</v>
      </c>
      <c r="K286" s="27">
        <v>0.8</v>
      </c>
      <c r="L286" s="27"/>
      <c r="M286" s="25">
        <v>29</v>
      </c>
      <c r="N286" s="17">
        <f>VLOOKUP(A286,[1]Ranking!$A:$K,10,0)</f>
        <v>7</v>
      </c>
      <c r="O286" s="18">
        <f>VLOOKUP(A286,[1]Ranking!$A:$K,11,0)</f>
        <v>0.8</v>
      </c>
      <c r="P286" s="18">
        <f t="shared" si="14"/>
        <v>0</v>
      </c>
      <c r="R286" s="27">
        <v>0.6</v>
      </c>
    </row>
    <row r="287" spans="1:18">
      <c r="A287" s="47">
        <v>284</v>
      </c>
      <c r="B287" s="48" t="s">
        <v>993</v>
      </c>
      <c r="C287" s="22">
        <v>5178336700</v>
      </c>
      <c r="D287" s="49">
        <v>22705</v>
      </c>
      <c r="E287" s="23">
        <f t="shared" si="12"/>
        <v>228070.32371724289</v>
      </c>
      <c r="F287" s="24">
        <v>120</v>
      </c>
      <c r="G287" s="25">
        <v>89</v>
      </c>
      <c r="H287" s="26">
        <f t="shared" si="13"/>
        <v>104.5</v>
      </c>
      <c r="I287" s="25">
        <v>284</v>
      </c>
      <c r="J287" s="17">
        <v>9</v>
      </c>
      <c r="K287" s="27">
        <v>0.6</v>
      </c>
      <c r="L287" s="27"/>
      <c r="M287" s="25">
        <v>3</v>
      </c>
      <c r="N287" s="17">
        <f>VLOOKUP(A287,[1]Ranking!$A:$K,10,0)</f>
        <v>9</v>
      </c>
      <c r="O287" s="18">
        <f>VLOOKUP(A287,[1]Ranking!$A:$K,11,0)</f>
        <v>0.6</v>
      </c>
      <c r="P287" s="18">
        <f t="shared" si="14"/>
        <v>0</v>
      </c>
      <c r="R287" s="27">
        <v>0.5</v>
      </c>
    </row>
    <row r="288" spans="1:18">
      <c r="A288" s="47">
        <v>285</v>
      </c>
      <c r="B288" s="48" t="s">
        <v>994</v>
      </c>
      <c r="C288" s="22">
        <v>5187577900</v>
      </c>
      <c r="D288" s="49">
        <v>28969</v>
      </c>
      <c r="E288" s="23">
        <f t="shared" si="12"/>
        <v>179073.41986261174</v>
      </c>
      <c r="F288" s="24">
        <v>189</v>
      </c>
      <c r="G288" s="25">
        <v>65</v>
      </c>
      <c r="H288" s="26">
        <f t="shared" si="13"/>
        <v>127</v>
      </c>
      <c r="I288" s="25">
        <v>260</v>
      </c>
      <c r="J288" s="17">
        <v>8</v>
      </c>
      <c r="K288" s="27">
        <v>0.7</v>
      </c>
      <c r="L288" s="27"/>
      <c r="M288" s="25">
        <v>17</v>
      </c>
      <c r="N288" s="17">
        <f>VLOOKUP(A288,[1]Ranking!$A:$K,10,0)</f>
        <v>8</v>
      </c>
      <c r="O288" s="18">
        <f>VLOOKUP(A288,[1]Ranking!$A:$K,11,0)</f>
        <v>0.7</v>
      </c>
      <c r="P288" s="18">
        <f t="shared" si="14"/>
        <v>0</v>
      </c>
      <c r="R288" s="27">
        <v>1</v>
      </c>
    </row>
    <row r="289" spans="1:18">
      <c r="A289" s="47">
        <v>286</v>
      </c>
      <c r="B289" s="48" t="s">
        <v>995</v>
      </c>
      <c r="C289" s="22">
        <v>1594927000</v>
      </c>
      <c r="D289" s="49">
        <v>7042</v>
      </c>
      <c r="E289" s="23">
        <f t="shared" si="12"/>
        <v>226487.78756035218</v>
      </c>
      <c r="F289" s="24">
        <v>122</v>
      </c>
      <c r="G289" s="25">
        <v>216</v>
      </c>
      <c r="H289" s="26">
        <f t="shared" si="13"/>
        <v>169</v>
      </c>
      <c r="I289" s="25">
        <v>192</v>
      </c>
      <c r="J289" s="17">
        <v>6</v>
      </c>
      <c r="K289" s="27">
        <v>0.9</v>
      </c>
      <c r="L289" s="27"/>
      <c r="M289" s="25">
        <v>18</v>
      </c>
      <c r="N289" s="17">
        <f>VLOOKUP(A289,[1]Ranking!$A:$K,10,0)</f>
        <v>6</v>
      </c>
      <c r="O289" s="18">
        <f>VLOOKUP(A289,[1]Ranking!$A:$K,11,0)</f>
        <v>0.9</v>
      </c>
      <c r="P289" s="18">
        <f t="shared" si="14"/>
        <v>0</v>
      </c>
      <c r="R289" s="27">
        <v>0.6</v>
      </c>
    </row>
    <row r="290" spans="1:18">
      <c r="A290" s="47">
        <v>287</v>
      </c>
      <c r="B290" s="48" t="s">
        <v>996</v>
      </c>
      <c r="C290" s="22">
        <v>1540777200</v>
      </c>
      <c r="D290" s="49">
        <v>9882</v>
      </c>
      <c r="E290" s="23">
        <f t="shared" si="12"/>
        <v>155917.54705525198</v>
      </c>
      <c r="F290" s="24">
        <v>232</v>
      </c>
      <c r="G290" s="25">
        <v>184</v>
      </c>
      <c r="H290" s="26">
        <f t="shared" si="13"/>
        <v>208</v>
      </c>
      <c r="I290" s="25">
        <v>114</v>
      </c>
      <c r="J290" s="17">
        <v>4</v>
      </c>
      <c r="K290" s="27">
        <v>1.1000000000000001</v>
      </c>
      <c r="L290" s="27"/>
      <c r="M290" s="25">
        <v>3</v>
      </c>
      <c r="N290" s="17">
        <f>VLOOKUP(A290,[1]Ranking!$A:$K,10,0)</f>
        <v>4</v>
      </c>
      <c r="O290" s="18">
        <f>VLOOKUP(A290,[1]Ranking!$A:$K,11,0)</f>
        <v>1.1000000000000001</v>
      </c>
      <c r="P290" s="18">
        <f t="shared" si="14"/>
        <v>0</v>
      </c>
      <c r="R290" s="27">
        <v>1</v>
      </c>
    </row>
    <row r="291" spans="1:18">
      <c r="A291" s="47">
        <v>288</v>
      </c>
      <c r="B291" s="48" t="s">
        <v>997</v>
      </c>
      <c r="C291" s="22">
        <v>5513521800</v>
      </c>
      <c r="D291" s="49">
        <v>18965</v>
      </c>
      <c r="E291" s="23">
        <f t="shared" si="12"/>
        <v>290720.89638808329</v>
      </c>
      <c r="F291" s="24">
        <v>74</v>
      </c>
      <c r="G291" s="25">
        <v>103</v>
      </c>
      <c r="H291" s="26">
        <f t="shared" si="13"/>
        <v>88.5</v>
      </c>
      <c r="I291" s="25">
        <v>310</v>
      </c>
      <c r="J291" s="17">
        <v>9</v>
      </c>
      <c r="K291" s="27">
        <v>0.6</v>
      </c>
      <c r="L291" s="27"/>
      <c r="M291" s="25">
        <v>15</v>
      </c>
      <c r="N291" s="17">
        <f>VLOOKUP(A291,[1]Ranking!$A:$K,10,0)</f>
        <v>9</v>
      </c>
      <c r="O291" s="18">
        <f>VLOOKUP(A291,[1]Ranking!$A:$K,11,0)</f>
        <v>0.6</v>
      </c>
      <c r="P291" s="18">
        <f t="shared" si="14"/>
        <v>0</v>
      </c>
      <c r="R291" s="27">
        <v>1.3</v>
      </c>
    </row>
    <row r="292" spans="1:18">
      <c r="A292" s="47">
        <v>289</v>
      </c>
      <c r="B292" s="48" t="s">
        <v>998</v>
      </c>
      <c r="C292" s="22">
        <v>458245200</v>
      </c>
      <c r="D292" s="49">
        <v>3647</v>
      </c>
      <c r="E292" s="23">
        <f t="shared" si="12"/>
        <v>125649.90403071017</v>
      </c>
      <c r="F292" s="24">
        <v>295</v>
      </c>
      <c r="G292" s="25">
        <v>267</v>
      </c>
      <c r="H292" s="26">
        <f t="shared" si="13"/>
        <v>281</v>
      </c>
      <c r="I292" s="25">
        <v>26</v>
      </c>
      <c r="J292" s="17">
        <v>1</v>
      </c>
      <c r="K292" s="27">
        <v>1.4</v>
      </c>
      <c r="L292" s="27"/>
      <c r="M292" s="25">
        <v>20</v>
      </c>
      <c r="N292" s="17">
        <f>VLOOKUP(A292,[1]Ranking!$A:$K,10,0)</f>
        <v>1</v>
      </c>
      <c r="O292" s="18">
        <f>VLOOKUP(A292,[1]Ranking!$A:$K,11,0)</f>
        <v>1.4</v>
      </c>
      <c r="P292" s="18">
        <f t="shared" si="14"/>
        <v>0</v>
      </c>
      <c r="R292" s="27">
        <v>1.1000000000000001</v>
      </c>
    </row>
    <row r="293" spans="1:18">
      <c r="A293" s="47">
        <v>290</v>
      </c>
      <c r="B293" s="48" t="s">
        <v>999</v>
      </c>
      <c r="C293" s="22">
        <v>1838850200</v>
      </c>
      <c r="D293" s="49">
        <v>9379</v>
      </c>
      <c r="E293" s="23">
        <f t="shared" si="12"/>
        <v>196060.36890926538</v>
      </c>
      <c r="F293" s="24">
        <v>159</v>
      </c>
      <c r="G293" s="25">
        <v>187</v>
      </c>
      <c r="H293" s="26">
        <f t="shared" si="13"/>
        <v>173</v>
      </c>
      <c r="I293" s="25">
        <v>182</v>
      </c>
      <c r="J293" s="17">
        <v>6</v>
      </c>
      <c r="K293" s="27">
        <v>0.9</v>
      </c>
      <c r="L293" s="27"/>
      <c r="M293" s="25">
        <v>7</v>
      </c>
      <c r="N293" s="17">
        <f>VLOOKUP(A293,[1]Ranking!$A:$K,10,0)</f>
        <v>6</v>
      </c>
      <c r="O293" s="18">
        <f>VLOOKUP(A293,[1]Ranking!$A:$K,11,0)</f>
        <v>0.9</v>
      </c>
      <c r="P293" s="18">
        <f t="shared" si="14"/>
        <v>0</v>
      </c>
      <c r="R293" s="27">
        <v>1.2</v>
      </c>
    </row>
    <row r="294" spans="1:18">
      <c r="A294" s="47">
        <v>291</v>
      </c>
      <c r="B294" s="48" t="s">
        <v>1000</v>
      </c>
      <c r="C294" s="22">
        <v>4007032500</v>
      </c>
      <c r="D294" s="49">
        <v>15280</v>
      </c>
      <c r="E294" s="23">
        <f t="shared" si="12"/>
        <v>262240.34685863875</v>
      </c>
      <c r="F294" s="24">
        <v>94</v>
      </c>
      <c r="G294" s="25">
        <v>137</v>
      </c>
      <c r="H294" s="26">
        <f t="shared" si="13"/>
        <v>115.5</v>
      </c>
      <c r="I294" s="25">
        <v>272</v>
      </c>
      <c r="J294" s="17">
        <v>8</v>
      </c>
      <c r="K294" s="27">
        <v>0.7</v>
      </c>
      <c r="L294" s="27"/>
      <c r="M294" s="25">
        <v>15</v>
      </c>
      <c r="N294" s="17">
        <f>VLOOKUP(A294,[1]Ranking!$A:$K,10,0)</f>
        <v>8</v>
      </c>
      <c r="O294" s="18">
        <f>VLOOKUP(A294,[1]Ranking!$A:$K,11,0)</f>
        <v>0.7</v>
      </c>
      <c r="P294" s="18">
        <f t="shared" si="14"/>
        <v>0</v>
      </c>
      <c r="R294" s="27">
        <v>1.1000000000000001</v>
      </c>
    </row>
    <row r="295" spans="1:18">
      <c r="A295" s="47">
        <v>292</v>
      </c>
      <c r="B295" s="48" t="s">
        <v>1001</v>
      </c>
      <c r="C295" s="22">
        <v>2751746600</v>
      </c>
      <c r="D295" s="49">
        <v>17307</v>
      </c>
      <c r="E295" s="23">
        <f t="shared" si="12"/>
        <v>158996.16340209165</v>
      </c>
      <c r="F295" s="24">
        <v>223</v>
      </c>
      <c r="G295" s="25">
        <v>118</v>
      </c>
      <c r="H295" s="26">
        <f t="shared" si="13"/>
        <v>170.5</v>
      </c>
      <c r="I295" s="25">
        <v>187</v>
      </c>
      <c r="J295" s="17">
        <v>6</v>
      </c>
      <c r="K295" s="27">
        <v>0.9</v>
      </c>
      <c r="L295" s="27"/>
      <c r="M295" s="25">
        <v>4</v>
      </c>
      <c r="N295" s="17">
        <f>VLOOKUP(A295,[1]Ranking!$A:$K,10,0)</f>
        <v>6</v>
      </c>
      <c r="O295" s="18">
        <f>VLOOKUP(A295,[1]Ranking!$A:$K,11,0)</f>
        <v>0.9</v>
      </c>
      <c r="P295" s="18">
        <f t="shared" si="14"/>
        <v>0</v>
      </c>
      <c r="R295" s="27">
        <v>1.2</v>
      </c>
    </row>
    <row r="296" spans="1:18">
      <c r="A296" s="47">
        <v>293</v>
      </c>
      <c r="B296" s="48" t="s">
        <v>1002</v>
      </c>
      <c r="C296" s="22">
        <v>7410717500</v>
      </c>
      <c r="D296" s="49">
        <v>59922</v>
      </c>
      <c r="E296" s="23">
        <f t="shared" si="12"/>
        <v>123672.73288608524</v>
      </c>
      <c r="F296" s="24">
        <v>298</v>
      </c>
      <c r="G296" s="25">
        <v>21</v>
      </c>
      <c r="H296" s="26">
        <f t="shared" si="13"/>
        <v>159.5</v>
      </c>
      <c r="I296" s="25">
        <v>213</v>
      </c>
      <c r="J296" s="17">
        <v>7</v>
      </c>
      <c r="K296" s="27">
        <v>0.8</v>
      </c>
      <c r="L296" s="27"/>
      <c r="M296" s="25">
        <v>35</v>
      </c>
      <c r="N296" s="17">
        <f>VLOOKUP(A296,[1]Ranking!$A:$K,10,0)</f>
        <v>7</v>
      </c>
      <c r="O296" s="18">
        <f>VLOOKUP(A296,[1]Ranking!$A:$K,11,0)</f>
        <v>0.8</v>
      </c>
      <c r="P296" s="18">
        <f t="shared" si="14"/>
        <v>0</v>
      </c>
      <c r="R296" s="27">
        <v>1.4</v>
      </c>
    </row>
    <row r="297" spans="1:18">
      <c r="A297" s="47">
        <v>294</v>
      </c>
      <c r="B297" s="48" t="s">
        <v>1003</v>
      </c>
      <c r="C297" s="22">
        <v>893567900</v>
      </c>
      <c r="D297" s="49">
        <v>8183</v>
      </c>
      <c r="E297" s="23">
        <f t="shared" si="12"/>
        <v>109198.08138824393</v>
      </c>
      <c r="F297" s="24">
        <v>322</v>
      </c>
      <c r="G297" s="25">
        <v>202</v>
      </c>
      <c r="H297" s="26">
        <f t="shared" si="13"/>
        <v>262</v>
      </c>
      <c r="I297" s="25">
        <v>52</v>
      </c>
      <c r="J297" s="17">
        <v>2</v>
      </c>
      <c r="K297" s="27">
        <v>1.3</v>
      </c>
      <c r="L297" s="27"/>
      <c r="M297" s="25">
        <v>27</v>
      </c>
      <c r="N297" s="17">
        <f>VLOOKUP(A297,[1]Ranking!$A:$K,10,0)</f>
        <v>2</v>
      </c>
      <c r="O297" s="18">
        <f>VLOOKUP(A297,[1]Ranking!$A:$K,11,0)</f>
        <v>1.3</v>
      </c>
      <c r="P297" s="18">
        <f t="shared" si="14"/>
        <v>0</v>
      </c>
      <c r="R297" s="27">
        <v>1.3</v>
      </c>
    </row>
    <row r="298" spans="1:18">
      <c r="A298" s="47">
        <v>295</v>
      </c>
      <c r="B298" s="48" t="s">
        <v>1004</v>
      </c>
      <c r="C298" s="22">
        <v>6249555900</v>
      </c>
      <c r="D298" s="49">
        <v>30833</v>
      </c>
      <c r="E298" s="23">
        <f t="shared" si="12"/>
        <v>202690.49070800765</v>
      </c>
      <c r="F298" s="24">
        <v>149</v>
      </c>
      <c r="G298" s="25">
        <v>59</v>
      </c>
      <c r="H298" s="26">
        <f t="shared" si="13"/>
        <v>104</v>
      </c>
      <c r="I298" s="25">
        <v>285</v>
      </c>
      <c r="J298" s="17">
        <v>9</v>
      </c>
      <c r="K298" s="27">
        <v>0.6</v>
      </c>
      <c r="L298" s="27"/>
      <c r="M298" s="25">
        <v>33</v>
      </c>
      <c r="N298" s="17">
        <f>VLOOKUP(A298,[1]Ranking!$A:$K,10,0)</f>
        <v>9</v>
      </c>
      <c r="O298" s="18">
        <f>VLOOKUP(A298,[1]Ranking!$A:$K,11,0)</f>
        <v>0.6</v>
      </c>
      <c r="P298" s="18">
        <f t="shared" si="14"/>
        <v>0</v>
      </c>
      <c r="R298" s="27">
        <v>1.2</v>
      </c>
    </row>
    <row r="299" spans="1:18">
      <c r="A299" s="47">
        <v>296</v>
      </c>
      <c r="B299" s="48" t="s">
        <v>1005</v>
      </c>
      <c r="C299" s="22">
        <v>3667871800</v>
      </c>
      <c r="D299" s="49">
        <v>4886</v>
      </c>
      <c r="E299" s="23">
        <f t="shared" si="12"/>
        <v>750690.09414654109</v>
      </c>
      <c r="F299" s="24">
        <v>14</v>
      </c>
      <c r="G299" s="25">
        <v>256</v>
      </c>
      <c r="H299" s="26">
        <f t="shared" si="13"/>
        <v>135</v>
      </c>
      <c r="I299" s="25">
        <v>247</v>
      </c>
      <c r="J299" s="17">
        <v>8</v>
      </c>
      <c r="K299" s="27">
        <v>0.7</v>
      </c>
      <c r="L299" s="27"/>
      <c r="M299" s="25">
        <v>12</v>
      </c>
      <c r="N299" s="17">
        <f>VLOOKUP(A299,[1]Ranking!$A:$K,10,0)</f>
        <v>8</v>
      </c>
      <c r="O299" s="18">
        <f>VLOOKUP(A299,[1]Ranking!$A:$K,11,0)</f>
        <v>0.7</v>
      </c>
      <c r="P299" s="18">
        <f t="shared" si="14"/>
        <v>0</v>
      </c>
      <c r="R299" s="27">
        <v>0.6</v>
      </c>
    </row>
    <row r="300" spans="1:18">
      <c r="A300" s="47">
        <v>297</v>
      </c>
      <c r="B300" s="48" t="s">
        <v>1006</v>
      </c>
      <c r="C300" s="22">
        <v>225103100</v>
      </c>
      <c r="D300" s="49">
        <v>467</v>
      </c>
      <c r="E300" s="23">
        <f t="shared" si="12"/>
        <v>482019.48608137044</v>
      </c>
      <c r="F300" s="24">
        <v>28</v>
      </c>
      <c r="G300" s="25">
        <v>342</v>
      </c>
      <c r="H300" s="26">
        <f t="shared" si="13"/>
        <v>185</v>
      </c>
      <c r="I300" s="25">
        <v>145</v>
      </c>
      <c r="J300" s="17">
        <v>5</v>
      </c>
      <c r="K300" s="27">
        <v>1</v>
      </c>
      <c r="L300" s="27"/>
      <c r="M300" s="25">
        <v>9</v>
      </c>
      <c r="N300" s="17">
        <f>VLOOKUP(A300,[1]Ranking!$A:$K,10,0)</f>
        <v>5</v>
      </c>
      <c r="O300" s="18">
        <f>VLOOKUP(A300,[1]Ranking!$A:$K,11,0)</f>
        <v>1</v>
      </c>
      <c r="P300" s="18">
        <f t="shared" si="14"/>
        <v>0</v>
      </c>
      <c r="R300" s="27">
        <v>1.3</v>
      </c>
    </row>
    <row r="301" spans="1:18">
      <c r="A301" s="47">
        <v>298</v>
      </c>
      <c r="B301" s="48" t="s">
        <v>1007</v>
      </c>
      <c r="C301" s="22">
        <v>1686723900</v>
      </c>
      <c r="D301" s="49">
        <v>6504</v>
      </c>
      <c r="E301" s="23">
        <f t="shared" si="12"/>
        <v>259336.3929889299</v>
      </c>
      <c r="F301" s="24">
        <v>98</v>
      </c>
      <c r="G301" s="25">
        <v>227</v>
      </c>
      <c r="H301" s="26">
        <f t="shared" si="13"/>
        <v>162.5</v>
      </c>
      <c r="I301" s="25">
        <v>203</v>
      </c>
      <c r="J301" s="17">
        <v>6</v>
      </c>
      <c r="K301" s="27">
        <v>0.9</v>
      </c>
      <c r="L301" s="27"/>
      <c r="M301" s="25">
        <v>17</v>
      </c>
      <c r="N301" s="17">
        <f>VLOOKUP(A301,[1]Ranking!$A:$K,10,0)</f>
        <v>6</v>
      </c>
      <c r="O301" s="18">
        <f>VLOOKUP(A301,[1]Ranking!$A:$K,11,0)</f>
        <v>0.9</v>
      </c>
      <c r="P301" s="18">
        <f t="shared" si="14"/>
        <v>0</v>
      </c>
      <c r="R301" s="27">
        <v>1.1000000000000001</v>
      </c>
    </row>
    <row r="302" spans="1:18">
      <c r="A302" s="47">
        <v>299</v>
      </c>
      <c r="B302" s="48" t="s">
        <v>1008</v>
      </c>
      <c r="C302" s="22">
        <v>1176302500</v>
      </c>
      <c r="D302" s="49">
        <v>8948</v>
      </c>
      <c r="E302" s="23">
        <f t="shared" si="12"/>
        <v>131459.82342422887</v>
      </c>
      <c r="F302" s="24">
        <v>286</v>
      </c>
      <c r="G302" s="25">
        <v>194</v>
      </c>
      <c r="H302" s="26">
        <f t="shared" si="13"/>
        <v>240</v>
      </c>
      <c r="I302" s="25">
        <v>74</v>
      </c>
      <c r="J302" s="17">
        <v>3</v>
      </c>
      <c r="K302" s="27">
        <v>1.2</v>
      </c>
      <c r="L302" s="27"/>
      <c r="M302" s="25">
        <v>23</v>
      </c>
      <c r="N302" s="17">
        <f>VLOOKUP(A302,[1]Ranking!$A:$K,10,0)</f>
        <v>3</v>
      </c>
      <c r="O302" s="18">
        <f>VLOOKUP(A302,[1]Ranking!$A:$K,11,0)</f>
        <v>1.2</v>
      </c>
      <c r="P302" s="18">
        <f t="shared" si="14"/>
        <v>0</v>
      </c>
      <c r="R302" s="27">
        <v>1.3</v>
      </c>
    </row>
    <row r="303" spans="1:18">
      <c r="A303" s="47">
        <v>300</v>
      </c>
      <c r="B303" s="48" t="s">
        <v>1009</v>
      </c>
      <c r="C303" s="22">
        <v>2624539200</v>
      </c>
      <c r="D303" s="49">
        <v>2486</v>
      </c>
      <c r="E303" s="23">
        <f t="shared" si="12"/>
        <v>1055727.7554304104</v>
      </c>
      <c r="F303" s="24">
        <v>9</v>
      </c>
      <c r="G303" s="25">
        <v>284</v>
      </c>
      <c r="H303" s="26">
        <f t="shared" si="13"/>
        <v>146.5</v>
      </c>
      <c r="I303" s="25">
        <v>231</v>
      </c>
      <c r="J303" s="17">
        <v>7</v>
      </c>
      <c r="K303" s="27">
        <v>0.8</v>
      </c>
      <c r="L303" s="27"/>
      <c r="M303" s="25">
        <v>32</v>
      </c>
      <c r="N303" s="17">
        <f>VLOOKUP(A303,[1]Ranking!$A:$K,10,0)</f>
        <v>7</v>
      </c>
      <c r="O303" s="18">
        <f>VLOOKUP(A303,[1]Ranking!$A:$K,11,0)</f>
        <v>0.8</v>
      </c>
      <c r="P303" s="18">
        <f t="shared" si="14"/>
        <v>0</v>
      </c>
      <c r="R303" s="27">
        <v>1.3</v>
      </c>
    </row>
    <row r="304" spans="1:18">
      <c r="A304" s="47">
        <v>301</v>
      </c>
      <c r="B304" s="48" t="s">
        <v>1010</v>
      </c>
      <c r="C304" s="22">
        <v>2177318100</v>
      </c>
      <c r="D304" s="49">
        <v>12368</v>
      </c>
      <c r="E304" s="23">
        <f t="shared" si="12"/>
        <v>176044.4776843467</v>
      </c>
      <c r="F304" s="24">
        <v>195</v>
      </c>
      <c r="G304" s="25">
        <v>160</v>
      </c>
      <c r="H304" s="26">
        <f t="shared" si="13"/>
        <v>177.5</v>
      </c>
      <c r="I304" s="25">
        <v>168</v>
      </c>
      <c r="J304" s="17">
        <v>5</v>
      </c>
      <c r="K304" s="27">
        <v>1</v>
      </c>
      <c r="L304" s="27"/>
      <c r="M304" s="25">
        <v>3</v>
      </c>
      <c r="N304" s="17">
        <f>VLOOKUP(A304,[1]Ranking!$A:$K,10,0)</f>
        <v>5</v>
      </c>
      <c r="O304" s="18">
        <f>VLOOKUP(A304,[1]Ranking!$A:$K,11,0)</f>
        <v>1</v>
      </c>
      <c r="P304" s="18">
        <f t="shared" si="14"/>
        <v>0</v>
      </c>
      <c r="R304" s="27">
        <v>1.1000000000000001</v>
      </c>
    </row>
    <row r="305" spans="1:18">
      <c r="A305" s="47">
        <v>302</v>
      </c>
      <c r="B305" s="48" t="s">
        <v>1011</v>
      </c>
      <c r="C305" s="22">
        <v>228166500</v>
      </c>
      <c r="D305" s="49">
        <v>421</v>
      </c>
      <c r="E305" s="23">
        <f t="shared" si="12"/>
        <v>541963.18289786228</v>
      </c>
      <c r="F305" s="24">
        <v>23</v>
      </c>
      <c r="G305" s="25">
        <v>345</v>
      </c>
      <c r="H305" s="26">
        <f t="shared" si="13"/>
        <v>184</v>
      </c>
      <c r="I305" s="25">
        <v>150</v>
      </c>
      <c r="J305" s="17">
        <v>5</v>
      </c>
      <c r="K305" s="27">
        <v>1</v>
      </c>
      <c r="L305" s="27"/>
      <c r="M305" s="25">
        <v>5</v>
      </c>
      <c r="N305" s="17">
        <f>VLOOKUP(A305,[1]Ranking!$A:$K,10,0)</f>
        <v>5</v>
      </c>
      <c r="O305" s="18">
        <f>VLOOKUP(A305,[1]Ranking!$A:$K,11,0)</f>
        <v>1</v>
      </c>
      <c r="P305" s="18">
        <f t="shared" si="14"/>
        <v>0</v>
      </c>
      <c r="R305" s="27">
        <v>0.6</v>
      </c>
    </row>
    <row r="306" spans="1:18">
      <c r="A306" s="47">
        <v>303</v>
      </c>
      <c r="B306" s="48" t="s">
        <v>1012</v>
      </c>
      <c r="C306" s="22">
        <v>1431109500</v>
      </c>
      <c r="D306" s="49">
        <v>8128</v>
      </c>
      <c r="E306" s="23">
        <f t="shared" si="12"/>
        <v>176071.54281496062</v>
      </c>
      <c r="F306" s="24">
        <v>194</v>
      </c>
      <c r="G306" s="25">
        <v>205</v>
      </c>
      <c r="H306" s="26">
        <f t="shared" si="13"/>
        <v>199.5</v>
      </c>
      <c r="I306" s="25">
        <v>122</v>
      </c>
      <c r="J306" s="17">
        <v>4</v>
      </c>
      <c r="K306" s="27">
        <v>1.1000000000000001</v>
      </c>
      <c r="L306" s="27"/>
      <c r="M306" s="25">
        <v>29</v>
      </c>
      <c r="N306" s="17">
        <f>VLOOKUP(A306,[1]Ranking!$A:$K,10,0)</f>
        <v>4</v>
      </c>
      <c r="O306" s="18">
        <f>VLOOKUP(A306,[1]Ranking!$A:$K,11,0)</f>
        <v>1.1000000000000001</v>
      </c>
      <c r="P306" s="18">
        <f t="shared" si="14"/>
        <v>0</v>
      </c>
      <c r="R306" s="27">
        <v>1.3</v>
      </c>
    </row>
    <row r="307" spans="1:18">
      <c r="A307" s="47">
        <v>304</v>
      </c>
      <c r="B307" s="48" t="s">
        <v>1013</v>
      </c>
      <c r="C307" s="22">
        <v>2302233500</v>
      </c>
      <c r="D307" s="49">
        <v>14386</v>
      </c>
      <c r="E307" s="23">
        <f t="shared" si="12"/>
        <v>160032.91394411234</v>
      </c>
      <c r="F307" s="24">
        <v>220</v>
      </c>
      <c r="G307" s="25">
        <v>144</v>
      </c>
      <c r="H307" s="26">
        <f t="shared" si="13"/>
        <v>182</v>
      </c>
      <c r="I307" s="25">
        <v>155</v>
      </c>
      <c r="J307" s="17">
        <v>5</v>
      </c>
      <c r="K307" s="27">
        <v>1</v>
      </c>
      <c r="L307" s="27"/>
      <c r="M307" s="25">
        <v>14</v>
      </c>
      <c r="N307" s="17">
        <f>VLOOKUP(A307,[1]Ranking!$A:$K,10,0)</f>
        <v>5</v>
      </c>
      <c r="O307" s="18">
        <f>VLOOKUP(A307,[1]Ranking!$A:$K,11,0)</f>
        <v>1</v>
      </c>
      <c r="P307" s="18">
        <f t="shared" si="14"/>
        <v>0</v>
      </c>
      <c r="R307" s="27">
        <v>0.5</v>
      </c>
    </row>
    <row r="308" spans="1:18">
      <c r="A308" s="47">
        <v>305</v>
      </c>
      <c r="B308" s="48" t="s">
        <v>1014</v>
      </c>
      <c r="C308" s="22">
        <v>6497773200</v>
      </c>
      <c r="D308" s="49">
        <v>27069</v>
      </c>
      <c r="E308" s="23">
        <f t="shared" si="12"/>
        <v>240044.81879640918</v>
      </c>
      <c r="F308" s="24">
        <v>109</v>
      </c>
      <c r="G308" s="25">
        <v>72</v>
      </c>
      <c r="H308" s="26">
        <f t="shared" si="13"/>
        <v>90.5</v>
      </c>
      <c r="I308" s="25">
        <v>307</v>
      </c>
      <c r="J308" s="17">
        <v>9</v>
      </c>
      <c r="K308" s="27">
        <v>0.6</v>
      </c>
      <c r="L308" s="27"/>
      <c r="M308" s="25">
        <v>13</v>
      </c>
      <c r="N308" s="17">
        <f>VLOOKUP(A308,[1]Ranking!$A:$K,10,0)</f>
        <v>9</v>
      </c>
      <c r="O308" s="18">
        <f>VLOOKUP(A308,[1]Ranking!$A:$K,11,0)</f>
        <v>0.6</v>
      </c>
      <c r="P308" s="18">
        <f t="shared" si="14"/>
        <v>0</v>
      </c>
      <c r="R308" s="27">
        <v>1.2</v>
      </c>
    </row>
    <row r="309" spans="1:18">
      <c r="A309" s="47">
        <v>306</v>
      </c>
      <c r="B309" s="48" t="s">
        <v>1015</v>
      </c>
      <c r="C309" s="22">
        <v>206597900</v>
      </c>
      <c r="D309" s="49">
        <v>1807</v>
      </c>
      <c r="E309" s="23">
        <f t="shared" si="12"/>
        <v>114331.98671831765</v>
      </c>
      <c r="F309" s="24">
        <v>320</v>
      </c>
      <c r="G309" s="25">
        <v>296</v>
      </c>
      <c r="H309" s="26">
        <f t="shared" si="13"/>
        <v>308</v>
      </c>
      <c r="I309" s="25">
        <v>8</v>
      </c>
      <c r="J309" s="17">
        <v>1</v>
      </c>
      <c r="K309" s="27">
        <v>1.4</v>
      </c>
      <c r="L309" s="27"/>
      <c r="M309" s="25">
        <v>35</v>
      </c>
      <c r="N309" s="17">
        <f>VLOOKUP(A309,[1]Ranking!$A:$K,10,0)</f>
        <v>1</v>
      </c>
      <c r="O309" s="18">
        <f>VLOOKUP(A309,[1]Ranking!$A:$K,11,0)</f>
        <v>1.4</v>
      </c>
      <c r="P309" s="18">
        <f t="shared" si="14"/>
        <v>0</v>
      </c>
      <c r="R309" s="27">
        <v>1.4</v>
      </c>
    </row>
    <row r="310" spans="1:18">
      <c r="A310" s="47">
        <v>307</v>
      </c>
      <c r="B310" s="48" t="s">
        <v>1016</v>
      </c>
      <c r="C310" s="22">
        <v>5952614800</v>
      </c>
      <c r="D310" s="49">
        <v>26277</v>
      </c>
      <c r="E310" s="23">
        <f t="shared" si="12"/>
        <v>226533.27244358184</v>
      </c>
      <c r="F310" s="24">
        <v>121</v>
      </c>
      <c r="G310" s="25">
        <v>74</v>
      </c>
      <c r="H310" s="26">
        <f t="shared" si="13"/>
        <v>97.5</v>
      </c>
      <c r="I310" s="25">
        <v>296</v>
      </c>
      <c r="J310" s="17">
        <v>9</v>
      </c>
      <c r="K310" s="27">
        <v>0.6</v>
      </c>
      <c r="L310" s="27"/>
      <c r="M310" s="25">
        <v>22</v>
      </c>
      <c r="N310" s="17">
        <f>VLOOKUP(A310,[1]Ranking!$A:$K,10,0)</f>
        <v>9</v>
      </c>
      <c r="O310" s="18">
        <f>VLOOKUP(A310,[1]Ranking!$A:$K,11,0)</f>
        <v>0.6</v>
      </c>
      <c r="P310" s="18">
        <f t="shared" si="14"/>
        <v>0</v>
      </c>
      <c r="R310" s="27">
        <v>0.8</v>
      </c>
    </row>
    <row r="311" spans="1:18">
      <c r="A311" s="47">
        <v>308</v>
      </c>
      <c r="B311" s="48" t="s">
        <v>1017</v>
      </c>
      <c r="C311" s="22">
        <v>17215737300</v>
      </c>
      <c r="D311" s="49">
        <v>64065</v>
      </c>
      <c r="E311" s="23">
        <f t="shared" si="12"/>
        <v>268722.97354249592</v>
      </c>
      <c r="F311" s="24">
        <v>86</v>
      </c>
      <c r="G311" s="25">
        <v>19</v>
      </c>
      <c r="H311" s="26">
        <f t="shared" si="13"/>
        <v>52.5</v>
      </c>
      <c r="I311" s="25">
        <v>340</v>
      </c>
      <c r="J311" s="17">
        <v>10</v>
      </c>
      <c r="K311" s="27">
        <v>0.5</v>
      </c>
      <c r="L311" s="27"/>
      <c r="M311" s="25">
        <v>13</v>
      </c>
      <c r="N311" s="17">
        <f>VLOOKUP(A311,[1]Ranking!$A:$K,10,0)</f>
        <v>10</v>
      </c>
      <c r="O311" s="18">
        <f>VLOOKUP(A311,[1]Ranking!$A:$K,11,0)</f>
        <v>0.5</v>
      </c>
      <c r="P311" s="18">
        <f t="shared" si="14"/>
        <v>0</v>
      </c>
      <c r="R311" s="27">
        <v>0.9</v>
      </c>
    </row>
    <row r="312" spans="1:18">
      <c r="A312" s="47">
        <v>309</v>
      </c>
      <c r="B312" s="48" t="s">
        <v>1018</v>
      </c>
      <c r="C312" s="22">
        <v>922889900</v>
      </c>
      <c r="D312" s="49">
        <v>10385</v>
      </c>
      <c r="E312" s="23">
        <f t="shared" si="12"/>
        <v>88867.587867116032</v>
      </c>
      <c r="F312" s="24">
        <v>339</v>
      </c>
      <c r="G312" s="25">
        <v>181</v>
      </c>
      <c r="H312" s="26">
        <f t="shared" si="13"/>
        <v>260</v>
      </c>
      <c r="I312" s="25">
        <v>53</v>
      </c>
      <c r="J312" s="17">
        <v>2</v>
      </c>
      <c r="K312" s="27">
        <v>1.3</v>
      </c>
      <c r="L312" s="27"/>
      <c r="M312" s="25">
        <v>22</v>
      </c>
      <c r="N312" s="17">
        <f>VLOOKUP(A312,[1]Ranking!$A:$K,10,0)</f>
        <v>2</v>
      </c>
      <c r="O312" s="18">
        <f>VLOOKUP(A312,[1]Ranking!$A:$K,11,0)</f>
        <v>1.3</v>
      </c>
      <c r="P312" s="18">
        <f t="shared" si="14"/>
        <v>0</v>
      </c>
      <c r="R312" s="27">
        <v>0.7</v>
      </c>
    </row>
    <row r="313" spans="1:18">
      <c r="A313" s="47">
        <v>310</v>
      </c>
      <c r="B313" s="48" t="s">
        <v>1019</v>
      </c>
      <c r="C313" s="22">
        <v>4699228300</v>
      </c>
      <c r="D313" s="49">
        <v>23151</v>
      </c>
      <c r="E313" s="23">
        <f t="shared" si="12"/>
        <v>202981.65522007688</v>
      </c>
      <c r="F313" s="24">
        <v>148</v>
      </c>
      <c r="G313" s="25">
        <v>87</v>
      </c>
      <c r="H313" s="26">
        <f t="shared" si="13"/>
        <v>117.5</v>
      </c>
      <c r="I313" s="25">
        <v>271</v>
      </c>
      <c r="J313" s="17">
        <v>8</v>
      </c>
      <c r="K313" s="27">
        <v>0.7</v>
      </c>
      <c r="L313" s="27"/>
      <c r="M313" s="25">
        <v>14</v>
      </c>
      <c r="N313" s="17">
        <f>VLOOKUP(A313,[1]Ranking!$A:$K,10,0)</f>
        <v>8</v>
      </c>
      <c r="O313" s="18">
        <f>VLOOKUP(A313,[1]Ranking!$A:$K,11,0)</f>
        <v>0.7</v>
      </c>
      <c r="P313" s="18">
        <f t="shared" si="14"/>
        <v>0</v>
      </c>
      <c r="R313" s="27">
        <v>1.1000000000000001</v>
      </c>
    </row>
    <row r="314" spans="1:18">
      <c r="A314" s="47">
        <v>311</v>
      </c>
      <c r="B314" s="48" t="s">
        <v>1020</v>
      </c>
      <c r="C314" s="22">
        <v>487514800</v>
      </c>
      <c r="D314" s="49">
        <v>4968</v>
      </c>
      <c r="E314" s="23">
        <f t="shared" si="12"/>
        <v>98130.998389694039</v>
      </c>
      <c r="F314" s="24">
        <v>331</v>
      </c>
      <c r="G314" s="25">
        <v>252</v>
      </c>
      <c r="H314" s="26">
        <f t="shared" si="13"/>
        <v>291.5</v>
      </c>
      <c r="I314" s="25">
        <v>22</v>
      </c>
      <c r="J314" s="17">
        <v>1</v>
      </c>
      <c r="K314" s="27">
        <v>1.4</v>
      </c>
      <c r="L314" s="27"/>
      <c r="M314" s="25">
        <v>18</v>
      </c>
      <c r="N314" s="17">
        <f>VLOOKUP(A314,[1]Ranking!$A:$K,10,0)</f>
        <v>1</v>
      </c>
      <c r="O314" s="18">
        <f>VLOOKUP(A314,[1]Ranking!$A:$K,11,0)</f>
        <v>1.4</v>
      </c>
      <c r="P314" s="18">
        <f t="shared" si="14"/>
        <v>0</v>
      </c>
      <c r="R314" s="27">
        <v>0.7</v>
      </c>
    </row>
    <row r="315" spans="1:18">
      <c r="A315" s="47">
        <v>312</v>
      </c>
      <c r="B315" s="48" t="s">
        <v>1021</v>
      </c>
      <c r="C315" s="22">
        <v>91765300</v>
      </c>
      <c r="D315" s="49">
        <v>780</v>
      </c>
      <c r="E315" s="23">
        <f t="shared" si="12"/>
        <v>117647.82051282052</v>
      </c>
      <c r="F315" s="24">
        <v>311</v>
      </c>
      <c r="G315" s="25">
        <v>333</v>
      </c>
      <c r="H315" s="26">
        <f t="shared" si="13"/>
        <v>322</v>
      </c>
      <c r="I315" s="25">
        <v>1</v>
      </c>
      <c r="J315" s="17">
        <v>1</v>
      </c>
      <c r="K315" s="27">
        <v>1.4</v>
      </c>
      <c r="L315" s="27"/>
      <c r="M315" s="25">
        <v>30</v>
      </c>
      <c r="N315" s="17">
        <f>VLOOKUP(A315,[1]Ranking!$A:$K,10,0)</f>
        <v>1</v>
      </c>
      <c r="O315" s="18">
        <f>VLOOKUP(A315,[1]Ranking!$A:$K,11,0)</f>
        <v>1.4</v>
      </c>
      <c r="P315" s="18">
        <f t="shared" si="14"/>
        <v>0</v>
      </c>
      <c r="R315" s="27">
        <v>1.2</v>
      </c>
    </row>
    <row r="316" spans="1:18">
      <c r="A316" s="47">
        <v>313</v>
      </c>
      <c r="B316" s="48" t="s">
        <v>1022</v>
      </c>
      <c r="C316" s="22">
        <v>96983700</v>
      </c>
      <c r="D316" s="49">
        <v>497</v>
      </c>
      <c r="E316" s="23">
        <f t="shared" si="12"/>
        <v>195138.22937625754</v>
      </c>
      <c r="F316" s="24">
        <v>162</v>
      </c>
      <c r="G316" s="25">
        <v>340</v>
      </c>
      <c r="H316" s="26">
        <f t="shared" si="13"/>
        <v>251</v>
      </c>
      <c r="I316" s="25">
        <v>64</v>
      </c>
      <c r="J316" s="17">
        <v>2</v>
      </c>
      <c r="K316" s="27">
        <v>1.3</v>
      </c>
      <c r="L316" s="27"/>
      <c r="M316" s="25">
        <v>22</v>
      </c>
      <c r="N316" s="17">
        <f>VLOOKUP(A316,[1]Ranking!$A:$K,10,0)</f>
        <v>2</v>
      </c>
      <c r="O316" s="18">
        <f>VLOOKUP(A316,[1]Ranking!$A:$K,11,0)</f>
        <v>1.3</v>
      </c>
      <c r="P316" s="18">
        <f t="shared" si="14"/>
        <v>0</v>
      </c>
      <c r="R316" s="27">
        <v>1.1000000000000001</v>
      </c>
    </row>
    <row r="317" spans="1:18">
      <c r="A317" s="47">
        <v>314</v>
      </c>
      <c r="B317" s="48" t="s">
        <v>1023</v>
      </c>
      <c r="C317" s="22">
        <v>11132886300</v>
      </c>
      <c r="D317" s="49">
        <v>35022</v>
      </c>
      <c r="E317" s="23">
        <f t="shared" si="12"/>
        <v>317882.65376049338</v>
      </c>
      <c r="F317" s="24">
        <v>65</v>
      </c>
      <c r="G317" s="25">
        <v>48</v>
      </c>
      <c r="H317" s="26">
        <f t="shared" si="13"/>
        <v>56.5</v>
      </c>
      <c r="I317" s="25">
        <v>339</v>
      </c>
      <c r="J317" s="17">
        <v>10</v>
      </c>
      <c r="K317" s="27">
        <v>0.5</v>
      </c>
      <c r="L317" s="27"/>
      <c r="M317" s="25">
        <v>30</v>
      </c>
      <c r="N317" s="17">
        <f>VLOOKUP(A317,[1]Ranking!$A:$K,10,0)</f>
        <v>10</v>
      </c>
      <c r="O317" s="18">
        <f>VLOOKUP(A317,[1]Ranking!$A:$K,11,0)</f>
        <v>0.5</v>
      </c>
      <c r="P317" s="18">
        <f t="shared" si="14"/>
        <v>0</v>
      </c>
      <c r="R317" s="27">
        <v>0.5</v>
      </c>
    </row>
    <row r="318" spans="1:18">
      <c r="A318" s="47">
        <v>315</v>
      </c>
      <c r="B318" s="48" t="s">
        <v>1024</v>
      </c>
      <c r="C318" s="22">
        <v>4401061600</v>
      </c>
      <c r="D318" s="49">
        <v>13664</v>
      </c>
      <c r="E318" s="23">
        <f t="shared" si="12"/>
        <v>322091.74473067914</v>
      </c>
      <c r="F318" s="24">
        <v>63</v>
      </c>
      <c r="G318" s="25">
        <v>150</v>
      </c>
      <c r="H318" s="26">
        <f t="shared" si="13"/>
        <v>106.5</v>
      </c>
      <c r="I318" s="25">
        <v>281</v>
      </c>
      <c r="J318" s="17">
        <v>8</v>
      </c>
      <c r="K318" s="27">
        <v>0.7</v>
      </c>
      <c r="L318" s="27"/>
      <c r="M318" s="25">
        <v>6</v>
      </c>
      <c r="N318" s="17">
        <f>VLOOKUP(A318,[1]Ranking!$A:$K,10,0)</f>
        <v>9</v>
      </c>
      <c r="O318" s="18">
        <f>VLOOKUP(A318,[1]Ranking!$A:$K,11,0)</f>
        <v>0.6</v>
      </c>
      <c r="P318" s="18">
        <f t="shared" si="14"/>
        <v>-9.9999999999999978E-2</v>
      </c>
      <c r="R318" s="27">
        <v>1.2</v>
      </c>
    </row>
    <row r="319" spans="1:18">
      <c r="A319" s="47">
        <v>316</v>
      </c>
      <c r="B319" s="48" t="s">
        <v>1025</v>
      </c>
      <c r="C319" s="22">
        <v>2051784300</v>
      </c>
      <c r="D319" s="49">
        <v>17601</v>
      </c>
      <c r="E319" s="23">
        <f t="shared" si="12"/>
        <v>116572.02999829555</v>
      </c>
      <c r="F319" s="24">
        <v>313</v>
      </c>
      <c r="G319" s="25">
        <v>116</v>
      </c>
      <c r="H319" s="26">
        <f t="shared" si="13"/>
        <v>214.5</v>
      </c>
      <c r="I319" s="25">
        <v>106</v>
      </c>
      <c r="J319" s="17">
        <v>3</v>
      </c>
      <c r="K319" s="27">
        <v>1.2</v>
      </c>
      <c r="L319" s="27"/>
      <c r="M319" s="25">
        <v>5</v>
      </c>
      <c r="N319" s="17">
        <f>VLOOKUP(A319,[1]Ranking!$A:$K,10,0)</f>
        <v>3</v>
      </c>
      <c r="O319" s="18">
        <f>VLOOKUP(A319,[1]Ranking!$A:$K,11,0)</f>
        <v>1.2</v>
      </c>
      <c r="P319" s="18">
        <f t="shared" si="14"/>
        <v>0</v>
      </c>
      <c r="R319" s="27">
        <v>1.2</v>
      </c>
    </row>
    <row r="320" spans="1:18">
      <c r="A320" s="47">
        <v>317</v>
      </c>
      <c r="B320" s="48" t="s">
        <v>1026</v>
      </c>
      <c r="C320" s="22">
        <v>14471634900</v>
      </c>
      <c r="D320" s="49">
        <v>30524</v>
      </c>
      <c r="E320" s="23">
        <f t="shared" si="12"/>
        <v>474106.7651683921</v>
      </c>
      <c r="F320" s="24">
        <v>30</v>
      </c>
      <c r="G320" s="25">
        <v>60</v>
      </c>
      <c r="H320" s="26">
        <f t="shared" si="13"/>
        <v>45</v>
      </c>
      <c r="I320" s="25">
        <v>343</v>
      </c>
      <c r="J320" s="17">
        <v>10</v>
      </c>
      <c r="K320" s="27">
        <v>0.5</v>
      </c>
      <c r="L320" s="27"/>
      <c r="M320" s="25">
        <v>22</v>
      </c>
      <c r="N320" s="17">
        <f>VLOOKUP(A320,[1]Ranking!$A:$K,10,0)</f>
        <v>10</v>
      </c>
      <c r="O320" s="18">
        <f>VLOOKUP(A320,[1]Ranking!$A:$K,11,0)</f>
        <v>0.5</v>
      </c>
      <c r="P320" s="18">
        <f t="shared" si="14"/>
        <v>0</v>
      </c>
      <c r="R320" s="27">
        <v>0.7</v>
      </c>
    </row>
    <row r="321" spans="1:18">
      <c r="A321" s="47">
        <v>318</v>
      </c>
      <c r="B321" s="48" t="s">
        <v>1027</v>
      </c>
      <c r="C321" s="22">
        <v>2962150700</v>
      </c>
      <c r="D321" s="49">
        <v>3644</v>
      </c>
      <c r="E321" s="23">
        <f t="shared" si="12"/>
        <v>812884.38529088919</v>
      </c>
      <c r="F321" s="24">
        <v>11</v>
      </c>
      <c r="G321" s="25">
        <v>268</v>
      </c>
      <c r="H321" s="26">
        <f t="shared" si="13"/>
        <v>139.5</v>
      </c>
      <c r="I321" s="25">
        <v>243</v>
      </c>
      <c r="J321" s="17">
        <v>7</v>
      </c>
      <c r="K321" s="27">
        <v>0.8</v>
      </c>
      <c r="L321" s="27"/>
      <c r="M321" s="25">
        <v>30</v>
      </c>
      <c r="N321" s="17">
        <f>VLOOKUP(A321,[1]Ranking!$A:$K,10,0)</f>
        <v>7</v>
      </c>
      <c r="O321" s="18">
        <f>VLOOKUP(A321,[1]Ranking!$A:$K,11,0)</f>
        <v>0.8</v>
      </c>
      <c r="P321" s="18">
        <f t="shared" si="14"/>
        <v>0</v>
      </c>
      <c r="R321" s="27">
        <v>0.9</v>
      </c>
    </row>
    <row r="322" spans="1:18">
      <c r="A322" s="47">
        <v>319</v>
      </c>
      <c r="B322" s="48" t="s">
        <v>1028</v>
      </c>
      <c r="C322" s="22">
        <v>119774300</v>
      </c>
      <c r="D322" s="49">
        <v>921</v>
      </c>
      <c r="E322" s="23">
        <f t="shared" si="12"/>
        <v>130048.09989142236</v>
      </c>
      <c r="F322" s="24">
        <v>290</v>
      </c>
      <c r="G322" s="25">
        <v>328</v>
      </c>
      <c r="H322" s="26">
        <f t="shared" si="13"/>
        <v>309</v>
      </c>
      <c r="I322" s="25">
        <v>4</v>
      </c>
      <c r="J322" s="17">
        <v>1</v>
      </c>
      <c r="K322" s="27">
        <v>1.4</v>
      </c>
      <c r="L322" s="27"/>
      <c r="M322" s="25">
        <v>33</v>
      </c>
      <c r="N322" s="17">
        <f>VLOOKUP(A322,[1]Ranking!$A:$K,10,0)</f>
        <v>1</v>
      </c>
      <c r="O322" s="18">
        <f>VLOOKUP(A322,[1]Ranking!$A:$K,11,0)</f>
        <v>1.4</v>
      </c>
      <c r="P322" s="18">
        <f t="shared" si="14"/>
        <v>0</v>
      </c>
      <c r="R322" s="27">
        <v>0.7</v>
      </c>
    </row>
    <row r="323" spans="1:18">
      <c r="A323" s="47">
        <v>320</v>
      </c>
      <c r="B323" s="48" t="s">
        <v>1029</v>
      </c>
      <c r="C323" s="22">
        <v>1010590200</v>
      </c>
      <c r="D323" s="49">
        <v>4926</v>
      </c>
      <c r="E323" s="23">
        <f t="shared" si="12"/>
        <v>205154.3239951279</v>
      </c>
      <c r="F323" s="24">
        <v>145</v>
      </c>
      <c r="G323" s="25">
        <v>253</v>
      </c>
      <c r="H323" s="26">
        <f t="shared" si="13"/>
        <v>199</v>
      </c>
      <c r="I323" s="25">
        <v>123</v>
      </c>
      <c r="J323" s="17">
        <v>4</v>
      </c>
      <c r="K323" s="27">
        <v>1.1000000000000001</v>
      </c>
      <c r="L323" s="27"/>
      <c r="M323" s="25">
        <v>18</v>
      </c>
      <c r="N323" s="17">
        <f>VLOOKUP(A323,[1]Ranking!$A:$K,10,0)</f>
        <v>4</v>
      </c>
      <c r="O323" s="18">
        <f>VLOOKUP(A323,[1]Ranking!$A:$K,11,0)</f>
        <v>1.1000000000000001</v>
      </c>
      <c r="P323" s="18">
        <f t="shared" si="14"/>
        <v>0</v>
      </c>
      <c r="R323" s="27">
        <v>0.7</v>
      </c>
    </row>
    <row r="324" spans="1:18">
      <c r="A324" s="47">
        <v>321</v>
      </c>
      <c r="B324" s="48" t="s">
        <v>1030</v>
      </c>
      <c r="C324" s="22">
        <v>1203529000</v>
      </c>
      <c r="D324" s="49">
        <v>7757</v>
      </c>
      <c r="E324" s="23">
        <f t="shared" ref="E324:E354" si="15">C324/D324</f>
        <v>155153.92548665722</v>
      </c>
      <c r="F324" s="24">
        <v>233</v>
      </c>
      <c r="G324" s="25">
        <v>209</v>
      </c>
      <c r="H324" s="26">
        <f t="shared" ref="H324:H354" si="16">(F324+G324)/2</f>
        <v>221</v>
      </c>
      <c r="I324" s="25">
        <v>94</v>
      </c>
      <c r="J324" s="17">
        <v>3</v>
      </c>
      <c r="K324" s="27">
        <v>1.2</v>
      </c>
      <c r="L324" s="27"/>
      <c r="M324" s="25">
        <v>21</v>
      </c>
      <c r="N324" s="17">
        <f>VLOOKUP(A324,[1]Ranking!$A:$K,10,0)</f>
        <v>3</v>
      </c>
      <c r="O324" s="18">
        <f>VLOOKUP(A324,[1]Ranking!$A:$K,11,0)</f>
        <v>1.2</v>
      </c>
      <c r="P324" s="18">
        <f t="shared" ref="P324:P354" si="17">O324-K324</f>
        <v>0</v>
      </c>
      <c r="R324" s="27">
        <v>1.1000000000000001</v>
      </c>
    </row>
    <row r="325" spans="1:18">
      <c r="A325" s="47">
        <v>322</v>
      </c>
      <c r="B325" s="48" t="s">
        <v>659</v>
      </c>
      <c r="C325" s="22">
        <v>1451294400</v>
      </c>
      <c r="D325" s="49">
        <v>7625</v>
      </c>
      <c r="E325" s="23">
        <f t="shared" si="15"/>
        <v>190333.69180327869</v>
      </c>
      <c r="F325" s="24">
        <v>170</v>
      </c>
      <c r="G325" s="25">
        <v>212</v>
      </c>
      <c r="H325" s="26">
        <f t="shared" si="16"/>
        <v>191</v>
      </c>
      <c r="I325" s="25">
        <v>140</v>
      </c>
      <c r="J325" s="17">
        <v>4</v>
      </c>
      <c r="K325" s="27">
        <v>1.1000000000000001</v>
      </c>
      <c r="L325" s="27"/>
      <c r="M325" s="25">
        <v>7</v>
      </c>
      <c r="N325" s="17">
        <f>VLOOKUP(A325,[1]Ranking!$A:$K,10,0)</f>
        <v>4</v>
      </c>
      <c r="O325" s="18">
        <f>VLOOKUP(A325,[1]Ranking!$A:$K,11,0)</f>
        <v>1.1000000000000001</v>
      </c>
      <c r="P325" s="18">
        <f t="shared" si="17"/>
        <v>0</v>
      </c>
      <c r="R325" s="27">
        <v>0.5</v>
      </c>
    </row>
    <row r="326" spans="1:18">
      <c r="A326" s="47">
        <v>323</v>
      </c>
      <c r="B326" s="48" t="s">
        <v>661</v>
      </c>
      <c r="C326" s="22">
        <v>513429200</v>
      </c>
      <c r="D326" s="49">
        <v>3817</v>
      </c>
      <c r="E326" s="23">
        <f t="shared" si="15"/>
        <v>134511.18679591303</v>
      </c>
      <c r="F326" s="24">
        <v>278</v>
      </c>
      <c r="G326" s="25">
        <v>263</v>
      </c>
      <c r="H326" s="26">
        <f t="shared" si="16"/>
        <v>270.5</v>
      </c>
      <c r="I326" s="25">
        <v>39</v>
      </c>
      <c r="J326" s="17">
        <v>2</v>
      </c>
      <c r="K326" s="27">
        <v>1.3</v>
      </c>
      <c r="L326" s="27"/>
      <c r="M326" s="25">
        <v>10</v>
      </c>
      <c r="N326" s="17">
        <f>VLOOKUP(A326,[1]Ranking!$A:$K,10,0)</f>
        <v>2</v>
      </c>
      <c r="O326" s="18">
        <f>VLOOKUP(A326,[1]Ranking!$A:$K,11,0)</f>
        <v>1.3</v>
      </c>
      <c r="P326" s="18">
        <f t="shared" si="17"/>
        <v>0</v>
      </c>
      <c r="R326" s="27">
        <v>1.4</v>
      </c>
    </row>
    <row r="327" spans="1:18">
      <c r="A327" s="47">
        <v>324</v>
      </c>
      <c r="B327" s="48" t="s">
        <v>1031</v>
      </c>
      <c r="C327" s="22">
        <v>1189426700</v>
      </c>
      <c r="D327" s="49">
        <v>4562</v>
      </c>
      <c r="E327" s="23">
        <f t="shared" si="15"/>
        <v>260724.83559842175</v>
      </c>
      <c r="F327" s="24">
        <v>95</v>
      </c>
      <c r="G327" s="25">
        <v>259</v>
      </c>
      <c r="H327" s="26">
        <f t="shared" si="16"/>
        <v>177</v>
      </c>
      <c r="I327" s="25">
        <v>169</v>
      </c>
      <c r="J327" s="17">
        <v>5</v>
      </c>
      <c r="K327" s="27">
        <v>1</v>
      </c>
      <c r="L327" s="27"/>
      <c r="M327" s="25">
        <v>26</v>
      </c>
      <c r="N327" s="17">
        <f>VLOOKUP(A327,[1]Ranking!$A:$K,10,0)</f>
        <v>5</v>
      </c>
      <c r="O327" s="18">
        <f>VLOOKUP(A327,[1]Ranking!$A:$K,11,0)</f>
        <v>1</v>
      </c>
      <c r="P327" s="18">
        <f t="shared" si="17"/>
        <v>0</v>
      </c>
      <c r="R327" s="27">
        <v>0.8</v>
      </c>
    </row>
    <row r="328" spans="1:18">
      <c r="A328" s="47">
        <v>325</v>
      </c>
      <c r="B328" s="48" t="s">
        <v>665</v>
      </c>
      <c r="C328" s="22">
        <v>3302461300</v>
      </c>
      <c r="D328" s="49">
        <v>28501</v>
      </c>
      <c r="E328" s="23">
        <f t="shared" si="15"/>
        <v>115871.7694115996</v>
      </c>
      <c r="F328" s="24">
        <v>316</v>
      </c>
      <c r="G328" s="25">
        <v>68</v>
      </c>
      <c r="H328" s="26">
        <f t="shared" si="16"/>
        <v>192</v>
      </c>
      <c r="I328" s="25">
        <v>137</v>
      </c>
      <c r="J328" s="17">
        <v>4</v>
      </c>
      <c r="K328" s="27">
        <v>1.1000000000000001</v>
      </c>
      <c r="L328" s="27"/>
      <c r="M328" s="25">
        <v>23</v>
      </c>
      <c r="N328" s="17">
        <f>VLOOKUP(A328,[1]Ranking!$A:$K,10,0)</f>
        <v>4</v>
      </c>
      <c r="O328" s="18">
        <f>VLOOKUP(A328,[1]Ranking!$A:$K,11,0)</f>
        <v>1.1000000000000001</v>
      </c>
      <c r="P328" s="18">
        <f t="shared" si="17"/>
        <v>0</v>
      </c>
      <c r="R328" s="27">
        <v>1.3</v>
      </c>
    </row>
    <row r="329" spans="1:18">
      <c r="A329" s="47">
        <v>326</v>
      </c>
      <c r="B329" s="48" t="s">
        <v>667</v>
      </c>
      <c r="C329" s="22">
        <v>453409500</v>
      </c>
      <c r="D329" s="49">
        <v>1329</v>
      </c>
      <c r="E329" s="23">
        <f t="shared" si="15"/>
        <v>341165.91422121896</v>
      </c>
      <c r="F329" s="24">
        <v>56</v>
      </c>
      <c r="G329" s="25">
        <v>313</v>
      </c>
      <c r="H329" s="26">
        <f t="shared" si="16"/>
        <v>184.5</v>
      </c>
      <c r="I329" s="25">
        <v>147</v>
      </c>
      <c r="J329" s="17">
        <v>5</v>
      </c>
      <c r="K329" s="27">
        <v>1</v>
      </c>
      <c r="L329" s="27"/>
      <c r="M329" s="25">
        <v>12</v>
      </c>
      <c r="N329" s="17">
        <f>VLOOKUP(A329,[1]Ranking!$A:$K,10,0)</f>
        <v>5</v>
      </c>
      <c r="O329" s="18">
        <f>VLOOKUP(A329,[1]Ranking!$A:$K,11,0)</f>
        <v>1</v>
      </c>
      <c r="P329" s="18">
        <f t="shared" si="17"/>
        <v>0</v>
      </c>
      <c r="R329" s="27">
        <v>1.4</v>
      </c>
    </row>
    <row r="330" spans="1:18">
      <c r="A330" s="47">
        <v>327</v>
      </c>
      <c r="B330" s="48" t="s">
        <v>1032</v>
      </c>
      <c r="C330" s="22">
        <v>3290703900</v>
      </c>
      <c r="D330" s="49">
        <v>3594</v>
      </c>
      <c r="E330" s="23">
        <f t="shared" si="15"/>
        <v>915610.43405676133</v>
      </c>
      <c r="F330" s="24">
        <v>10</v>
      </c>
      <c r="G330" s="25">
        <v>269</v>
      </c>
      <c r="H330" s="26">
        <f t="shared" si="16"/>
        <v>139.5</v>
      </c>
      <c r="I330" s="25">
        <v>242</v>
      </c>
      <c r="J330" s="17">
        <v>7</v>
      </c>
      <c r="K330" s="27">
        <v>0.8</v>
      </c>
      <c r="L330" s="27"/>
      <c r="M330" s="25">
        <v>11</v>
      </c>
      <c r="N330" s="17">
        <f>VLOOKUP(A330,[1]Ranking!$A:$K,10,0)</f>
        <v>7</v>
      </c>
      <c r="O330" s="18">
        <f>VLOOKUP(A330,[1]Ranking!$A:$K,11,0)</f>
        <v>0.8</v>
      </c>
      <c r="P330" s="18">
        <f t="shared" si="17"/>
        <v>0</v>
      </c>
      <c r="R330" s="27">
        <v>0.9</v>
      </c>
    </row>
    <row r="331" spans="1:18">
      <c r="A331" s="47">
        <v>328</v>
      </c>
      <c r="B331" s="48" t="s">
        <v>1033</v>
      </c>
      <c r="C331" s="22">
        <v>5021857900</v>
      </c>
      <c r="D331" s="49">
        <v>21506</v>
      </c>
      <c r="E331" s="23">
        <f t="shared" si="15"/>
        <v>233509.62057100344</v>
      </c>
      <c r="F331" s="24">
        <v>113</v>
      </c>
      <c r="G331" s="25">
        <v>91</v>
      </c>
      <c r="H331" s="26">
        <f t="shared" si="16"/>
        <v>102</v>
      </c>
      <c r="I331" s="25">
        <v>289</v>
      </c>
      <c r="J331" s="17">
        <v>9</v>
      </c>
      <c r="K331" s="27">
        <v>0.6</v>
      </c>
      <c r="L331" s="27"/>
      <c r="M331" s="25">
        <v>12</v>
      </c>
      <c r="N331" s="17">
        <f>VLOOKUP(A331,[1]Ranking!$A:$K,10,0)</f>
        <v>9</v>
      </c>
      <c r="O331" s="18">
        <f>VLOOKUP(A331,[1]Ranking!$A:$K,11,0)</f>
        <v>0.6</v>
      </c>
      <c r="P331" s="18">
        <f t="shared" si="17"/>
        <v>0</v>
      </c>
      <c r="R331" s="27">
        <v>1.1000000000000001</v>
      </c>
    </row>
    <row r="332" spans="1:18">
      <c r="A332" s="47">
        <v>329</v>
      </c>
      <c r="B332" s="48" t="s">
        <v>1034</v>
      </c>
      <c r="C332" s="22">
        <v>3978694400</v>
      </c>
      <c r="D332" s="49">
        <v>40535</v>
      </c>
      <c r="E332" s="23">
        <f t="shared" si="15"/>
        <v>98154.54298754163</v>
      </c>
      <c r="F332" s="24">
        <v>330</v>
      </c>
      <c r="G332" s="25">
        <v>39</v>
      </c>
      <c r="H332" s="26">
        <f t="shared" si="16"/>
        <v>184.5</v>
      </c>
      <c r="I332" s="25">
        <v>149</v>
      </c>
      <c r="J332" s="17">
        <v>5</v>
      </c>
      <c r="K332" s="27">
        <v>1</v>
      </c>
      <c r="L332" s="27"/>
      <c r="M332" s="25">
        <v>19</v>
      </c>
      <c r="N332" s="17">
        <f>VLOOKUP(A332,[1]Ranking!$A:$K,10,0)</f>
        <v>5</v>
      </c>
      <c r="O332" s="18">
        <f>VLOOKUP(A332,[1]Ranking!$A:$K,11,0)</f>
        <v>1</v>
      </c>
      <c r="P332" s="18">
        <f t="shared" si="17"/>
        <v>0</v>
      </c>
      <c r="R332" s="27">
        <v>0.5</v>
      </c>
    </row>
    <row r="333" spans="1:18">
      <c r="A333" s="47">
        <v>330</v>
      </c>
      <c r="B333" s="48" t="s">
        <v>1035</v>
      </c>
      <c r="C333" s="22">
        <v>5707136100</v>
      </c>
      <c r="D333" s="49">
        <v>24353</v>
      </c>
      <c r="E333" s="23">
        <f t="shared" si="15"/>
        <v>234350.43321151397</v>
      </c>
      <c r="F333" s="24">
        <v>111</v>
      </c>
      <c r="G333" s="25">
        <v>83</v>
      </c>
      <c r="H333" s="26">
        <f t="shared" si="16"/>
        <v>97</v>
      </c>
      <c r="I333" s="25">
        <v>297</v>
      </c>
      <c r="J333" s="17">
        <v>9</v>
      </c>
      <c r="K333" s="27">
        <v>0.6</v>
      </c>
      <c r="L333" s="27"/>
      <c r="M333" s="25">
        <v>21</v>
      </c>
      <c r="N333" s="17">
        <f>VLOOKUP(A333,[1]Ranking!$A:$K,10,0)</f>
        <v>9</v>
      </c>
      <c r="O333" s="18">
        <f>VLOOKUP(A333,[1]Ranking!$A:$K,11,0)</f>
        <v>0.6</v>
      </c>
      <c r="P333" s="18">
        <f t="shared" si="17"/>
        <v>0</v>
      </c>
      <c r="R333" s="27">
        <v>0.5</v>
      </c>
    </row>
    <row r="334" spans="1:18">
      <c r="A334" s="47">
        <v>331</v>
      </c>
      <c r="B334" s="48" t="s">
        <v>1036</v>
      </c>
      <c r="C334" s="22">
        <v>267682700</v>
      </c>
      <c r="D334" s="49">
        <v>1620</v>
      </c>
      <c r="E334" s="23">
        <f t="shared" si="15"/>
        <v>165236.23456790124</v>
      </c>
      <c r="F334" s="24">
        <v>210</v>
      </c>
      <c r="G334" s="25">
        <v>306</v>
      </c>
      <c r="H334" s="26">
        <f t="shared" si="16"/>
        <v>258</v>
      </c>
      <c r="I334" s="25">
        <v>55</v>
      </c>
      <c r="J334" s="17">
        <v>2</v>
      </c>
      <c r="K334" s="27">
        <v>1.3</v>
      </c>
      <c r="L334" s="27"/>
      <c r="M334" s="25">
        <v>29</v>
      </c>
      <c r="N334" s="17">
        <f>VLOOKUP(A334,[1]Ranking!$A:$K,10,0)</f>
        <v>2</v>
      </c>
      <c r="O334" s="18">
        <f>VLOOKUP(A334,[1]Ranking!$A:$K,11,0)</f>
        <v>1.3</v>
      </c>
      <c r="P334" s="18">
        <f t="shared" si="17"/>
        <v>0</v>
      </c>
      <c r="R334" s="27">
        <v>1</v>
      </c>
    </row>
    <row r="335" spans="1:18">
      <c r="A335" s="47">
        <v>332</v>
      </c>
      <c r="B335" s="48" t="s">
        <v>1037</v>
      </c>
      <c r="C335" s="22">
        <v>1330013700</v>
      </c>
      <c r="D335" s="49">
        <v>8330</v>
      </c>
      <c r="E335" s="23">
        <f t="shared" si="15"/>
        <v>159665.51020408163</v>
      </c>
      <c r="F335" s="24">
        <v>221</v>
      </c>
      <c r="G335" s="25">
        <v>201</v>
      </c>
      <c r="H335" s="26">
        <f t="shared" si="16"/>
        <v>211</v>
      </c>
      <c r="I335" s="25">
        <v>109</v>
      </c>
      <c r="J335" s="17">
        <v>4</v>
      </c>
      <c r="K335" s="27">
        <v>1.1000000000000001</v>
      </c>
      <c r="L335" s="27"/>
      <c r="M335" s="25">
        <v>6</v>
      </c>
      <c r="N335" s="17">
        <f>VLOOKUP(A335,[1]Ranking!$A:$K,10,0)</f>
        <v>4</v>
      </c>
      <c r="O335" s="18">
        <f>VLOOKUP(A335,[1]Ranking!$A:$K,11,0)</f>
        <v>1.1000000000000001</v>
      </c>
      <c r="P335" s="18">
        <f t="shared" si="17"/>
        <v>0</v>
      </c>
      <c r="R335" s="27">
        <v>0.9</v>
      </c>
    </row>
    <row r="336" spans="1:18">
      <c r="A336" s="47">
        <v>333</v>
      </c>
      <c r="B336" s="48" t="s">
        <v>1038</v>
      </c>
      <c r="C336" s="22">
        <v>7192996000</v>
      </c>
      <c r="D336" s="49">
        <v>11661</v>
      </c>
      <c r="E336" s="23">
        <f t="shared" si="15"/>
        <v>616842.12331703969</v>
      </c>
      <c r="F336" s="24">
        <v>18</v>
      </c>
      <c r="G336" s="25">
        <v>167</v>
      </c>
      <c r="H336" s="26">
        <f t="shared" si="16"/>
        <v>92.5</v>
      </c>
      <c r="I336" s="25">
        <v>302</v>
      </c>
      <c r="J336" s="17">
        <v>9</v>
      </c>
      <c r="K336" s="27">
        <v>0.6</v>
      </c>
      <c r="L336" s="27"/>
      <c r="M336" s="25">
        <v>29</v>
      </c>
      <c r="N336" s="17">
        <f>VLOOKUP(A336,[1]Ranking!$A:$K,10,0)</f>
        <v>9</v>
      </c>
      <c r="O336" s="18">
        <f>VLOOKUP(A336,[1]Ranking!$A:$K,11,0)</f>
        <v>0.6</v>
      </c>
      <c r="P336" s="18">
        <f t="shared" si="17"/>
        <v>0</v>
      </c>
      <c r="R336" s="27">
        <v>1.4</v>
      </c>
    </row>
    <row r="337" spans="1:18">
      <c r="A337" s="47">
        <v>334</v>
      </c>
      <c r="B337" s="48" t="s">
        <v>1039</v>
      </c>
      <c r="C337" s="22">
        <v>4325909100</v>
      </c>
      <c r="D337" s="49">
        <v>16413</v>
      </c>
      <c r="E337" s="23">
        <f t="shared" si="15"/>
        <v>263566.02083714132</v>
      </c>
      <c r="F337" s="24">
        <v>93</v>
      </c>
      <c r="G337" s="25">
        <v>122</v>
      </c>
      <c r="H337" s="26">
        <f t="shared" si="16"/>
        <v>107.5</v>
      </c>
      <c r="I337" s="25">
        <v>280</v>
      </c>
      <c r="J337" s="17">
        <v>8</v>
      </c>
      <c r="K337" s="27">
        <v>0.7</v>
      </c>
      <c r="L337" s="27"/>
      <c r="M337" s="25">
        <v>28</v>
      </c>
      <c r="N337" s="17">
        <f>VLOOKUP(A337,[1]Ranking!$A:$K,10,0)</f>
        <v>8</v>
      </c>
      <c r="O337" s="18">
        <f>VLOOKUP(A337,[1]Ranking!$A:$K,11,0)</f>
        <v>0.7</v>
      </c>
      <c r="P337" s="18">
        <f t="shared" si="17"/>
        <v>0</v>
      </c>
      <c r="R337" s="27">
        <v>1.3</v>
      </c>
    </row>
    <row r="338" spans="1:18">
      <c r="A338" s="47">
        <v>335</v>
      </c>
      <c r="B338" s="48" t="s">
        <v>1040</v>
      </c>
      <c r="C338" s="22">
        <v>5479184600</v>
      </c>
      <c r="D338" s="49">
        <v>16231</v>
      </c>
      <c r="E338" s="23">
        <f t="shared" si="15"/>
        <v>337575.29419013002</v>
      </c>
      <c r="F338" s="24">
        <v>57</v>
      </c>
      <c r="G338" s="25">
        <v>125</v>
      </c>
      <c r="H338" s="26">
        <f t="shared" si="16"/>
        <v>91</v>
      </c>
      <c r="I338" s="25">
        <v>305</v>
      </c>
      <c r="J338" s="17">
        <v>9</v>
      </c>
      <c r="K338" s="27">
        <v>0.6</v>
      </c>
      <c r="L338" s="27"/>
      <c r="M338" s="25">
        <v>17</v>
      </c>
      <c r="N338" s="17">
        <f>VLOOKUP(A338,[1]Ranking!$A:$K,10,0)</f>
        <v>9</v>
      </c>
      <c r="O338" s="18">
        <f>VLOOKUP(A338,[1]Ranking!$A:$K,11,0)</f>
        <v>0.6</v>
      </c>
      <c r="P338" s="18">
        <f t="shared" si="17"/>
        <v>0</v>
      </c>
      <c r="R338" s="27">
        <v>0.9</v>
      </c>
    </row>
    <row r="339" spans="1:18">
      <c r="A339" s="47">
        <v>336</v>
      </c>
      <c r="B339" s="48" t="s">
        <v>1041</v>
      </c>
      <c r="C339" s="22">
        <v>10601685400</v>
      </c>
      <c r="D339" s="49">
        <v>57410</v>
      </c>
      <c r="E339" s="23">
        <f t="shared" si="15"/>
        <v>184666.18010799511</v>
      </c>
      <c r="F339" s="24">
        <v>180</v>
      </c>
      <c r="G339" s="25">
        <v>23</v>
      </c>
      <c r="H339" s="26">
        <f t="shared" si="16"/>
        <v>101.5</v>
      </c>
      <c r="I339" s="25">
        <v>292</v>
      </c>
      <c r="J339" s="17">
        <v>9</v>
      </c>
      <c r="K339" s="27">
        <v>0.6</v>
      </c>
      <c r="L339" s="27"/>
      <c r="M339" s="25">
        <v>4</v>
      </c>
      <c r="N339" s="17">
        <f>VLOOKUP(A339,[1]Ranking!$A:$K,10,0)</f>
        <v>9</v>
      </c>
      <c r="O339" s="18">
        <f>VLOOKUP(A339,[1]Ranking!$A:$K,11,0)</f>
        <v>0.6</v>
      </c>
      <c r="P339" s="18">
        <f t="shared" si="17"/>
        <v>0</v>
      </c>
      <c r="R339" s="27">
        <v>1</v>
      </c>
    </row>
    <row r="340" spans="1:18">
      <c r="A340" s="47">
        <v>337</v>
      </c>
      <c r="B340" s="48" t="s">
        <v>1042</v>
      </c>
      <c r="C340" s="22">
        <v>333516600</v>
      </c>
      <c r="D340" s="49">
        <v>1623</v>
      </c>
      <c r="E340" s="23">
        <f t="shared" si="15"/>
        <v>205493.90018484287</v>
      </c>
      <c r="F340" s="24">
        <v>144</v>
      </c>
      <c r="G340" s="25">
        <v>305</v>
      </c>
      <c r="H340" s="26">
        <f t="shared" si="16"/>
        <v>224.5</v>
      </c>
      <c r="I340" s="25">
        <v>91</v>
      </c>
      <c r="J340" s="17">
        <v>3</v>
      </c>
      <c r="K340" s="27">
        <v>1.2</v>
      </c>
      <c r="L340" s="27"/>
      <c r="M340" s="25">
        <v>10</v>
      </c>
      <c r="N340" s="17">
        <f>VLOOKUP(A340,[1]Ranking!$A:$K,10,0)</f>
        <v>3</v>
      </c>
      <c r="O340" s="18">
        <f>VLOOKUP(A340,[1]Ranking!$A:$K,11,0)</f>
        <v>1.2</v>
      </c>
      <c r="P340" s="18">
        <f t="shared" si="17"/>
        <v>0</v>
      </c>
      <c r="R340" s="27">
        <v>0.5</v>
      </c>
    </row>
    <row r="341" spans="1:18">
      <c r="A341" s="47">
        <v>338</v>
      </c>
      <c r="B341" s="48" t="s">
        <v>1043</v>
      </c>
      <c r="C341" s="22">
        <v>2145260700</v>
      </c>
      <c r="D341" s="49">
        <v>15259</v>
      </c>
      <c r="E341" s="23">
        <f t="shared" si="15"/>
        <v>140589.86172095157</v>
      </c>
      <c r="F341" s="24">
        <v>270</v>
      </c>
      <c r="G341" s="25">
        <v>138</v>
      </c>
      <c r="H341" s="26">
        <f t="shared" si="16"/>
        <v>204</v>
      </c>
      <c r="I341" s="25">
        <v>120</v>
      </c>
      <c r="J341" s="17">
        <v>4</v>
      </c>
      <c r="K341" s="27">
        <v>1.1000000000000001</v>
      </c>
      <c r="L341" s="27"/>
      <c r="M341" s="25">
        <v>2</v>
      </c>
      <c r="N341" s="17">
        <f>VLOOKUP(A341,[1]Ranking!$A:$K,10,0)</f>
        <v>4</v>
      </c>
      <c r="O341" s="18">
        <f>VLOOKUP(A341,[1]Ranking!$A:$K,11,0)</f>
        <v>1.1000000000000001</v>
      </c>
      <c r="P341" s="18">
        <f t="shared" si="17"/>
        <v>0</v>
      </c>
      <c r="R341" s="27">
        <v>1.3</v>
      </c>
    </row>
    <row r="342" spans="1:18">
      <c r="A342" s="47">
        <v>339</v>
      </c>
      <c r="B342" s="48" t="s">
        <v>1044</v>
      </c>
      <c r="C342" s="22">
        <v>2108258500</v>
      </c>
      <c r="D342" s="49">
        <v>14526</v>
      </c>
      <c r="E342" s="23">
        <f t="shared" si="15"/>
        <v>145136.89246867684</v>
      </c>
      <c r="F342" s="24">
        <v>256</v>
      </c>
      <c r="G342" s="25">
        <v>142</v>
      </c>
      <c r="H342" s="26">
        <f t="shared" si="16"/>
        <v>199</v>
      </c>
      <c r="I342" s="25">
        <v>125</v>
      </c>
      <c r="J342" s="17">
        <v>4</v>
      </c>
      <c r="K342" s="27">
        <v>1.1000000000000001</v>
      </c>
      <c r="L342" s="27"/>
      <c r="M342" s="25">
        <v>1</v>
      </c>
      <c r="N342" s="17">
        <f>VLOOKUP(A342,[1]Ranking!$A:$K,10,0)</f>
        <v>4</v>
      </c>
      <c r="O342" s="18">
        <f>VLOOKUP(A342,[1]Ranking!$A:$K,11,0)</f>
        <v>1.1000000000000001</v>
      </c>
      <c r="P342" s="18">
        <f t="shared" si="17"/>
        <v>0</v>
      </c>
      <c r="R342" s="27">
        <v>0.9</v>
      </c>
    </row>
    <row r="343" spans="1:18">
      <c r="A343" s="47">
        <v>340</v>
      </c>
      <c r="B343" s="48" t="s">
        <v>1045</v>
      </c>
      <c r="C343" s="22">
        <v>371024900</v>
      </c>
      <c r="D343" s="49">
        <v>2469</v>
      </c>
      <c r="E343" s="23">
        <f t="shared" si="15"/>
        <v>150273.34953422437</v>
      </c>
      <c r="F343" s="24">
        <v>245</v>
      </c>
      <c r="G343" s="25">
        <v>285</v>
      </c>
      <c r="H343" s="26">
        <f t="shared" si="16"/>
        <v>265</v>
      </c>
      <c r="I343" s="25">
        <v>47</v>
      </c>
      <c r="J343" s="17">
        <v>2</v>
      </c>
      <c r="K343" s="27">
        <v>1.3</v>
      </c>
      <c r="L343" s="27"/>
      <c r="M343" s="25">
        <v>2</v>
      </c>
      <c r="N343" s="17">
        <f>VLOOKUP(A343,[1]Ranking!$A:$K,10,0)</f>
        <v>2</v>
      </c>
      <c r="O343" s="18">
        <f>VLOOKUP(A343,[1]Ranking!$A:$K,11,0)</f>
        <v>1.3</v>
      </c>
      <c r="P343" s="18">
        <f t="shared" si="17"/>
        <v>0</v>
      </c>
      <c r="R343" s="27">
        <v>1.2</v>
      </c>
    </row>
    <row r="344" spans="1:18">
      <c r="A344" s="47">
        <v>341</v>
      </c>
      <c r="B344" s="48" t="s">
        <v>1046</v>
      </c>
      <c r="C344" s="22">
        <v>1144212500</v>
      </c>
      <c r="D344" s="49">
        <v>7663</v>
      </c>
      <c r="E344" s="23">
        <f t="shared" si="15"/>
        <v>149316.52094479967</v>
      </c>
      <c r="F344" s="24">
        <v>250</v>
      </c>
      <c r="G344" s="25">
        <v>211</v>
      </c>
      <c r="H344" s="26">
        <f t="shared" si="16"/>
        <v>230.5</v>
      </c>
      <c r="I344" s="25">
        <v>84</v>
      </c>
      <c r="J344" s="17">
        <v>3</v>
      </c>
      <c r="K344" s="27">
        <v>1.2</v>
      </c>
      <c r="L344" s="27"/>
      <c r="M344" s="25">
        <v>7</v>
      </c>
      <c r="N344" s="17">
        <f>VLOOKUP(A344,[1]Ranking!$A:$K,10,0)</f>
        <v>3</v>
      </c>
      <c r="O344" s="18">
        <f>VLOOKUP(A344,[1]Ranking!$A:$K,11,0)</f>
        <v>1.2</v>
      </c>
      <c r="P344" s="18">
        <f t="shared" si="17"/>
        <v>0</v>
      </c>
      <c r="R344" s="27">
        <v>0.6</v>
      </c>
    </row>
    <row r="345" spans="1:18">
      <c r="A345" s="47">
        <v>342</v>
      </c>
      <c r="B345" s="48" t="s">
        <v>1047</v>
      </c>
      <c r="C345" s="22">
        <v>5921026600</v>
      </c>
      <c r="D345" s="49">
        <v>22904</v>
      </c>
      <c r="E345" s="23">
        <f t="shared" si="15"/>
        <v>258514.95808592386</v>
      </c>
      <c r="F345" s="24">
        <v>100</v>
      </c>
      <c r="G345" s="25">
        <v>88</v>
      </c>
      <c r="H345" s="26">
        <f t="shared" si="16"/>
        <v>94</v>
      </c>
      <c r="I345" s="25">
        <v>299</v>
      </c>
      <c r="J345" s="17">
        <v>9</v>
      </c>
      <c r="K345" s="27">
        <v>0.6</v>
      </c>
      <c r="L345" s="27"/>
      <c r="M345" s="25">
        <v>21</v>
      </c>
      <c r="N345" s="17">
        <f>VLOOKUP(A345,[1]Ranking!$A:$K,10,0)</f>
        <v>9</v>
      </c>
      <c r="O345" s="18">
        <f>VLOOKUP(A345,[1]Ranking!$A:$K,11,0)</f>
        <v>0.6</v>
      </c>
      <c r="P345" s="18">
        <f t="shared" si="17"/>
        <v>0</v>
      </c>
      <c r="R345" s="27">
        <v>1.3</v>
      </c>
    </row>
    <row r="346" spans="1:18">
      <c r="A346" s="47">
        <v>343</v>
      </c>
      <c r="B346" s="48" t="s">
        <v>1048</v>
      </c>
      <c r="C346" s="22">
        <v>983994000</v>
      </c>
      <c r="D346" s="49">
        <v>10385</v>
      </c>
      <c r="E346" s="23">
        <f t="shared" si="15"/>
        <v>94751.468464130958</v>
      </c>
      <c r="F346" s="24">
        <v>333</v>
      </c>
      <c r="G346" s="25">
        <v>180</v>
      </c>
      <c r="H346" s="26">
        <f t="shared" si="16"/>
        <v>256.5</v>
      </c>
      <c r="I346" s="25">
        <v>56</v>
      </c>
      <c r="J346" s="17">
        <v>2</v>
      </c>
      <c r="K346" s="27">
        <v>1.3</v>
      </c>
      <c r="L346" s="27"/>
      <c r="M346" s="25">
        <v>26</v>
      </c>
      <c r="N346" s="17">
        <f>VLOOKUP(A346,[1]Ranking!$A:$K,10,0)</f>
        <v>2</v>
      </c>
      <c r="O346" s="18">
        <f>VLOOKUP(A346,[1]Ranking!$A:$K,11,0)</f>
        <v>1.3</v>
      </c>
      <c r="P346" s="18">
        <f t="shared" si="17"/>
        <v>0</v>
      </c>
      <c r="R346" s="27">
        <v>1.4</v>
      </c>
    </row>
    <row r="347" spans="1:18">
      <c r="A347" s="47">
        <v>344</v>
      </c>
      <c r="B347" s="48" t="s">
        <v>1049</v>
      </c>
      <c r="C347" s="22">
        <v>9544700800</v>
      </c>
      <c r="D347" s="49">
        <v>22640</v>
      </c>
      <c r="E347" s="23">
        <f t="shared" si="15"/>
        <v>421585.72438162542</v>
      </c>
      <c r="F347" s="24">
        <v>39</v>
      </c>
      <c r="G347" s="25">
        <v>90</v>
      </c>
      <c r="H347" s="26">
        <f t="shared" si="16"/>
        <v>64.5</v>
      </c>
      <c r="I347" s="25">
        <v>335</v>
      </c>
      <c r="J347" s="17">
        <v>10</v>
      </c>
      <c r="K347" s="27">
        <v>0.5</v>
      </c>
      <c r="L347" s="27"/>
      <c r="M347" s="25">
        <v>23</v>
      </c>
      <c r="N347" s="17">
        <f>VLOOKUP(A347,[1]Ranking!$A:$K,10,0)</f>
        <v>10</v>
      </c>
      <c r="O347" s="18">
        <f>VLOOKUP(A347,[1]Ranking!$A:$K,11,0)</f>
        <v>0.5</v>
      </c>
      <c r="P347" s="18">
        <f t="shared" si="17"/>
        <v>0</v>
      </c>
      <c r="R347" s="27">
        <v>0.6</v>
      </c>
    </row>
    <row r="348" spans="1:18">
      <c r="A348" s="47">
        <v>345</v>
      </c>
      <c r="B348" s="48" t="s">
        <v>1050</v>
      </c>
      <c r="C348" s="22">
        <v>139980600</v>
      </c>
      <c r="D348" s="49">
        <v>818</v>
      </c>
      <c r="E348" s="23">
        <f t="shared" si="15"/>
        <v>171125.42787286063</v>
      </c>
      <c r="F348" s="24">
        <v>203</v>
      </c>
      <c r="G348" s="25">
        <v>330</v>
      </c>
      <c r="H348" s="26">
        <f t="shared" si="16"/>
        <v>266.5</v>
      </c>
      <c r="I348" s="25">
        <v>44</v>
      </c>
      <c r="J348" s="17">
        <v>2</v>
      </c>
      <c r="K348" s="27">
        <v>1.3</v>
      </c>
      <c r="L348" s="27"/>
      <c r="M348" s="25">
        <v>16</v>
      </c>
      <c r="N348" s="17">
        <f>VLOOKUP(A348,[1]Ranking!$A:$K,10,0)</f>
        <v>2</v>
      </c>
      <c r="O348" s="18">
        <f>VLOOKUP(A348,[1]Ranking!$A:$K,11,0)</f>
        <v>1.3</v>
      </c>
      <c r="P348" s="18">
        <f t="shared" si="17"/>
        <v>0</v>
      </c>
      <c r="R348" s="27">
        <v>1.1000000000000001</v>
      </c>
    </row>
    <row r="349" spans="1:18">
      <c r="A349" s="47">
        <v>346</v>
      </c>
      <c r="B349" s="48" t="s">
        <v>1051</v>
      </c>
      <c r="C349" s="22">
        <v>3178797900</v>
      </c>
      <c r="D349" s="49">
        <v>18510</v>
      </c>
      <c r="E349" s="23">
        <f t="shared" si="15"/>
        <v>171734.08427876822</v>
      </c>
      <c r="F349" s="24">
        <v>201</v>
      </c>
      <c r="G349" s="25">
        <v>105</v>
      </c>
      <c r="H349" s="26">
        <f t="shared" si="16"/>
        <v>153</v>
      </c>
      <c r="I349" s="25">
        <v>223</v>
      </c>
      <c r="J349" s="17">
        <v>7</v>
      </c>
      <c r="K349" s="27">
        <v>0.8</v>
      </c>
      <c r="L349" s="27"/>
      <c r="M349" s="25">
        <v>22</v>
      </c>
      <c r="N349" s="17">
        <f>VLOOKUP(A349,[1]Ranking!$A:$K,10,0)</f>
        <v>7</v>
      </c>
      <c r="O349" s="18">
        <f>VLOOKUP(A349,[1]Ranking!$A:$K,11,0)</f>
        <v>0.8</v>
      </c>
      <c r="P349" s="18">
        <f t="shared" si="17"/>
        <v>0</v>
      </c>
      <c r="R349" s="27">
        <v>0.9</v>
      </c>
    </row>
    <row r="350" spans="1:18">
      <c r="A350" s="47">
        <v>347</v>
      </c>
      <c r="B350" s="48" t="s">
        <v>1052</v>
      </c>
      <c r="C350" s="22">
        <v>10155637600</v>
      </c>
      <c r="D350" s="49">
        <v>41248</v>
      </c>
      <c r="E350" s="23">
        <f t="shared" si="15"/>
        <v>246209.21256788209</v>
      </c>
      <c r="F350" s="24">
        <v>104</v>
      </c>
      <c r="G350" s="25">
        <v>37</v>
      </c>
      <c r="H350" s="26">
        <f t="shared" si="16"/>
        <v>70.5</v>
      </c>
      <c r="I350" s="25">
        <v>331</v>
      </c>
      <c r="J350" s="17">
        <v>10</v>
      </c>
      <c r="K350" s="27">
        <v>0.5</v>
      </c>
      <c r="L350" s="27"/>
      <c r="M350" s="25">
        <v>31</v>
      </c>
      <c r="N350" s="17">
        <f>VLOOKUP(A350,[1]Ranking!$A:$K,10,0)</f>
        <v>10</v>
      </c>
      <c r="O350" s="18">
        <f>VLOOKUP(A350,[1]Ranking!$A:$K,11,0)</f>
        <v>0.5</v>
      </c>
      <c r="P350" s="18">
        <f t="shared" si="17"/>
        <v>0</v>
      </c>
      <c r="R350" s="27">
        <v>1.1000000000000001</v>
      </c>
    </row>
    <row r="351" spans="1:18">
      <c r="A351" s="47">
        <v>348</v>
      </c>
      <c r="B351" s="48" t="s">
        <v>1053</v>
      </c>
      <c r="C351" s="22">
        <v>18737985800</v>
      </c>
      <c r="D351" s="49">
        <v>205319</v>
      </c>
      <c r="E351" s="23">
        <f t="shared" si="15"/>
        <v>91262.794967830545</v>
      </c>
      <c r="F351" s="24">
        <v>336</v>
      </c>
      <c r="G351" s="25">
        <v>2</v>
      </c>
      <c r="H351" s="26">
        <f t="shared" si="16"/>
        <v>169</v>
      </c>
      <c r="I351" s="25">
        <v>194</v>
      </c>
      <c r="J351" s="17">
        <v>6</v>
      </c>
      <c r="K351" s="27">
        <v>0.9</v>
      </c>
      <c r="L351" s="27"/>
      <c r="M351" s="25">
        <v>3</v>
      </c>
      <c r="N351" s="17">
        <f>VLOOKUP(A351,[1]Ranking!$A:$K,10,0)</f>
        <v>6</v>
      </c>
      <c r="O351" s="18">
        <f>VLOOKUP(A351,[1]Ranking!$A:$K,11,0)</f>
        <v>0.9</v>
      </c>
      <c r="P351" s="18">
        <f t="shared" si="17"/>
        <v>0</v>
      </c>
      <c r="R351" s="27">
        <v>0.8</v>
      </c>
    </row>
    <row r="352" spans="1:18">
      <c r="A352" s="47">
        <v>349</v>
      </c>
      <c r="B352" s="48" t="s">
        <v>1054</v>
      </c>
      <c r="C352" s="22">
        <v>198652000</v>
      </c>
      <c r="D352" s="49">
        <v>1183</v>
      </c>
      <c r="E352" s="23">
        <f t="shared" si="15"/>
        <v>167922.23161453931</v>
      </c>
      <c r="F352" s="24">
        <v>206</v>
      </c>
      <c r="G352" s="25">
        <v>319</v>
      </c>
      <c r="H352" s="26">
        <f t="shared" si="16"/>
        <v>262.5</v>
      </c>
      <c r="I352" s="25">
        <v>51</v>
      </c>
      <c r="J352" s="17">
        <v>2</v>
      </c>
      <c r="K352" s="27">
        <v>1.3</v>
      </c>
      <c r="L352" s="27"/>
      <c r="M352" s="25">
        <v>4</v>
      </c>
      <c r="N352" s="17">
        <f>VLOOKUP(A352,[1]Ranking!$A:$K,10,0)</f>
        <v>2</v>
      </c>
      <c r="O352" s="18">
        <f>VLOOKUP(A352,[1]Ranking!$A:$K,11,0)</f>
        <v>1.3</v>
      </c>
      <c r="P352" s="18">
        <f t="shared" si="17"/>
        <v>0</v>
      </c>
      <c r="R352" s="27">
        <v>1.3</v>
      </c>
    </row>
    <row r="353" spans="1:18">
      <c r="A353" s="47">
        <v>350</v>
      </c>
      <c r="B353" s="48" t="s">
        <v>1055</v>
      </c>
      <c r="C353" s="22">
        <v>2814471000</v>
      </c>
      <c r="D353" s="49">
        <v>12457</v>
      </c>
      <c r="E353" s="23">
        <f t="shared" si="15"/>
        <v>225934.89604238581</v>
      </c>
      <c r="F353" s="24">
        <v>123</v>
      </c>
      <c r="G353" s="25">
        <v>159</v>
      </c>
      <c r="H353" s="26">
        <f t="shared" si="16"/>
        <v>141</v>
      </c>
      <c r="I353" s="25">
        <v>241</v>
      </c>
      <c r="J353" s="17">
        <v>7</v>
      </c>
      <c r="K353" s="27">
        <v>0.8</v>
      </c>
      <c r="L353" s="27"/>
      <c r="M353" s="25">
        <v>6</v>
      </c>
      <c r="N353" s="17">
        <f>VLOOKUP(A353,[1]Ranking!$A:$K,10,0)</f>
        <v>7</v>
      </c>
      <c r="O353" s="18">
        <f>VLOOKUP(A353,[1]Ranking!$A:$K,11,0)</f>
        <v>0.8</v>
      </c>
      <c r="P353" s="18">
        <f t="shared" si="17"/>
        <v>0</v>
      </c>
      <c r="R353" s="27">
        <v>0.5</v>
      </c>
    </row>
    <row r="354" spans="1:18">
      <c r="A354" s="47">
        <v>351</v>
      </c>
      <c r="B354" s="48" t="s">
        <v>1056</v>
      </c>
      <c r="C354" s="22">
        <v>7825616900</v>
      </c>
      <c r="D354" s="49">
        <v>25244</v>
      </c>
      <c r="E354" s="23">
        <f t="shared" si="15"/>
        <v>309999.08493107272</v>
      </c>
      <c r="F354" s="24">
        <v>67</v>
      </c>
      <c r="G354" s="25">
        <v>77</v>
      </c>
      <c r="H354" s="26">
        <f t="shared" si="16"/>
        <v>72</v>
      </c>
      <c r="I354" s="25">
        <v>329</v>
      </c>
      <c r="J354" s="17">
        <v>10</v>
      </c>
      <c r="K354" s="27">
        <v>0.5</v>
      </c>
      <c r="L354" s="27"/>
      <c r="M354" s="25">
        <v>5</v>
      </c>
      <c r="N354" s="17">
        <f>VLOOKUP(A354,[1]Ranking!$A:$K,10,0)</f>
        <v>10</v>
      </c>
      <c r="O354" s="18">
        <f>VLOOKUP(A354,[1]Ranking!$A:$K,11,0)</f>
        <v>0.5</v>
      </c>
      <c r="P354" s="18">
        <f t="shared" si="17"/>
        <v>0</v>
      </c>
      <c r="R354" s="27">
        <v>1.1000000000000001</v>
      </c>
    </row>
    <row r="355" spans="1:18">
      <c r="C355" s="23"/>
      <c r="D355" s="23"/>
      <c r="E355" s="23"/>
    </row>
    <row r="356" spans="1:18">
      <c r="C356" s="50">
        <f>SUM(C4:C354)</f>
        <v>1583183946900</v>
      </c>
      <c r="D356" s="50">
        <f>SUM(D4:D354)</f>
        <v>6981974</v>
      </c>
      <c r="E356" s="50">
        <f>ROUND(C356/D356,0)</f>
        <v>226753</v>
      </c>
    </row>
    <row r="357" spans="1:18">
      <c r="C357" s="72" t="e">
        <f>SUM(#REF!)</f>
        <v>#REF!</v>
      </c>
      <c r="D357" s="51" t="e">
        <f>SUM(#REF!)</f>
        <v>#REF!</v>
      </c>
    </row>
    <row r="358" spans="1:18">
      <c r="C358" s="22" t="e">
        <f>C356-C357</f>
        <v>#REF!</v>
      </c>
    </row>
  </sheetData>
  <autoFilter ref="A3:R354" xr:uid="{90700D64-CCEE-4E3B-A846-90BB86B86160}">
    <sortState xmlns:xlrd2="http://schemas.microsoft.com/office/spreadsheetml/2017/richdata2" ref="A4:R354">
      <sortCondition ref="A3:A354"/>
    </sortState>
  </autoFilter>
  <sortState xmlns:xlrd2="http://schemas.microsoft.com/office/spreadsheetml/2017/richdata2" ref="A4:K354">
    <sortCondition descending="1" ref="H4:H354"/>
    <sortCondition ref="F4:F354"/>
  </sortState>
  <mergeCells count="1">
    <mergeCell ref="M1:R1"/>
  </mergeCells>
  <pageMargins left="0.5" right="0.25" top="1" bottom="1" header="0.5" footer="0.5"/>
  <pageSetup scale="80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49C4-92C8-419A-A9A5-B2F1340070A3}">
  <dimension ref="A1:S201"/>
  <sheetViews>
    <sheetView workbookViewId="0">
      <pane ySplit="1" topLeftCell="A2" activePane="bottomLeft" state="frozen"/>
      <selection pane="bottomLeft" activeCell="C6" sqref="C6"/>
    </sheetView>
  </sheetViews>
  <sheetFormatPr defaultRowHeight="12.5"/>
  <cols>
    <col min="2" max="2" width="19.6328125" bestFit="1" customWidth="1"/>
    <col min="3" max="3" width="8.1796875" bestFit="1" customWidth="1"/>
    <col min="4" max="4" width="56.36328125" bestFit="1" customWidth="1"/>
    <col min="5" max="5" width="8.90625" bestFit="1" customWidth="1"/>
    <col min="6" max="6" width="4.81640625" bestFit="1" customWidth="1"/>
    <col min="7" max="7" width="8.1796875" bestFit="1" customWidth="1"/>
    <col min="8" max="8" width="11.36328125" customWidth="1"/>
    <col min="9" max="9" width="7.1796875" bestFit="1" customWidth="1"/>
    <col min="10" max="10" width="6.90625" bestFit="1" customWidth="1"/>
    <col min="11" max="11" width="11.6328125" customWidth="1"/>
    <col min="12" max="12" width="6.90625" bestFit="1" customWidth="1"/>
    <col min="13" max="13" width="10.453125" customWidth="1"/>
    <col min="14" max="14" width="6.90625" bestFit="1" customWidth="1"/>
    <col min="17" max="17" width="8.54296875" bestFit="1" customWidth="1"/>
    <col min="18" max="18" width="8.6328125" bestFit="1" customWidth="1"/>
    <col min="19" max="19" width="27.36328125" bestFit="1" customWidth="1"/>
  </cols>
  <sheetData>
    <row r="1" spans="1:19" ht="43.5">
      <c r="A1" s="76" t="s">
        <v>1498</v>
      </c>
      <c r="B1" s="76" t="s">
        <v>1499</v>
      </c>
      <c r="C1" s="76" t="s">
        <v>1500</v>
      </c>
      <c r="D1" s="76" t="s">
        <v>1501</v>
      </c>
      <c r="E1" s="76" t="s">
        <v>1502</v>
      </c>
      <c r="F1" s="76" t="s">
        <v>1503</v>
      </c>
      <c r="G1" s="76" t="s">
        <v>1504</v>
      </c>
      <c r="H1" s="76" t="s">
        <v>1505</v>
      </c>
      <c r="I1" s="84" t="s">
        <v>1506</v>
      </c>
      <c r="J1" s="76" t="s">
        <v>1507</v>
      </c>
      <c r="K1" s="84" t="s">
        <v>1508</v>
      </c>
      <c r="L1" s="76" t="s">
        <v>1507</v>
      </c>
      <c r="M1" s="84" t="s">
        <v>1509</v>
      </c>
      <c r="N1" s="76" t="s">
        <v>1507</v>
      </c>
      <c r="O1" s="77"/>
      <c r="P1" s="78" t="s">
        <v>1510</v>
      </c>
      <c r="Q1" s="78" t="s">
        <v>1511</v>
      </c>
      <c r="R1" s="78" t="s">
        <v>1512</v>
      </c>
    </row>
    <row r="2" spans="1:19">
      <c r="A2" s="79">
        <v>1</v>
      </c>
      <c r="B2" t="s">
        <v>1095</v>
      </c>
      <c r="C2">
        <v>1.4999999999999999E-2</v>
      </c>
      <c r="D2" t="s">
        <v>1513</v>
      </c>
      <c r="E2" s="80">
        <v>42490</v>
      </c>
      <c r="F2">
        <f>YEAR(E2)</f>
        <v>2016</v>
      </c>
      <c r="G2">
        <f>C2*100</f>
        <v>1.5</v>
      </c>
      <c r="H2">
        <v>3</v>
      </c>
      <c r="I2">
        <v>1</v>
      </c>
      <c r="J2" s="81" t="str">
        <f>IF(I2&gt;0,"*","")</f>
        <v>*</v>
      </c>
      <c r="K2">
        <v>2</v>
      </c>
      <c r="L2" s="81" t="str">
        <f>IF(K2&gt;0,"*","")</f>
        <v>*</v>
      </c>
      <c r="M2">
        <v>3</v>
      </c>
      <c r="N2" s="81" t="str">
        <f>IF(M2&gt;0,"*","")</f>
        <v>*</v>
      </c>
      <c r="P2" s="82" t="s">
        <v>1298</v>
      </c>
      <c r="Q2" s="82">
        <v>2024</v>
      </c>
      <c r="R2" s="82">
        <v>2017</v>
      </c>
    </row>
    <row r="3" spans="1:19">
      <c r="A3" s="79">
        <v>2</v>
      </c>
      <c r="B3" t="s">
        <v>1096</v>
      </c>
      <c r="C3">
        <v>1.4999999999999999E-2</v>
      </c>
      <c r="D3" t="s">
        <v>1514</v>
      </c>
      <c r="E3" s="80">
        <v>37565</v>
      </c>
      <c r="F3">
        <f t="shared" ref="F3:F66" si="0">YEAR(E3)</f>
        <v>2002</v>
      </c>
      <c r="G3">
        <f t="shared" ref="G3:G66" si="1">C3*100</f>
        <v>1.5</v>
      </c>
      <c r="H3">
        <v>2</v>
      </c>
      <c r="I3">
        <v>1</v>
      </c>
      <c r="J3" s="81" t="str">
        <f t="shared" ref="J3:J66" si="2">IF(I3&gt;0,"*","")</f>
        <v>*</v>
      </c>
      <c r="K3">
        <v>0</v>
      </c>
      <c r="L3" s="81" t="str">
        <f t="shared" ref="L3:L66" si="3">IF(K3&gt;0,"*","")</f>
        <v/>
      </c>
      <c r="M3">
        <v>3</v>
      </c>
      <c r="N3" s="81" t="str">
        <f t="shared" ref="N3:N66" si="4">IF(M3&gt;0,"*","")</f>
        <v>*</v>
      </c>
      <c r="P3" s="82" t="s">
        <v>1299</v>
      </c>
      <c r="Q3" s="82">
        <v>2024</v>
      </c>
      <c r="R3" s="82">
        <v>2003</v>
      </c>
    </row>
    <row r="4" spans="1:19">
      <c r="A4" s="85">
        <v>3</v>
      </c>
      <c r="B4" t="s">
        <v>1097</v>
      </c>
      <c r="C4">
        <v>1.4999999999999999E-2</v>
      </c>
      <c r="D4" t="s">
        <v>1520</v>
      </c>
      <c r="E4" s="80">
        <v>37718</v>
      </c>
      <c r="F4">
        <f t="shared" si="0"/>
        <v>2003</v>
      </c>
      <c r="G4">
        <f t="shared" si="1"/>
        <v>1.5</v>
      </c>
      <c r="H4">
        <v>2</v>
      </c>
      <c r="I4">
        <v>1</v>
      </c>
      <c r="J4" s="81" t="str">
        <f t="shared" si="2"/>
        <v>*</v>
      </c>
      <c r="K4">
        <v>2</v>
      </c>
      <c r="L4" s="81" t="str">
        <f t="shared" si="3"/>
        <v>*</v>
      </c>
      <c r="N4" s="81" t="str">
        <f t="shared" si="4"/>
        <v/>
      </c>
      <c r="P4" s="82" t="s">
        <v>1300</v>
      </c>
      <c r="Q4" s="82">
        <v>2024</v>
      </c>
      <c r="R4" s="82">
        <v>2004</v>
      </c>
      <c r="S4" t="s">
        <v>1522</v>
      </c>
    </row>
    <row r="5" spans="1:19">
      <c r="A5" s="79">
        <v>5</v>
      </c>
      <c r="B5" t="s">
        <v>1098</v>
      </c>
      <c r="C5">
        <v>0.01</v>
      </c>
      <c r="D5" t="s">
        <v>1515</v>
      </c>
      <c r="E5" s="80">
        <v>37201</v>
      </c>
      <c r="F5">
        <f t="shared" si="0"/>
        <v>2001</v>
      </c>
      <c r="G5">
        <f t="shared" si="1"/>
        <v>1</v>
      </c>
      <c r="H5">
        <v>1</v>
      </c>
      <c r="I5">
        <v>1</v>
      </c>
      <c r="J5" s="81" t="str">
        <f t="shared" si="2"/>
        <v>*</v>
      </c>
      <c r="K5">
        <v>0</v>
      </c>
      <c r="L5" s="81" t="str">
        <f t="shared" si="3"/>
        <v/>
      </c>
      <c r="M5">
        <v>0</v>
      </c>
      <c r="N5" s="81" t="str">
        <f t="shared" si="4"/>
        <v/>
      </c>
      <c r="P5" s="82" t="s">
        <v>1301</v>
      </c>
      <c r="Q5" s="82">
        <v>2020</v>
      </c>
      <c r="R5" s="82">
        <v>0</v>
      </c>
    </row>
    <row r="6" spans="1:19">
      <c r="A6" s="79">
        <v>7</v>
      </c>
      <c r="B6" t="s">
        <v>1099</v>
      </c>
      <c r="C6">
        <v>0.01</v>
      </c>
      <c r="D6" t="s">
        <v>1513</v>
      </c>
      <c r="E6" s="80">
        <v>45237</v>
      </c>
      <c r="F6">
        <f t="shared" si="0"/>
        <v>2023</v>
      </c>
      <c r="G6">
        <f t="shared" si="1"/>
        <v>1</v>
      </c>
      <c r="H6">
        <v>3</v>
      </c>
      <c r="I6">
        <v>1</v>
      </c>
      <c r="J6" s="81" t="str">
        <f t="shared" si="2"/>
        <v>*</v>
      </c>
      <c r="K6">
        <v>2</v>
      </c>
      <c r="L6" s="81" t="str">
        <f t="shared" si="3"/>
        <v>*</v>
      </c>
      <c r="M6">
        <v>3</v>
      </c>
      <c r="N6" s="81" t="str">
        <f t="shared" si="4"/>
        <v>*</v>
      </c>
      <c r="P6" s="82" t="s">
        <v>1302</v>
      </c>
      <c r="Q6" s="82">
        <v>2024</v>
      </c>
      <c r="R6" s="82">
        <v>2003</v>
      </c>
    </row>
    <row r="7" spans="1:19">
      <c r="A7" s="79">
        <v>8</v>
      </c>
      <c r="B7" t="s">
        <v>1100</v>
      </c>
      <c r="C7">
        <v>0.03</v>
      </c>
      <c r="D7" t="s">
        <v>1514</v>
      </c>
      <c r="E7" s="80">
        <v>36984</v>
      </c>
      <c r="F7">
        <f t="shared" si="0"/>
        <v>2001</v>
      </c>
      <c r="G7">
        <f t="shared" si="1"/>
        <v>3</v>
      </c>
      <c r="H7">
        <v>2</v>
      </c>
      <c r="I7">
        <v>1</v>
      </c>
      <c r="J7" s="81" t="str">
        <f t="shared" si="2"/>
        <v>*</v>
      </c>
      <c r="K7">
        <v>0</v>
      </c>
      <c r="L7" s="81" t="str">
        <f t="shared" si="3"/>
        <v/>
      </c>
      <c r="M7">
        <v>3</v>
      </c>
      <c r="N7" s="81" t="str">
        <f t="shared" si="4"/>
        <v>*</v>
      </c>
      <c r="P7" s="82" t="s">
        <v>1303</v>
      </c>
      <c r="Q7" s="82">
        <v>2020</v>
      </c>
      <c r="R7" s="82">
        <v>0</v>
      </c>
    </row>
    <row r="8" spans="1:19">
      <c r="A8" s="79">
        <v>104</v>
      </c>
      <c r="B8" t="s">
        <v>1151</v>
      </c>
      <c r="C8">
        <v>0.03</v>
      </c>
      <c r="D8" t="s">
        <v>1514</v>
      </c>
      <c r="E8" s="80">
        <v>37020</v>
      </c>
      <c r="F8">
        <f t="shared" si="0"/>
        <v>2001</v>
      </c>
      <c r="G8">
        <f t="shared" si="1"/>
        <v>3</v>
      </c>
      <c r="H8">
        <v>2</v>
      </c>
      <c r="I8">
        <v>1</v>
      </c>
      <c r="J8" s="81" t="str">
        <f t="shared" si="2"/>
        <v>*</v>
      </c>
      <c r="K8">
        <v>0</v>
      </c>
      <c r="L8" s="81" t="str">
        <f t="shared" si="3"/>
        <v/>
      </c>
      <c r="M8">
        <v>3</v>
      </c>
      <c r="N8" s="81" t="str">
        <f t="shared" si="4"/>
        <v>*</v>
      </c>
      <c r="P8" s="82" t="s">
        <v>1304</v>
      </c>
      <c r="Q8" s="82">
        <v>2024</v>
      </c>
      <c r="R8" s="82">
        <v>2025</v>
      </c>
    </row>
    <row r="9" spans="1:19">
      <c r="A9" s="79">
        <v>10</v>
      </c>
      <c r="B9" t="s">
        <v>1101</v>
      </c>
      <c r="C9">
        <v>1.4999999999999999E-2</v>
      </c>
      <c r="D9" t="s">
        <v>1513</v>
      </c>
      <c r="E9" s="80">
        <v>41947</v>
      </c>
      <c r="F9">
        <f t="shared" si="0"/>
        <v>2014</v>
      </c>
      <c r="G9">
        <f t="shared" si="1"/>
        <v>1.5</v>
      </c>
      <c r="H9">
        <v>3</v>
      </c>
      <c r="I9">
        <v>1</v>
      </c>
      <c r="J9" s="81" t="str">
        <f t="shared" si="2"/>
        <v>*</v>
      </c>
      <c r="K9">
        <v>2</v>
      </c>
      <c r="L9" s="81" t="str">
        <f t="shared" si="3"/>
        <v>*</v>
      </c>
      <c r="M9">
        <v>3</v>
      </c>
      <c r="N9" s="81" t="str">
        <f t="shared" si="4"/>
        <v>*</v>
      </c>
      <c r="P9" s="82" t="s">
        <v>1305</v>
      </c>
      <c r="Q9" s="82">
        <v>2024</v>
      </c>
      <c r="R9" s="82">
        <v>2008</v>
      </c>
    </row>
    <row r="10" spans="1:19">
      <c r="A10" s="79">
        <v>14</v>
      </c>
      <c r="B10" t="s">
        <v>1102</v>
      </c>
      <c r="C10">
        <v>0.03</v>
      </c>
      <c r="D10" t="s">
        <v>1514</v>
      </c>
      <c r="E10" s="80">
        <v>37383</v>
      </c>
      <c r="F10">
        <f t="shared" si="0"/>
        <v>2002</v>
      </c>
      <c r="G10">
        <f t="shared" si="1"/>
        <v>3</v>
      </c>
      <c r="H10">
        <v>2</v>
      </c>
      <c r="I10">
        <v>1</v>
      </c>
      <c r="J10" s="81" t="str">
        <f t="shared" si="2"/>
        <v>*</v>
      </c>
      <c r="K10">
        <v>0</v>
      </c>
      <c r="L10" s="81" t="str">
        <f t="shared" si="3"/>
        <v/>
      </c>
      <c r="M10">
        <v>3</v>
      </c>
      <c r="N10" s="81" t="str">
        <f t="shared" si="4"/>
        <v>*</v>
      </c>
      <c r="P10" s="82" t="s">
        <v>1306</v>
      </c>
      <c r="Q10" s="82">
        <v>2024</v>
      </c>
      <c r="R10" s="82">
        <v>0</v>
      </c>
    </row>
    <row r="11" spans="1:19">
      <c r="A11" s="79">
        <v>19</v>
      </c>
      <c r="B11" t="s">
        <v>1103</v>
      </c>
      <c r="C11">
        <v>0.03</v>
      </c>
      <c r="D11" t="s">
        <v>1515</v>
      </c>
      <c r="E11" s="80">
        <v>37004</v>
      </c>
      <c r="F11">
        <f t="shared" si="0"/>
        <v>2001</v>
      </c>
      <c r="G11">
        <f t="shared" si="1"/>
        <v>3</v>
      </c>
      <c r="H11">
        <v>1</v>
      </c>
      <c r="I11">
        <v>1</v>
      </c>
      <c r="J11" s="81" t="str">
        <f t="shared" si="2"/>
        <v>*</v>
      </c>
      <c r="K11">
        <v>0</v>
      </c>
      <c r="L11" s="81" t="str">
        <f t="shared" si="3"/>
        <v/>
      </c>
      <c r="M11">
        <v>0</v>
      </c>
      <c r="N11" s="81" t="str">
        <f t="shared" si="4"/>
        <v/>
      </c>
      <c r="P11" s="82" t="s">
        <v>1307</v>
      </c>
      <c r="Q11" s="82">
        <v>2024</v>
      </c>
      <c r="R11" s="82">
        <v>2016</v>
      </c>
    </row>
    <row r="12" spans="1:19">
      <c r="A12" s="79">
        <v>20</v>
      </c>
      <c r="B12" t="s">
        <v>1104</v>
      </c>
      <c r="C12">
        <v>0.03</v>
      </c>
      <c r="D12" t="s">
        <v>1516</v>
      </c>
      <c r="E12" s="80">
        <v>38293</v>
      </c>
      <c r="F12">
        <f t="shared" si="0"/>
        <v>2004</v>
      </c>
      <c r="G12">
        <f t="shared" si="1"/>
        <v>3</v>
      </c>
      <c r="H12">
        <v>0</v>
      </c>
      <c r="I12">
        <v>0</v>
      </c>
      <c r="J12" s="81" t="str">
        <f t="shared" si="2"/>
        <v/>
      </c>
      <c r="K12">
        <v>0</v>
      </c>
      <c r="L12" s="81" t="str">
        <f t="shared" si="3"/>
        <v/>
      </c>
      <c r="M12">
        <v>0</v>
      </c>
      <c r="N12" s="81" t="str">
        <f t="shared" si="4"/>
        <v/>
      </c>
      <c r="P12" s="82" t="s">
        <v>1308</v>
      </c>
      <c r="Q12" s="82">
        <v>2020</v>
      </c>
      <c r="R12" s="82">
        <v>0</v>
      </c>
    </row>
    <row r="13" spans="1:19">
      <c r="A13" s="79">
        <v>22</v>
      </c>
      <c r="B13" t="s">
        <v>1105</v>
      </c>
      <c r="C13">
        <v>1.4999999999999999E-2</v>
      </c>
      <c r="D13" t="s">
        <v>1513</v>
      </c>
      <c r="E13" s="80">
        <v>39585</v>
      </c>
      <c r="F13">
        <f t="shared" si="0"/>
        <v>2008</v>
      </c>
      <c r="G13">
        <f t="shared" si="1"/>
        <v>1.5</v>
      </c>
      <c r="H13">
        <v>3</v>
      </c>
      <c r="I13">
        <v>1</v>
      </c>
      <c r="J13" s="81" t="str">
        <f t="shared" si="2"/>
        <v>*</v>
      </c>
      <c r="K13" s="79">
        <v>2</v>
      </c>
      <c r="L13" s="81" t="str">
        <f t="shared" si="3"/>
        <v>*</v>
      </c>
      <c r="M13">
        <v>3</v>
      </c>
      <c r="N13" s="81" t="str">
        <f t="shared" si="4"/>
        <v>*</v>
      </c>
      <c r="P13" s="82" t="s">
        <v>1309</v>
      </c>
      <c r="Q13" s="82">
        <v>2020</v>
      </c>
      <c r="R13" s="82">
        <v>0</v>
      </c>
    </row>
    <row r="14" spans="1:19">
      <c r="A14" s="79">
        <v>23</v>
      </c>
      <c r="B14" t="s">
        <v>1106</v>
      </c>
      <c r="C14">
        <v>0.03</v>
      </c>
      <c r="D14" t="s">
        <v>1514</v>
      </c>
      <c r="E14" s="80">
        <v>36960</v>
      </c>
      <c r="F14">
        <f t="shared" si="0"/>
        <v>2001</v>
      </c>
      <c r="G14">
        <f t="shared" si="1"/>
        <v>3</v>
      </c>
      <c r="H14">
        <v>2</v>
      </c>
      <c r="I14">
        <v>1</v>
      </c>
      <c r="J14" s="81" t="str">
        <f t="shared" si="2"/>
        <v>*</v>
      </c>
      <c r="K14">
        <v>0</v>
      </c>
      <c r="L14" s="81" t="str">
        <f t="shared" si="3"/>
        <v/>
      </c>
      <c r="M14">
        <v>3</v>
      </c>
      <c r="N14" s="81" t="str">
        <f t="shared" si="4"/>
        <v>*</v>
      </c>
      <c r="P14" s="82" t="s">
        <v>1310</v>
      </c>
      <c r="Q14" s="82">
        <v>2020</v>
      </c>
      <c r="R14" s="82">
        <v>0</v>
      </c>
    </row>
    <row r="15" spans="1:19">
      <c r="A15" s="79">
        <v>24</v>
      </c>
      <c r="B15" t="s">
        <v>1107</v>
      </c>
      <c r="C15">
        <v>1.4999999999999999E-2</v>
      </c>
      <c r="D15" t="s">
        <v>1514</v>
      </c>
      <c r="E15" s="80">
        <v>38488</v>
      </c>
      <c r="F15">
        <f t="shared" si="0"/>
        <v>2005</v>
      </c>
      <c r="G15">
        <f t="shared" si="1"/>
        <v>1.5</v>
      </c>
      <c r="H15">
        <v>2</v>
      </c>
      <c r="I15">
        <v>1</v>
      </c>
      <c r="J15" s="81" t="str">
        <f t="shared" si="2"/>
        <v>*</v>
      </c>
      <c r="K15">
        <v>0</v>
      </c>
      <c r="L15" s="81" t="str">
        <f t="shared" si="3"/>
        <v/>
      </c>
      <c r="M15">
        <v>3</v>
      </c>
      <c r="N15" s="81" t="str">
        <f t="shared" si="4"/>
        <v>*</v>
      </c>
      <c r="P15" s="82" t="s">
        <v>1311</v>
      </c>
      <c r="Q15" s="82">
        <v>2024</v>
      </c>
      <c r="R15" s="82">
        <v>2003</v>
      </c>
    </row>
    <row r="16" spans="1:19">
      <c r="A16">
        <v>26</v>
      </c>
      <c r="B16" t="s">
        <v>1108</v>
      </c>
      <c r="C16">
        <v>1.4999999999999999E-2</v>
      </c>
      <c r="D16" t="s">
        <v>1514</v>
      </c>
      <c r="E16" s="80">
        <v>40484</v>
      </c>
      <c r="F16">
        <f t="shared" si="0"/>
        <v>2010</v>
      </c>
      <c r="G16">
        <f t="shared" si="1"/>
        <v>1.5</v>
      </c>
      <c r="H16">
        <v>2</v>
      </c>
      <c r="I16">
        <v>1</v>
      </c>
      <c r="J16" s="81" t="str">
        <f t="shared" si="2"/>
        <v>*</v>
      </c>
      <c r="K16">
        <v>0</v>
      </c>
      <c r="L16" s="81" t="str">
        <f t="shared" si="3"/>
        <v/>
      </c>
      <c r="M16">
        <v>3</v>
      </c>
      <c r="N16" s="81" t="str">
        <f t="shared" si="4"/>
        <v>*</v>
      </c>
      <c r="P16" s="82" t="s">
        <v>1312</v>
      </c>
      <c r="Q16" s="82">
        <v>2020</v>
      </c>
      <c r="R16" s="82">
        <v>0</v>
      </c>
    </row>
    <row r="17" spans="1:19">
      <c r="A17" s="79">
        <v>28</v>
      </c>
      <c r="B17" t="s">
        <v>1109</v>
      </c>
      <c r="C17">
        <v>0.03</v>
      </c>
      <c r="D17" t="s">
        <v>1513</v>
      </c>
      <c r="E17" s="80">
        <v>43410</v>
      </c>
      <c r="F17">
        <f t="shared" si="0"/>
        <v>2018</v>
      </c>
      <c r="G17">
        <f t="shared" si="1"/>
        <v>3</v>
      </c>
      <c r="H17">
        <v>3</v>
      </c>
      <c r="I17">
        <v>1</v>
      </c>
      <c r="J17" s="81" t="str">
        <f t="shared" si="2"/>
        <v>*</v>
      </c>
      <c r="K17">
        <v>2</v>
      </c>
      <c r="L17" s="81" t="str">
        <f t="shared" si="3"/>
        <v>*</v>
      </c>
      <c r="M17">
        <v>3</v>
      </c>
      <c r="N17" s="81" t="str">
        <f t="shared" si="4"/>
        <v>*</v>
      </c>
      <c r="P17" s="82" t="s">
        <v>1313</v>
      </c>
      <c r="Q17" s="82">
        <v>2020</v>
      </c>
      <c r="R17" s="82">
        <v>0</v>
      </c>
    </row>
    <row r="18" spans="1:19">
      <c r="A18" s="79">
        <v>30</v>
      </c>
      <c r="B18" t="s">
        <v>1110</v>
      </c>
      <c r="C18">
        <v>0.01</v>
      </c>
      <c r="D18" t="s">
        <v>1514</v>
      </c>
      <c r="E18" s="80">
        <v>41219</v>
      </c>
      <c r="F18">
        <f t="shared" si="0"/>
        <v>2012</v>
      </c>
      <c r="G18">
        <f t="shared" si="1"/>
        <v>1</v>
      </c>
      <c r="H18">
        <v>2</v>
      </c>
      <c r="I18">
        <v>1</v>
      </c>
      <c r="J18" s="81" t="str">
        <f t="shared" si="2"/>
        <v>*</v>
      </c>
      <c r="K18">
        <v>0</v>
      </c>
      <c r="L18" s="81" t="str">
        <f t="shared" si="3"/>
        <v/>
      </c>
      <c r="M18">
        <v>3</v>
      </c>
      <c r="N18" s="81" t="str">
        <f t="shared" si="4"/>
        <v>*</v>
      </c>
      <c r="P18" s="82" t="s">
        <v>1314</v>
      </c>
      <c r="Q18" s="82">
        <v>2020</v>
      </c>
      <c r="R18" s="82">
        <v>0</v>
      </c>
    </row>
    <row r="19" spans="1:19">
      <c r="A19" s="79">
        <v>31</v>
      </c>
      <c r="B19" t="s">
        <v>1111</v>
      </c>
      <c r="C19">
        <v>0.01</v>
      </c>
      <c r="D19" t="s">
        <v>1513</v>
      </c>
      <c r="E19" s="80">
        <v>42682</v>
      </c>
      <c r="F19">
        <f t="shared" si="0"/>
        <v>2016</v>
      </c>
      <c r="G19">
        <f t="shared" si="1"/>
        <v>1</v>
      </c>
      <c r="H19">
        <v>3</v>
      </c>
      <c r="I19">
        <v>1</v>
      </c>
      <c r="J19" s="81" t="str">
        <f t="shared" si="2"/>
        <v>*</v>
      </c>
      <c r="K19">
        <v>2</v>
      </c>
      <c r="L19" s="81" t="str">
        <f t="shared" si="3"/>
        <v>*</v>
      </c>
      <c r="M19">
        <v>3</v>
      </c>
      <c r="N19" s="81" t="str">
        <f t="shared" si="4"/>
        <v>*</v>
      </c>
      <c r="P19" s="82" t="s">
        <v>1315</v>
      </c>
      <c r="Q19" s="82">
        <v>2020</v>
      </c>
      <c r="R19" s="82">
        <v>0</v>
      </c>
    </row>
    <row r="20" spans="1:19">
      <c r="A20">
        <v>35</v>
      </c>
      <c r="B20" t="s">
        <v>1112</v>
      </c>
      <c r="C20">
        <v>0.01</v>
      </c>
      <c r="D20" t="s">
        <v>1513</v>
      </c>
      <c r="E20" s="80">
        <v>42682</v>
      </c>
      <c r="F20">
        <f t="shared" si="0"/>
        <v>2016</v>
      </c>
      <c r="G20">
        <f t="shared" si="1"/>
        <v>1</v>
      </c>
      <c r="H20">
        <v>3</v>
      </c>
      <c r="I20">
        <v>1</v>
      </c>
      <c r="J20" s="81" t="str">
        <f t="shared" si="2"/>
        <v>*</v>
      </c>
      <c r="K20">
        <v>2</v>
      </c>
      <c r="L20" s="81" t="str">
        <f t="shared" si="3"/>
        <v>*</v>
      </c>
      <c r="M20">
        <v>3</v>
      </c>
      <c r="N20" s="81" t="str">
        <f t="shared" si="4"/>
        <v>*</v>
      </c>
      <c r="P20" s="82" t="s">
        <v>1316</v>
      </c>
      <c r="Q20" s="82">
        <v>2024</v>
      </c>
      <c r="R20" s="82">
        <v>2021</v>
      </c>
    </row>
    <row r="21" spans="1:19">
      <c r="A21" s="79">
        <v>36</v>
      </c>
      <c r="B21" t="s">
        <v>1113</v>
      </c>
      <c r="C21">
        <v>0.03</v>
      </c>
      <c r="D21" t="s">
        <v>1516</v>
      </c>
      <c r="E21" s="80">
        <v>38448</v>
      </c>
      <c r="F21">
        <f t="shared" si="0"/>
        <v>2005</v>
      </c>
      <c r="G21">
        <f t="shared" si="1"/>
        <v>3</v>
      </c>
      <c r="H21">
        <v>0</v>
      </c>
      <c r="I21">
        <v>0</v>
      </c>
      <c r="J21" s="81" t="str">
        <f t="shared" si="2"/>
        <v/>
      </c>
      <c r="K21">
        <v>0</v>
      </c>
      <c r="L21" s="81" t="str">
        <f t="shared" si="3"/>
        <v/>
      </c>
      <c r="M21">
        <v>0</v>
      </c>
      <c r="N21" s="81" t="str">
        <f t="shared" si="4"/>
        <v/>
      </c>
      <c r="P21" s="82" t="s">
        <v>1317</v>
      </c>
      <c r="Q21" s="82">
        <v>2024</v>
      </c>
      <c r="R21" s="82">
        <v>2005</v>
      </c>
    </row>
    <row r="22" spans="1:19">
      <c r="A22" s="79">
        <v>37</v>
      </c>
      <c r="B22" t="s">
        <v>1114</v>
      </c>
      <c r="C22">
        <v>0.01</v>
      </c>
      <c r="D22" t="s">
        <v>1515</v>
      </c>
      <c r="E22" s="80">
        <v>41947</v>
      </c>
      <c r="F22">
        <f t="shared" si="0"/>
        <v>2014</v>
      </c>
      <c r="G22">
        <f t="shared" si="1"/>
        <v>1</v>
      </c>
      <c r="H22">
        <v>1</v>
      </c>
      <c r="I22">
        <v>1</v>
      </c>
      <c r="J22" s="81" t="str">
        <f t="shared" si="2"/>
        <v>*</v>
      </c>
      <c r="K22">
        <v>0</v>
      </c>
      <c r="L22" s="81" t="str">
        <f t="shared" si="3"/>
        <v/>
      </c>
      <c r="M22">
        <v>0</v>
      </c>
      <c r="N22" s="81" t="str">
        <f t="shared" si="4"/>
        <v/>
      </c>
      <c r="P22" s="82" t="s">
        <v>1318</v>
      </c>
      <c r="Q22" s="82">
        <v>2020</v>
      </c>
      <c r="R22" s="82">
        <v>0</v>
      </c>
    </row>
    <row r="23" spans="1:19">
      <c r="A23" s="79">
        <v>38</v>
      </c>
      <c r="B23" t="s">
        <v>1115</v>
      </c>
      <c r="C23">
        <v>0.03</v>
      </c>
      <c r="D23" t="s">
        <v>1514</v>
      </c>
      <c r="E23" s="80">
        <v>37026</v>
      </c>
      <c r="F23">
        <f t="shared" si="0"/>
        <v>2001</v>
      </c>
      <c r="G23">
        <f t="shared" si="1"/>
        <v>3</v>
      </c>
      <c r="H23">
        <v>2</v>
      </c>
      <c r="I23">
        <v>1</v>
      </c>
      <c r="J23" s="81" t="str">
        <f t="shared" si="2"/>
        <v>*</v>
      </c>
      <c r="K23">
        <v>0</v>
      </c>
      <c r="L23" s="81" t="str">
        <f t="shared" si="3"/>
        <v/>
      </c>
      <c r="M23">
        <v>3</v>
      </c>
      <c r="N23" s="81" t="str">
        <f t="shared" si="4"/>
        <v>*</v>
      </c>
      <c r="P23" s="82" t="s">
        <v>1319</v>
      </c>
      <c r="Q23" s="82">
        <v>2024</v>
      </c>
      <c r="R23" s="82">
        <v>2009</v>
      </c>
    </row>
    <row r="24" spans="1:19">
      <c r="A24" s="79">
        <v>39</v>
      </c>
      <c r="B24" t="s">
        <v>1116</v>
      </c>
      <c r="C24">
        <v>0.01</v>
      </c>
      <c r="D24" t="s">
        <v>1514</v>
      </c>
      <c r="E24" s="80">
        <v>44873</v>
      </c>
      <c r="F24">
        <f t="shared" si="0"/>
        <v>2022</v>
      </c>
      <c r="G24">
        <f t="shared" si="1"/>
        <v>1</v>
      </c>
      <c r="H24">
        <v>2</v>
      </c>
      <c r="I24">
        <v>1</v>
      </c>
      <c r="J24" s="81" t="str">
        <f t="shared" si="2"/>
        <v>*</v>
      </c>
      <c r="K24">
        <v>0</v>
      </c>
      <c r="L24" s="81" t="str">
        <f t="shared" si="3"/>
        <v/>
      </c>
      <c r="M24">
        <v>3</v>
      </c>
      <c r="N24" s="81" t="str">
        <f t="shared" si="4"/>
        <v>*</v>
      </c>
      <c r="P24" s="82" t="s">
        <v>1320</v>
      </c>
      <c r="Q24" s="82">
        <v>2024</v>
      </c>
      <c r="R24" s="82">
        <v>2002</v>
      </c>
    </row>
    <row r="25" spans="1:19">
      <c r="A25" s="79">
        <v>40</v>
      </c>
      <c r="B25" t="s">
        <v>1117</v>
      </c>
      <c r="C25">
        <v>0.01</v>
      </c>
      <c r="D25" t="s">
        <v>1514</v>
      </c>
      <c r="E25" s="80">
        <v>37348</v>
      </c>
      <c r="F25">
        <f t="shared" si="0"/>
        <v>2002</v>
      </c>
      <c r="G25">
        <f t="shared" si="1"/>
        <v>1</v>
      </c>
      <c r="H25">
        <v>2</v>
      </c>
      <c r="I25">
        <v>1</v>
      </c>
      <c r="J25" s="81" t="str">
        <f t="shared" si="2"/>
        <v>*</v>
      </c>
      <c r="K25">
        <v>0</v>
      </c>
      <c r="L25" s="81" t="str">
        <f t="shared" si="3"/>
        <v/>
      </c>
      <c r="M25">
        <v>3</v>
      </c>
      <c r="N25" s="81" t="str">
        <f t="shared" si="4"/>
        <v>*</v>
      </c>
      <c r="P25" s="82" t="s">
        <v>1321</v>
      </c>
      <c r="Q25" s="82">
        <v>2024</v>
      </c>
      <c r="R25" s="82">
        <v>2006</v>
      </c>
    </row>
    <row r="26" spans="1:19">
      <c r="A26" s="85">
        <v>41</v>
      </c>
      <c r="B26" t="s">
        <v>1118</v>
      </c>
      <c r="C26">
        <v>0.03</v>
      </c>
      <c r="D26" s="71" t="s">
        <v>1515</v>
      </c>
      <c r="E26" s="80">
        <v>38489</v>
      </c>
      <c r="F26">
        <f t="shared" si="0"/>
        <v>2005</v>
      </c>
      <c r="G26">
        <f t="shared" si="1"/>
        <v>3</v>
      </c>
      <c r="H26">
        <v>1</v>
      </c>
      <c r="I26">
        <v>1</v>
      </c>
      <c r="J26" s="81" t="str">
        <f t="shared" si="2"/>
        <v>*</v>
      </c>
      <c r="K26">
        <v>0</v>
      </c>
      <c r="L26" s="81" t="str">
        <f t="shared" si="3"/>
        <v/>
      </c>
      <c r="M26">
        <v>0</v>
      </c>
      <c r="N26" s="81" t="str">
        <f t="shared" si="4"/>
        <v/>
      </c>
      <c r="P26" s="82" t="s">
        <v>1322</v>
      </c>
      <c r="Q26" s="82">
        <v>2020</v>
      </c>
      <c r="R26" s="82">
        <v>0</v>
      </c>
      <c r="S26" t="s">
        <v>1522</v>
      </c>
    </row>
    <row r="27" spans="1:19">
      <c r="A27" s="79">
        <v>42</v>
      </c>
      <c r="B27" t="s">
        <v>1119</v>
      </c>
      <c r="C27">
        <v>0.02</v>
      </c>
      <c r="D27" t="s">
        <v>1514</v>
      </c>
      <c r="E27" s="80">
        <v>38465</v>
      </c>
      <c r="F27">
        <f t="shared" si="0"/>
        <v>2005</v>
      </c>
      <c r="G27">
        <f t="shared" si="1"/>
        <v>2</v>
      </c>
      <c r="H27">
        <v>2</v>
      </c>
      <c r="I27">
        <v>1</v>
      </c>
      <c r="J27" s="81" t="str">
        <f t="shared" si="2"/>
        <v>*</v>
      </c>
      <c r="K27">
        <v>0</v>
      </c>
      <c r="L27" s="81" t="str">
        <f t="shared" si="3"/>
        <v/>
      </c>
      <c r="M27">
        <v>3</v>
      </c>
      <c r="N27" s="81" t="str">
        <f t="shared" si="4"/>
        <v>*</v>
      </c>
      <c r="P27" s="82" t="s">
        <v>1323</v>
      </c>
      <c r="Q27" s="82">
        <v>2024</v>
      </c>
      <c r="R27" s="82">
        <v>2014</v>
      </c>
    </row>
    <row r="28" spans="1:19">
      <c r="A28" s="79">
        <v>46</v>
      </c>
      <c r="B28" t="s">
        <v>1120</v>
      </c>
      <c r="C28">
        <v>0.01</v>
      </c>
      <c r="D28" t="s">
        <v>1515</v>
      </c>
      <c r="E28" s="80">
        <v>44320</v>
      </c>
      <c r="F28">
        <f t="shared" si="0"/>
        <v>2021</v>
      </c>
      <c r="G28">
        <f t="shared" si="1"/>
        <v>1</v>
      </c>
      <c r="H28">
        <v>1</v>
      </c>
      <c r="I28">
        <v>1</v>
      </c>
      <c r="J28" s="81" t="str">
        <f t="shared" si="2"/>
        <v>*</v>
      </c>
      <c r="K28">
        <v>0</v>
      </c>
      <c r="L28" s="81" t="str">
        <f t="shared" si="3"/>
        <v/>
      </c>
      <c r="M28">
        <v>0</v>
      </c>
      <c r="N28" s="81" t="str">
        <f t="shared" si="4"/>
        <v/>
      </c>
      <c r="P28" s="82" t="s">
        <v>1324</v>
      </c>
      <c r="Q28" s="82">
        <v>2020</v>
      </c>
      <c r="R28" s="82">
        <v>0</v>
      </c>
    </row>
    <row r="29" spans="1:19">
      <c r="A29" s="79">
        <v>49</v>
      </c>
      <c r="B29" t="s">
        <v>1121</v>
      </c>
      <c r="C29">
        <v>0.03</v>
      </c>
      <c r="D29" t="s">
        <v>1514</v>
      </c>
      <c r="E29" s="80">
        <v>37201</v>
      </c>
      <c r="F29">
        <f t="shared" si="0"/>
        <v>2001</v>
      </c>
      <c r="G29">
        <f t="shared" si="1"/>
        <v>3</v>
      </c>
      <c r="H29">
        <v>2</v>
      </c>
      <c r="I29">
        <v>1</v>
      </c>
      <c r="J29" s="81" t="str">
        <f t="shared" si="2"/>
        <v>*</v>
      </c>
      <c r="K29">
        <v>0</v>
      </c>
      <c r="L29" s="81" t="str">
        <f t="shared" si="3"/>
        <v/>
      </c>
      <c r="M29">
        <v>3</v>
      </c>
      <c r="N29" s="81" t="str">
        <f t="shared" si="4"/>
        <v>*</v>
      </c>
      <c r="P29" s="82" t="s">
        <v>1325</v>
      </c>
      <c r="Q29" s="82">
        <v>2024</v>
      </c>
      <c r="R29" s="82">
        <v>2020</v>
      </c>
    </row>
    <row r="30" spans="1:19">
      <c r="A30" s="79">
        <v>50</v>
      </c>
      <c r="B30" t="s">
        <v>1122</v>
      </c>
      <c r="C30">
        <v>0.01</v>
      </c>
      <c r="D30" t="s">
        <v>1514</v>
      </c>
      <c r="E30" s="80">
        <v>41219</v>
      </c>
      <c r="F30">
        <f t="shared" si="0"/>
        <v>2012</v>
      </c>
      <c r="G30">
        <f t="shared" si="1"/>
        <v>1</v>
      </c>
      <c r="H30">
        <v>2</v>
      </c>
      <c r="I30">
        <v>1</v>
      </c>
      <c r="J30" s="81" t="str">
        <f t="shared" si="2"/>
        <v>*</v>
      </c>
      <c r="K30" s="79">
        <v>0</v>
      </c>
      <c r="L30" s="81" t="str">
        <f t="shared" si="3"/>
        <v/>
      </c>
      <c r="M30">
        <v>3</v>
      </c>
      <c r="N30" s="81" t="str">
        <f t="shared" si="4"/>
        <v>*</v>
      </c>
      <c r="P30" s="82" t="s">
        <v>1326</v>
      </c>
      <c r="Q30" s="82">
        <v>2020</v>
      </c>
      <c r="R30" s="82">
        <v>0</v>
      </c>
    </row>
    <row r="31" spans="1:19">
      <c r="A31" s="79">
        <v>51</v>
      </c>
      <c r="B31" t="s">
        <v>1123</v>
      </c>
      <c r="C31">
        <v>0.02</v>
      </c>
      <c r="D31" t="s">
        <v>1514</v>
      </c>
      <c r="E31" s="80">
        <v>37033</v>
      </c>
      <c r="F31">
        <f t="shared" si="0"/>
        <v>2001</v>
      </c>
      <c r="G31">
        <f t="shared" si="1"/>
        <v>2</v>
      </c>
      <c r="H31">
        <v>2</v>
      </c>
      <c r="I31">
        <v>1</v>
      </c>
      <c r="J31" s="81" t="str">
        <f t="shared" si="2"/>
        <v>*</v>
      </c>
      <c r="K31">
        <v>0</v>
      </c>
      <c r="L31" s="81" t="str">
        <f t="shared" si="3"/>
        <v/>
      </c>
      <c r="M31">
        <v>3</v>
      </c>
      <c r="N31" s="81" t="str">
        <f t="shared" si="4"/>
        <v>*</v>
      </c>
      <c r="P31" s="82" t="s">
        <v>1327</v>
      </c>
      <c r="Q31" s="82">
        <v>2024</v>
      </c>
      <c r="R31" s="82">
        <v>2014</v>
      </c>
    </row>
    <row r="32" spans="1:19">
      <c r="A32" s="79">
        <v>52</v>
      </c>
      <c r="B32" t="s">
        <v>1124</v>
      </c>
      <c r="C32">
        <v>0.03</v>
      </c>
      <c r="D32" t="s">
        <v>1514</v>
      </c>
      <c r="E32" s="80">
        <v>38829</v>
      </c>
      <c r="F32">
        <f t="shared" si="0"/>
        <v>2006</v>
      </c>
      <c r="G32">
        <f t="shared" si="1"/>
        <v>3</v>
      </c>
      <c r="H32">
        <v>2</v>
      </c>
      <c r="I32">
        <v>1</v>
      </c>
      <c r="J32" s="81" t="str">
        <f t="shared" si="2"/>
        <v>*</v>
      </c>
      <c r="K32">
        <v>0</v>
      </c>
      <c r="L32" s="81" t="str">
        <f t="shared" si="3"/>
        <v/>
      </c>
      <c r="M32">
        <v>3</v>
      </c>
      <c r="N32" s="81" t="str">
        <f t="shared" si="4"/>
        <v>*</v>
      </c>
      <c r="P32" s="82" t="s">
        <v>1328</v>
      </c>
      <c r="Q32" s="82">
        <v>2024</v>
      </c>
      <c r="R32" s="82">
        <v>2018</v>
      </c>
    </row>
    <row r="33" spans="1:18">
      <c r="A33" s="79">
        <v>55</v>
      </c>
      <c r="B33" t="s">
        <v>1125</v>
      </c>
      <c r="C33">
        <v>0.03</v>
      </c>
      <c r="D33" t="s">
        <v>1514</v>
      </c>
      <c r="E33" s="80">
        <v>37392</v>
      </c>
      <c r="F33">
        <f t="shared" si="0"/>
        <v>2002</v>
      </c>
      <c r="G33">
        <f t="shared" si="1"/>
        <v>3</v>
      </c>
      <c r="H33">
        <v>2</v>
      </c>
      <c r="I33">
        <v>1</v>
      </c>
      <c r="J33" s="81" t="str">
        <f t="shared" si="2"/>
        <v>*</v>
      </c>
      <c r="K33">
        <v>0</v>
      </c>
      <c r="L33" s="81" t="str">
        <f t="shared" si="3"/>
        <v/>
      </c>
      <c r="M33">
        <v>3</v>
      </c>
      <c r="N33" s="81" t="str">
        <f t="shared" si="4"/>
        <v>*</v>
      </c>
      <c r="P33" s="82" t="s">
        <v>1329</v>
      </c>
      <c r="Q33" s="82">
        <v>2020</v>
      </c>
      <c r="R33" s="82">
        <v>0</v>
      </c>
    </row>
    <row r="34" spans="1:18">
      <c r="A34" s="79">
        <v>56</v>
      </c>
      <c r="B34" t="s">
        <v>1126</v>
      </c>
      <c r="C34">
        <v>1.4999999999999999E-2</v>
      </c>
      <c r="D34" t="s">
        <v>1514</v>
      </c>
      <c r="E34" s="80">
        <v>36984</v>
      </c>
      <c r="F34">
        <f t="shared" si="0"/>
        <v>2001</v>
      </c>
      <c r="G34">
        <f t="shared" si="1"/>
        <v>1.5</v>
      </c>
      <c r="H34">
        <v>2</v>
      </c>
      <c r="I34">
        <v>1</v>
      </c>
      <c r="J34" s="81" t="str">
        <f t="shared" si="2"/>
        <v>*</v>
      </c>
      <c r="K34">
        <v>0</v>
      </c>
      <c r="L34" s="81" t="str">
        <f t="shared" si="3"/>
        <v/>
      </c>
      <c r="M34">
        <v>3</v>
      </c>
      <c r="N34" s="81" t="str">
        <f t="shared" si="4"/>
        <v>*</v>
      </c>
      <c r="P34" s="82" t="s">
        <v>1330</v>
      </c>
      <c r="Q34" s="82">
        <v>2020</v>
      </c>
      <c r="R34" s="82">
        <v>0</v>
      </c>
    </row>
    <row r="35" spans="1:18">
      <c r="A35" s="79">
        <v>57</v>
      </c>
      <c r="B35" t="s">
        <v>1127</v>
      </c>
      <c r="C35">
        <v>1.4999999999999999E-2</v>
      </c>
      <c r="D35" t="s">
        <v>1514</v>
      </c>
      <c r="E35" s="80">
        <v>42682</v>
      </c>
      <c r="F35">
        <f t="shared" si="0"/>
        <v>2016</v>
      </c>
      <c r="G35">
        <f t="shared" si="1"/>
        <v>1.5</v>
      </c>
      <c r="H35">
        <v>2</v>
      </c>
      <c r="I35">
        <v>1</v>
      </c>
      <c r="J35" s="81" t="str">
        <f t="shared" si="2"/>
        <v>*</v>
      </c>
      <c r="K35" s="79">
        <v>0</v>
      </c>
      <c r="L35" s="81" t="str">
        <f t="shared" si="3"/>
        <v/>
      </c>
      <c r="M35">
        <v>3</v>
      </c>
      <c r="N35" s="81" t="str">
        <f t="shared" si="4"/>
        <v>*</v>
      </c>
      <c r="P35" s="82" t="s">
        <v>1331</v>
      </c>
      <c r="Q35" s="82">
        <v>2020</v>
      </c>
      <c r="R35" s="82">
        <v>0</v>
      </c>
    </row>
    <row r="36" spans="1:18">
      <c r="A36" s="79">
        <v>62</v>
      </c>
      <c r="B36" t="s">
        <v>1128</v>
      </c>
      <c r="C36">
        <v>0.03</v>
      </c>
      <c r="D36" t="s">
        <v>1514</v>
      </c>
      <c r="E36" s="80">
        <v>37006</v>
      </c>
      <c r="F36">
        <f t="shared" si="0"/>
        <v>2001</v>
      </c>
      <c r="G36">
        <f t="shared" si="1"/>
        <v>3</v>
      </c>
      <c r="H36">
        <v>2</v>
      </c>
      <c r="I36">
        <v>1</v>
      </c>
      <c r="J36" s="81" t="str">
        <f t="shared" si="2"/>
        <v>*</v>
      </c>
      <c r="K36">
        <v>0</v>
      </c>
      <c r="L36" s="81" t="str">
        <f t="shared" si="3"/>
        <v/>
      </c>
      <c r="M36">
        <v>3</v>
      </c>
      <c r="N36" s="81" t="str">
        <f t="shared" si="4"/>
        <v>*</v>
      </c>
      <c r="P36" s="82" t="s">
        <v>1332</v>
      </c>
      <c r="Q36" s="82">
        <v>2024</v>
      </c>
      <c r="R36" s="82">
        <v>2018</v>
      </c>
    </row>
    <row r="37" spans="1:18">
      <c r="A37" s="79">
        <v>65</v>
      </c>
      <c r="B37" t="s">
        <v>1129</v>
      </c>
      <c r="C37">
        <v>1.4999999999999999E-2</v>
      </c>
      <c r="D37" t="s">
        <v>1514</v>
      </c>
      <c r="E37" s="80">
        <v>36988</v>
      </c>
      <c r="F37">
        <f t="shared" si="0"/>
        <v>2001</v>
      </c>
      <c r="G37">
        <f t="shared" si="1"/>
        <v>1.5</v>
      </c>
      <c r="H37">
        <v>2</v>
      </c>
      <c r="I37">
        <v>1</v>
      </c>
      <c r="J37" s="81" t="str">
        <f t="shared" si="2"/>
        <v>*</v>
      </c>
      <c r="K37">
        <v>0</v>
      </c>
      <c r="L37" s="81" t="str">
        <f t="shared" si="3"/>
        <v/>
      </c>
      <c r="M37">
        <v>3</v>
      </c>
      <c r="N37" s="81" t="str">
        <f t="shared" si="4"/>
        <v>*</v>
      </c>
      <c r="P37" s="82" t="s">
        <v>1333</v>
      </c>
      <c r="Q37" s="82">
        <v>2024</v>
      </c>
      <c r="R37" s="82">
        <v>2006</v>
      </c>
    </row>
    <row r="38" spans="1:18">
      <c r="A38" s="79">
        <v>67</v>
      </c>
      <c r="B38" t="s">
        <v>1130</v>
      </c>
      <c r="C38">
        <v>1.4999999999999999E-2</v>
      </c>
      <c r="D38" t="s">
        <v>1514</v>
      </c>
      <c r="E38" s="80">
        <v>38293</v>
      </c>
      <c r="F38">
        <f t="shared" si="0"/>
        <v>2004</v>
      </c>
      <c r="G38">
        <f t="shared" si="1"/>
        <v>1.5</v>
      </c>
      <c r="H38">
        <v>2</v>
      </c>
      <c r="I38">
        <v>1</v>
      </c>
      <c r="J38" s="81" t="str">
        <f t="shared" si="2"/>
        <v>*</v>
      </c>
      <c r="K38">
        <v>0</v>
      </c>
      <c r="L38" s="81" t="str">
        <f t="shared" si="3"/>
        <v/>
      </c>
      <c r="M38">
        <v>3</v>
      </c>
      <c r="N38" s="81" t="str">
        <f t="shared" si="4"/>
        <v>*</v>
      </c>
      <c r="P38" s="82" t="s">
        <v>1334</v>
      </c>
      <c r="Q38" s="82">
        <v>2024</v>
      </c>
      <c r="R38" s="82">
        <v>2014</v>
      </c>
    </row>
    <row r="39" spans="1:18">
      <c r="A39" s="79">
        <v>68</v>
      </c>
      <c r="B39" t="s">
        <v>1131</v>
      </c>
      <c r="C39">
        <v>0.03</v>
      </c>
      <c r="D39" t="s">
        <v>1514</v>
      </c>
      <c r="E39" s="80">
        <v>38092</v>
      </c>
      <c r="F39">
        <f t="shared" si="0"/>
        <v>2004</v>
      </c>
      <c r="G39">
        <f t="shared" si="1"/>
        <v>3</v>
      </c>
      <c r="H39">
        <v>2</v>
      </c>
      <c r="I39">
        <v>1</v>
      </c>
      <c r="J39" s="81" t="str">
        <f t="shared" si="2"/>
        <v>*</v>
      </c>
      <c r="K39">
        <v>0</v>
      </c>
      <c r="L39" s="81" t="str">
        <f t="shared" si="3"/>
        <v/>
      </c>
      <c r="M39">
        <v>3</v>
      </c>
      <c r="N39" s="81" t="str">
        <f t="shared" si="4"/>
        <v>*</v>
      </c>
      <c r="P39" s="82" t="s">
        <v>1335</v>
      </c>
      <c r="Q39" s="82">
        <v>2024</v>
      </c>
      <c r="R39" s="82">
        <v>2002</v>
      </c>
    </row>
    <row r="40" spans="1:18">
      <c r="A40" s="79">
        <v>72</v>
      </c>
      <c r="B40" t="s">
        <v>1132</v>
      </c>
      <c r="C40">
        <v>1.4999999999999999E-2</v>
      </c>
      <c r="D40" t="s">
        <v>1517</v>
      </c>
      <c r="E40" s="80">
        <v>37347</v>
      </c>
      <c r="F40">
        <f t="shared" si="0"/>
        <v>2002</v>
      </c>
      <c r="G40">
        <f t="shared" si="1"/>
        <v>1.5</v>
      </c>
      <c r="H40">
        <v>1</v>
      </c>
      <c r="I40">
        <v>0</v>
      </c>
      <c r="J40" s="81" t="str">
        <f t="shared" si="2"/>
        <v/>
      </c>
      <c r="K40">
        <v>0</v>
      </c>
      <c r="L40" s="81" t="str">
        <f t="shared" si="3"/>
        <v/>
      </c>
      <c r="M40">
        <v>3</v>
      </c>
      <c r="N40" s="81" t="str">
        <f t="shared" si="4"/>
        <v>*</v>
      </c>
      <c r="P40" s="82" t="s">
        <v>1336</v>
      </c>
      <c r="Q40" s="82">
        <v>2024</v>
      </c>
      <c r="R40" s="82">
        <v>2024</v>
      </c>
    </row>
    <row r="41" spans="1:18">
      <c r="A41" s="79">
        <v>74</v>
      </c>
      <c r="B41" t="s">
        <v>1133</v>
      </c>
      <c r="C41">
        <v>0.03</v>
      </c>
      <c r="D41" t="s">
        <v>1514</v>
      </c>
      <c r="E41" s="80">
        <v>39209</v>
      </c>
      <c r="F41">
        <f t="shared" si="0"/>
        <v>2007</v>
      </c>
      <c r="G41">
        <f t="shared" si="1"/>
        <v>3</v>
      </c>
      <c r="H41">
        <v>2</v>
      </c>
      <c r="I41">
        <v>1</v>
      </c>
      <c r="J41" s="81" t="str">
        <f t="shared" si="2"/>
        <v>*</v>
      </c>
      <c r="K41">
        <v>0</v>
      </c>
      <c r="L41" s="81" t="str">
        <f t="shared" si="3"/>
        <v/>
      </c>
      <c r="M41">
        <v>3</v>
      </c>
      <c r="N41" s="81" t="str">
        <f t="shared" si="4"/>
        <v>*</v>
      </c>
      <c r="P41" s="82" t="s">
        <v>1337</v>
      </c>
      <c r="Q41" s="82">
        <v>2024</v>
      </c>
      <c r="R41" s="82">
        <v>2003</v>
      </c>
    </row>
    <row r="42" spans="1:18">
      <c r="A42" s="79">
        <v>75</v>
      </c>
      <c r="B42" t="s">
        <v>1134</v>
      </c>
      <c r="C42">
        <v>0.03</v>
      </c>
      <c r="D42" t="s">
        <v>1516</v>
      </c>
      <c r="E42" s="80">
        <v>38482</v>
      </c>
      <c r="F42">
        <f t="shared" si="0"/>
        <v>2005</v>
      </c>
      <c r="G42">
        <f t="shared" si="1"/>
        <v>3</v>
      </c>
      <c r="H42">
        <v>0</v>
      </c>
      <c r="I42">
        <v>0</v>
      </c>
      <c r="J42" s="81" t="str">
        <f t="shared" si="2"/>
        <v/>
      </c>
      <c r="K42">
        <v>0</v>
      </c>
      <c r="L42" s="81" t="str">
        <f t="shared" si="3"/>
        <v/>
      </c>
      <c r="M42">
        <v>0</v>
      </c>
      <c r="N42" s="81" t="str">
        <f t="shared" si="4"/>
        <v/>
      </c>
      <c r="P42" s="82" t="s">
        <v>1338</v>
      </c>
      <c r="Q42" s="82">
        <v>2024</v>
      </c>
      <c r="R42" s="82">
        <v>2006</v>
      </c>
    </row>
    <row r="43" spans="1:18">
      <c r="A43" s="79">
        <v>76</v>
      </c>
      <c r="B43" t="s">
        <v>1135</v>
      </c>
      <c r="C43">
        <v>0.01</v>
      </c>
      <c r="D43" t="s">
        <v>1514</v>
      </c>
      <c r="E43" s="80">
        <v>40278</v>
      </c>
      <c r="F43">
        <f t="shared" si="0"/>
        <v>2010</v>
      </c>
      <c r="G43">
        <f t="shared" si="1"/>
        <v>1</v>
      </c>
      <c r="H43">
        <v>2</v>
      </c>
      <c r="I43">
        <v>1</v>
      </c>
      <c r="J43" s="81" t="str">
        <f t="shared" si="2"/>
        <v>*</v>
      </c>
      <c r="K43">
        <v>0</v>
      </c>
      <c r="L43" s="81" t="str">
        <f t="shared" si="3"/>
        <v/>
      </c>
      <c r="M43">
        <v>3</v>
      </c>
      <c r="N43" s="81" t="str">
        <f t="shared" si="4"/>
        <v>*</v>
      </c>
      <c r="P43" s="82" t="s">
        <v>1339</v>
      </c>
      <c r="Q43" s="82">
        <v>2024</v>
      </c>
      <c r="R43" s="82">
        <v>2006</v>
      </c>
    </row>
    <row r="44" spans="1:18">
      <c r="A44" s="79">
        <v>79</v>
      </c>
      <c r="B44" t="s">
        <v>1136</v>
      </c>
      <c r="C44">
        <v>0.02</v>
      </c>
      <c r="D44" t="s">
        <v>1515</v>
      </c>
      <c r="E44" s="80">
        <v>37018</v>
      </c>
      <c r="F44">
        <f t="shared" si="0"/>
        <v>2001</v>
      </c>
      <c r="G44">
        <f t="shared" si="1"/>
        <v>2</v>
      </c>
      <c r="H44">
        <v>1</v>
      </c>
      <c r="I44">
        <v>1</v>
      </c>
      <c r="J44" s="81" t="str">
        <f t="shared" si="2"/>
        <v>*</v>
      </c>
      <c r="K44">
        <v>0</v>
      </c>
      <c r="L44" s="81" t="str">
        <f t="shared" si="3"/>
        <v/>
      </c>
      <c r="M44">
        <v>0</v>
      </c>
      <c r="N44" s="81" t="str">
        <f t="shared" si="4"/>
        <v/>
      </c>
      <c r="P44" s="82" t="s">
        <v>1340</v>
      </c>
      <c r="Q44" s="82">
        <v>2020</v>
      </c>
      <c r="R44" s="82">
        <v>0</v>
      </c>
    </row>
    <row r="45" spans="1:18">
      <c r="A45" s="79">
        <v>81</v>
      </c>
      <c r="B45" t="s">
        <v>1137</v>
      </c>
      <c r="C45">
        <v>0.03</v>
      </c>
      <c r="D45" t="s">
        <v>1515</v>
      </c>
      <c r="E45" s="80">
        <v>38852</v>
      </c>
      <c r="F45">
        <f t="shared" si="0"/>
        <v>2006</v>
      </c>
      <c r="G45">
        <f t="shared" si="1"/>
        <v>3</v>
      </c>
      <c r="H45">
        <v>1</v>
      </c>
      <c r="I45">
        <v>1</v>
      </c>
      <c r="J45" s="81" t="str">
        <f t="shared" si="2"/>
        <v>*</v>
      </c>
      <c r="K45">
        <v>0</v>
      </c>
      <c r="L45" s="81" t="str">
        <f t="shared" si="3"/>
        <v/>
      </c>
      <c r="M45">
        <v>0</v>
      </c>
      <c r="N45" s="81" t="str">
        <f t="shared" si="4"/>
        <v/>
      </c>
      <c r="P45" s="82" t="s">
        <v>1341</v>
      </c>
      <c r="Q45" s="82">
        <v>2020</v>
      </c>
      <c r="R45" s="82">
        <v>0</v>
      </c>
    </row>
    <row r="46" spans="1:18">
      <c r="A46" s="79">
        <v>82</v>
      </c>
      <c r="B46" t="s">
        <v>1138</v>
      </c>
      <c r="C46">
        <v>0.03</v>
      </c>
      <c r="D46" t="s">
        <v>1514</v>
      </c>
      <c r="E46" s="80">
        <v>36974</v>
      </c>
      <c r="F46">
        <f t="shared" si="0"/>
        <v>2001</v>
      </c>
      <c r="G46">
        <f t="shared" si="1"/>
        <v>3</v>
      </c>
      <c r="H46">
        <v>2</v>
      </c>
      <c r="I46">
        <v>1</v>
      </c>
      <c r="J46" s="81" t="str">
        <f t="shared" si="2"/>
        <v>*</v>
      </c>
      <c r="K46">
        <v>0</v>
      </c>
      <c r="L46" s="81" t="str">
        <f t="shared" si="3"/>
        <v/>
      </c>
      <c r="M46">
        <v>3</v>
      </c>
      <c r="N46" s="81" t="str">
        <f t="shared" si="4"/>
        <v>*</v>
      </c>
      <c r="P46" s="82" t="s">
        <v>1342</v>
      </c>
      <c r="Q46" s="82">
        <v>2020</v>
      </c>
      <c r="R46" s="82">
        <v>0</v>
      </c>
    </row>
    <row r="47" spans="1:18" ht="14.5">
      <c r="A47" s="83">
        <v>85</v>
      </c>
      <c r="B47" t="s">
        <v>1139</v>
      </c>
      <c r="C47">
        <v>0.01</v>
      </c>
      <c r="D47" t="s">
        <v>1517</v>
      </c>
      <c r="E47" s="80">
        <v>38818</v>
      </c>
      <c r="F47">
        <f t="shared" si="0"/>
        <v>2006</v>
      </c>
      <c r="G47">
        <f t="shared" si="1"/>
        <v>1</v>
      </c>
      <c r="H47">
        <v>1</v>
      </c>
      <c r="I47" s="79">
        <v>0</v>
      </c>
      <c r="J47" s="81" t="str">
        <f t="shared" si="2"/>
        <v/>
      </c>
      <c r="K47">
        <v>0</v>
      </c>
      <c r="L47" s="81" t="str">
        <f t="shared" si="3"/>
        <v/>
      </c>
      <c r="M47">
        <v>3</v>
      </c>
      <c r="N47" s="81" t="str">
        <f t="shared" si="4"/>
        <v>*</v>
      </c>
      <c r="P47" s="82" t="s">
        <v>1343</v>
      </c>
      <c r="Q47" s="82">
        <v>2024</v>
      </c>
      <c r="R47" s="82">
        <v>2021</v>
      </c>
    </row>
    <row r="48" spans="1:18">
      <c r="A48" s="79">
        <v>86</v>
      </c>
      <c r="B48" t="s">
        <v>1140</v>
      </c>
      <c r="C48">
        <v>0.03</v>
      </c>
      <c r="D48" t="s">
        <v>1516</v>
      </c>
      <c r="E48" s="80">
        <v>38489</v>
      </c>
      <c r="F48">
        <f t="shared" si="0"/>
        <v>2005</v>
      </c>
      <c r="G48">
        <f t="shared" si="1"/>
        <v>3</v>
      </c>
      <c r="H48">
        <v>0</v>
      </c>
      <c r="I48">
        <v>0</v>
      </c>
      <c r="J48" s="81" t="str">
        <f t="shared" si="2"/>
        <v/>
      </c>
      <c r="K48">
        <v>0</v>
      </c>
      <c r="L48" s="81" t="str">
        <f t="shared" si="3"/>
        <v/>
      </c>
      <c r="M48">
        <v>0</v>
      </c>
      <c r="N48" s="81" t="str">
        <f t="shared" si="4"/>
        <v/>
      </c>
      <c r="P48" s="82" t="s">
        <v>1344</v>
      </c>
      <c r="Q48" s="82">
        <v>2020</v>
      </c>
      <c r="R48" s="82">
        <v>0</v>
      </c>
    </row>
    <row r="49" spans="1:18">
      <c r="A49" s="79">
        <v>87</v>
      </c>
      <c r="B49" t="s">
        <v>1141</v>
      </c>
      <c r="C49">
        <v>0.03</v>
      </c>
      <c r="D49" t="s">
        <v>1514</v>
      </c>
      <c r="E49" s="80">
        <v>37201</v>
      </c>
      <c r="F49">
        <f t="shared" si="0"/>
        <v>2001</v>
      </c>
      <c r="G49">
        <f t="shared" si="1"/>
        <v>3</v>
      </c>
      <c r="H49">
        <v>2</v>
      </c>
      <c r="I49">
        <v>1</v>
      </c>
      <c r="J49" s="81" t="str">
        <f t="shared" si="2"/>
        <v>*</v>
      </c>
      <c r="K49">
        <v>0</v>
      </c>
      <c r="L49" s="81" t="str">
        <f t="shared" si="3"/>
        <v/>
      </c>
      <c r="M49">
        <v>3</v>
      </c>
      <c r="N49" s="81" t="str">
        <f t="shared" si="4"/>
        <v>*</v>
      </c>
      <c r="P49" s="82" t="s">
        <v>1345</v>
      </c>
      <c r="Q49" s="82">
        <v>2020</v>
      </c>
      <c r="R49" s="82">
        <v>0</v>
      </c>
    </row>
    <row r="50" spans="1:18">
      <c r="A50" s="79">
        <v>88</v>
      </c>
      <c r="B50" t="s">
        <v>1142</v>
      </c>
      <c r="C50">
        <v>0.03</v>
      </c>
      <c r="D50" t="s">
        <v>1514</v>
      </c>
      <c r="E50" s="80">
        <v>37005</v>
      </c>
      <c r="F50">
        <f t="shared" si="0"/>
        <v>2001</v>
      </c>
      <c r="G50">
        <f t="shared" si="1"/>
        <v>3</v>
      </c>
      <c r="H50">
        <v>2</v>
      </c>
      <c r="I50">
        <v>1</v>
      </c>
      <c r="J50" s="81" t="str">
        <f t="shared" si="2"/>
        <v>*</v>
      </c>
      <c r="K50">
        <v>0</v>
      </c>
      <c r="L50" s="81" t="str">
        <f t="shared" si="3"/>
        <v/>
      </c>
      <c r="M50">
        <v>3</v>
      </c>
      <c r="N50" s="81" t="str">
        <f t="shared" si="4"/>
        <v>*</v>
      </c>
      <c r="P50" s="82" t="s">
        <v>1346</v>
      </c>
      <c r="Q50" s="82">
        <v>2024</v>
      </c>
      <c r="R50" s="82">
        <v>2002</v>
      </c>
    </row>
    <row r="51" spans="1:18">
      <c r="A51" s="79">
        <v>89</v>
      </c>
      <c r="B51" t="s">
        <v>1143</v>
      </c>
      <c r="C51">
        <v>0.03</v>
      </c>
      <c r="D51" t="s">
        <v>1514</v>
      </c>
      <c r="E51" s="80">
        <v>38456</v>
      </c>
      <c r="F51">
        <f t="shared" si="0"/>
        <v>2005</v>
      </c>
      <c r="G51">
        <f t="shared" si="1"/>
        <v>3</v>
      </c>
      <c r="H51">
        <v>2</v>
      </c>
      <c r="I51">
        <v>1</v>
      </c>
      <c r="J51" s="81" t="str">
        <f t="shared" si="2"/>
        <v>*</v>
      </c>
      <c r="K51">
        <v>0</v>
      </c>
      <c r="L51" s="81" t="str">
        <f t="shared" si="3"/>
        <v/>
      </c>
      <c r="M51">
        <v>3</v>
      </c>
      <c r="N51" s="81" t="str">
        <f t="shared" si="4"/>
        <v>*</v>
      </c>
      <c r="P51" s="82" t="s">
        <v>1347</v>
      </c>
      <c r="Q51" s="82">
        <v>2024</v>
      </c>
      <c r="R51" s="82">
        <v>2014</v>
      </c>
    </row>
    <row r="52" spans="1:18">
      <c r="A52" s="79">
        <v>92</v>
      </c>
      <c r="B52" t="s">
        <v>1145</v>
      </c>
      <c r="C52">
        <v>1.4999999999999999E-2</v>
      </c>
      <c r="D52" t="s">
        <v>1514</v>
      </c>
      <c r="E52" s="80">
        <v>39216</v>
      </c>
      <c r="F52">
        <f t="shared" si="0"/>
        <v>2007</v>
      </c>
      <c r="G52">
        <f t="shared" si="1"/>
        <v>1.5</v>
      </c>
      <c r="H52">
        <v>2</v>
      </c>
      <c r="I52">
        <v>1</v>
      </c>
      <c r="J52" s="81" t="str">
        <f t="shared" si="2"/>
        <v>*</v>
      </c>
      <c r="K52">
        <v>0</v>
      </c>
      <c r="L52" s="81" t="str">
        <f t="shared" si="3"/>
        <v/>
      </c>
      <c r="M52">
        <v>3</v>
      </c>
      <c r="N52" s="81" t="str">
        <f t="shared" si="4"/>
        <v>*</v>
      </c>
      <c r="P52" s="82" t="s">
        <v>1348</v>
      </c>
      <c r="Q52" s="82">
        <v>2024</v>
      </c>
      <c r="R52" s="82">
        <v>2002</v>
      </c>
    </row>
    <row r="53" spans="1:18">
      <c r="A53" s="79">
        <v>94</v>
      </c>
      <c r="B53" t="s">
        <v>1146</v>
      </c>
      <c r="C53">
        <v>0.02</v>
      </c>
      <c r="D53" t="s">
        <v>1514</v>
      </c>
      <c r="E53" s="80">
        <v>38446</v>
      </c>
      <c r="F53">
        <f t="shared" si="0"/>
        <v>2005</v>
      </c>
      <c r="G53">
        <f t="shared" si="1"/>
        <v>2</v>
      </c>
      <c r="H53">
        <v>2</v>
      </c>
      <c r="I53">
        <v>1</v>
      </c>
      <c r="J53" s="81" t="str">
        <f t="shared" si="2"/>
        <v>*</v>
      </c>
      <c r="K53">
        <v>0</v>
      </c>
      <c r="L53" s="81" t="str">
        <f t="shared" si="3"/>
        <v/>
      </c>
      <c r="M53">
        <v>3</v>
      </c>
      <c r="N53" s="81" t="str">
        <f t="shared" si="4"/>
        <v>*</v>
      </c>
      <c r="P53" s="82" t="s">
        <v>1349</v>
      </c>
      <c r="Q53" s="82">
        <v>2024</v>
      </c>
      <c r="R53" s="82">
        <v>2007</v>
      </c>
    </row>
    <row r="54" spans="1:18">
      <c r="A54" s="79">
        <v>95</v>
      </c>
      <c r="B54" t="s">
        <v>1147</v>
      </c>
      <c r="C54">
        <v>1.4999999999999999E-2</v>
      </c>
      <c r="D54" t="s">
        <v>1514</v>
      </c>
      <c r="E54" s="80">
        <v>41219</v>
      </c>
      <c r="F54">
        <f t="shared" si="0"/>
        <v>2012</v>
      </c>
      <c r="G54">
        <f t="shared" si="1"/>
        <v>1.5</v>
      </c>
      <c r="H54">
        <v>2</v>
      </c>
      <c r="I54">
        <v>1</v>
      </c>
      <c r="J54" s="81" t="str">
        <f t="shared" si="2"/>
        <v>*</v>
      </c>
      <c r="K54">
        <v>0</v>
      </c>
      <c r="L54" s="81" t="str">
        <f t="shared" si="3"/>
        <v/>
      </c>
      <c r="M54">
        <v>3</v>
      </c>
      <c r="N54" s="81" t="str">
        <f t="shared" si="4"/>
        <v>*</v>
      </c>
      <c r="P54" s="82" t="s">
        <v>1350</v>
      </c>
      <c r="Q54" s="82">
        <v>2020</v>
      </c>
      <c r="R54" s="82">
        <v>0</v>
      </c>
    </row>
    <row r="55" spans="1:18">
      <c r="A55" s="79">
        <v>96</v>
      </c>
      <c r="B55" t="s">
        <v>1148</v>
      </c>
      <c r="C55">
        <v>0.03</v>
      </c>
      <c r="D55" t="s">
        <v>1516</v>
      </c>
      <c r="E55" s="80">
        <v>38489</v>
      </c>
      <c r="F55">
        <f t="shared" si="0"/>
        <v>2005</v>
      </c>
      <c r="G55">
        <f t="shared" si="1"/>
        <v>3</v>
      </c>
      <c r="H55">
        <v>0</v>
      </c>
      <c r="I55">
        <v>0</v>
      </c>
      <c r="J55" s="81" t="str">
        <f t="shared" si="2"/>
        <v/>
      </c>
      <c r="K55">
        <v>0</v>
      </c>
      <c r="L55" s="81" t="str">
        <f t="shared" si="3"/>
        <v/>
      </c>
      <c r="M55">
        <v>0</v>
      </c>
      <c r="N55" s="81" t="str">
        <f t="shared" si="4"/>
        <v/>
      </c>
      <c r="P55" s="82" t="s">
        <v>1351</v>
      </c>
      <c r="Q55" s="82">
        <v>2020</v>
      </c>
      <c r="R55" s="82">
        <v>0</v>
      </c>
    </row>
    <row r="56" spans="1:18">
      <c r="A56" s="79">
        <v>100</v>
      </c>
      <c r="B56" t="s">
        <v>1149</v>
      </c>
      <c r="C56">
        <v>0.01</v>
      </c>
      <c r="D56" t="s">
        <v>1513</v>
      </c>
      <c r="E56" s="80">
        <v>44138</v>
      </c>
      <c r="F56">
        <f t="shared" si="0"/>
        <v>2020</v>
      </c>
      <c r="G56">
        <f t="shared" si="1"/>
        <v>1</v>
      </c>
      <c r="H56">
        <v>3</v>
      </c>
      <c r="I56">
        <v>1</v>
      </c>
      <c r="J56" s="81" t="str">
        <f t="shared" si="2"/>
        <v>*</v>
      </c>
      <c r="K56">
        <v>2</v>
      </c>
      <c r="L56" s="81" t="str">
        <f t="shared" si="3"/>
        <v>*</v>
      </c>
      <c r="M56">
        <v>3</v>
      </c>
      <c r="N56" s="81" t="str">
        <f t="shared" si="4"/>
        <v>*</v>
      </c>
      <c r="P56" s="82" t="s">
        <v>1352</v>
      </c>
      <c r="Q56" s="82">
        <v>2024</v>
      </c>
      <c r="R56" s="82">
        <v>2003</v>
      </c>
    </row>
    <row r="57" spans="1:18">
      <c r="A57" s="79">
        <v>101</v>
      </c>
      <c r="B57" t="s">
        <v>1150</v>
      </c>
      <c r="C57">
        <v>0.02</v>
      </c>
      <c r="D57" t="s">
        <v>1514</v>
      </c>
      <c r="E57" s="80">
        <v>44138</v>
      </c>
      <c r="F57">
        <f t="shared" si="0"/>
        <v>2020</v>
      </c>
      <c r="G57">
        <f t="shared" si="1"/>
        <v>2</v>
      </c>
      <c r="H57">
        <v>2</v>
      </c>
      <c r="I57">
        <v>1</v>
      </c>
      <c r="J57" s="81" t="str">
        <f t="shared" si="2"/>
        <v>*</v>
      </c>
      <c r="K57">
        <v>0</v>
      </c>
      <c r="L57" s="81" t="str">
        <f t="shared" si="3"/>
        <v/>
      </c>
      <c r="M57">
        <v>3</v>
      </c>
      <c r="N57" s="81" t="str">
        <f t="shared" si="4"/>
        <v>*</v>
      </c>
      <c r="P57" s="82" t="s">
        <v>1353</v>
      </c>
      <c r="Q57" s="82">
        <v>2024</v>
      </c>
      <c r="R57" s="82">
        <v>2008</v>
      </c>
    </row>
    <row r="58" spans="1:18">
      <c r="A58" s="79">
        <v>105</v>
      </c>
      <c r="B58" t="s">
        <v>1152</v>
      </c>
      <c r="C58">
        <v>0.03</v>
      </c>
      <c r="D58" t="s">
        <v>1514</v>
      </c>
      <c r="E58" s="80">
        <v>37025</v>
      </c>
      <c r="F58">
        <f t="shared" si="0"/>
        <v>2001</v>
      </c>
      <c r="G58">
        <f t="shared" si="1"/>
        <v>3</v>
      </c>
      <c r="H58">
        <v>2</v>
      </c>
      <c r="I58">
        <v>1</v>
      </c>
      <c r="J58" s="81" t="str">
        <f t="shared" si="2"/>
        <v>*</v>
      </c>
      <c r="K58">
        <v>0</v>
      </c>
      <c r="L58" s="81" t="str">
        <f t="shared" si="3"/>
        <v/>
      </c>
      <c r="M58">
        <v>3</v>
      </c>
      <c r="N58" s="81" t="str">
        <f t="shared" si="4"/>
        <v>*</v>
      </c>
      <c r="P58" s="82" t="s">
        <v>1354</v>
      </c>
      <c r="Q58" s="82">
        <v>2024</v>
      </c>
      <c r="R58" s="82">
        <v>2017</v>
      </c>
    </row>
    <row r="59" spans="1:18">
      <c r="A59" s="79">
        <v>107</v>
      </c>
      <c r="B59" t="s">
        <v>1153</v>
      </c>
      <c r="C59">
        <v>0.01</v>
      </c>
      <c r="D59" t="s">
        <v>1514</v>
      </c>
      <c r="E59" s="80">
        <v>39756</v>
      </c>
      <c r="F59">
        <f t="shared" si="0"/>
        <v>2008</v>
      </c>
      <c r="G59">
        <f t="shared" si="1"/>
        <v>1</v>
      </c>
      <c r="H59">
        <v>2</v>
      </c>
      <c r="I59">
        <v>1</v>
      </c>
      <c r="J59" s="81" t="str">
        <f t="shared" si="2"/>
        <v>*</v>
      </c>
      <c r="K59">
        <v>0</v>
      </c>
      <c r="L59" s="81" t="str">
        <f t="shared" si="3"/>
        <v/>
      </c>
      <c r="M59">
        <v>3</v>
      </c>
      <c r="N59" s="81" t="str">
        <f t="shared" si="4"/>
        <v>*</v>
      </c>
      <c r="P59" s="82" t="s">
        <v>1355</v>
      </c>
      <c r="Q59" s="82">
        <v>2020</v>
      </c>
      <c r="R59" s="82">
        <v>0</v>
      </c>
    </row>
    <row r="60" spans="1:18">
      <c r="A60" s="79">
        <v>108</v>
      </c>
      <c r="B60" t="s">
        <v>1154</v>
      </c>
      <c r="C60">
        <v>0.03</v>
      </c>
      <c r="D60" t="s">
        <v>1515</v>
      </c>
      <c r="E60" s="80">
        <v>39207</v>
      </c>
      <c r="F60">
        <f t="shared" si="0"/>
        <v>2007</v>
      </c>
      <c r="G60">
        <f t="shared" si="1"/>
        <v>3</v>
      </c>
      <c r="H60">
        <v>1</v>
      </c>
      <c r="I60">
        <v>1</v>
      </c>
      <c r="J60" s="81" t="str">
        <f t="shared" si="2"/>
        <v>*</v>
      </c>
      <c r="K60">
        <v>0</v>
      </c>
      <c r="L60" s="81" t="str">
        <f t="shared" si="3"/>
        <v/>
      </c>
      <c r="M60">
        <v>0</v>
      </c>
      <c r="N60" s="81" t="str">
        <f t="shared" si="4"/>
        <v/>
      </c>
      <c r="P60" s="82" t="s">
        <v>1356</v>
      </c>
      <c r="Q60" s="82">
        <v>2020</v>
      </c>
      <c r="R60" s="82">
        <v>0</v>
      </c>
    </row>
    <row r="61" spans="1:18">
      <c r="A61">
        <v>109</v>
      </c>
      <c r="B61" t="s">
        <v>1155</v>
      </c>
      <c r="C61">
        <v>1.4999999999999999E-2</v>
      </c>
      <c r="D61" t="s">
        <v>1514</v>
      </c>
      <c r="E61" s="80">
        <v>40484</v>
      </c>
      <c r="F61">
        <f t="shared" si="0"/>
        <v>2010</v>
      </c>
      <c r="G61">
        <f t="shared" si="1"/>
        <v>1.5</v>
      </c>
      <c r="H61">
        <v>2</v>
      </c>
      <c r="I61">
        <v>1</v>
      </c>
      <c r="J61" s="81" t="str">
        <f t="shared" si="2"/>
        <v>*</v>
      </c>
      <c r="K61">
        <v>0</v>
      </c>
      <c r="L61" s="81" t="str">
        <f t="shared" si="3"/>
        <v/>
      </c>
      <c r="M61">
        <v>3</v>
      </c>
      <c r="N61" s="81" t="str">
        <f t="shared" si="4"/>
        <v>*</v>
      </c>
      <c r="P61" s="82" t="s">
        <v>1357</v>
      </c>
      <c r="Q61" s="82">
        <v>2020</v>
      </c>
      <c r="R61" s="82">
        <v>0</v>
      </c>
    </row>
    <row r="62" spans="1:18">
      <c r="A62" s="79">
        <v>110</v>
      </c>
      <c r="B62" t="s">
        <v>1156</v>
      </c>
      <c r="C62">
        <v>1.4999999999999999E-2</v>
      </c>
      <c r="D62" t="s">
        <v>1514</v>
      </c>
      <c r="E62" s="80">
        <v>37382</v>
      </c>
      <c r="F62">
        <f t="shared" si="0"/>
        <v>2002</v>
      </c>
      <c r="G62">
        <f t="shared" si="1"/>
        <v>1.5</v>
      </c>
      <c r="H62">
        <v>2</v>
      </c>
      <c r="I62">
        <v>1</v>
      </c>
      <c r="J62" s="81" t="str">
        <f t="shared" si="2"/>
        <v>*</v>
      </c>
      <c r="K62">
        <v>0</v>
      </c>
      <c r="L62" s="81" t="str">
        <f t="shared" si="3"/>
        <v/>
      </c>
      <c r="M62">
        <v>3</v>
      </c>
      <c r="N62" s="81" t="str">
        <f t="shared" si="4"/>
        <v>*</v>
      </c>
      <c r="P62" s="82" t="s">
        <v>1358</v>
      </c>
      <c r="Q62" s="82">
        <v>2020</v>
      </c>
      <c r="R62" s="82">
        <v>0</v>
      </c>
    </row>
    <row r="63" spans="1:18">
      <c r="A63" s="79">
        <v>112</v>
      </c>
      <c r="B63" t="s">
        <v>1157</v>
      </c>
      <c r="C63">
        <v>1.4999999999999999E-2</v>
      </c>
      <c r="D63" t="s">
        <v>1517</v>
      </c>
      <c r="E63" s="80">
        <v>39552</v>
      </c>
      <c r="F63">
        <f t="shared" si="0"/>
        <v>2008</v>
      </c>
      <c r="G63">
        <f t="shared" si="1"/>
        <v>1.5</v>
      </c>
      <c r="H63">
        <v>1</v>
      </c>
      <c r="I63">
        <v>0</v>
      </c>
      <c r="J63" s="81" t="str">
        <f t="shared" si="2"/>
        <v/>
      </c>
      <c r="K63">
        <v>0</v>
      </c>
      <c r="L63" s="81" t="str">
        <f t="shared" si="3"/>
        <v/>
      </c>
      <c r="M63">
        <v>3</v>
      </c>
      <c r="N63" s="81" t="str">
        <f t="shared" si="4"/>
        <v>*</v>
      </c>
      <c r="P63" s="82" t="s">
        <v>1359</v>
      </c>
      <c r="Q63" s="82">
        <v>2024</v>
      </c>
      <c r="R63" s="82">
        <v>2002</v>
      </c>
    </row>
    <row r="64" spans="1:18">
      <c r="A64" s="79">
        <v>113</v>
      </c>
      <c r="B64" t="s">
        <v>1158</v>
      </c>
      <c r="C64">
        <v>0.03</v>
      </c>
      <c r="D64" t="s">
        <v>1514</v>
      </c>
      <c r="E64" s="80">
        <v>41219</v>
      </c>
      <c r="F64">
        <f t="shared" si="0"/>
        <v>2012</v>
      </c>
      <c r="G64">
        <f t="shared" si="1"/>
        <v>3</v>
      </c>
      <c r="H64">
        <v>2</v>
      </c>
      <c r="I64">
        <v>1</v>
      </c>
      <c r="J64" s="81" t="str">
        <f t="shared" si="2"/>
        <v>*</v>
      </c>
      <c r="K64">
        <v>0</v>
      </c>
      <c r="L64" s="81" t="str">
        <f t="shared" si="3"/>
        <v/>
      </c>
      <c r="M64">
        <v>3</v>
      </c>
      <c r="N64" s="81" t="str">
        <f t="shared" si="4"/>
        <v>*</v>
      </c>
      <c r="P64" s="82" t="s">
        <v>1360</v>
      </c>
      <c r="Q64" s="82">
        <v>2020</v>
      </c>
      <c r="R64" s="82">
        <v>0</v>
      </c>
    </row>
    <row r="65" spans="1:18">
      <c r="A65" s="79">
        <v>114</v>
      </c>
      <c r="B65" t="s">
        <v>1159</v>
      </c>
      <c r="C65">
        <v>0.01</v>
      </c>
      <c r="D65" t="s">
        <v>1513</v>
      </c>
      <c r="E65" s="80">
        <v>44138</v>
      </c>
      <c r="F65">
        <f t="shared" si="0"/>
        <v>2020</v>
      </c>
      <c r="G65">
        <f t="shared" si="1"/>
        <v>1</v>
      </c>
      <c r="H65">
        <v>3</v>
      </c>
      <c r="I65">
        <v>1</v>
      </c>
      <c r="J65" s="81" t="str">
        <f t="shared" si="2"/>
        <v>*</v>
      </c>
      <c r="K65">
        <v>2</v>
      </c>
      <c r="L65" s="81" t="str">
        <f t="shared" si="3"/>
        <v>*</v>
      </c>
      <c r="M65">
        <v>3</v>
      </c>
      <c r="N65" s="81" t="str">
        <f t="shared" si="4"/>
        <v>*</v>
      </c>
      <c r="P65" s="82" t="s">
        <v>1361</v>
      </c>
      <c r="Q65" s="82">
        <v>2020</v>
      </c>
      <c r="R65" s="82">
        <v>0</v>
      </c>
    </row>
    <row r="66" spans="1:18">
      <c r="A66" s="79">
        <v>115</v>
      </c>
      <c r="B66" t="s">
        <v>1160</v>
      </c>
      <c r="C66">
        <v>0.03</v>
      </c>
      <c r="D66" t="s">
        <v>1514</v>
      </c>
      <c r="E66" s="80">
        <v>38293</v>
      </c>
      <c r="F66">
        <f t="shared" si="0"/>
        <v>2004</v>
      </c>
      <c r="G66">
        <f t="shared" si="1"/>
        <v>3</v>
      </c>
      <c r="H66">
        <v>2</v>
      </c>
      <c r="I66">
        <v>1</v>
      </c>
      <c r="J66" s="81" t="str">
        <f t="shared" si="2"/>
        <v>*</v>
      </c>
      <c r="K66">
        <v>0</v>
      </c>
      <c r="L66" s="81" t="str">
        <f t="shared" si="3"/>
        <v/>
      </c>
      <c r="M66">
        <v>3</v>
      </c>
      <c r="N66" s="81" t="str">
        <f t="shared" si="4"/>
        <v>*</v>
      </c>
      <c r="P66" s="82" t="s">
        <v>1362</v>
      </c>
      <c r="Q66" s="82">
        <v>2024</v>
      </c>
      <c r="R66" s="82">
        <v>2002</v>
      </c>
    </row>
    <row r="67" spans="1:18">
      <c r="A67" s="79">
        <v>116</v>
      </c>
      <c r="B67" t="s">
        <v>1161</v>
      </c>
      <c r="C67">
        <v>0.03</v>
      </c>
      <c r="D67" t="s">
        <v>1514</v>
      </c>
      <c r="E67" s="80">
        <v>38110</v>
      </c>
      <c r="F67">
        <f t="shared" ref="F67:F130" si="5">YEAR(E67)</f>
        <v>2004</v>
      </c>
      <c r="G67">
        <f t="shared" ref="G67:G130" si="6">C67*100</f>
        <v>3</v>
      </c>
      <c r="H67">
        <v>2</v>
      </c>
      <c r="I67">
        <v>1</v>
      </c>
      <c r="J67" s="81" t="str">
        <f t="shared" ref="J67:J130" si="7">IF(I67&gt;0,"*","")</f>
        <v>*</v>
      </c>
      <c r="K67">
        <v>0</v>
      </c>
      <c r="L67" s="81" t="str">
        <f t="shared" ref="L67:L130" si="8">IF(K67&gt;0,"*","")</f>
        <v/>
      </c>
      <c r="M67">
        <v>3</v>
      </c>
      <c r="N67" s="81" t="str">
        <f t="shared" ref="N67:N130" si="9">IF(M67&gt;0,"*","")</f>
        <v>*</v>
      </c>
      <c r="P67" s="82" t="s">
        <v>1363</v>
      </c>
      <c r="Q67" s="82">
        <v>2020</v>
      </c>
      <c r="R67" s="82">
        <v>0</v>
      </c>
    </row>
    <row r="68" spans="1:18">
      <c r="A68" s="79">
        <v>117</v>
      </c>
      <c r="B68" t="s">
        <v>1162</v>
      </c>
      <c r="C68">
        <v>0.03</v>
      </c>
      <c r="D68" t="s">
        <v>1514</v>
      </c>
      <c r="E68" s="80">
        <v>38293</v>
      </c>
      <c r="F68">
        <f t="shared" si="5"/>
        <v>2004</v>
      </c>
      <c r="G68">
        <f t="shared" si="6"/>
        <v>3</v>
      </c>
      <c r="H68">
        <v>2</v>
      </c>
      <c r="I68">
        <v>1</v>
      </c>
      <c r="J68" s="81" t="str">
        <f t="shared" si="7"/>
        <v>*</v>
      </c>
      <c r="K68">
        <v>0</v>
      </c>
      <c r="L68" s="81" t="str">
        <f t="shared" si="8"/>
        <v/>
      </c>
      <c r="M68">
        <v>3</v>
      </c>
      <c r="N68" s="81" t="str">
        <f t="shared" si="9"/>
        <v>*</v>
      </c>
      <c r="P68" s="82" t="s">
        <v>1364</v>
      </c>
      <c r="Q68" s="82">
        <v>2024</v>
      </c>
      <c r="R68" s="82">
        <v>2005</v>
      </c>
    </row>
    <row r="69" spans="1:18">
      <c r="A69" s="79">
        <v>119</v>
      </c>
      <c r="B69" t="s">
        <v>1163</v>
      </c>
      <c r="C69">
        <v>0.02</v>
      </c>
      <c r="D69" t="s">
        <v>1514</v>
      </c>
      <c r="E69" s="80">
        <v>38484</v>
      </c>
      <c r="F69">
        <f t="shared" si="5"/>
        <v>2005</v>
      </c>
      <c r="G69">
        <f t="shared" si="6"/>
        <v>2</v>
      </c>
      <c r="H69">
        <v>2</v>
      </c>
      <c r="I69">
        <v>1</v>
      </c>
      <c r="J69" s="81" t="str">
        <f t="shared" si="7"/>
        <v>*</v>
      </c>
      <c r="K69">
        <v>0</v>
      </c>
      <c r="L69" s="81" t="str">
        <f t="shared" si="8"/>
        <v/>
      </c>
      <c r="M69">
        <v>3</v>
      </c>
      <c r="N69" s="81" t="str">
        <f t="shared" si="9"/>
        <v>*</v>
      </c>
      <c r="P69" s="82" t="s">
        <v>1365</v>
      </c>
      <c r="Q69" s="82">
        <v>2024</v>
      </c>
      <c r="R69" s="82">
        <v>2005</v>
      </c>
    </row>
    <row r="70" spans="1:18">
      <c r="A70" s="79">
        <v>120</v>
      </c>
      <c r="B70" t="s">
        <v>1164</v>
      </c>
      <c r="C70">
        <v>0.01</v>
      </c>
      <c r="D70" t="s">
        <v>1517</v>
      </c>
      <c r="E70" s="80">
        <v>37018</v>
      </c>
      <c r="F70">
        <f t="shared" si="5"/>
        <v>2001</v>
      </c>
      <c r="G70">
        <f t="shared" si="6"/>
        <v>1</v>
      </c>
      <c r="H70">
        <v>1</v>
      </c>
      <c r="I70">
        <v>0</v>
      </c>
      <c r="J70" s="81" t="str">
        <f t="shared" si="7"/>
        <v/>
      </c>
      <c r="K70">
        <v>0</v>
      </c>
      <c r="L70" s="81" t="str">
        <f t="shared" si="8"/>
        <v/>
      </c>
      <c r="M70">
        <v>3</v>
      </c>
      <c r="N70" s="81" t="str">
        <f t="shared" si="9"/>
        <v>*</v>
      </c>
      <c r="P70" s="82" t="s">
        <v>1366</v>
      </c>
      <c r="Q70" s="82">
        <v>2020</v>
      </c>
      <c r="R70" s="82">
        <v>0</v>
      </c>
    </row>
    <row r="71" spans="1:18">
      <c r="A71" s="79">
        <v>122</v>
      </c>
      <c r="B71" t="s">
        <v>1165</v>
      </c>
      <c r="C71">
        <v>0.03</v>
      </c>
      <c r="D71" t="s">
        <v>1514</v>
      </c>
      <c r="E71" s="80">
        <v>38293</v>
      </c>
      <c r="F71">
        <f t="shared" si="5"/>
        <v>2004</v>
      </c>
      <c r="G71">
        <f t="shared" si="6"/>
        <v>3</v>
      </c>
      <c r="H71">
        <v>2</v>
      </c>
      <c r="I71">
        <v>1</v>
      </c>
      <c r="J71" s="81" t="str">
        <f t="shared" si="7"/>
        <v>*</v>
      </c>
      <c r="K71">
        <v>0</v>
      </c>
      <c r="L71" s="81" t="str">
        <f t="shared" si="8"/>
        <v/>
      </c>
      <c r="M71">
        <v>3</v>
      </c>
      <c r="N71" s="81" t="str">
        <f t="shared" si="9"/>
        <v>*</v>
      </c>
      <c r="P71" s="82" t="s">
        <v>1367</v>
      </c>
      <c r="Q71" s="82">
        <v>2020</v>
      </c>
      <c r="R71" s="82">
        <v>0</v>
      </c>
    </row>
    <row r="72" spans="1:18">
      <c r="A72" s="79">
        <v>123</v>
      </c>
      <c r="B72" t="s">
        <v>1166</v>
      </c>
      <c r="C72">
        <v>1.4999999999999999E-2</v>
      </c>
      <c r="D72" t="s">
        <v>1514</v>
      </c>
      <c r="E72" s="80">
        <v>39585</v>
      </c>
      <c r="F72">
        <f t="shared" si="5"/>
        <v>2008</v>
      </c>
      <c r="G72">
        <f t="shared" si="6"/>
        <v>1.5</v>
      </c>
      <c r="H72">
        <v>2</v>
      </c>
      <c r="I72">
        <v>1</v>
      </c>
      <c r="J72" s="81" t="str">
        <f t="shared" si="7"/>
        <v>*</v>
      </c>
      <c r="K72">
        <v>0</v>
      </c>
      <c r="L72" s="81" t="str">
        <f t="shared" si="8"/>
        <v/>
      </c>
      <c r="M72">
        <v>3</v>
      </c>
      <c r="N72" s="81" t="str">
        <f t="shared" si="9"/>
        <v>*</v>
      </c>
      <c r="P72" s="82" t="s">
        <v>1368</v>
      </c>
      <c r="Q72" s="82">
        <v>2020</v>
      </c>
      <c r="R72" s="82">
        <v>0</v>
      </c>
    </row>
    <row r="73" spans="1:18">
      <c r="A73" s="79">
        <v>125</v>
      </c>
      <c r="B73" t="s">
        <v>1167</v>
      </c>
      <c r="C73">
        <v>0.03</v>
      </c>
      <c r="D73" t="s">
        <v>1513</v>
      </c>
      <c r="E73" s="80">
        <v>36984</v>
      </c>
      <c r="F73">
        <f t="shared" si="5"/>
        <v>2001</v>
      </c>
      <c r="G73">
        <f t="shared" si="6"/>
        <v>3</v>
      </c>
      <c r="H73">
        <v>3</v>
      </c>
      <c r="I73">
        <v>1</v>
      </c>
      <c r="J73" s="81" t="str">
        <f t="shared" si="7"/>
        <v>*</v>
      </c>
      <c r="K73">
        <v>2</v>
      </c>
      <c r="L73" s="81" t="str">
        <f t="shared" si="8"/>
        <v>*</v>
      </c>
      <c r="M73">
        <v>3</v>
      </c>
      <c r="N73" s="81" t="str">
        <f t="shared" si="9"/>
        <v>*</v>
      </c>
      <c r="P73" s="82" t="s">
        <v>1369</v>
      </c>
      <c r="Q73" s="82">
        <v>2024</v>
      </c>
      <c r="R73" s="82">
        <v>2003</v>
      </c>
    </row>
    <row r="74" spans="1:18">
      <c r="A74" s="79">
        <v>126</v>
      </c>
      <c r="B74" t="s">
        <v>1168</v>
      </c>
      <c r="C74">
        <v>0.03</v>
      </c>
      <c r="D74" t="s">
        <v>1516</v>
      </c>
      <c r="E74" s="80">
        <v>38489</v>
      </c>
      <c r="F74">
        <f t="shared" si="5"/>
        <v>2005</v>
      </c>
      <c r="G74">
        <f t="shared" si="6"/>
        <v>3</v>
      </c>
      <c r="H74">
        <v>0</v>
      </c>
      <c r="I74">
        <v>0</v>
      </c>
      <c r="J74" s="81" t="str">
        <f t="shared" si="7"/>
        <v/>
      </c>
      <c r="K74">
        <v>0</v>
      </c>
      <c r="L74" s="81" t="str">
        <f t="shared" si="8"/>
        <v/>
      </c>
      <c r="M74">
        <v>0</v>
      </c>
      <c r="N74" s="81" t="str">
        <f t="shared" si="9"/>
        <v/>
      </c>
      <c r="P74" s="82" t="s">
        <v>1370</v>
      </c>
      <c r="Q74" s="82">
        <v>2020</v>
      </c>
      <c r="R74" s="82">
        <v>0</v>
      </c>
    </row>
    <row r="75" spans="1:18">
      <c r="A75" s="79">
        <v>127</v>
      </c>
      <c r="B75" t="s">
        <v>1169</v>
      </c>
      <c r="C75">
        <v>0.03</v>
      </c>
      <c r="D75" t="s">
        <v>1514</v>
      </c>
      <c r="E75" s="80">
        <v>39028</v>
      </c>
      <c r="F75">
        <f t="shared" si="5"/>
        <v>2006</v>
      </c>
      <c r="G75">
        <f t="shared" si="6"/>
        <v>3</v>
      </c>
      <c r="H75">
        <v>2</v>
      </c>
      <c r="I75">
        <v>1</v>
      </c>
      <c r="J75" s="81" t="str">
        <f t="shared" si="7"/>
        <v>*</v>
      </c>
      <c r="K75">
        <v>0</v>
      </c>
      <c r="L75" s="81" t="str">
        <f t="shared" si="8"/>
        <v/>
      </c>
      <c r="M75">
        <v>3</v>
      </c>
      <c r="N75" s="81" t="str">
        <f t="shared" si="9"/>
        <v>*</v>
      </c>
      <c r="P75" s="82" t="s">
        <v>1371</v>
      </c>
      <c r="Q75" s="82">
        <v>2024</v>
      </c>
      <c r="R75" s="82">
        <v>2008</v>
      </c>
    </row>
    <row r="76" spans="1:18">
      <c r="A76" s="79">
        <v>131</v>
      </c>
      <c r="B76" t="s">
        <v>1170</v>
      </c>
      <c r="C76">
        <v>1.4999999999999999E-2</v>
      </c>
      <c r="D76" t="s">
        <v>1514</v>
      </c>
      <c r="E76" s="80">
        <v>37009</v>
      </c>
      <c r="F76">
        <f t="shared" si="5"/>
        <v>2001</v>
      </c>
      <c r="G76">
        <f t="shared" si="6"/>
        <v>1.5</v>
      </c>
      <c r="H76">
        <v>2</v>
      </c>
      <c r="I76">
        <v>1</v>
      </c>
      <c r="J76" s="81" t="str">
        <f t="shared" si="7"/>
        <v>*</v>
      </c>
      <c r="K76">
        <v>0</v>
      </c>
      <c r="L76" s="81" t="str">
        <f t="shared" si="8"/>
        <v/>
      </c>
      <c r="M76">
        <v>3</v>
      </c>
      <c r="N76" s="81" t="str">
        <f t="shared" si="9"/>
        <v>*</v>
      </c>
      <c r="P76" s="82" t="s">
        <v>1372</v>
      </c>
      <c r="Q76" s="82">
        <v>2024</v>
      </c>
      <c r="R76" s="82">
        <v>2006</v>
      </c>
    </row>
    <row r="77" spans="1:18">
      <c r="A77" s="79">
        <v>136</v>
      </c>
      <c r="B77" t="s">
        <v>1171</v>
      </c>
      <c r="C77">
        <v>1.4999999999999999E-2</v>
      </c>
      <c r="D77" t="s">
        <v>1514</v>
      </c>
      <c r="E77" s="80">
        <v>37033</v>
      </c>
      <c r="F77">
        <f t="shared" si="5"/>
        <v>2001</v>
      </c>
      <c r="G77">
        <f t="shared" si="6"/>
        <v>1.5</v>
      </c>
      <c r="H77">
        <v>2</v>
      </c>
      <c r="I77">
        <v>1</v>
      </c>
      <c r="J77" s="81" t="str">
        <f t="shared" si="7"/>
        <v>*</v>
      </c>
      <c r="K77">
        <v>0</v>
      </c>
      <c r="L77" s="81" t="str">
        <f t="shared" si="8"/>
        <v/>
      </c>
      <c r="M77">
        <v>3</v>
      </c>
      <c r="N77" s="81" t="str">
        <f t="shared" si="9"/>
        <v>*</v>
      </c>
      <c r="P77" s="82" t="s">
        <v>1373</v>
      </c>
      <c r="Q77" s="82">
        <v>2024</v>
      </c>
      <c r="R77" s="82">
        <v>2011</v>
      </c>
    </row>
    <row r="78" spans="1:18">
      <c r="A78">
        <v>137</v>
      </c>
      <c r="B78" t="s">
        <v>1172</v>
      </c>
      <c r="C78">
        <v>1.4999999999999999E-2</v>
      </c>
      <c r="D78" t="s">
        <v>1513</v>
      </c>
      <c r="E78" s="80">
        <v>42682</v>
      </c>
      <c r="F78">
        <f t="shared" si="5"/>
        <v>2016</v>
      </c>
      <c r="G78">
        <f t="shared" si="6"/>
        <v>1.5</v>
      </c>
      <c r="H78">
        <v>3</v>
      </c>
      <c r="I78">
        <v>1</v>
      </c>
      <c r="J78" s="81" t="str">
        <f t="shared" si="7"/>
        <v>*</v>
      </c>
      <c r="K78">
        <v>2</v>
      </c>
      <c r="L78" s="81" t="str">
        <f t="shared" si="8"/>
        <v>*</v>
      </c>
      <c r="M78">
        <v>3</v>
      </c>
      <c r="N78" s="81" t="str">
        <f t="shared" si="9"/>
        <v>*</v>
      </c>
      <c r="P78" s="82" t="s">
        <v>1374</v>
      </c>
      <c r="Q78" s="82">
        <v>2020</v>
      </c>
      <c r="R78" s="82">
        <v>0</v>
      </c>
    </row>
    <row r="79" spans="1:18">
      <c r="A79" s="79">
        <v>138</v>
      </c>
      <c r="B79" t="s">
        <v>1173</v>
      </c>
      <c r="C79">
        <v>0.01</v>
      </c>
      <c r="D79" t="s">
        <v>1517</v>
      </c>
      <c r="E79" s="80">
        <v>44138</v>
      </c>
      <c r="F79">
        <f t="shared" si="5"/>
        <v>2020</v>
      </c>
      <c r="G79">
        <f t="shared" si="6"/>
        <v>1</v>
      </c>
      <c r="H79">
        <v>1</v>
      </c>
      <c r="I79">
        <v>0</v>
      </c>
      <c r="J79" s="81" t="str">
        <f t="shared" si="7"/>
        <v/>
      </c>
      <c r="K79">
        <v>0</v>
      </c>
      <c r="L79" s="81" t="str">
        <f t="shared" si="8"/>
        <v/>
      </c>
      <c r="M79">
        <v>3</v>
      </c>
      <c r="N79" s="81" t="str">
        <f t="shared" si="9"/>
        <v>*</v>
      </c>
      <c r="P79" s="82" t="s">
        <v>1375</v>
      </c>
      <c r="Q79" s="82">
        <v>2020</v>
      </c>
      <c r="R79" s="82">
        <v>0</v>
      </c>
    </row>
    <row r="80" spans="1:18">
      <c r="A80" s="79">
        <v>139</v>
      </c>
      <c r="B80" t="s">
        <v>1174</v>
      </c>
      <c r="C80">
        <v>0.02</v>
      </c>
      <c r="D80" t="s">
        <v>1514</v>
      </c>
      <c r="E80" s="80">
        <v>37032</v>
      </c>
      <c r="F80">
        <f t="shared" si="5"/>
        <v>2001</v>
      </c>
      <c r="G80">
        <f t="shared" si="6"/>
        <v>2</v>
      </c>
      <c r="H80">
        <v>2</v>
      </c>
      <c r="I80">
        <v>1</v>
      </c>
      <c r="J80" s="81" t="str">
        <f t="shared" si="7"/>
        <v>*</v>
      </c>
      <c r="K80">
        <v>0</v>
      </c>
      <c r="L80" s="81" t="str">
        <f t="shared" si="8"/>
        <v/>
      </c>
      <c r="M80">
        <v>3</v>
      </c>
      <c r="N80" s="81" t="str">
        <f t="shared" si="9"/>
        <v>*</v>
      </c>
      <c r="P80" s="82" t="s">
        <v>1376</v>
      </c>
      <c r="Q80" s="82">
        <v>2024</v>
      </c>
      <c r="R80" s="82">
        <v>2002</v>
      </c>
    </row>
    <row r="81" spans="1:18">
      <c r="A81" s="79">
        <v>140</v>
      </c>
      <c r="B81" t="s">
        <v>1175</v>
      </c>
      <c r="C81">
        <v>1.4999999999999999E-2</v>
      </c>
      <c r="D81" t="s">
        <v>1514</v>
      </c>
      <c r="E81" s="80">
        <v>39028</v>
      </c>
      <c r="F81">
        <f t="shared" si="5"/>
        <v>2006</v>
      </c>
      <c r="G81">
        <f t="shared" si="6"/>
        <v>1.5</v>
      </c>
      <c r="H81">
        <v>2</v>
      </c>
      <c r="I81">
        <v>1</v>
      </c>
      <c r="J81" s="81" t="str">
        <f t="shared" si="7"/>
        <v>*</v>
      </c>
      <c r="K81">
        <v>0</v>
      </c>
      <c r="L81" s="81" t="str">
        <f t="shared" si="8"/>
        <v/>
      </c>
      <c r="M81">
        <v>3</v>
      </c>
      <c r="N81" s="81" t="str">
        <f t="shared" si="9"/>
        <v>*</v>
      </c>
      <c r="P81" s="82" t="s">
        <v>1377</v>
      </c>
      <c r="Q81" s="82">
        <v>2020</v>
      </c>
      <c r="R81" s="82">
        <v>0</v>
      </c>
    </row>
    <row r="82" spans="1:18">
      <c r="A82" s="79">
        <v>141</v>
      </c>
      <c r="B82" t="s">
        <v>1176</v>
      </c>
      <c r="C82">
        <v>0.01</v>
      </c>
      <c r="D82" t="s">
        <v>1516</v>
      </c>
      <c r="E82" s="80">
        <v>39216</v>
      </c>
      <c r="F82">
        <f t="shared" si="5"/>
        <v>2007</v>
      </c>
      <c r="G82">
        <f t="shared" si="6"/>
        <v>1</v>
      </c>
      <c r="H82">
        <v>0</v>
      </c>
      <c r="I82">
        <v>0</v>
      </c>
      <c r="J82" s="81" t="str">
        <f t="shared" si="7"/>
        <v/>
      </c>
      <c r="K82">
        <v>0</v>
      </c>
      <c r="L82" s="81" t="str">
        <f t="shared" si="8"/>
        <v/>
      </c>
      <c r="M82">
        <v>0</v>
      </c>
      <c r="N82" s="81" t="str">
        <f t="shared" si="9"/>
        <v/>
      </c>
      <c r="P82" s="82" t="s">
        <v>1378</v>
      </c>
      <c r="Q82" s="82">
        <v>2024</v>
      </c>
      <c r="R82" s="82">
        <v>2007</v>
      </c>
    </row>
    <row r="83" spans="1:18">
      <c r="A83" s="79">
        <v>142</v>
      </c>
      <c r="B83" t="s">
        <v>1177</v>
      </c>
      <c r="C83">
        <v>1.4999999999999999E-2</v>
      </c>
      <c r="D83" t="s">
        <v>1515</v>
      </c>
      <c r="E83" s="80">
        <v>42682</v>
      </c>
      <c r="F83">
        <f t="shared" si="5"/>
        <v>2016</v>
      </c>
      <c r="G83">
        <f t="shared" si="6"/>
        <v>1.5</v>
      </c>
      <c r="H83">
        <v>1</v>
      </c>
      <c r="I83">
        <v>1</v>
      </c>
      <c r="J83" s="81" t="str">
        <f t="shared" si="7"/>
        <v>*</v>
      </c>
      <c r="K83">
        <v>0</v>
      </c>
      <c r="L83" s="81" t="str">
        <f t="shared" si="8"/>
        <v/>
      </c>
      <c r="M83">
        <v>0</v>
      </c>
      <c r="N83" s="81" t="str">
        <f t="shared" si="9"/>
        <v/>
      </c>
      <c r="P83" s="82" t="s">
        <v>1379</v>
      </c>
      <c r="Q83" s="82">
        <v>2024</v>
      </c>
      <c r="R83" s="82">
        <v>2002</v>
      </c>
    </row>
    <row r="84" spans="1:18">
      <c r="A84" s="79">
        <v>145</v>
      </c>
      <c r="B84" t="s">
        <v>1178</v>
      </c>
      <c r="C84">
        <v>0.01</v>
      </c>
      <c r="D84" t="s">
        <v>1514</v>
      </c>
      <c r="E84" s="80">
        <v>38465</v>
      </c>
      <c r="F84">
        <f t="shared" si="5"/>
        <v>2005</v>
      </c>
      <c r="G84">
        <f t="shared" si="6"/>
        <v>1</v>
      </c>
      <c r="H84">
        <v>2</v>
      </c>
      <c r="I84">
        <v>1</v>
      </c>
      <c r="J84" s="81" t="str">
        <f t="shared" si="7"/>
        <v>*</v>
      </c>
      <c r="K84">
        <v>0</v>
      </c>
      <c r="L84" s="81" t="str">
        <f t="shared" si="8"/>
        <v/>
      </c>
      <c r="M84">
        <v>3</v>
      </c>
      <c r="N84" s="81" t="str">
        <f t="shared" si="9"/>
        <v>*</v>
      </c>
      <c r="P84" s="82" t="s">
        <v>1380</v>
      </c>
      <c r="Q84" s="82">
        <v>2020</v>
      </c>
      <c r="R84" s="82">
        <v>0</v>
      </c>
    </row>
    <row r="85" spans="1:18">
      <c r="A85" s="79">
        <v>146</v>
      </c>
      <c r="B85" t="s">
        <v>1179</v>
      </c>
      <c r="C85">
        <v>0.01</v>
      </c>
      <c r="D85" t="s">
        <v>1513</v>
      </c>
      <c r="E85" s="80">
        <v>44655</v>
      </c>
      <c r="F85">
        <f t="shared" si="5"/>
        <v>2022</v>
      </c>
      <c r="G85">
        <f t="shared" si="6"/>
        <v>1</v>
      </c>
      <c r="H85">
        <v>3</v>
      </c>
      <c r="I85">
        <v>1</v>
      </c>
      <c r="J85" s="81" t="str">
        <f t="shared" si="7"/>
        <v>*</v>
      </c>
      <c r="K85">
        <v>2</v>
      </c>
      <c r="L85" s="81" t="str">
        <f t="shared" si="8"/>
        <v>*</v>
      </c>
      <c r="M85">
        <v>3</v>
      </c>
      <c r="N85" s="81" t="str">
        <f t="shared" si="9"/>
        <v>*</v>
      </c>
      <c r="P85" s="82" t="s">
        <v>1381</v>
      </c>
      <c r="Q85" s="82">
        <v>2020</v>
      </c>
      <c r="R85" s="82">
        <v>0</v>
      </c>
    </row>
    <row r="86" spans="1:18">
      <c r="A86" s="79">
        <v>147</v>
      </c>
      <c r="B86" t="s">
        <v>1180</v>
      </c>
      <c r="C86">
        <v>0.01</v>
      </c>
      <c r="D86" t="s">
        <v>1513</v>
      </c>
      <c r="E86" s="80">
        <v>44138</v>
      </c>
      <c r="F86">
        <f t="shared" si="5"/>
        <v>2020</v>
      </c>
      <c r="G86">
        <f t="shared" si="6"/>
        <v>1</v>
      </c>
      <c r="H86">
        <v>3</v>
      </c>
      <c r="I86">
        <v>1</v>
      </c>
      <c r="J86" s="81" t="str">
        <f t="shared" si="7"/>
        <v>*</v>
      </c>
      <c r="K86">
        <v>2</v>
      </c>
      <c r="L86" s="81" t="str">
        <f t="shared" si="8"/>
        <v>*</v>
      </c>
      <c r="M86">
        <v>3</v>
      </c>
      <c r="N86" s="81" t="str">
        <f t="shared" si="9"/>
        <v>*</v>
      </c>
      <c r="P86" s="82" t="s">
        <v>1382</v>
      </c>
      <c r="Q86" s="82">
        <v>2024</v>
      </c>
      <c r="R86" s="82">
        <v>2007</v>
      </c>
    </row>
    <row r="87" spans="1:18">
      <c r="A87" s="79">
        <v>150</v>
      </c>
      <c r="B87" t="s">
        <v>1181</v>
      </c>
      <c r="C87">
        <v>1.4999999999999999E-2</v>
      </c>
      <c r="D87" t="s">
        <v>1513</v>
      </c>
      <c r="E87" s="80">
        <v>44138</v>
      </c>
      <c r="F87">
        <f t="shared" si="5"/>
        <v>2020</v>
      </c>
      <c r="G87">
        <f t="shared" si="6"/>
        <v>1.5</v>
      </c>
      <c r="H87">
        <v>3</v>
      </c>
      <c r="I87">
        <v>1</v>
      </c>
      <c r="J87" s="81" t="str">
        <f t="shared" si="7"/>
        <v>*</v>
      </c>
      <c r="K87">
        <v>2</v>
      </c>
      <c r="L87" s="81" t="str">
        <f t="shared" si="8"/>
        <v>*</v>
      </c>
      <c r="M87">
        <v>3</v>
      </c>
      <c r="N87" s="81" t="str">
        <f t="shared" si="9"/>
        <v>*</v>
      </c>
      <c r="P87" s="82" t="s">
        <v>1383</v>
      </c>
      <c r="Q87" s="82">
        <v>2024</v>
      </c>
      <c r="R87" s="82">
        <v>2006</v>
      </c>
    </row>
    <row r="88" spans="1:18">
      <c r="A88" s="79">
        <v>152</v>
      </c>
      <c r="B88" t="s">
        <v>1182</v>
      </c>
      <c r="C88">
        <v>0.03</v>
      </c>
      <c r="D88" t="s">
        <v>1514</v>
      </c>
      <c r="E88" s="80">
        <v>39028</v>
      </c>
      <c r="F88">
        <f t="shared" si="5"/>
        <v>2006</v>
      </c>
      <c r="G88">
        <f t="shared" si="6"/>
        <v>3</v>
      </c>
      <c r="H88">
        <v>2</v>
      </c>
      <c r="I88">
        <v>1</v>
      </c>
      <c r="J88" s="81" t="str">
        <f t="shared" si="7"/>
        <v>*</v>
      </c>
      <c r="K88">
        <v>0</v>
      </c>
      <c r="L88" s="81" t="str">
        <f t="shared" si="8"/>
        <v/>
      </c>
      <c r="M88">
        <v>3</v>
      </c>
      <c r="N88" s="81" t="str">
        <f t="shared" si="9"/>
        <v>*</v>
      </c>
      <c r="P88" s="82" t="s">
        <v>1384</v>
      </c>
      <c r="Q88" s="82">
        <v>2024</v>
      </c>
      <c r="R88" s="82">
        <v>2003</v>
      </c>
    </row>
    <row r="89" spans="1:18">
      <c r="A89" s="79">
        <v>154</v>
      </c>
      <c r="B89" t="s">
        <v>1183</v>
      </c>
      <c r="C89">
        <v>0.03</v>
      </c>
      <c r="D89" t="s">
        <v>1514</v>
      </c>
      <c r="E89" s="80">
        <v>37374</v>
      </c>
      <c r="F89">
        <f t="shared" si="5"/>
        <v>2002</v>
      </c>
      <c r="G89">
        <f t="shared" si="6"/>
        <v>3</v>
      </c>
      <c r="H89">
        <v>2</v>
      </c>
      <c r="I89">
        <v>1</v>
      </c>
      <c r="J89" s="81" t="str">
        <f t="shared" si="7"/>
        <v>*</v>
      </c>
      <c r="K89">
        <v>0</v>
      </c>
      <c r="L89" s="81" t="str">
        <f t="shared" si="8"/>
        <v/>
      </c>
      <c r="M89">
        <v>3</v>
      </c>
      <c r="N89" s="81" t="str">
        <f t="shared" si="9"/>
        <v>*</v>
      </c>
      <c r="P89" s="82" t="s">
        <v>1385</v>
      </c>
      <c r="Q89" s="82">
        <v>2024</v>
      </c>
      <c r="R89" s="82">
        <v>2002</v>
      </c>
    </row>
    <row r="90" spans="1:18">
      <c r="A90" s="79">
        <v>155</v>
      </c>
      <c r="B90" t="s">
        <v>1184</v>
      </c>
      <c r="C90">
        <v>0.03</v>
      </c>
      <c r="D90" t="s">
        <v>1514</v>
      </c>
      <c r="E90" s="80">
        <v>38782</v>
      </c>
      <c r="F90">
        <f t="shared" si="5"/>
        <v>2006</v>
      </c>
      <c r="G90">
        <f t="shared" si="6"/>
        <v>3</v>
      </c>
      <c r="H90">
        <v>2</v>
      </c>
      <c r="I90">
        <v>1</v>
      </c>
      <c r="J90" s="81" t="str">
        <f t="shared" si="7"/>
        <v>*</v>
      </c>
      <c r="K90">
        <v>0</v>
      </c>
      <c r="L90" s="81" t="str">
        <f t="shared" si="8"/>
        <v/>
      </c>
      <c r="M90">
        <v>3</v>
      </c>
      <c r="N90" s="81" t="str">
        <f t="shared" si="9"/>
        <v>*</v>
      </c>
      <c r="P90" s="82" t="s">
        <v>1386</v>
      </c>
      <c r="Q90" s="82">
        <v>2024</v>
      </c>
      <c r="R90" s="82">
        <v>2006</v>
      </c>
    </row>
    <row r="91" spans="1:18">
      <c r="A91" s="79">
        <v>157</v>
      </c>
      <c r="B91" t="s">
        <v>1185</v>
      </c>
      <c r="C91">
        <v>0.03</v>
      </c>
      <c r="D91" t="s">
        <v>1514</v>
      </c>
      <c r="E91" s="80">
        <v>37565</v>
      </c>
      <c r="F91">
        <f t="shared" si="5"/>
        <v>2002</v>
      </c>
      <c r="G91">
        <f t="shared" si="6"/>
        <v>3</v>
      </c>
      <c r="H91">
        <v>2</v>
      </c>
      <c r="I91">
        <v>1</v>
      </c>
      <c r="J91" s="81" t="str">
        <f t="shared" si="7"/>
        <v>*</v>
      </c>
      <c r="K91">
        <v>0</v>
      </c>
      <c r="L91" s="81" t="str">
        <f t="shared" si="8"/>
        <v/>
      </c>
      <c r="M91">
        <v>3</v>
      </c>
      <c r="N91" s="81" t="str">
        <f t="shared" si="9"/>
        <v>*</v>
      </c>
      <c r="P91" s="82" t="s">
        <v>1387</v>
      </c>
      <c r="Q91" s="82">
        <v>2020</v>
      </c>
      <c r="R91" s="82">
        <v>0</v>
      </c>
    </row>
    <row r="92" spans="1:18">
      <c r="A92" s="79">
        <v>158</v>
      </c>
      <c r="B92" t="s">
        <v>1186</v>
      </c>
      <c r="C92">
        <v>0.01</v>
      </c>
      <c r="D92" t="s">
        <v>1513</v>
      </c>
      <c r="E92" s="80">
        <v>39214</v>
      </c>
      <c r="F92">
        <f t="shared" si="5"/>
        <v>2007</v>
      </c>
      <c r="G92">
        <f t="shared" si="6"/>
        <v>1</v>
      </c>
      <c r="H92">
        <v>3</v>
      </c>
      <c r="I92">
        <v>1</v>
      </c>
      <c r="J92" s="81" t="str">
        <f t="shared" si="7"/>
        <v>*</v>
      </c>
      <c r="K92">
        <v>2</v>
      </c>
      <c r="L92" s="81" t="str">
        <f t="shared" si="8"/>
        <v>*</v>
      </c>
      <c r="M92">
        <v>3</v>
      </c>
      <c r="N92" s="81" t="str">
        <f t="shared" si="9"/>
        <v>*</v>
      </c>
      <c r="P92" s="82" t="s">
        <v>1388</v>
      </c>
      <c r="Q92" s="82">
        <v>2020</v>
      </c>
      <c r="R92" s="82">
        <v>0</v>
      </c>
    </row>
    <row r="93" spans="1:18">
      <c r="A93" s="79">
        <v>159</v>
      </c>
      <c r="B93" t="s">
        <v>1187</v>
      </c>
      <c r="C93">
        <v>0.01</v>
      </c>
      <c r="D93" t="s">
        <v>1514</v>
      </c>
      <c r="E93" s="80">
        <v>38874</v>
      </c>
      <c r="F93">
        <f t="shared" si="5"/>
        <v>2006</v>
      </c>
      <c r="G93">
        <f t="shared" si="6"/>
        <v>1</v>
      </c>
      <c r="H93">
        <v>2</v>
      </c>
      <c r="I93">
        <v>1</v>
      </c>
      <c r="J93" s="81" t="str">
        <f t="shared" si="7"/>
        <v>*</v>
      </c>
      <c r="K93">
        <v>0</v>
      </c>
      <c r="L93" s="81" t="str">
        <f t="shared" si="8"/>
        <v/>
      </c>
      <c r="M93">
        <v>3</v>
      </c>
      <c r="N93" s="81" t="str">
        <f t="shared" si="9"/>
        <v>*</v>
      </c>
      <c r="P93" s="82" t="s">
        <v>1389</v>
      </c>
      <c r="Q93" s="82">
        <v>2024</v>
      </c>
      <c r="R93" s="82">
        <v>2008</v>
      </c>
    </row>
    <row r="94" spans="1:18">
      <c r="A94" s="79">
        <v>160</v>
      </c>
      <c r="B94" t="s">
        <v>1188</v>
      </c>
      <c r="C94">
        <v>0.01</v>
      </c>
      <c r="D94" t="s">
        <v>1518</v>
      </c>
      <c r="E94" s="80">
        <v>43774</v>
      </c>
      <c r="F94">
        <f t="shared" si="5"/>
        <v>2019</v>
      </c>
      <c r="G94">
        <f t="shared" si="6"/>
        <v>1</v>
      </c>
      <c r="H94">
        <v>3</v>
      </c>
      <c r="I94">
        <v>1</v>
      </c>
      <c r="J94" s="81" t="str">
        <f t="shared" si="7"/>
        <v>*</v>
      </c>
      <c r="K94">
        <v>2</v>
      </c>
      <c r="L94" s="81" t="str">
        <f t="shared" si="8"/>
        <v>*</v>
      </c>
      <c r="M94">
        <v>3</v>
      </c>
      <c r="N94" s="81" t="str">
        <f t="shared" si="9"/>
        <v>*</v>
      </c>
      <c r="P94" s="82" t="s">
        <v>1390</v>
      </c>
      <c r="Q94" s="82">
        <v>2020</v>
      </c>
      <c r="R94" s="82">
        <v>0</v>
      </c>
    </row>
    <row r="95" spans="1:18">
      <c r="A95" s="79">
        <v>165</v>
      </c>
      <c r="B95" t="s">
        <v>1189</v>
      </c>
      <c r="C95">
        <v>0.01</v>
      </c>
      <c r="D95" t="s">
        <v>1513</v>
      </c>
      <c r="E95" s="80">
        <v>42311</v>
      </c>
      <c r="F95">
        <f t="shared" si="5"/>
        <v>2015</v>
      </c>
      <c r="G95">
        <f t="shared" si="6"/>
        <v>1</v>
      </c>
      <c r="H95">
        <v>3</v>
      </c>
      <c r="I95">
        <v>1</v>
      </c>
      <c r="J95" s="81" t="str">
        <f t="shared" si="7"/>
        <v>*</v>
      </c>
      <c r="K95">
        <v>2</v>
      </c>
      <c r="L95" s="81" t="str">
        <f t="shared" si="8"/>
        <v>*</v>
      </c>
      <c r="M95">
        <v>3</v>
      </c>
      <c r="N95" s="81" t="str">
        <f t="shared" si="9"/>
        <v>*</v>
      </c>
      <c r="P95" s="82" t="s">
        <v>1391</v>
      </c>
      <c r="Q95" s="82">
        <v>2024</v>
      </c>
      <c r="R95" s="82">
        <v>2006</v>
      </c>
    </row>
    <row r="96" spans="1:18">
      <c r="A96" s="79">
        <v>166</v>
      </c>
      <c r="B96" t="s">
        <v>1519</v>
      </c>
      <c r="C96">
        <v>1.4999999999999999E-2</v>
      </c>
      <c r="D96" t="s">
        <v>1514</v>
      </c>
      <c r="E96" s="80">
        <v>38489</v>
      </c>
      <c r="F96">
        <f t="shared" si="5"/>
        <v>2005</v>
      </c>
      <c r="G96">
        <f t="shared" si="6"/>
        <v>1.5</v>
      </c>
      <c r="H96">
        <v>2</v>
      </c>
      <c r="I96">
        <v>1</v>
      </c>
      <c r="J96" s="81" t="str">
        <f t="shared" si="7"/>
        <v>*</v>
      </c>
      <c r="K96">
        <v>0</v>
      </c>
      <c r="L96" s="81" t="str">
        <f t="shared" si="8"/>
        <v/>
      </c>
      <c r="M96">
        <v>3</v>
      </c>
      <c r="N96" s="81" t="str">
        <f t="shared" si="9"/>
        <v>*</v>
      </c>
      <c r="P96" s="82" t="s">
        <v>1392</v>
      </c>
      <c r="Q96" s="82">
        <v>2024</v>
      </c>
      <c r="R96" s="82">
        <v>2014</v>
      </c>
    </row>
    <row r="97" spans="1:18">
      <c r="A97" s="79">
        <v>169</v>
      </c>
      <c r="B97" t="s">
        <v>1190</v>
      </c>
      <c r="C97">
        <v>0.02</v>
      </c>
      <c r="D97" t="s">
        <v>1514</v>
      </c>
      <c r="E97" s="80">
        <v>38503</v>
      </c>
      <c r="F97">
        <f t="shared" si="5"/>
        <v>2005</v>
      </c>
      <c r="G97">
        <f t="shared" si="6"/>
        <v>2</v>
      </c>
      <c r="H97">
        <v>2</v>
      </c>
      <c r="I97">
        <v>1</v>
      </c>
      <c r="J97" s="81" t="str">
        <f t="shared" si="7"/>
        <v>*</v>
      </c>
      <c r="K97">
        <v>0</v>
      </c>
      <c r="L97" s="81" t="str">
        <f t="shared" si="8"/>
        <v/>
      </c>
      <c r="M97">
        <v>3</v>
      </c>
      <c r="N97" s="81" t="str">
        <f t="shared" si="9"/>
        <v>*</v>
      </c>
      <c r="P97" s="82" t="s">
        <v>1393</v>
      </c>
      <c r="Q97" s="82">
        <v>2024</v>
      </c>
      <c r="R97" s="82">
        <v>2006</v>
      </c>
    </row>
    <row r="98" spans="1:18">
      <c r="A98" s="79">
        <v>171</v>
      </c>
      <c r="B98" t="s">
        <v>1191</v>
      </c>
      <c r="C98">
        <v>0.03</v>
      </c>
      <c r="D98" t="s">
        <v>1514</v>
      </c>
      <c r="E98" s="80">
        <v>37009</v>
      </c>
      <c r="F98">
        <f t="shared" si="5"/>
        <v>2001</v>
      </c>
      <c r="G98">
        <f t="shared" si="6"/>
        <v>3</v>
      </c>
      <c r="H98">
        <v>2</v>
      </c>
      <c r="I98">
        <v>1</v>
      </c>
      <c r="J98" s="81" t="str">
        <f t="shared" si="7"/>
        <v>*</v>
      </c>
      <c r="K98">
        <v>0</v>
      </c>
      <c r="L98" s="81" t="str">
        <f t="shared" si="8"/>
        <v/>
      </c>
      <c r="M98">
        <v>3</v>
      </c>
      <c r="N98" s="81" t="str">
        <f t="shared" si="9"/>
        <v>*</v>
      </c>
      <c r="P98" s="82" t="s">
        <v>1394</v>
      </c>
      <c r="Q98" s="82">
        <v>2020</v>
      </c>
      <c r="R98" s="82">
        <v>0</v>
      </c>
    </row>
    <row r="99" spans="1:18">
      <c r="A99" s="79">
        <v>172</v>
      </c>
      <c r="B99" t="s">
        <v>1192</v>
      </c>
      <c r="C99">
        <v>0.02</v>
      </c>
      <c r="D99" t="s">
        <v>1516</v>
      </c>
      <c r="E99" s="80">
        <v>38479</v>
      </c>
      <c r="F99">
        <f t="shared" si="5"/>
        <v>2005</v>
      </c>
      <c r="G99">
        <f t="shared" si="6"/>
        <v>2</v>
      </c>
      <c r="H99">
        <v>0</v>
      </c>
      <c r="I99">
        <v>0</v>
      </c>
      <c r="J99" s="81" t="str">
        <f t="shared" si="7"/>
        <v/>
      </c>
      <c r="K99">
        <v>0</v>
      </c>
      <c r="L99" s="81" t="str">
        <f t="shared" si="8"/>
        <v/>
      </c>
      <c r="M99">
        <v>0</v>
      </c>
      <c r="N99" s="81" t="str">
        <f t="shared" si="9"/>
        <v/>
      </c>
      <c r="P99" s="82" t="s">
        <v>1395</v>
      </c>
      <c r="Q99" s="82">
        <v>2020</v>
      </c>
      <c r="R99" s="82">
        <v>0</v>
      </c>
    </row>
    <row r="100" spans="1:18">
      <c r="A100" s="79">
        <v>173</v>
      </c>
      <c r="B100" t="s">
        <v>1193</v>
      </c>
      <c r="C100">
        <v>0.01</v>
      </c>
      <c r="D100" t="s">
        <v>1514</v>
      </c>
      <c r="E100" s="80">
        <v>39028</v>
      </c>
      <c r="F100">
        <f t="shared" si="5"/>
        <v>2006</v>
      </c>
      <c r="G100">
        <f t="shared" si="6"/>
        <v>1</v>
      </c>
      <c r="H100">
        <v>2</v>
      </c>
      <c r="I100">
        <v>1</v>
      </c>
      <c r="J100" s="81" t="str">
        <f t="shared" si="7"/>
        <v>*</v>
      </c>
      <c r="K100">
        <v>0</v>
      </c>
      <c r="L100" s="81" t="str">
        <f t="shared" si="8"/>
        <v/>
      </c>
      <c r="M100">
        <v>3</v>
      </c>
      <c r="N100" s="81" t="str">
        <f t="shared" si="9"/>
        <v>*</v>
      </c>
      <c r="P100" s="82" t="s">
        <v>1396</v>
      </c>
      <c r="Q100" s="82">
        <v>2020</v>
      </c>
      <c r="R100" s="82">
        <v>0</v>
      </c>
    </row>
    <row r="101" spans="1:18">
      <c r="A101" s="79">
        <v>174</v>
      </c>
      <c r="B101" t="s">
        <v>1194</v>
      </c>
      <c r="C101">
        <v>1.4999999999999999E-2</v>
      </c>
      <c r="D101" t="s">
        <v>1518</v>
      </c>
      <c r="E101" s="80">
        <v>38838</v>
      </c>
      <c r="F101">
        <f t="shared" si="5"/>
        <v>2006</v>
      </c>
      <c r="G101">
        <f t="shared" si="6"/>
        <v>1.5</v>
      </c>
      <c r="H101">
        <v>3</v>
      </c>
      <c r="I101">
        <v>1</v>
      </c>
      <c r="J101" s="81" t="str">
        <f t="shared" si="7"/>
        <v>*</v>
      </c>
      <c r="K101">
        <v>2</v>
      </c>
      <c r="L101" s="81" t="str">
        <f t="shared" si="8"/>
        <v>*</v>
      </c>
      <c r="M101">
        <v>3</v>
      </c>
      <c r="N101" s="81" t="str">
        <f t="shared" si="9"/>
        <v>*</v>
      </c>
      <c r="P101" s="82" t="s">
        <v>1397</v>
      </c>
      <c r="Q101" s="82">
        <v>2024</v>
      </c>
      <c r="R101" s="82">
        <v>2022</v>
      </c>
    </row>
    <row r="102" spans="1:18">
      <c r="A102" s="79">
        <v>176</v>
      </c>
      <c r="B102" t="s">
        <v>1195</v>
      </c>
      <c r="C102">
        <v>1.4999999999999999E-2</v>
      </c>
      <c r="D102" t="s">
        <v>1513</v>
      </c>
      <c r="E102" s="80">
        <v>42311</v>
      </c>
      <c r="F102">
        <f t="shared" si="5"/>
        <v>2015</v>
      </c>
      <c r="G102">
        <f t="shared" si="6"/>
        <v>1.5</v>
      </c>
      <c r="H102">
        <v>3</v>
      </c>
      <c r="I102">
        <v>1</v>
      </c>
      <c r="J102" s="81" t="str">
        <f t="shared" si="7"/>
        <v>*</v>
      </c>
      <c r="K102">
        <v>2</v>
      </c>
      <c r="L102" s="81" t="str">
        <f t="shared" si="8"/>
        <v>*</v>
      </c>
      <c r="M102">
        <v>3</v>
      </c>
      <c r="N102" s="81" t="str">
        <f t="shared" si="9"/>
        <v>*</v>
      </c>
      <c r="P102" s="82" t="s">
        <v>1398</v>
      </c>
      <c r="Q102" s="82">
        <v>2024</v>
      </c>
      <c r="R102" s="82">
        <v>2022</v>
      </c>
    </row>
    <row r="103" spans="1:18">
      <c r="A103" s="79">
        <v>177</v>
      </c>
      <c r="B103" t="s">
        <v>1196</v>
      </c>
      <c r="C103">
        <v>0.03</v>
      </c>
      <c r="D103" t="s">
        <v>1514</v>
      </c>
      <c r="E103" s="80">
        <v>37018</v>
      </c>
      <c r="F103">
        <f t="shared" si="5"/>
        <v>2001</v>
      </c>
      <c r="G103">
        <f t="shared" si="6"/>
        <v>3</v>
      </c>
      <c r="H103">
        <v>2</v>
      </c>
      <c r="I103">
        <v>1</v>
      </c>
      <c r="J103" s="81" t="str">
        <f t="shared" si="7"/>
        <v>*</v>
      </c>
      <c r="K103">
        <v>0</v>
      </c>
      <c r="L103" s="81" t="str">
        <f t="shared" si="8"/>
        <v/>
      </c>
      <c r="M103">
        <v>3</v>
      </c>
      <c r="N103" s="81" t="str">
        <f t="shared" si="9"/>
        <v>*</v>
      </c>
      <c r="P103" s="82" t="s">
        <v>1399</v>
      </c>
      <c r="Q103" s="82">
        <v>2020</v>
      </c>
      <c r="R103" s="82">
        <v>0</v>
      </c>
    </row>
    <row r="104" spans="1:18">
      <c r="A104" s="79">
        <v>179</v>
      </c>
      <c r="B104" t="s">
        <v>1197</v>
      </c>
      <c r="C104">
        <v>0.03</v>
      </c>
      <c r="D104" t="s">
        <v>1514</v>
      </c>
      <c r="E104" s="80">
        <v>37565</v>
      </c>
      <c r="F104">
        <f t="shared" si="5"/>
        <v>2002</v>
      </c>
      <c r="G104">
        <f t="shared" si="6"/>
        <v>3</v>
      </c>
      <c r="H104">
        <v>2</v>
      </c>
      <c r="I104">
        <v>1</v>
      </c>
      <c r="J104" s="81" t="str">
        <f t="shared" si="7"/>
        <v>*</v>
      </c>
      <c r="K104">
        <v>0</v>
      </c>
      <c r="L104" s="81" t="str">
        <f t="shared" si="8"/>
        <v/>
      </c>
      <c r="M104">
        <v>3</v>
      </c>
      <c r="N104" s="81" t="str">
        <f t="shared" si="9"/>
        <v>*</v>
      </c>
      <c r="P104" s="82" t="s">
        <v>1400</v>
      </c>
      <c r="Q104" s="82">
        <v>2020</v>
      </c>
      <c r="R104" s="82">
        <v>0</v>
      </c>
    </row>
    <row r="105" spans="1:18">
      <c r="A105" s="79">
        <v>182</v>
      </c>
      <c r="B105" t="s">
        <v>1198</v>
      </c>
      <c r="C105">
        <v>0.01</v>
      </c>
      <c r="D105" t="s">
        <v>1514</v>
      </c>
      <c r="E105" s="80">
        <v>40484</v>
      </c>
      <c r="F105">
        <f t="shared" si="5"/>
        <v>2010</v>
      </c>
      <c r="G105">
        <f t="shared" si="6"/>
        <v>1</v>
      </c>
      <c r="H105">
        <v>2</v>
      </c>
      <c r="I105">
        <v>1</v>
      </c>
      <c r="J105" s="81" t="str">
        <f t="shared" si="7"/>
        <v>*</v>
      </c>
      <c r="K105">
        <v>0</v>
      </c>
      <c r="L105" s="81" t="str">
        <f t="shared" si="8"/>
        <v/>
      </c>
      <c r="M105">
        <v>3</v>
      </c>
      <c r="N105" s="81" t="str">
        <f t="shared" si="9"/>
        <v>*</v>
      </c>
      <c r="P105" s="82" t="s">
        <v>1401</v>
      </c>
      <c r="Q105" s="82">
        <v>2024</v>
      </c>
      <c r="R105" s="82">
        <v>2002</v>
      </c>
    </row>
    <row r="106" spans="1:18">
      <c r="A106" s="79">
        <v>184</v>
      </c>
      <c r="B106" t="s">
        <v>1199</v>
      </c>
      <c r="C106">
        <v>0.01</v>
      </c>
      <c r="D106" t="s">
        <v>1517</v>
      </c>
      <c r="E106" s="80">
        <v>38293</v>
      </c>
      <c r="F106">
        <f t="shared" si="5"/>
        <v>2004</v>
      </c>
      <c r="G106">
        <f t="shared" si="6"/>
        <v>1</v>
      </c>
      <c r="H106">
        <v>1</v>
      </c>
      <c r="I106">
        <v>0</v>
      </c>
      <c r="J106" s="81" t="str">
        <f t="shared" si="7"/>
        <v/>
      </c>
      <c r="K106">
        <v>0</v>
      </c>
      <c r="L106" s="81" t="str">
        <f t="shared" si="8"/>
        <v/>
      </c>
      <c r="M106">
        <v>3</v>
      </c>
      <c r="N106" s="81" t="str">
        <f t="shared" si="9"/>
        <v>*</v>
      </c>
      <c r="P106" s="82" t="s">
        <v>1402</v>
      </c>
      <c r="Q106" s="82">
        <v>2024</v>
      </c>
      <c r="R106" s="82">
        <v>2002</v>
      </c>
    </row>
    <row r="107" spans="1:18">
      <c r="A107" s="79">
        <v>187</v>
      </c>
      <c r="B107" t="s">
        <v>1200</v>
      </c>
      <c r="C107">
        <v>0.01</v>
      </c>
      <c r="D107" t="s">
        <v>1517</v>
      </c>
      <c r="E107" s="80">
        <v>39028</v>
      </c>
      <c r="F107">
        <f t="shared" si="5"/>
        <v>2006</v>
      </c>
      <c r="G107">
        <f t="shared" si="6"/>
        <v>1</v>
      </c>
      <c r="H107">
        <v>1</v>
      </c>
      <c r="I107" s="79">
        <v>0</v>
      </c>
      <c r="J107" s="81" t="str">
        <f t="shared" si="7"/>
        <v/>
      </c>
      <c r="K107">
        <v>0</v>
      </c>
      <c r="L107" s="81" t="str">
        <f t="shared" si="8"/>
        <v/>
      </c>
      <c r="M107" s="79">
        <v>3</v>
      </c>
      <c r="N107" s="81" t="str">
        <f t="shared" si="9"/>
        <v>*</v>
      </c>
      <c r="P107" s="82" t="s">
        <v>1403</v>
      </c>
      <c r="Q107" s="82">
        <v>2020</v>
      </c>
      <c r="R107" s="82">
        <v>0</v>
      </c>
    </row>
    <row r="108" spans="1:18">
      <c r="A108" s="79">
        <v>189</v>
      </c>
      <c r="B108" t="s">
        <v>1201</v>
      </c>
      <c r="C108">
        <v>0.01</v>
      </c>
      <c r="D108" t="s">
        <v>1513</v>
      </c>
      <c r="E108" s="80">
        <v>44138</v>
      </c>
      <c r="F108">
        <f t="shared" si="5"/>
        <v>2020</v>
      </c>
      <c r="G108">
        <f t="shared" si="6"/>
        <v>1</v>
      </c>
      <c r="H108">
        <v>3</v>
      </c>
      <c r="I108">
        <v>1</v>
      </c>
      <c r="J108" s="81" t="str">
        <f t="shared" si="7"/>
        <v>*</v>
      </c>
      <c r="K108">
        <v>2</v>
      </c>
      <c r="L108" s="81" t="str">
        <f t="shared" si="8"/>
        <v>*</v>
      </c>
      <c r="M108">
        <v>3</v>
      </c>
      <c r="N108" s="81" t="str">
        <f t="shared" si="9"/>
        <v>*</v>
      </c>
      <c r="P108" s="82" t="s">
        <v>1404</v>
      </c>
      <c r="Q108" s="82">
        <v>2024</v>
      </c>
      <c r="R108" s="82">
        <v>2010</v>
      </c>
    </row>
    <row r="109" spans="1:18">
      <c r="A109" s="79">
        <v>191</v>
      </c>
      <c r="B109" t="s">
        <v>1202</v>
      </c>
      <c r="C109">
        <v>0.03</v>
      </c>
      <c r="D109" t="s">
        <v>1514</v>
      </c>
      <c r="E109" s="80">
        <v>39028</v>
      </c>
      <c r="F109">
        <f t="shared" si="5"/>
        <v>2006</v>
      </c>
      <c r="G109">
        <f t="shared" si="6"/>
        <v>3</v>
      </c>
      <c r="H109">
        <v>2</v>
      </c>
      <c r="I109">
        <v>1</v>
      </c>
      <c r="J109" s="81" t="str">
        <f t="shared" si="7"/>
        <v>*</v>
      </c>
      <c r="K109">
        <v>0</v>
      </c>
      <c r="L109" s="81" t="str">
        <f t="shared" si="8"/>
        <v/>
      </c>
      <c r="M109">
        <v>3</v>
      </c>
      <c r="N109" s="81" t="str">
        <f t="shared" si="9"/>
        <v>*</v>
      </c>
      <c r="P109" s="82" t="s">
        <v>1405</v>
      </c>
      <c r="Q109" s="82">
        <v>2024</v>
      </c>
      <c r="R109" s="82">
        <v>2008</v>
      </c>
    </row>
    <row r="110" spans="1:18">
      <c r="A110" s="79">
        <v>196</v>
      </c>
      <c r="B110" t="s">
        <v>1203</v>
      </c>
      <c r="C110">
        <v>0.03</v>
      </c>
      <c r="D110" t="s">
        <v>1514</v>
      </c>
      <c r="E110" s="80">
        <v>38101</v>
      </c>
      <c r="F110">
        <f t="shared" si="5"/>
        <v>2004</v>
      </c>
      <c r="G110">
        <f t="shared" si="6"/>
        <v>3</v>
      </c>
      <c r="H110">
        <v>2</v>
      </c>
      <c r="I110">
        <v>1</v>
      </c>
      <c r="J110" s="81" t="str">
        <f t="shared" si="7"/>
        <v>*</v>
      </c>
      <c r="K110">
        <v>0</v>
      </c>
      <c r="L110" s="81" t="str">
        <f t="shared" si="8"/>
        <v/>
      </c>
      <c r="M110">
        <v>3</v>
      </c>
      <c r="N110" s="81" t="str">
        <f t="shared" si="9"/>
        <v>*</v>
      </c>
      <c r="P110" s="82" t="s">
        <v>1406</v>
      </c>
      <c r="Q110" s="82">
        <v>2024</v>
      </c>
      <c r="R110" s="82">
        <v>2012</v>
      </c>
    </row>
    <row r="111" spans="1:18">
      <c r="A111" s="79">
        <v>197</v>
      </c>
      <c r="B111" t="s">
        <v>1204</v>
      </c>
      <c r="C111">
        <v>0.03</v>
      </c>
      <c r="D111" t="s">
        <v>1518</v>
      </c>
      <c r="E111" s="80">
        <v>36984</v>
      </c>
      <c r="F111">
        <f t="shared" si="5"/>
        <v>2001</v>
      </c>
      <c r="G111">
        <f t="shared" si="6"/>
        <v>3</v>
      </c>
      <c r="H111">
        <v>3</v>
      </c>
      <c r="I111">
        <v>1</v>
      </c>
      <c r="J111" s="81" t="str">
        <f t="shared" si="7"/>
        <v>*</v>
      </c>
      <c r="K111">
        <v>2</v>
      </c>
      <c r="L111" s="81" t="str">
        <f t="shared" si="8"/>
        <v>*</v>
      </c>
      <c r="M111">
        <v>3</v>
      </c>
      <c r="N111" s="81" t="str">
        <f t="shared" si="9"/>
        <v>*</v>
      </c>
      <c r="P111" s="82" t="s">
        <v>1407</v>
      </c>
      <c r="Q111" s="82">
        <v>2024</v>
      </c>
      <c r="R111" s="82">
        <v>2003</v>
      </c>
    </row>
    <row r="112" spans="1:18">
      <c r="A112" s="79">
        <v>198</v>
      </c>
      <c r="B112" t="s">
        <v>1205</v>
      </c>
      <c r="C112">
        <v>0.01</v>
      </c>
      <c r="D112" t="s">
        <v>1514</v>
      </c>
      <c r="E112" s="80">
        <v>44873</v>
      </c>
      <c r="F112">
        <f t="shared" si="5"/>
        <v>2022</v>
      </c>
      <c r="G112">
        <f t="shared" si="6"/>
        <v>1</v>
      </c>
      <c r="H112">
        <v>2</v>
      </c>
      <c r="I112">
        <v>1</v>
      </c>
      <c r="J112" s="81" t="str">
        <f t="shared" si="7"/>
        <v>*</v>
      </c>
      <c r="K112">
        <v>0</v>
      </c>
      <c r="L112" s="81" t="str">
        <f t="shared" si="8"/>
        <v/>
      </c>
      <c r="M112">
        <v>3</v>
      </c>
      <c r="N112" s="81" t="str">
        <f t="shared" si="9"/>
        <v>*</v>
      </c>
      <c r="P112" s="82" t="s">
        <v>1408</v>
      </c>
      <c r="Q112" s="82">
        <v>2020</v>
      </c>
      <c r="R112" s="82">
        <v>0</v>
      </c>
    </row>
    <row r="113" spans="1:19">
      <c r="A113" s="79">
        <v>199</v>
      </c>
      <c r="B113" t="s">
        <v>1206</v>
      </c>
      <c r="C113">
        <v>0.02</v>
      </c>
      <c r="D113" t="s">
        <v>1514</v>
      </c>
      <c r="E113" s="80">
        <v>38293</v>
      </c>
      <c r="F113">
        <f t="shared" si="5"/>
        <v>2004</v>
      </c>
      <c r="G113">
        <f t="shared" si="6"/>
        <v>2</v>
      </c>
      <c r="H113">
        <v>2</v>
      </c>
      <c r="I113">
        <v>1</v>
      </c>
      <c r="J113" s="81" t="str">
        <f t="shared" si="7"/>
        <v>*</v>
      </c>
      <c r="K113">
        <v>0</v>
      </c>
      <c r="L113" s="81" t="str">
        <f t="shared" si="8"/>
        <v/>
      </c>
      <c r="M113">
        <v>3</v>
      </c>
      <c r="N113" s="81" t="str">
        <f t="shared" si="9"/>
        <v>*</v>
      </c>
      <c r="P113" s="82" t="s">
        <v>1409</v>
      </c>
      <c r="Q113" s="82">
        <v>2024</v>
      </c>
      <c r="R113" s="82">
        <v>2009</v>
      </c>
    </row>
    <row r="114" spans="1:19">
      <c r="A114" s="79">
        <v>201</v>
      </c>
      <c r="B114" t="s">
        <v>1207</v>
      </c>
      <c r="C114">
        <v>1.4999999999999999E-2</v>
      </c>
      <c r="D114" t="s">
        <v>1513</v>
      </c>
      <c r="E114" s="80">
        <v>41947</v>
      </c>
      <c r="F114">
        <f t="shared" si="5"/>
        <v>2014</v>
      </c>
      <c r="G114">
        <f t="shared" si="6"/>
        <v>1.5</v>
      </c>
      <c r="H114">
        <v>3</v>
      </c>
      <c r="I114">
        <v>1</v>
      </c>
      <c r="J114" s="81" t="str">
        <f t="shared" si="7"/>
        <v>*</v>
      </c>
      <c r="K114">
        <v>2</v>
      </c>
      <c r="L114" s="81" t="str">
        <f t="shared" si="8"/>
        <v>*</v>
      </c>
      <c r="M114">
        <v>3</v>
      </c>
      <c r="N114" s="81" t="str">
        <f t="shared" si="9"/>
        <v>*</v>
      </c>
      <c r="P114" s="82" t="s">
        <v>1410</v>
      </c>
      <c r="Q114" s="82">
        <v>2024</v>
      </c>
      <c r="R114" s="82">
        <v>2014</v>
      </c>
    </row>
    <row r="115" spans="1:19">
      <c r="A115" s="79">
        <v>206</v>
      </c>
      <c r="B115" t="s">
        <v>1208</v>
      </c>
      <c r="C115">
        <v>0.02</v>
      </c>
      <c r="D115" t="s">
        <v>1514</v>
      </c>
      <c r="E115" s="80">
        <v>37565</v>
      </c>
      <c r="F115">
        <f t="shared" si="5"/>
        <v>2002</v>
      </c>
      <c r="G115">
        <f t="shared" si="6"/>
        <v>2</v>
      </c>
      <c r="H115">
        <v>2</v>
      </c>
      <c r="I115">
        <v>1</v>
      </c>
      <c r="J115" s="81" t="str">
        <f t="shared" si="7"/>
        <v>*</v>
      </c>
      <c r="K115">
        <v>0</v>
      </c>
      <c r="L115" s="81" t="str">
        <f t="shared" si="8"/>
        <v/>
      </c>
      <c r="M115">
        <v>3</v>
      </c>
      <c r="N115" s="81" t="str">
        <f t="shared" si="9"/>
        <v>*</v>
      </c>
      <c r="P115" s="82" t="s">
        <v>1411</v>
      </c>
      <c r="Q115" s="82">
        <v>2024</v>
      </c>
      <c r="R115" s="82">
        <v>2022</v>
      </c>
    </row>
    <row r="116" spans="1:19">
      <c r="A116" s="79">
        <v>207</v>
      </c>
      <c r="B116" t="s">
        <v>1209</v>
      </c>
      <c r="C116">
        <v>0.01</v>
      </c>
      <c r="D116" t="s">
        <v>1516</v>
      </c>
      <c r="E116" s="80">
        <v>37201</v>
      </c>
      <c r="F116">
        <f t="shared" si="5"/>
        <v>2001</v>
      </c>
      <c r="G116">
        <f t="shared" si="6"/>
        <v>1</v>
      </c>
      <c r="H116">
        <v>0</v>
      </c>
      <c r="I116">
        <v>0</v>
      </c>
      <c r="J116" s="81" t="str">
        <f t="shared" si="7"/>
        <v/>
      </c>
      <c r="K116">
        <v>0</v>
      </c>
      <c r="L116" s="81" t="str">
        <f t="shared" si="8"/>
        <v/>
      </c>
      <c r="M116">
        <v>0</v>
      </c>
      <c r="N116" s="81" t="str">
        <f t="shared" si="9"/>
        <v/>
      </c>
      <c r="P116" s="82" t="s">
        <v>1412</v>
      </c>
      <c r="Q116" s="82">
        <v>2024</v>
      </c>
      <c r="R116" s="82">
        <v>2006</v>
      </c>
    </row>
    <row r="117" spans="1:19">
      <c r="A117" s="79">
        <v>208</v>
      </c>
      <c r="B117" t="s">
        <v>1210</v>
      </c>
      <c r="C117">
        <v>0.01</v>
      </c>
      <c r="D117" t="s">
        <v>1514</v>
      </c>
      <c r="E117" s="80">
        <v>37012</v>
      </c>
      <c r="F117">
        <f t="shared" si="5"/>
        <v>2001</v>
      </c>
      <c r="G117">
        <f t="shared" si="6"/>
        <v>1</v>
      </c>
      <c r="H117">
        <v>2</v>
      </c>
      <c r="I117">
        <v>1</v>
      </c>
      <c r="J117" s="81" t="str">
        <f t="shared" si="7"/>
        <v>*</v>
      </c>
      <c r="K117">
        <v>0</v>
      </c>
      <c r="L117" s="81" t="str">
        <f t="shared" si="8"/>
        <v/>
      </c>
      <c r="M117">
        <v>3</v>
      </c>
      <c r="N117" s="81" t="str">
        <f t="shared" si="9"/>
        <v>*</v>
      </c>
      <c r="P117" s="82" t="s">
        <v>1413</v>
      </c>
      <c r="Q117" s="82">
        <v>2024</v>
      </c>
      <c r="R117" s="82">
        <v>2005</v>
      </c>
    </row>
    <row r="118" spans="1:19">
      <c r="A118" s="79">
        <v>210</v>
      </c>
      <c r="B118" t="s">
        <v>1211</v>
      </c>
      <c r="C118">
        <v>0.03</v>
      </c>
      <c r="D118" t="s">
        <v>1514</v>
      </c>
      <c r="E118" s="80">
        <v>36956</v>
      </c>
      <c r="F118">
        <f t="shared" si="5"/>
        <v>2001</v>
      </c>
      <c r="G118">
        <f t="shared" si="6"/>
        <v>3</v>
      </c>
      <c r="H118">
        <v>2</v>
      </c>
      <c r="I118">
        <v>1</v>
      </c>
      <c r="J118" s="81" t="str">
        <f t="shared" si="7"/>
        <v>*</v>
      </c>
      <c r="K118">
        <v>0</v>
      </c>
      <c r="L118" s="81" t="str">
        <f t="shared" si="8"/>
        <v/>
      </c>
      <c r="M118">
        <v>3</v>
      </c>
      <c r="N118" s="81" t="str">
        <f t="shared" si="9"/>
        <v>*</v>
      </c>
      <c r="P118" s="82" t="s">
        <v>1414</v>
      </c>
      <c r="Q118" s="82">
        <v>2024</v>
      </c>
      <c r="R118" s="82">
        <v>2005</v>
      </c>
    </row>
    <row r="119" spans="1:19">
      <c r="A119" s="79">
        <v>214</v>
      </c>
      <c r="B119" t="s">
        <v>1212</v>
      </c>
      <c r="C119">
        <v>0.03</v>
      </c>
      <c r="D119" t="s">
        <v>1514</v>
      </c>
      <c r="E119" s="80">
        <v>38664</v>
      </c>
      <c r="F119">
        <f t="shared" si="5"/>
        <v>2005</v>
      </c>
      <c r="G119">
        <f t="shared" si="6"/>
        <v>3</v>
      </c>
      <c r="H119">
        <v>2</v>
      </c>
      <c r="I119">
        <v>1</v>
      </c>
      <c r="J119" s="81" t="str">
        <f t="shared" si="7"/>
        <v>*</v>
      </c>
      <c r="K119">
        <v>0</v>
      </c>
      <c r="L119" s="81" t="str">
        <f t="shared" si="8"/>
        <v/>
      </c>
      <c r="M119">
        <v>3</v>
      </c>
      <c r="N119" s="81" t="str">
        <f t="shared" si="9"/>
        <v>*</v>
      </c>
      <c r="P119" s="82" t="s">
        <v>1415</v>
      </c>
      <c r="Q119" s="82">
        <v>2020</v>
      </c>
      <c r="R119" s="82">
        <v>0</v>
      </c>
    </row>
    <row r="120" spans="1:19">
      <c r="A120" s="79">
        <v>215</v>
      </c>
      <c r="B120" t="s">
        <v>1213</v>
      </c>
      <c r="C120">
        <v>1.4999999999999999E-2</v>
      </c>
      <c r="D120" t="s">
        <v>1514</v>
      </c>
      <c r="E120" s="80">
        <v>38293</v>
      </c>
      <c r="F120">
        <f t="shared" si="5"/>
        <v>2004</v>
      </c>
      <c r="G120">
        <f t="shared" si="6"/>
        <v>1.5</v>
      </c>
      <c r="H120">
        <v>2</v>
      </c>
      <c r="I120">
        <v>1</v>
      </c>
      <c r="J120" s="81" t="str">
        <f t="shared" si="7"/>
        <v>*</v>
      </c>
      <c r="K120">
        <v>0</v>
      </c>
      <c r="L120" s="81" t="str">
        <f t="shared" si="8"/>
        <v/>
      </c>
      <c r="M120">
        <v>3</v>
      </c>
      <c r="N120" s="81" t="str">
        <f t="shared" si="9"/>
        <v>*</v>
      </c>
      <c r="P120" s="82" t="s">
        <v>1416</v>
      </c>
      <c r="Q120" s="82">
        <v>2024</v>
      </c>
      <c r="R120" s="82">
        <v>2006</v>
      </c>
    </row>
    <row r="121" spans="1:19">
      <c r="A121" s="79">
        <v>216</v>
      </c>
      <c r="B121" t="s">
        <v>1214</v>
      </c>
      <c r="C121">
        <v>0.01</v>
      </c>
      <c r="D121" t="s">
        <v>1517</v>
      </c>
      <c r="E121" s="80">
        <v>43235</v>
      </c>
      <c r="F121">
        <f t="shared" si="5"/>
        <v>2018</v>
      </c>
      <c r="G121">
        <f t="shared" si="6"/>
        <v>1</v>
      </c>
      <c r="H121">
        <v>1</v>
      </c>
      <c r="I121">
        <v>0</v>
      </c>
      <c r="J121" s="81" t="str">
        <f t="shared" si="7"/>
        <v/>
      </c>
      <c r="K121">
        <v>0</v>
      </c>
      <c r="L121" s="81" t="str">
        <f t="shared" si="8"/>
        <v/>
      </c>
      <c r="M121">
        <v>3</v>
      </c>
      <c r="N121" s="81" t="str">
        <f t="shared" si="9"/>
        <v>*</v>
      </c>
      <c r="P121" s="82" t="s">
        <v>1417</v>
      </c>
      <c r="Q121" s="82">
        <v>2024</v>
      </c>
      <c r="R121" s="82">
        <v>2002</v>
      </c>
    </row>
    <row r="122" spans="1:19">
      <c r="A122" s="79">
        <v>217</v>
      </c>
      <c r="B122" t="s">
        <v>1215</v>
      </c>
      <c r="C122">
        <v>5.0000000000000001E-3</v>
      </c>
      <c r="D122" t="s">
        <v>1514</v>
      </c>
      <c r="E122" s="80">
        <v>39756</v>
      </c>
      <c r="F122">
        <f t="shared" si="5"/>
        <v>2008</v>
      </c>
      <c r="G122">
        <f t="shared" si="6"/>
        <v>0.5</v>
      </c>
      <c r="H122">
        <v>2</v>
      </c>
      <c r="I122">
        <v>1</v>
      </c>
      <c r="J122" s="81" t="str">
        <f t="shared" si="7"/>
        <v>*</v>
      </c>
      <c r="K122">
        <v>0</v>
      </c>
      <c r="L122" s="81" t="str">
        <f t="shared" si="8"/>
        <v/>
      </c>
      <c r="M122">
        <v>3</v>
      </c>
      <c r="N122" s="81" t="str">
        <f t="shared" si="9"/>
        <v>*</v>
      </c>
      <c r="P122" s="82" t="s">
        <v>1418</v>
      </c>
      <c r="Q122" s="82">
        <v>2020</v>
      </c>
      <c r="R122" s="82">
        <v>0</v>
      </c>
    </row>
    <row r="123" spans="1:19">
      <c r="A123" s="79">
        <v>219</v>
      </c>
      <c r="B123" t="s">
        <v>1216</v>
      </c>
      <c r="C123">
        <v>0.03</v>
      </c>
      <c r="D123" t="s">
        <v>1514</v>
      </c>
      <c r="E123" s="80">
        <v>37331</v>
      </c>
      <c r="F123">
        <f t="shared" si="5"/>
        <v>2002</v>
      </c>
      <c r="G123">
        <f t="shared" si="6"/>
        <v>3</v>
      </c>
      <c r="H123">
        <v>2</v>
      </c>
      <c r="I123">
        <v>1</v>
      </c>
      <c r="J123" s="81" t="str">
        <f t="shared" si="7"/>
        <v>*</v>
      </c>
      <c r="K123">
        <v>0</v>
      </c>
      <c r="L123" s="81" t="str">
        <f t="shared" si="8"/>
        <v/>
      </c>
      <c r="M123">
        <v>3</v>
      </c>
      <c r="N123" s="81" t="str">
        <f t="shared" si="9"/>
        <v>*</v>
      </c>
      <c r="P123" s="82" t="s">
        <v>1419</v>
      </c>
      <c r="Q123" s="82">
        <v>2024</v>
      </c>
      <c r="R123" s="82">
        <v>2006</v>
      </c>
    </row>
    <row r="124" spans="1:19">
      <c r="A124" s="79">
        <v>220</v>
      </c>
      <c r="B124" t="s">
        <v>1217</v>
      </c>
      <c r="C124">
        <v>0.01</v>
      </c>
      <c r="D124" t="s">
        <v>1513</v>
      </c>
      <c r="E124" s="80">
        <v>42682</v>
      </c>
      <c r="F124">
        <f t="shared" si="5"/>
        <v>2016</v>
      </c>
      <c r="G124">
        <f t="shared" si="6"/>
        <v>1</v>
      </c>
      <c r="H124">
        <v>3</v>
      </c>
      <c r="I124">
        <v>1</v>
      </c>
      <c r="J124" s="81" t="str">
        <f t="shared" si="7"/>
        <v>*</v>
      </c>
      <c r="K124">
        <v>2</v>
      </c>
      <c r="L124" s="81" t="str">
        <f t="shared" si="8"/>
        <v>*</v>
      </c>
      <c r="M124">
        <v>3</v>
      </c>
      <c r="N124" s="81" t="str">
        <f t="shared" si="9"/>
        <v>*</v>
      </c>
      <c r="P124" s="82" t="s">
        <v>1420</v>
      </c>
      <c r="Q124" s="82">
        <v>2024</v>
      </c>
      <c r="R124" s="82">
        <v>2009</v>
      </c>
    </row>
    <row r="125" spans="1:19">
      <c r="A125" s="79">
        <v>221</v>
      </c>
      <c r="B125" t="s">
        <v>1218</v>
      </c>
      <c r="C125">
        <v>0.03</v>
      </c>
      <c r="D125" t="s">
        <v>1514</v>
      </c>
      <c r="E125" s="80">
        <v>38456</v>
      </c>
      <c r="F125">
        <f t="shared" si="5"/>
        <v>2005</v>
      </c>
      <c r="G125">
        <f t="shared" si="6"/>
        <v>3</v>
      </c>
      <c r="H125">
        <v>2</v>
      </c>
      <c r="I125">
        <v>1</v>
      </c>
      <c r="J125" s="81" t="str">
        <f t="shared" si="7"/>
        <v>*</v>
      </c>
      <c r="K125">
        <v>0</v>
      </c>
      <c r="L125" s="81" t="str">
        <f t="shared" si="8"/>
        <v/>
      </c>
      <c r="M125">
        <v>3</v>
      </c>
      <c r="N125" s="81" t="str">
        <f t="shared" si="9"/>
        <v>*</v>
      </c>
      <c r="P125" s="82" t="s">
        <v>1421</v>
      </c>
      <c r="Q125" s="82">
        <v>2020</v>
      </c>
      <c r="R125" s="82">
        <v>0</v>
      </c>
    </row>
    <row r="126" spans="1:19">
      <c r="A126" s="79">
        <v>224</v>
      </c>
      <c r="B126" t="s">
        <v>1219</v>
      </c>
      <c r="C126">
        <v>0.03</v>
      </c>
      <c r="D126" t="s">
        <v>1516</v>
      </c>
      <c r="E126" s="80">
        <v>38489</v>
      </c>
      <c r="F126">
        <f t="shared" si="5"/>
        <v>2005</v>
      </c>
      <c r="G126">
        <f t="shared" si="6"/>
        <v>3</v>
      </c>
      <c r="H126">
        <v>0</v>
      </c>
      <c r="I126">
        <v>0</v>
      </c>
      <c r="J126" s="81" t="str">
        <f t="shared" si="7"/>
        <v/>
      </c>
      <c r="K126">
        <v>0</v>
      </c>
      <c r="L126" s="81" t="str">
        <f t="shared" si="8"/>
        <v/>
      </c>
      <c r="M126">
        <v>0</v>
      </c>
      <c r="N126" s="81" t="str">
        <f t="shared" si="9"/>
        <v/>
      </c>
      <c r="P126" s="82" t="s">
        <v>1422</v>
      </c>
      <c r="Q126" s="82">
        <v>2024</v>
      </c>
      <c r="R126" s="82">
        <v>2002</v>
      </c>
    </row>
    <row r="127" spans="1:19">
      <c r="A127" s="85">
        <v>229</v>
      </c>
      <c r="B127" t="s">
        <v>1220</v>
      </c>
      <c r="C127">
        <v>0.01</v>
      </c>
      <c r="D127" t="s">
        <v>1514</v>
      </c>
      <c r="E127" s="80">
        <v>37201</v>
      </c>
      <c r="F127">
        <f t="shared" si="5"/>
        <v>2001</v>
      </c>
      <c r="G127">
        <f t="shared" si="6"/>
        <v>1</v>
      </c>
      <c r="H127">
        <v>2</v>
      </c>
      <c r="I127">
        <v>1</v>
      </c>
      <c r="J127" s="81" t="str">
        <f t="shared" si="7"/>
        <v>*</v>
      </c>
      <c r="K127">
        <v>0</v>
      </c>
      <c r="L127" s="81" t="str">
        <f t="shared" si="8"/>
        <v/>
      </c>
      <c r="M127">
        <v>3</v>
      </c>
      <c r="N127" s="81" t="str">
        <f t="shared" si="9"/>
        <v>*</v>
      </c>
      <c r="P127" s="82" t="s">
        <v>1423</v>
      </c>
      <c r="Q127" s="82">
        <v>2024</v>
      </c>
      <c r="R127" s="82">
        <v>2006</v>
      </c>
      <c r="S127" t="s">
        <v>1522</v>
      </c>
    </row>
    <row r="128" spans="1:19">
      <c r="A128" s="79">
        <v>230</v>
      </c>
      <c r="B128" t="s">
        <v>1221</v>
      </c>
      <c r="C128">
        <v>0.03</v>
      </c>
      <c r="D128" t="s">
        <v>1514</v>
      </c>
      <c r="E128" s="80">
        <v>40670</v>
      </c>
      <c r="F128">
        <f t="shared" si="5"/>
        <v>2011</v>
      </c>
      <c r="G128">
        <f t="shared" si="6"/>
        <v>3</v>
      </c>
      <c r="H128">
        <v>2</v>
      </c>
      <c r="I128">
        <v>1</v>
      </c>
      <c r="J128" s="81" t="str">
        <f t="shared" si="7"/>
        <v>*</v>
      </c>
      <c r="K128">
        <v>0</v>
      </c>
      <c r="L128" s="81" t="str">
        <f t="shared" si="8"/>
        <v/>
      </c>
      <c r="M128">
        <v>3</v>
      </c>
      <c r="N128" s="81" t="str">
        <f t="shared" si="9"/>
        <v>*</v>
      </c>
      <c r="P128" s="82" t="s">
        <v>1424</v>
      </c>
      <c r="Q128" s="82">
        <v>2024</v>
      </c>
      <c r="R128" s="82">
        <v>2008</v>
      </c>
    </row>
    <row r="129" spans="1:18">
      <c r="A129" s="79">
        <v>231</v>
      </c>
      <c r="B129" t="s">
        <v>1222</v>
      </c>
      <c r="C129">
        <v>0.01</v>
      </c>
      <c r="D129" t="s">
        <v>1514</v>
      </c>
      <c r="E129" s="80">
        <v>39028</v>
      </c>
      <c r="F129">
        <f t="shared" si="5"/>
        <v>2006</v>
      </c>
      <c r="G129">
        <f t="shared" si="6"/>
        <v>1</v>
      </c>
      <c r="H129">
        <v>2</v>
      </c>
      <c r="I129">
        <v>1</v>
      </c>
      <c r="J129" s="81" t="str">
        <f t="shared" si="7"/>
        <v>*</v>
      </c>
      <c r="K129">
        <v>0</v>
      </c>
      <c r="L129" s="81" t="str">
        <f t="shared" si="8"/>
        <v/>
      </c>
      <c r="M129">
        <v>3</v>
      </c>
      <c r="N129" s="81" t="str">
        <f t="shared" si="9"/>
        <v>*</v>
      </c>
      <c r="P129" s="82" t="s">
        <v>1425</v>
      </c>
      <c r="Q129" s="82">
        <v>2020</v>
      </c>
      <c r="R129" s="82">
        <v>0</v>
      </c>
    </row>
    <row r="130" spans="1:18">
      <c r="A130" s="79">
        <v>232</v>
      </c>
      <c r="B130" t="s">
        <v>1223</v>
      </c>
      <c r="C130">
        <v>0.01</v>
      </c>
      <c r="D130" t="s">
        <v>1514</v>
      </c>
      <c r="E130" s="80">
        <v>44676</v>
      </c>
      <c r="F130">
        <f t="shared" si="5"/>
        <v>2022</v>
      </c>
      <c r="G130">
        <f t="shared" si="6"/>
        <v>1</v>
      </c>
      <c r="H130">
        <v>2</v>
      </c>
      <c r="I130">
        <v>1</v>
      </c>
      <c r="J130" s="81" t="str">
        <f t="shared" si="7"/>
        <v>*</v>
      </c>
      <c r="K130">
        <v>0</v>
      </c>
      <c r="L130" s="81" t="str">
        <f t="shared" si="8"/>
        <v/>
      </c>
      <c r="M130">
        <v>3</v>
      </c>
      <c r="N130" s="81" t="str">
        <f t="shared" si="9"/>
        <v>*</v>
      </c>
      <c r="P130" s="82" t="s">
        <v>1426</v>
      </c>
      <c r="Q130" s="82">
        <v>2020</v>
      </c>
      <c r="R130" s="82">
        <v>0</v>
      </c>
    </row>
    <row r="131" spans="1:18">
      <c r="A131" s="79">
        <v>235</v>
      </c>
      <c r="B131" t="s">
        <v>1224</v>
      </c>
      <c r="C131">
        <v>0.03</v>
      </c>
      <c r="D131" t="s">
        <v>1514</v>
      </c>
      <c r="E131" s="80">
        <v>39209</v>
      </c>
      <c r="F131">
        <f t="shared" ref="F131:F194" si="10">YEAR(E131)</f>
        <v>2007</v>
      </c>
      <c r="G131">
        <f t="shared" ref="G131:G194" si="11">C131*100</f>
        <v>3</v>
      </c>
      <c r="H131">
        <v>2</v>
      </c>
      <c r="I131">
        <v>1</v>
      </c>
      <c r="J131" s="81" t="str">
        <f t="shared" ref="J131:J194" si="12">IF(I131&gt;0,"*","")</f>
        <v>*</v>
      </c>
      <c r="K131">
        <v>0</v>
      </c>
      <c r="L131" s="81" t="str">
        <f t="shared" ref="L131:L194" si="13">IF(K131&gt;0,"*","")</f>
        <v/>
      </c>
      <c r="M131">
        <v>3</v>
      </c>
      <c r="N131" s="81" t="str">
        <f t="shared" ref="N131:N194" si="14">IF(M131&gt;0,"*","")</f>
        <v>*</v>
      </c>
      <c r="P131" s="82" t="s">
        <v>1427</v>
      </c>
      <c r="Q131" s="82">
        <v>2020</v>
      </c>
      <c r="R131" s="82">
        <v>0</v>
      </c>
    </row>
    <row r="132" spans="1:18">
      <c r="A132" s="79">
        <v>236</v>
      </c>
      <c r="B132" t="s">
        <v>1225</v>
      </c>
      <c r="C132">
        <v>0.01</v>
      </c>
      <c r="D132" t="s">
        <v>1514</v>
      </c>
      <c r="E132" s="80">
        <v>42682</v>
      </c>
      <c r="F132">
        <f t="shared" si="10"/>
        <v>2016</v>
      </c>
      <c r="G132">
        <f t="shared" si="11"/>
        <v>1</v>
      </c>
      <c r="H132">
        <v>2</v>
      </c>
      <c r="I132">
        <v>1</v>
      </c>
      <c r="J132" s="81" t="str">
        <f t="shared" si="12"/>
        <v>*</v>
      </c>
      <c r="K132" s="79">
        <v>0</v>
      </c>
      <c r="L132" s="81" t="str">
        <f t="shared" si="13"/>
        <v/>
      </c>
      <c r="M132">
        <v>3</v>
      </c>
      <c r="N132" s="81" t="str">
        <f t="shared" si="14"/>
        <v>*</v>
      </c>
      <c r="P132" s="82" t="s">
        <v>1428</v>
      </c>
      <c r="Q132" s="82">
        <v>2024</v>
      </c>
      <c r="R132" s="82">
        <v>2002</v>
      </c>
    </row>
    <row r="133" spans="1:18">
      <c r="A133" s="79">
        <v>238</v>
      </c>
      <c r="B133" t="s">
        <v>1226</v>
      </c>
      <c r="C133">
        <v>0.01</v>
      </c>
      <c r="D133" t="s">
        <v>1513</v>
      </c>
      <c r="E133" s="80">
        <v>43410</v>
      </c>
      <c r="F133">
        <f t="shared" si="10"/>
        <v>2018</v>
      </c>
      <c r="G133">
        <f t="shared" si="11"/>
        <v>1</v>
      </c>
      <c r="H133">
        <v>3</v>
      </c>
      <c r="I133">
        <v>1</v>
      </c>
      <c r="J133" s="81" t="str">
        <f t="shared" si="12"/>
        <v>*</v>
      </c>
      <c r="K133">
        <v>2</v>
      </c>
      <c r="L133" s="81" t="str">
        <f t="shared" si="13"/>
        <v>*</v>
      </c>
      <c r="M133">
        <v>3</v>
      </c>
      <c r="N133" s="81" t="str">
        <f t="shared" si="14"/>
        <v>*</v>
      </c>
      <c r="P133" s="82" t="s">
        <v>1429</v>
      </c>
      <c r="Q133" s="82">
        <v>2020</v>
      </c>
      <c r="R133" s="82">
        <v>0</v>
      </c>
    </row>
    <row r="134" spans="1:18">
      <c r="A134" s="79">
        <v>239</v>
      </c>
      <c r="B134" t="s">
        <v>1227</v>
      </c>
      <c r="C134">
        <v>1.4999999999999999E-2</v>
      </c>
      <c r="D134" t="s">
        <v>1516</v>
      </c>
      <c r="E134" s="80">
        <v>37387</v>
      </c>
      <c r="F134">
        <f t="shared" si="10"/>
        <v>2002</v>
      </c>
      <c r="G134">
        <f t="shared" si="11"/>
        <v>1.5</v>
      </c>
      <c r="H134">
        <v>0</v>
      </c>
      <c r="I134">
        <v>0</v>
      </c>
      <c r="J134" s="81" t="str">
        <f t="shared" si="12"/>
        <v/>
      </c>
      <c r="K134">
        <v>0</v>
      </c>
      <c r="L134" s="81" t="str">
        <f t="shared" si="13"/>
        <v/>
      </c>
      <c r="M134">
        <v>0</v>
      </c>
      <c r="N134" s="81" t="str">
        <f t="shared" si="14"/>
        <v/>
      </c>
      <c r="P134" s="82" t="s">
        <v>1430</v>
      </c>
      <c r="Q134" s="82">
        <v>2020</v>
      </c>
      <c r="R134" s="82">
        <v>0</v>
      </c>
    </row>
    <row r="135" spans="1:18">
      <c r="A135" s="79">
        <v>240</v>
      </c>
      <c r="B135" t="s">
        <v>1228</v>
      </c>
      <c r="C135">
        <v>1.4999999999999999E-2</v>
      </c>
      <c r="D135" t="s">
        <v>1514</v>
      </c>
      <c r="E135" s="80">
        <v>39585</v>
      </c>
      <c r="F135">
        <f t="shared" si="10"/>
        <v>2008</v>
      </c>
      <c r="G135">
        <f t="shared" si="11"/>
        <v>1.5</v>
      </c>
      <c r="H135">
        <v>2</v>
      </c>
      <c r="I135">
        <v>1</v>
      </c>
      <c r="J135" s="81" t="str">
        <f t="shared" si="12"/>
        <v>*</v>
      </c>
      <c r="K135">
        <v>0</v>
      </c>
      <c r="L135" s="81" t="str">
        <f t="shared" si="13"/>
        <v/>
      </c>
      <c r="M135">
        <v>3</v>
      </c>
      <c r="N135" s="81" t="str">
        <f t="shared" si="14"/>
        <v>*</v>
      </c>
      <c r="P135" s="82" t="s">
        <v>1431</v>
      </c>
      <c r="Q135" s="82">
        <v>2020</v>
      </c>
      <c r="R135" s="82">
        <v>0</v>
      </c>
    </row>
    <row r="136" spans="1:18">
      <c r="A136" s="79">
        <v>242</v>
      </c>
      <c r="B136" t="s">
        <v>1229</v>
      </c>
      <c r="C136">
        <v>0.03</v>
      </c>
      <c r="D136" t="s">
        <v>1514</v>
      </c>
      <c r="E136" s="80">
        <v>38112</v>
      </c>
      <c r="F136">
        <f t="shared" si="10"/>
        <v>2004</v>
      </c>
      <c r="G136">
        <f t="shared" si="11"/>
        <v>3</v>
      </c>
      <c r="H136">
        <v>2</v>
      </c>
      <c r="I136">
        <v>1</v>
      </c>
      <c r="J136" s="81" t="str">
        <f t="shared" si="12"/>
        <v>*</v>
      </c>
      <c r="K136">
        <v>0</v>
      </c>
      <c r="L136" s="81" t="str">
        <f t="shared" si="13"/>
        <v/>
      </c>
      <c r="M136">
        <v>3</v>
      </c>
      <c r="N136" s="81" t="str">
        <f t="shared" si="14"/>
        <v>*</v>
      </c>
      <c r="P136" s="82" t="s">
        <v>1432</v>
      </c>
      <c r="Q136" s="82">
        <v>2020</v>
      </c>
      <c r="R136" s="82">
        <v>0</v>
      </c>
    </row>
    <row r="137" spans="1:18">
      <c r="A137" s="79">
        <v>243</v>
      </c>
      <c r="B137" t="s">
        <v>1230</v>
      </c>
      <c r="C137">
        <v>0.01</v>
      </c>
      <c r="D137" t="s">
        <v>1514</v>
      </c>
      <c r="E137" s="80">
        <v>39028</v>
      </c>
      <c r="F137">
        <f t="shared" si="10"/>
        <v>2006</v>
      </c>
      <c r="G137">
        <f t="shared" si="11"/>
        <v>1</v>
      </c>
      <c r="H137">
        <v>2</v>
      </c>
      <c r="I137">
        <v>1</v>
      </c>
      <c r="J137" s="81" t="str">
        <f t="shared" si="12"/>
        <v>*</v>
      </c>
      <c r="K137">
        <v>0</v>
      </c>
      <c r="L137" s="81" t="str">
        <f t="shared" si="13"/>
        <v/>
      </c>
      <c r="M137">
        <v>3</v>
      </c>
      <c r="N137" s="81" t="str">
        <f t="shared" si="14"/>
        <v>*</v>
      </c>
      <c r="P137" s="82" t="s">
        <v>1433</v>
      </c>
      <c r="Q137" s="82">
        <v>2024</v>
      </c>
      <c r="R137" s="82">
        <v>2002</v>
      </c>
    </row>
    <row r="138" spans="1:18">
      <c r="A138" s="79">
        <v>244</v>
      </c>
      <c r="B138" t="s">
        <v>1231</v>
      </c>
      <c r="C138">
        <v>0.02</v>
      </c>
      <c r="D138" t="s">
        <v>1514</v>
      </c>
      <c r="E138" s="80">
        <v>38447</v>
      </c>
      <c r="F138">
        <f t="shared" si="10"/>
        <v>2005</v>
      </c>
      <c r="G138">
        <f t="shared" si="11"/>
        <v>2</v>
      </c>
      <c r="H138">
        <v>2</v>
      </c>
      <c r="I138">
        <v>1</v>
      </c>
      <c r="J138" s="81" t="str">
        <f t="shared" si="12"/>
        <v>*</v>
      </c>
      <c r="K138">
        <v>0</v>
      </c>
      <c r="L138" s="81" t="str">
        <f t="shared" si="13"/>
        <v/>
      </c>
      <c r="M138">
        <v>3</v>
      </c>
      <c r="N138" s="81" t="str">
        <f t="shared" si="14"/>
        <v>*</v>
      </c>
      <c r="P138" s="82" t="s">
        <v>1434</v>
      </c>
      <c r="Q138" s="82">
        <v>2024</v>
      </c>
      <c r="R138" s="82">
        <v>2018</v>
      </c>
    </row>
    <row r="139" spans="1:18">
      <c r="A139" s="79">
        <v>247</v>
      </c>
      <c r="B139" t="s">
        <v>1232</v>
      </c>
      <c r="C139">
        <v>0.01</v>
      </c>
      <c r="D139" t="s">
        <v>1515</v>
      </c>
      <c r="E139" s="80">
        <v>39909</v>
      </c>
      <c r="F139">
        <f t="shared" si="10"/>
        <v>2009</v>
      </c>
      <c r="G139">
        <f t="shared" si="11"/>
        <v>1</v>
      </c>
      <c r="H139">
        <v>1</v>
      </c>
      <c r="I139">
        <v>1</v>
      </c>
      <c r="J139" s="81" t="str">
        <f t="shared" si="12"/>
        <v>*</v>
      </c>
      <c r="K139">
        <v>0</v>
      </c>
      <c r="L139" s="81" t="str">
        <f t="shared" si="13"/>
        <v/>
      </c>
      <c r="M139">
        <v>0</v>
      </c>
      <c r="N139" s="81" t="str">
        <f t="shared" si="14"/>
        <v/>
      </c>
      <c r="P139" s="82" t="s">
        <v>1435</v>
      </c>
      <c r="Q139" s="82">
        <v>2024</v>
      </c>
      <c r="R139" s="82">
        <v>2021</v>
      </c>
    </row>
    <row r="140" spans="1:18">
      <c r="A140" s="79">
        <v>251</v>
      </c>
      <c r="B140" t="s">
        <v>1233</v>
      </c>
      <c r="C140">
        <v>1.4999999999999999E-2</v>
      </c>
      <c r="D140" t="s">
        <v>1513</v>
      </c>
      <c r="E140" s="80">
        <v>42682</v>
      </c>
      <c r="F140">
        <f t="shared" si="10"/>
        <v>2016</v>
      </c>
      <c r="G140">
        <f t="shared" si="11"/>
        <v>1.5</v>
      </c>
      <c r="H140">
        <v>3</v>
      </c>
      <c r="I140">
        <v>1</v>
      </c>
      <c r="J140" s="81" t="str">
        <f t="shared" si="12"/>
        <v>*</v>
      </c>
      <c r="K140">
        <v>2</v>
      </c>
      <c r="L140" s="81" t="str">
        <f t="shared" si="13"/>
        <v>*</v>
      </c>
      <c r="M140">
        <v>3</v>
      </c>
      <c r="N140" s="81" t="str">
        <f t="shared" si="14"/>
        <v>*</v>
      </c>
      <c r="P140" s="82" t="s">
        <v>1436</v>
      </c>
      <c r="Q140" s="82">
        <v>2024</v>
      </c>
      <c r="R140" s="82">
        <v>2002</v>
      </c>
    </row>
    <row r="141" spans="1:18">
      <c r="A141" s="79">
        <v>252</v>
      </c>
      <c r="B141" t="s">
        <v>1234</v>
      </c>
      <c r="C141">
        <v>0.03</v>
      </c>
      <c r="D141" t="s">
        <v>1518</v>
      </c>
      <c r="E141" s="80">
        <v>37362</v>
      </c>
      <c r="F141">
        <f t="shared" si="10"/>
        <v>2002</v>
      </c>
      <c r="G141">
        <f t="shared" si="11"/>
        <v>3</v>
      </c>
      <c r="H141">
        <v>3</v>
      </c>
      <c r="I141">
        <v>1</v>
      </c>
      <c r="J141" s="81" t="str">
        <f t="shared" si="12"/>
        <v>*</v>
      </c>
      <c r="K141" s="79">
        <v>2</v>
      </c>
      <c r="L141" s="81" t="str">
        <f t="shared" si="13"/>
        <v>*</v>
      </c>
      <c r="M141">
        <v>3</v>
      </c>
      <c r="N141" s="81" t="str">
        <f t="shared" si="14"/>
        <v>*</v>
      </c>
      <c r="P141" s="82" t="s">
        <v>1437</v>
      </c>
      <c r="Q141" s="82">
        <v>2024</v>
      </c>
      <c r="R141" s="82">
        <v>2007</v>
      </c>
    </row>
    <row r="142" spans="1:18">
      <c r="A142" s="79">
        <v>254</v>
      </c>
      <c r="B142" t="s">
        <v>1235</v>
      </c>
      <c r="C142">
        <v>0.03</v>
      </c>
      <c r="D142" t="s">
        <v>1515</v>
      </c>
      <c r="E142" s="80">
        <v>37019</v>
      </c>
      <c r="F142">
        <f t="shared" si="10"/>
        <v>2001</v>
      </c>
      <c r="G142">
        <f t="shared" si="11"/>
        <v>3</v>
      </c>
      <c r="H142">
        <v>1</v>
      </c>
      <c r="I142">
        <v>1</v>
      </c>
      <c r="J142" s="81" t="str">
        <f t="shared" si="12"/>
        <v>*</v>
      </c>
      <c r="K142">
        <v>0</v>
      </c>
      <c r="L142" s="81" t="str">
        <f t="shared" si="13"/>
        <v/>
      </c>
      <c r="M142">
        <v>0</v>
      </c>
      <c r="N142" s="81" t="str">
        <f t="shared" si="14"/>
        <v/>
      </c>
      <c r="P142" s="82" t="s">
        <v>1438</v>
      </c>
      <c r="Q142" s="82">
        <v>2024</v>
      </c>
      <c r="R142" s="82">
        <v>2008</v>
      </c>
    </row>
    <row r="143" spans="1:18">
      <c r="A143" s="79">
        <v>255</v>
      </c>
      <c r="B143" t="s">
        <v>1236</v>
      </c>
      <c r="C143">
        <v>0.03</v>
      </c>
      <c r="D143" t="s">
        <v>1514</v>
      </c>
      <c r="E143" s="80">
        <v>39756</v>
      </c>
      <c r="F143">
        <f t="shared" si="10"/>
        <v>2008</v>
      </c>
      <c r="G143">
        <f t="shared" si="11"/>
        <v>3</v>
      </c>
      <c r="H143">
        <v>2</v>
      </c>
      <c r="I143">
        <v>1</v>
      </c>
      <c r="J143" s="81" t="str">
        <f t="shared" si="12"/>
        <v>*</v>
      </c>
      <c r="K143">
        <v>0</v>
      </c>
      <c r="L143" s="81" t="str">
        <f t="shared" si="13"/>
        <v/>
      </c>
      <c r="M143">
        <v>3</v>
      </c>
      <c r="N143" s="81" t="str">
        <f t="shared" si="14"/>
        <v>*</v>
      </c>
      <c r="P143" s="82" t="s">
        <v>1439</v>
      </c>
      <c r="Q143" s="82">
        <v>2024</v>
      </c>
      <c r="R143" s="82">
        <v>2018</v>
      </c>
    </row>
    <row r="144" spans="1:18">
      <c r="A144" s="79">
        <v>258</v>
      </c>
      <c r="B144" t="s">
        <v>1237</v>
      </c>
      <c r="C144">
        <v>0.01</v>
      </c>
      <c r="D144" t="s">
        <v>1513</v>
      </c>
      <c r="E144" s="80">
        <v>41219</v>
      </c>
      <c r="F144">
        <f t="shared" si="10"/>
        <v>2012</v>
      </c>
      <c r="G144">
        <f t="shared" si="11"/>
        <v>1</v>
      </c>
      <c r="H144">
        <v>3</v>
      </c>
      <c r="I144">
        <v>1</v>
      </c>
      <c r="J144" s="81" t="str">
        <f t="shared" si="12"/>
        <v>*</v>
      </c>
      <c r="K144">
        <v>2</v>
      </c>
      <c r="L144" s="81" t="str">
        <f t="shared" si="13"/>
        <v>*</v>
      </c>
      <c r="M144">
        <v>3</v>
      </c>
      <c r="N144" s="81" t="str">
        <f t="shared" si="14"/>
        <v>*</v>
      </c>
      <c r="P144" s="82" t="s">
        <v>1440</v>
      </c>
      <c r="Q144" s="82">
        <v>2020</v>
      </c>
      <c r="R144" s="82">
        <v>0</v>
      </c>
    </row>
    <row r="145" spans="1:18">
      <c r="A145" s="79">
        <v>261</v>
      </c>
      <c r="B145" t="s">
        <v>1238</v>
      </c>
      <c r="C145">
        <v>0.02</v>
      </c>
      <c r="D145" t="s">
        <v>1516</v>
      </c>
      <c r="E145" s="80">
        <v>38477</v>
      </c>
      <c r="F145">
        <f t="shared" si="10"/>
        <v>2005</v>
      </c>
      <c r="G145">
        <f t="shared" si="11"/>
        <v>2</v>
      </c>
      <c r="H145">
        <v>0</v>
      </c>
      <c r="I145">
        <v>0</v>
      </c>
      <c r="J145" s="81" t="str">
        <f t="shared" si="12"/>
        <v/>
      </c>
      <c r="K145">
        <v>0</v>
      </c>
      <c r="L145" s="81" t="str">
        <f t="shared" si="13"/>
        <v/>
      </c>
      <c r="M145">
        <v>0</v>
      </c>
      <c r="N145" s="81" t="str">
        <f t="shared" si="14"/>
        <v/>
      </c>
      <c r="P145" s="82" t="s">
        <v>1441</v>
      </c>
      <c r="Q145" s="82">
        <v>2020</v>
      </c>
      <c r="R145" s="82">
        <v>0</v>
      </c>
    </row>
    <row r="146" spans="1:18">
      <c r="A146" s="79">
        <v>264</v>
      </c>
      <c r="B146" t="s">
        <v>1239</v>
      </c>
      <c r="C146">
        <v>0.03</v>
      </c>
      <c r="D146" t="s">
        <v>1514</v>
      </c>
      <c r="E146" s="80">
        <v>37345</v>
      </c>
      <c r="F146">
        <f t="shared" si="10"/>
        <v>2002</v>
      </c>
      <c r="G146">
        <f t="shared" si="11"/>
        <v>3</v>
      </c>
      <c r="H146">
        <v>2</v>
      </c>
      <c r="I146">
        <v>1</v>
      </c>
      <c r="J146" s="81" t="str">
        <f t="shared" si="12"/>
        <v>*</v>
      </c>
      <c r="K146">
        <v>0</v>
      </c>
      <c r="L146" s="81" t="str">
        <f t="shared" si="13"/>
        <v/>
      </c>
      <c r="M146">
        <v>3</v>
      </c>
      <c r="N146" s="81" t="str">
        <f t="shared" si="14"/>
        <v>*</v>
      </c>
      <c r="P146" s="82" t="s">
        <v>1442</v>
      </c>
      <c r="Q146" s="82">
        <v>2024</v>
      </c>
      <c r="R146" s="82">
        <v>2006</v>
      </c>
    </row>
    <row r="147" spans="1:18">
      <c r="A147" s="79">
        <v>265</v>
      </c>
      <c r="B147" t="s">
        <v>1240</v>
      </c>
      <c r="C147">
        <v>1.2500000000000001E-2</v>
      </c>
      <c r="D147" t="s">
        <v>1514</v>
      </c>
      <c r="E147" s="80">
        <v>39909</v>
      </c>
      <c r="F147">
        <f t="shared" si="10"/>
        <v>2009</v>
      </c>
      <c r="G147">
        <f t="shared" si="11"/>
        <v>1.25</v>
      </c>
      <c r="H147">
        <v>2</v>
      </c>
      <c r="I147">
        <v>1</v>
      </c>
      <c r="J147" s="81" t="str">
        <f t="shared" si="12"/>
        <v>*</v>
      </c>
      <c r="K147">
        <v>0</v>
      </c>
      <c r="L147" s="81" t="str">
        <f t="shared" si="13"/>
        <v/>
      </c>
      <c r="M147">
        <v>3</v>
      </c>
      <c r="N147" s="81" t="str">
        <f t="shared" si="14"/>
        <v>*</v>
      </c>
      <c r="P147" s="82" t="s">
        <v>1443</v>
      </c>
      <c r="Q147" s="82">
        <v>2024</v>
      </c>
      <c r="R147" s="82">
        <v>2023</v>
      </c>
    </row>
    <row r="148" spans="1:18">
      <c r="A148" s="79">
        <v>266</v>
      </c>
      <c r="B148" t="s">
        <v>1241</v>
      </c>
      <c r="C148">
        <v>0.01</v>
      </c>
      <c r="D148" t="s">
        <v>1514</v>
      </c>
      <c r="E148" s="80">
        <v>38293</v>
      </c>
      <c r="F148">
        <f t="shared" si="10"/>
        <v>2004</v>
      </c>
      <c r="G148">
        <f t="shared" si="11"/>
        <v>1</v>
      </c>
      <c r="H148">
        <v>2</v>
      </c>
      <c r="I148">
        <v>1</v>
      </c>
      <c r="J148" s="81" t="str">
        <f t="shared" si="12"/>
        <v>*</v>
      </c>
      <c r="K148">
        <v>0</v>
      </c>
      <c r="L148" s="81" t="str">
        <f t="shared" si="13"/>
        <v/>
      </c>
      <c r="M148">
        <v>3</v>
      </c>
      <c r="N148" s="81" t="str">
        <f t="shared" si="14"/>
        <v>*</v>
      </c>
      <c r="P148" s="82" t="s">
        <v>1444</v>
      </c>
      <c r="Q148" s="82">
        <v>2024</v>
      </c>
      <c r="R148" s="82">
        <v>2022</v>
      </c>
    </row>
    <row r="149" spans="1:18">
      <c r="A149" s="79">
        <v>267</v>
      </c>
      <c r="B149" t="s">
        <v>1242</v>
      </c>
      <c r="C149">
        <v>0.01</v>
      </c>
      <c r="D149" t="s">
        <v>1513</v>
      </c>
      <c r="E149" s="80">
        <v>45601</v>
      </c>
      <c r="F149">
        <f t="shared" si="10"/>
        <v>2024</v>
      </c>
      <c r="G149">
        <f t="shared" si="11"/>
        <v>1</v>
      </c>
      <c r="H149">
        <v>3</v>
      </c>
      <c r="I149">
        <v>1</v>
      </c>
      <c r="J149" s="81" t="str">
        <f t="shared" si="12"/>
        <v>*</v>
      </c>
      <c r="K149">
        <v>2</v>
      </c>
      <c r="L149" s="81" t="str">
        <f t="shared" si="13"/>
        <v>*</v>
      </c>
      <c r="M149">
        <v>3</v>
      </c>
      <c r="N149" s="81" t="str">
        <f t="shared" si="14"/>
        <v>*</v>
      </c>
      <c r="P149" s="82" t="s">
        <v>1445</v>
      </c>
      <c r="Q149" s="82">
        <v>2020</v>
      </c>
      <c r="R149" s="82">
        <v>0</v>
      </c>
    </row>
    <row r="150" spans="1:18">
      <c r="A150" s="79">
        <v>268</v>
      </c>
      <c r="B150" t="s">
        <v>1243</v>
      </c>
      <c r="C150">
        <v>0.03</v>
      </c>
      <c r="D150" t="s">
        <v>1513</v>
      </c>
      <c r="E150" s="80">
        <v>44873</v>
      </c>
      <c r="F150">
        <f t="shared" si="10"/>
        <v>2022</v>
      </c>
      <c r="G150">
        <f t="shared" si="11"/>
        <v>3</v>
      </c>
      <c r="H150">
        <v>3</v>
      </c>
      <c r="I150">
        <v>1</v>
      </c>
      <c r="J150" s="81" t="str">
        <f t="shared" si="12"/>
        <v>*</v>
      </c>
      <c r="K150">
        <v>2</v>
      </c>
      <c r="L150" s="81" t="str">
        <f t="shared" si="13"/>
        <v>*</v>
      </c>
      <c r="M150">
        <v>3</v>
      </c>
      <c r="N150" s="81" t="str">
        <f t="shared" si="14"/>
        <v>*</v>
      </c>
      <c r="P150" s="82" t="s">
        <v>1446</v>
      </c>
      <c r="Q150" s="82">
        <v>2020</v>
      </c>
      <c r="R150" s="82">
        <v>0</v>
      </c>
    </row>
    <row r="151" spans="1:18">
      <c r="A151" s="79">
        <v>270</v>
      </c>
      <c r="B151" t="s">
        <v>1244</v>
      </c>
      <c r="C151">
        <v>0.01</v>
      </c>
      <c r="D151" t="s">
        <v>1513</v>
      </c>
      <c r="E151" s="80">
        <v>45048</v>
      </c>
      <c r="F151">
        <f t="shared" si="10"/>
        <v>2023</v>
      </c>
      <c r="G151">
        <f t="shared" si="11"/>
        <v>1</v>
      </c>
      <c r="H151">
        <v>3</v>
      </c>
      <c r="I151">
        <v>1</v>
      </c>
      <c r="J151" s="81" t="str">
        <f t="shared" si="12"/>
        <v>*</v>
      </c>
      <c r="K151">
        <v>2</v>
      </c>
      <c r="L151" s="81" t="str">
        <f t="shared" si="13"/>
        <v>*</v>
      </c>
      <c r="M151">
        <v>3</v>
      </c>
      <c r="N151" s="81" t="str">
        <f t="shared" si="14"/>
        <v>*</v>
      </c>
      <c r="P151" s="82" t="s">
        <v>1447</v>
      </c>
      <c r="Q151" s="82">
        <v>2024</v>
      </c>
      <c r="R151" s="82">
        <v>2022</v>
      </c>
    </row>
    <row r="152" spans="1:18">
      <c r="A152" s="79">
        <v>271</v>
      </c>
      <c r="B152" t="s">
        <v>1245</v>
      </c>
      <c r="C152">
        <v>0.01</v>
      </c>
      <c r="D152" t="s">
        <v>1513</v>
      </c>
      <c r="E152" s="80">
        <v>44138</v>
      </c>
      <c r="F152">
        <f t="shared" si="10"/>
        <v>2020</v>
      </c>
      <c r="G152">
        <f t="shared" si="11"/>
        <v>1</v>
      </c>
      <c r="H152">
        <v>3</v>
      </c>
      <c r="I152">
        <v>1</v>
      </c>
      <c r="J152" s="81" t="str">
        <f t="shared" si="12"/>
        <v>*</v>
      </c>
      <c r="K152">
        <v>2</v>
      </c>
      <c r="L152" s="81" t="str">
        <f t="shared" si="13"/>
        <v>*</v>
      </c>
      <c r="M152">
        <v>3</v>
      </c>
      <c r="N152" s="81" t="str">
        <f t="shared" si="14"/>
        <v>*</v>
      </c>
      <c r="P152" s="82" t="s">
        <v>1448</v>
      </c>
      <c r="Q152" s="82">
        <v>2020</v>
      </c>
      <c r="R152" s="82">
        <v>0</v>
      </c>
    </row>
    <row r="153" spans="1:18">
      <c r="A153" s="79">
        <v>272</v>
      </c>
      <c r="B153" t="s">
        <v>1246</v>
      </c>
      <c r="C153">
        <v>1.4999999999999999E-2</v>
      </c>
      <c r="D153" t="s">
        <v>1514</v>
      </c>
      <c r="E153" s="80">
        <v>39756</v>
      </c>
      <c r="F153">
        <f t="shared" si="10"/>
        <v>2008</v>
      </c>
      <c r="G153">
        <f t="shared" si="11"/>
        <v>1.5</v>
      </c>
      <c r="H153">
        <v>2</v>
      </c>
      <c r="I153">
        <v>1</v>
      </c>
      <c r="J153" s="81" t="str">
        <f t="shared" si="12"/>
        <v>*</v>
      </c>
      <c r="K153">
        <v>0</v>
      </c>
      <c r="L153" s="81" t="str">
        <f t="shared" si="13"/>
        <v/>
      </c>
      <c r="M153">
        <v>3</v>
      </c>
      <c r="N153" s="81" t="str">
        <f t="shared" si="14"/>
        <v>*</v>
      </c>
      <c r="P153" s="82" t="s">
        <v>1449</v>
      </c>
      <c r="Q153" s="82">
        <v>2024</v>
      </c>
      <c r="R153" s="82">
        <v>2008</v>
      </c>
    </row>
    <row r="154" spans="1:18">
      <c r="A154" s="79">
        <v>273</v>
      </c>
      <c r="B154" t="s">
        <v>1247</v>
      </c>
      <c r="C154">
        <v>0.01</v>
      </c>
      <c r="D154" t="s">
        <v>1514</v>
      </c>
      <c r="E154" s="80">
        <v>41219</v>
      </c>
      <c r="F154">
        <f t="shared" si="10"/>
        <v>2012</v>
      </c>
      <c r="G154">
        <f t="shared" si="11"/>
        <v>1</v>
      </c>
      <c r="H154">
        <v>2</v>
      </c>
      <c r="I154">
        <v>1</v>
      </c>
      <c r="J154" s="81" t="str">
        <f t="shared" si="12"/>
        <v>*</v>
      </c>
      <c r="K154">
        <v>0</v>
      </c>
      <c r="L154" s="81" t="str">
        <f t="shared" si="13"/>
        <v/>
      </c>
      <c r="M154">
        <v>3</v>
      </c>
      <c r="N154" s="81" t="str">
        <f t="shared" si="14"/>
        <v>*</v>
      </c>
      <c r="P154" s="82" t="s">
        <v>1450</v>
      </c>
      <c r="Q154" s="82">
        <v>2020</v>
      </c>
      <c r="R154" s="82">
        <v>0</v>
      </c>
    </row>
    <row r="155" spans="1:18">
      <c r="A155" s="79">
        <v>274</v>
      </c>
      <c r="B155" t="s">
        <v>1248</v>
      </c>
      <c r="C155" s="82">
        <v>1.4999999999999999E-2</v>
      </c>
      <c r="D155" t="s">
        <v>1513</v>
      </c>
      <c r="E155" s="80">
        <v>41219</v>
      </c>
      <c r="F155">
        <f t="shared" si="10"/>
        <v>2012</v>
      </c>
      <c r="G155">
        <f t="shared" si="11"/>
        <v>1.5</v>
      </c>
      <c r="H155">
        <v>3</v>
      </c>
      <c r="I155">
        <v>1</v>
      </c>
      <c r="J155" s="81" t="str">
        <f t="shared" si="12"/>
        <v>*</v>
      </c>
      <c r="K155">
        <v>2</v>
      </c>
      <c r="L155" s="81" t="str">
        <f t="shared" si="13"/>
        <v>*</v>
      </c>
      <c r="M155">
        <v>3</v>
      </c>
      <c r="N155" s="81" t="str">
        <f t="shared" si="14"/>
        <v>*</v>
      </c>
      <c r="P155" s="82" t="s">
        <v>1451</v>
      </c>
      <c r="Q155" s="82">
        <v>2024</v>
      </c>
      <c r="R155" s="82">
        <v>2003</v>
      </c>
    </row>
    <row r="156" spans="1:18">
      <c r="A156" s="79">
        <v>276</v>
      </c>
      <c r="B156" t="s">
        <v>1249</v>
      </c>
      <c r="C156">
        <v>0.03</v>
      </c>
      <c r="D156" t="s">
        <v>1517</v>
      </c>
      <c r="E156" s="80">
        <v>37018</v>
      </c>
      <c r="F156">
        <f t="shared" si="10"/>
        <v>2001</v>
      </c>
      <c r="G156">
        <f t="shared" si="11"/>
        <v>3</v>
      </c>
      <c r="H156">
        <v>1</v>
      </c>
      <c r="I156">
        <v>0</v>
      </c>
      <c r="J156" s="81" t="str">
        <f t="shared" si="12"/>
        <v/>
      </c>
      <c r="K156">
        <v>0</v>
      </c>
      <c r="L156" s="81" t="str">
        <f t="shared" si="13"/>
        <v/>
      </c>
      <c r="M156">
        <v>3</v>
      </c>
      <c r="N156" s="81" t="str">
        <f t="shared" si="14"/>
        <v>*</v>
      </c>
      <c r="P156" s="82" t="s">
        <v>1452</v>
      </c>
      <c r="Q156" s="82">
        <v>2024</v>
      </c>
      <c r="R156" s="82">
        <v>2007</v>
      </c>
    </row>
    <row r="157" spans="1:18">
      <c r="A157" s="79">
        <v>277</v>
      </c>
      <c r="B157" t="s">
        <v>1250</v>
      </c>
      <c r="C157">
        <v>0.01</v>
      </c>
      <c r="D157" t="s">
        <v>1514</v>
      </c>
      <c r="E157" s="80">
        <v>37753</v>
      </c>
      <c r="F157">
        <f t="shared" si="10"/>
        <v>2003</v>
      </c>
      <c r="G157">
        <f t="shared" si="11"/>
        <v>1</v>
      </c>
      <c r="H157">
        <v>2</v>
      </c>
      <c r="I157">
        <v>1</v>
      </c>
      <c r="J157" s="81" t="str">
        <f t="shared" si="12"/>
        <v>*</v>
      </c>
      <c r="K157">
        <v>0</v>
      </c>
      <c r="L157" s="81" t="str">
        <f t="shared" si="13"/>
        <v/>
      </c>
      <c r="M157">
        <v>3</v>
      </c>
      <c r="N157" s="81" t="str">
        <f t="shared" si="14"/>
        <v>*</v>
      </c>
      <c r="P157" s="82" t="s">
        <v>1453</v>
      </c>
      <c r="Q157" s="82">
        <v>2020</v>
      </c>
      <c r="R157" s="82">
        <v>0</v>
      </c>
    </row>
    <row r="158" spans="1:18">
      <c r="A158" s="79">
        <v>279</v>
      </c>
      <c r="B158" t="s">
        <v>1251</v>
      </c>
      <c r="C158">
        <v>0.03</v>
      </c>
      <c r="D158" t="s">
        <v>1514</v>
      </c>
      <c r="E158" s="80">
        <v>37565</v>
      </c>
      <c r="F158">
        <f t="shared" si="10"/>
        <v>2002</v>
      </c>
      <c r="G158">
        <f t="shared" si="11"/>
        <v>3</v>
      </c>
      <c r="H158">
        <v>2</v>
      </c>
      <c r="I158">
        <v>1</v>
      </c>
      <c r="J158" s="81" t="str">
        <f t="shared" si="12"/>
        <v>*</v>
      </c>
      <c r="K158">
        <v>0</v>
      </c>
      <c r="L158" s="81" t="str">
        <f t="shared" si="13"/>
        <v/>
      </c>
      <c r="M158">
        <v>3</v>
      </c>
      <c r="N158" s="81" t="str">
        <f t="shared" si="14"/>
        <v>*</v>
      </c>
      <c r="P158" s="82" t="s">
        <v>1454</v>
      </c>
      <c r="Q158" s="82">
        <v>2024</v>
      </c>
      <c r="R158" s="82">
        <v>2005</v>
      </c>
    </row>
    <row r="159" spans="1:18">
      <c r="A159" s="79">
        <v>281</v>
      </c>
      <c r="B159" t="s">
        <v>1252</v>
      </c>
      <c r="C159">
        <v>1.4999999999999999E-2</v>
      </c>
      <c r="D159" t="s">
        <v>1513</v>
      </c>
      <c r="E159" s="80">
        <v>42682</v>
      </c>
      <c r="F159">
        <f t="shared" si="10"/>
        <v>2016</v>
      </c>
      <c r="G159">
        <f t="shared" si="11"/>
        <v>1.5</v>
      </c>
      <c r="H159">
        <v>3</v>
      </c>
      <c r="I159">
        <v>1</v>
      </c>
      <c r="J159" s="81" t="str">
        <f t="shared" si="12"/>
        <v>*</v>
      </c>
      <c r="K159">
        <v>2</v>
      </c>
      <c r="L159" s="81" t="str">
        <f t="shared" si="13"/>
        <v>*</v>
      </c>
      <c r="M159">
        <v>3</v>
      </c>
      <c r="N159" s="81" t="str">
        <f t="shared" si="14"/>
        <v>*</v>
      </c>
      <c r="P159" s="82" t="s">
        <v>1455</v>
      </c>
      <c r="Q159" s="82">
        <v>2024</v>
      </c>
      <c r="R159" s="82">
        <v>2008</v>
      </c>
    </row>
    <row r="160" spans="1:18">
      <c r="A160" s="79">
        <v>283</v>
      </c>
      <c r="B160" t="s">
        <v>1253</v>
      </c>
      <c r="C160">
        <v>0.03</v>
      </c>
      <c r="D160" t="s">
        <v>1517</v>
      </c>
      <c r="E160" s="80">
        <v>37396</v>
      </c>
      <c r="F160">
        <f t="shared" si="10"/>
        <v>2002</v>
      </c>
      <c r="G160">
        <f t="shared" si="11"/>
        <v>3</v>
      </c>
      <c r="H160">
        <v>1</v>
      </c>
      <c r="I160">
        <v>0</v>
      </c>
      <c r="J160" s="81" t="str">
        <f t="shared" si="12"/>
        <v/>
      </c>
      <c r="K160">
        <v>0</v>
      </c>
      <c r="L160" s="81" t="str">
        <f t="shared" si="13"/>
        <v/>
      </c>
      <c r="M160">
        <v>3</v>
      </c>
      <c r="N160" s="81" t="str">
        <f t="shared" si="14"/>
        <v>*</v>
      </c>
      <c r="P160" s="82" t="s">
        <v>1456</v>
      </c>
      <c r="Q160" s="82">
        <v>2024</v>
      </c>
      <c r="R160" s="82">
        <v>2007</v>
      </c>
    </row>
    <row r="161" spans="1:18">
      <c r="A161" s="79">
        <v>285</v>
      </c>
      <c r="B161" t="s">
        <v>1254</v>
      </c>
      <c r="C161">
        <v>1.4999999999999999E-2</v>
      </c>
      <c r="D161" t="s">
        <v>1514</v>
      </c>
      <c r="E161" s="80">
        <v>39546</v>
      </c>
      <c r="F161">
        <f t="shared" si="10"/>
        <v>2008</v>
      </c>
      <c r="G161">
        <f t="shared" si="11"/>
        <v>1.5</v>
      </c>
      <c r="H161">
        <v>2</v>
      </c>
      <c r="I161">
        <v>1</v>
      </c>
      <c r="J161" s="81" t="str">
        <f t="shared" si="12"/>
        <v>*</v>
      </c>
      <c r="K161">
        <v>0</v>
      </c>
      <c r="L161" s="81" t="str">
        <f t="shared" si="13"/>
        <v/>
      </c>
      <c r="M161">
        <v>3</v>
      </c>
      <c r="N161" s="81" t="str">
        <f t="shared" si="14"/>
        <v>*</v>
      </c>
      <c r="P161" s="82" t="s">
        <v>1457</v>
      </c>
      <c r="Q161" s="82">
        <v>2024</v>
      </c>
      <c r="R161" s="82">
        <v>2020</v>
      </c>
    </row>
    <row r="162" spans="1:18">
      <c r="A162" s="79">
        <v>286</v>
      </c>
      <c r="B162" t="s">
        <v>1255</v>
      </c>
      <c r="C162">
        <v>0.03</v>
      </c>
      <c r="D162" t="s">
        <v>1514</v>
      </c>
      <c r="E162" s="80">
        <v>37026</v>
      </c>
      <c r="F162">
        <f t="shared" si="10"/>
        <v>2001</v>
      </c>
      <c r="G162">
        <f t="shared" si="11"/>
        <v>3</v>
      </c>
      <c r="H162">
        <v>2</v>
      </c>
      <c r="I162">
        <v>1</v>
      </c>
      <c r="J162" s="81" t="str">
        <f t="shared" si="12"/>
        <v>*</v>
      </c>
      <c r="K162">
        <v>0</v>
      </c>
      <c r="L162" s="81" t="str">
        <f t="shared" si="13"/>
        <v/>
      </c>
      <c r="M162">
        <v>3</v>
      </c>
      <c r="N162" s="81" t="str">
        <f t="shared" si="14"/>
        <v>*</v>
      </c>
      <c r="P162" s="82" t="s">
        <v>1458</v>
      </c>
      <c r="Q162" s="82">
        <v>2020</v>
      </c>
      <c r="R162" s="82">
        <v>0</v>
      </c>
    </row>
    <row r="163" spans="1:18">
      <c r="A163" s="79">
        <v>287</v>
      </c>
      <c r="B163" t="s">
        <v>1256</v>
      </c>
      <c r="C163">
        <v>0.03</v>
      </c>
      <c r="D163" t="s">
        <v>1521</v>
      </c>
      <c r="E163" s="80">
        <v>37000</v>
      </c>
      <c r="F163">
        <f t="shared" si="10"/>
        <v>2001</v>
      </c>
      <c r="G163">
        <f t="shared" si="11"/>
        <v>3</v>
      </c>
      <c r="H163">
        <v>2</v>
      </c>
      <c r="I163">
        <v>0</v>
      </c>
      <c r="J163" s="81" t="str">
        <f t="shared" si="12"/>
        <v/>
      </c>
      <c r="K163" s="79">
        <v>2</v>
      </c>
      <c r="L163" s="81" t="str">
        <f t="shared" si="13"/>
        <v>*</v>
      </c>
      <c r="M163">
        <v>3</v>
      </c>
      <c r="N163" s="81" t="str">
        <f t="shared" si="14"/>
        <v>*</v>
      </c>
      <c r="P163" s="82" t="s">
        <v>1459</v>
      </c>
      <c r="Q163" s="82">
        <v>2020</v>
      </c>
      <c r="R163" s="82">
        <v>0</v>
      </c>
    </row>
    <row r="164" spans="1:18">
      <c r="A164" s="79">
        <v>288</v>
      </c>
      <c r="B164" t="s">
        <v>1257</v>
      </c>
      <c r="C164">
        <v>0.03</v>
      </c>
      <c r="D164" t="s">
        <v>1518</v>
      </c>
      <c r="E164" s="80">
        <v>37340</v>
      </c>
      <c r="F164">
        <f t="shared" si="10"/>
        <v>2002</v>
      </c>
      <c r="G164">
        <f t="shared" si="11"/>
        <v>3</v>
      </c>
      <c r="H164">
        <v>3</v>
      </c>
      <c r="I164">
        <v>1</v>
      </c>
      <c r="J164" s="81" t="str">
        <f t="shared" si="12"/>
        <v>*</v>
      </c>
      <c r="K164">
        <v>2</v>
      </c>
      <c r="L164" s="81" t="str">
        <f t="shared" si="13"/>
        <v>*</v>
      </c>
      <c r="M164">
        <v>3</v>
      </c>
      <c r="N164" s="81" t="str">
        <f t="shared" si="14"/>
        <v>*</v>
      </c>
      <c r="P164" s="82" t="s">
        <v>1460</v>
      </c>
      <c r="Q164" s="82">
        <v>2020</v>
      </c>
      <c r="R164" s="82">
        <v>0</v>
      </c>
    </row>
    <row r="165" spans="1:18">
      <c r="A165" s="79">
        <v>289</v>
      </c>
      <c r="B165" t="s">
        <v>1258</v>
      </c>
      <c r="C165">
        <v>0.03</v>
      </c>
      <c r="D165" t="s">
        <v>1514</v>
      </c>
      <c r="E165" s="80">
        <v>40484</v>
      </c>
      <c r="F165">
        <f t="shared" si="10"/>
        <v>2010</v>
      </c>
      <c r="G165">
        <f t="shared" si="11"/>
        <v>3</v>
      </c>
      <c r="H165">
        <v>2</v>
      </c>
      <c r="I165">
        <v>1</v>
      </c>
      <c r="J165" s="81" t="str">
        <f t="shared" si="12"/>
        <v>*</v>
      </c>
      <c r="K165">
        <v>0</v>
      </c>
      <c r="L165" s="81" t="str">
        <f t="shared" si="13"/>
        <v/>
      </c>
      <c r="M165">
        <v>3</v>
      </c>
      <c r="N165" s="81" t="str">
        <f t="shared" si="14"/>
        <v>*</v>
      </c>
      <c r="P165" s="82" t="s">
        <v>1461</v>
      </c>
      <c r="Q165" s="82">
        <v>2020</v>
      </c>
      <c r="R165" s="82">
        <v>0</v>
      </c>
    </row>
    <row r="166" spans="1:18">
      <c r="A166" s="79">
        <v>291</v>
      </c>
      <c r="B166" t="s">
        <v>1259</v>
      </c>
      <c r="C166">
        <v>1.4999999999999999E-2</v>
      </c>
      <c r="D166" t="s">
        <v>1513</v>
      </c>
      <c r="E166" s="80">
        <v>45601</v>
      </c>
      <c r="F166">
        <f t="shared" si="10"/>
        <v>2024</v>
      </c>
      <c r="G166">
        <f t="shared" si="11"/>
        <v>1.5</v>
      </c>
      <c r="H166">
        <v>3</v>
      </c>
      <c r="I166">
        <v>1</v>
      </c>
      <c r="J166" s="81" t="str">
        <f t="shared" si="12"/>
        <v>*</v>
      </c>
      <c r="K166">
        <v>2</v>
      </c>
      <c r="L166" s="81" t="str">
        <f t="shared" si="13"/>
        <v>*</v>
      </c>
      <c r="M166">
        <v>3</v>
      </c>
      <c r="N166" s="81" t="str">
        <f t="shared" si="14"/>
        <v>*</v>
      </c>
      <c r="P166" s="82" t="s">
        <v>1462</v>
      </c>
      <c r="Q166" s="82">
        <v>2024</v>
      </c>
      <c r="R166" s="82">
        <v>2016</v>
      </c>
    </row>
    <row r="167" spans="1:18">
      <c r="A167" s="79">
        <v>292</v>
      </c>
      <c r="B167" t="s">
        <v>1260</v>
      </c>
      <c r="C167">
        <v>1.4999999999999999E-2</v>
      </c>
      <c r="D167" t="s">
        <v>1514</v>
      </c>
      <c r="E167" s="80">
        <v>39756</v>
      </c>
      <c r="F167">
        <f t="shared" si="10"/>
        <v>2008</v>
      </c>
      <c r="G167">
        <f t="shared" si="11"/>
        <v>1.5</v>
      </c>
      <c r="H167">
        <v>2</v>
      </c>
      <c r="I167">
        <v>1</v>
      </c>
      <c r="J167" s="81" t="str">
        <f t="shared" si="12"/>
        <v>*</v>
      </c>
      <c r="K167">
        <v>0</v>
      </c>
      <c r="L167" s="81" t="str">
        <f t="shared" si="13"/>
        <v/>
      </c>
      <c r="M167">
        <v>3</v>
      </c>
      <c r="N167" s="81" t="str">
        <f t="shared" si="14"/>
        <v>*</v>
      </c>
      <c r="P167" s="82" t="s">
        <v>1463</v>
      </c>
      <c r="Q167" s="82">
        <v>2024</v>
      </c>
      <c r="R167" s="82">
        <v>2006</v>
      </c>
    </row>
    <row r="168" spans="1:18">
      <c r="A168" s="79">
        <v>294</v>
      </c>
      <c r="B168" t="s">
        <v>1261</v>
      </c>
      <c r="C168">
        <v>0.03</v>
      </c>
      <c r="D168" t="s">
        <v>1514</v>
      </c>
      <c r="E168" s="80">
        <v>39209</v>
      </c>
      <c r="F168">
        <f t="shared" si="10"/>
        <v>2007</v>
      </c>
      <c r="G168">
        <f t="shared" si="11"/>
        <v>3</v>
      </c>
      <c r="H168">
        <v>2</v>
      </c>
      <c r="I168">
        <v>1</v>
      </c>
      <c r="J168" s="81" t="str">
        <f t="shared" si="12"/>
        <v>*</v>
      </c>
      <c r="K168">
        <v>0</v>
      </c>
      <c r="L168" s="81" t="str">
        <f t="shared" si="13"/>
        <v/>
      </c>
      <c r="M168">
        <v>3</v>
      </c>
      <c r="N168" s="81" t="str">
        <f t="shared" si="14"/>
        <v>*</v>
      </c>
      <c r="P168" s="82" t="s">
        <v>1464</v>
      </c>
      <c r="Q168" s="82">
        <v>2020</v>
      </c>
      <c r="R168" s="82">
        <v>0</v>
      </c>
    </row>
    <row r="169" spans="1:18">
      <c r="A169" s="79">
        <v>295</v>
      </c>
      <c r="B169" t="s">
        <v>1262</v>
      </c>
      <c r="C169">
        <v>1.4999999999999999E-2</v>
      </c>
      <c r="D169" t="s">
        <v>1514</v>
      </c>
      <c r="E169" s="80">
        <v>38808</v>
      </c>
      <c r="F169">
        <f t="shared" si="10"/>
        <v>2006</v>
      </c>
      <c r="G169">
        <f t="shared" si="11"/>
        <v>1.5</v>
      </c>
      <c r="H169">
        <v>2</v>
      </c>
      <c r="I169">
        <v>1</v>
      </c>
      <c r="J169" s="81" t="str">
        <f t="shared" si="12"/>
        <v>*</v>
      </c>
      <c r="K169">
        <v>0</v>
      </c>
      <c r="L169" s="81" t="str">
        <f t="shared" si="13"/>
        <v/>
      </c>
      <c r="M169">
        <v>3</v>
      </c>
      <c r="N169" s="81" t="str">
        <f t="shared" si="14"/>
        <v>*</v>
      </c>
      <c r="P169" s="82" t="s">
        <v>1465</v>
      </c>
      <c r="Q169" s="82">
        <v>2020</v>
      </c>
      <c r="R169" s="82">
        <v>0</v>
      </c>
    </row>
    <row r="170" spans="1:18">
      <c r="A170" s="79">
        <v>296</v>
      </c>
      <c r="B170" t="s">
        <v>1263</v>
      </c>
      <c r="C170">
        <v>0.03</v>
      </c>
      <c r="D170" t="s">
        <v>1514</v>
      </c>
      <c r="E170" s="80">
        <v>38461</v>
      </c>
      <c r="F170">
        <f t="shared" si="10"/>
        <v>2005</v>
      </c>
      <c r="G170">
        <f t="shared" si="11"/>
        <v>3</v>
      </c>
      <c r="H170">
        <v>2</v>
      </c>
      <c r="I170">
        <v>1</v>
      </c>
      <c r="J170" s="81" t="str">
        <f t="shared" si="12"/>
        <v>*</v>
      </c>
      <c r="K170">
        <v>0</v>
      </c>
      <c r="L170" s="81" t="str">
        <f t="shared" si="13"/>
        <v/>
      </c>
      <c r="M170">
        <v>3</v>
      </c>
      <c r="N170" s="81" t="str">
        <f t="shared" si="14"/>
        <v>*</v>
      </c>
      <c r="P170" s="82" t="s">
        <v>1466</v>
      </c>
      <c r="Q170" s="82">
        <v>2024</v>
      </c>
      <c r="R170" s="82">
        <v>2006</v>
      </c>
    </row>
    <row r="171" spans="1:18">
      <c r="A171" s="79">
        <v>299</v>
      </c>
      <c r="B171" t="s">
        <v>1264</v>
      </c>
      <c r="C171">
        <v>0.01</v>
      </c>
      <c r="D171" t="s">
        <v>1514</v>
      </c>
      <c r="E171" s="80">
        <v>45601</v>
      </c>
      <c r="F171">
        <f t="shared" si="10"/>
        <v>2024</v>
      </c>
      <c r="G171">
        <f t="shared" si="11"/>
        <v>1</v>
      </c>
      <c r="H171">
        <v>2</v>
      </c>
      <c r="I171">
        <v>1</v>
      </c>
      <c r="J171" s="81" t="str">
        <f t="shared" si="12"/>
        <v>*</v>
      </c>
      <c r="K171">
        <v>0</v>
      </c>
      <c r="L171" s="81" t="str">
        <f t="shared" si="13"/>
        <v/>
      </c>
      <c r="M171">
        <v>3</v>
      </c>
      <c r="N171" s="81" t="str">
        <f t="shared" si="14"/>
        <v>*</v>
      </c>
      <c r="P171" s="82" t="s">
        <v>1467</v>
      </c>
      <c r="Q171" s="82">
        <v>2020</v>
      </c>
      <c r="R171" s="82">
        <v>0</v>
      </c>
    </row>
    <row r="172" spans="1:18">
      <c r="A172" s="79">
        <v>300</v>
      </c>
      <c r="B172" t="s">
        <v>1265</v>
      </c>
      <c r="C172">
        <v>0.03</v>
      </c>
      <c r="D172" t="s">
        <v>1516</v>
      </c>
      <c r="E172" s="80">
        <v>38482</v>
      </c>
      <c r="F172">
        <f t="shared" si="10"/>
        <v>2005</v>
      </c>
      <c r="G172">
        <f t="shared" si="11"/>
        <v>3</v>
      </c>
      <c r="H172">
        <v>0</v>
      </c>
      <c r="I172">
        <v>0</v>
      </c>
      <c r="J172" s="81" t="str">
        <f t="shared" si="12"/>
        <v/>
      </c>
      <c r="K172">
        <v>0</v>
      </c>
      <c r="L172" s="81" t="str">
        <f t="shared" si="13"/>
        <v/>
      </c>
      <c r="M172">
        <v>0</v>
      </c>
      <c r="N172" s="81" t="str">
        <f t="shared" si="14"/>
        <v/>
      </c>
      <c r="P172" s="82" t="s">
        <v>1468</v>
      </c>
      <c r="Q172" s="82">
        <v>2024</v>
      </c>
      <c r="R172" s="82">
        <v>2002</v>
      </c>
    </row>
    <row r="173" spans="1:18">
      <c r="A173" s="79">
        <v>301</v>
      </c>
      <c r="B173" t="s">
        <v>1266</v>
      </c>
      <c r="C173">
        <v>0.03</v>
      </c>
      <c r="D173" t="s">
        <v>1514</v>
      </c>
      <c r="E173" s="80">
        <v>37019</v>
      </c>
      <c r="F173">
        <f t="shared" si="10"/>
        <v>2001</v>
      </c>
      <c r="G173">
        <f t="shared" si="11"/>
        <v>3</v>
      </c>
      <c r="H173">
        <v>2</v>
      </c>
      <c r="I173">
        <v>1</v>
      </c>
      <c r="J173" s="81" t="str">
        <f t="shared" si="12"/>
        <v>*</v>
      </c>
      <c r="K173">
        <v>0</v>
      </c>
      <c r="L173" s="81" t="str">
        <f t="shared" si="13"/>
        <v/>
      </c>
      <c r="M173">
        <v>3</v>
      </c>
      <c r="N173" s="81" t="str">
        <f t="shared" si="14"/>
        <v>*</v>
      </c>
      <c r="P173" s="82" t="s">
        <v>1469</v>
      </c>
      <c r="Q173" s="82">
        <v>2024</v>
      </c>
      <c r="R173" s="82">
        <v>2006</v>
      </c>
    </row>
    <row r="174" spans="1:18">
      <c r="A174" s="79">
        <v>303</v>
      </c>
      <c r="B174" t="s">
        <v>1267</v>
      </c>
      <c r="C174">
        <v>0.03</v>
      </c>
      <c r="D174" t="s">
        <v>1514</v>
      </c>
      <c r="E174" s="80">
        <v>37746</v>
      </c>
      <c r="F174">
        <f t="shared" si="10"/>
        <v>2003</v>
      </c>
      <c r="G174">
        <f t="shared" si="11"/>
        <v>3</v>
      </c>
      <c r="H174">
        <v>2</v>
      </c>
      <c r="I174">
        <v>1</v>
      </c>
      <c r="J174" s="81" t="str">
        <f t="shared" si="12"/>
        <v>*</v>
      </c>
      <c r="K174">
        <v>0</v>
      </c>
      <c r="L174" s="81" t="str">
        <f t="shared" si="13"/>
        <v/>
      </c>
      <c r="M174">
        <v>3</v>
      </c>
      <c r="N174" s="81" t="str">
        <f t="shared" si="14"/>
        <v>*</v>
      </c>
      <c r="P174" s="82" t="s">
        <v>1470</v>
      </c>
      <c r="Q174" s="82">
        <v>2024</v>
      </c>
      <c r="R174" s="82">
        <v>2008</v>
      </c>
    </row>
    <row r="175" spans="1:18">
      <c r="A175" s="79">
        <v>308</v>
      </c>
      <c r="B175" t="s">
        <v>1268</v>
      </c>
      <c r="C175">
        <v>0.02</v>
      </c>
      <c r="D175" t="s">
        <v>1514</v>
      </c>
      <c r="E175" s="80">
        <v>38664</v>
      </c>
      <c r="F175">
        <f t="shared" si="10"/>
        <v>2005</v>
      </c>
      <c r="G175">
        <f t="shared" si="11"/>
        <v>2</v>
      </c>
      <c r="H175">
        <v>2</v>
      </c>
      <c r="I175">
        <v>1</v>
      </c>
      <c r="J175" s="81" t="str">
        <f t="shared" si="12"/>
        <v>*</v>
      </c>
      <c r="K175">
        <v>0</v>
      </c>
      <c r="L175" s="81" t="str">
        <f t="shared" si="13"/>
        <v/>
      </c>
      <c r="M175">
        <v>3</v>
      </c>
      <c r="N175" s="81" t="str">
        <f t="shared" si="14"/>
        <v>*</v>
      </c>
      <c r="P175" s="82" t="s">
        <v>1471</v>
      </c>
      <c r="Q175" s="82">
        <v>2024</v>
      </c>
      <c r="R175" s="82">
        <v>2007</v>
      </c>
    </row>
    <row r="176" spans="1:18">
      <c r="A176" s="79">
        <v>310</v>
      </c>
      <c r="B176" t="s">
        <v>1269</v>
      </c>
      <c r="C176">
        <v>0.03</v>
      </c>
      <c r="D176" t="s">
        <v>1517</v>
      </c>
      <c r="E176" s="80">
        <v>37348</v>
      </c>
      <c r="F176">
        <f t="shared" si="10"/>
        <v>2002</v>
      </c>
      <c r="G176">
        <f t="shared" si="11"/>
        <v>3</v>
      </c>
      <c r="H176">
        <v>1</v>
      </c>
      <c r="I176">
        <v>0</v>
      </c>
      <c r="J176" s="81" t="str">
        <f t="shared" si="12"/>
        <v/>
      </c>
      <c r="K176">
        <v>0</v>
      </c>
      <c r="L176" s="81" t="str">
        <f t="shared" si="13"/>
        <v/>
      </c>
      <c r="M176">
        <v>3</v>
      </c>
      <c r="N176" s="81" t="str">
        <f t="shared" si="14"/>
        <v>*</v>
      </c>
      <c r="P176" s="82" t="s">
        <v>1472</v>
      </c>
      <c r="Q176" s="82">
        <v>2020</v>
      </c>
      <c r="R176" s="82">
        <v>0</v>
      </c>
    </row>
    <row r="177" spans="1:18">
      <c r="A177" s="79">
        <v>314</v>
      </c>
      <c r="B177" t="s">
        <v>1270</v>
      </c>
      <c r="C177">
        <v>0.02</v>
      </c>
      <c r="D177" t="s">
        <v>1515</v>
      </c>
      <c r="E177" s="80">
        <v>42682</v>
      </c>
      <c r="F177">
        <f t="shared" si="10"/>
        <v>2016</v>
      </c>
      <c r="G177">
        <f t="shared" si="11"/>
        <v>2</v>
      </c>
      <c r="H177">
        <v>1</v>
      </c>
      <c r="I177">
        <v>1</v>
      </c>
      <c r="J177" s="81" t="str">
        <f t="shared" si="12"/>
        <v>*</v>
      </c>
      <c r="K177">
        <v>0</v>
      </c>
      <c r="L177" s="81" t="str">
        <f t="shared" si="13"/>
        <v/>
      </c>
      <c r="M177">
        <v>0</v>
      </c>
      <c r="N177" s="81" t="str">
        <f t="shared" si="14"/>
        <v/>
      </c>
      <c r="P177" s="82" t="s">
        <v>1473</v>
      </c>
      <c r="Q177" s="82">
        <v>2024</v>
      </c>
      <c r="R177" s="82">
        <v>2016</v>
      </c>
    </row>
    <row r="178" spans="1:18">
      <c r="A178" s="79">
        <v>315</v>
      </c>
      <c r="B178" t="s">
        <v>1271</v>
      </c>
      <c r="C178">
        <v>1.4999999999999999E-2</v>
      </c>
      <c r="D178" t="s">
        <v>1514</v>
      </c>
      <c r="E178" s="80">
        <v>37005</v>
      </c>
      <c r="F178">
        <f t="shared" si="10"/>
        <v>2001</v>
      </c>
      <c r="G178">
        <f t="shared" si="11"/>
        <v>1.5</v>
      </c>
      <c r="H178">
        <v>2</v>
      </c>
      <c r="I178">
        <v>1</v>
      </c>
      <c r="J178" s="81" t="str">
        <f t="shared" si="12"/>
        <v>*</v>
      </c>
      <c r="K178">
        <v>0</v>
      </c>
      <c r="L178" s="81" t="str">
        <f t="shared" si="13"/>
        <v/>
      </c>
      <c r="M178">
        <v>3</v>
      </c>
      <c r="N178" s="81" t="str">
        <f t="shared" si="14"/>
        <v>*</v>
      </c>
      <c r="P178" s="82" t="s">
        <v>1474</v>
      </c>
      <c r="Q178" s="82">
        <v>2024</v>
      </c>
      <c r="R178" s="82">
        <v>2002</v>
      </c>
    </row>
    <row r="179" spans="1:18">
      <c r="A179" s="79">
        <v>317</v>
      </c>
      <c r="B179" t="s">
        <v>1272</v>
      </c>
      <c r="C179">
        <v>0.01</v>
      </c>
      <c r="D179" t="s">
        <v>1514</v>
      </c>
      <c r="E179" s="80">
        <v>37565</v>
      </c>
      <c r="F179">
        <f t="shared" si="10"/>
        <v>2002</v>
      </c>
      <c r="G179">
        <f t="shared" si="11"/>
        <v>1</v>
      </c>
      <c r="H179">
        <v>2</v>
      </c>
      <c r="I179">
        <v>1</v>
      </c>
      <c r="J179" s="81" t="str">
        <f t="shared" si="12"/>
        <v>*</v>
      </c>
      <c r="K179">
        <v>0</v>
      </c>
      <c r="L179" s="81" t="str">
        <f t="shared" si="13"/>
        <v/>
      </c>
      <c r="M179">
        <v>3</v>
      </c>
      <c r="N179" s="81" t="str">
        <f t="shared" si="14"/>
        <v>*</v>
      </c>
      <c r="P179" s="82" t="s">
        <v>1475</v>
      </c>
      <c r="Q179" s="82">
        <v>2020</v>
      </c>
      <c r="R179" s="82">
        <v>0</v>
      </c>
    </row>
    <row r="180" spans="1:18">
      <c r="A180" s="79">
        <v>318</v>
      </c>
      <c r="B180" t="s">
        <v>1273</v>
      </c>
      <c r="C180">
        <v>0.03</v>
      </c>
      <c r="D180" t="s">
        <v>1516</v>
      </c>
      <c r="E180" s="80">
        <v>38474</v>
      </c>
      <c r="F180">
        <f t="shared" si="10"/>
        <v>2005</v>
      </c>
      <c r="G180">
        <f t="shared" si="11"/>
        <v>3</v>
      </c>
      <c r="H180">
        <v>0</v>
      </c>
      <c r="I180">
        <v>0</v>
      </c>
      <c r="J180" s="81" t="str">
        <f t="shared" si="12"/>
        <v/>
      </c>
      <c r="K180">
        <v>0</v>
      </c>
      <c r="L180" s="81" t="str">
        <f t="shared" si="13"/>
        <v/>
      </c>
      <c r="M180">
        <v>0</v>
      </c>
      <c r="N180" s="81" t="str">
        <f t="shared" si="14"/>
        <v/>
      </c>
      <c r="P180" s="82" t="s">
        <v>1476</v>
      </c>
      <c r="Q180" s="82">
        <v>2024</v>
      </c>
      <c r="R180" s="82">
        <v>2004</v>
      </c>
    </row>
    <row r="181" spans="1:18">
      <c r="A181" s="79">
        <v>320</v>
      </c>
      <c r="B181" t="s">
        <v>1274</v>
      </c>
      <c r="C181">
        <v>0.03</v>
      </c>
      <c r="D181" t="s">
        <v>1514</v>
      </c>
      <c r="E181" s="80">
        <v>38479</v>
      </c>
      <c r="F181">
        <f t="shared" si="10"/>
        <v>2005</v>
      </c>
      <c r="G181">
        <f t="shared" si="11"/>
        <v>3</v>
      </c>
      <c r="H181">
        <v>2</v>
      </c>
      <c r="I181">
        <v>1</v>
      </c>
      <c r="J181" s="81" t="str">
        <f t="shared" si="12"/>
        <v>*</v>
      </c>
      <c r="K181">
        <v>0</v>
      </c>
      <c r="L181" s="81" t="str">
        <f t="shared" si="13"/>
        <v/>
      </c>
      <c r="M181">
        <v>3</v>
      </c>
      <c r="N181" s="81" t="str">
        <f t="shared" si="14"/>
        <v>*</v>
      </c>
      <c r="P181" s="82" t="s">
        <v>1477</v>
      </c>
      <c r="Q181" s="82">
        <v>2020</v>
      </c>
      <c r="R181" s="82">
        <v>0</v>
      </c>
    </row>
    <row r="182" spans="1:18">
      <c r="A182" s="79">
        <v>321</v>
      </c>
      <c r="B182" t="s">
        <v>1275</v>
      </c>
      <c r="C182">
        <v>0.02</v>
      </c>
      <c r="D182" t="s">
        <v>1514</v>
      </c>
      <c r="E182" s="80">
        <v>39175</v>
      </c>
      <c r="F182">
        <f t="shared" si="10"/>
        <v>2007</v>
      </c>
      <c r="G182">
        <f t="shared" si="11"/>
        <v>2</v>
      </c>
      <c r="H182">
        <v>2</v>
      </c>
      <c r="I182">
        <v>1</v>
      </c>
      <c r="J182" s="81" t="str">
        <f t="shared" si="12"/>
        <v>*</v>
      </c>
      <c r="K182">
        <v>0</v>
      </c>
      <c r="L182" s="81" t="str">
        <f t="shared" si="13"/>
        <v/>
      </c>
      <c r="M182">
        <v>3</v>
      </c>
      <c r="N182" s="81" t="str">
        <f t="shared" si="14"/>
        <v>*</v>
      </c>
      <c r="P182" s="82" t="s">
        <v>1478</v>
      </c>
      <c r="Q182" s="82">
        <v>2020</v>
      </c>
      <c r="R182" s="82">
        <v>0</v>
      </c>
    </row>
    <row r="183" spans="1:18">
      <c r="A183" s="79">
        <v>322</v>
      </c>
      <c r="B183" t="s">
        <v>1276</v>
      </c>
      <c r="C183">
        <v>0.01</v>
      </c>
      <c r="D183" t="s">
        <v>1514</v>
      </c>
      <c r="E183" s="80">
        <v>39543</v>
      </c>
      <c r="F183">
        <f t="shared" si="10"/>
        <v>2008</v>
      </c>
      <c r="G183">
        <f t="shared" si="11"/>
        <v>1</v>
      </c>
      <c r="H183">
        <v>2</v>
      </c>
      <c r="I183">
        <v>1</v>
      </c>
      <c r="J183" s="81" t="str">
        <f t="shared" si="12"/>
        <v>*</v>
      </c>
      <c r="K183">
        <v>0</v>
      </c>
      <c r="L183" s="81" t="str">
        <f t="shared" si="13"/>
        <v/>
      </c>
      <c r="M183">
        <v>3</v>
      </c>
      <c r="N183" s="81" t="str">
        <f t="shared" si="14"/>
        <v>*</v>
      </c>
      <c r="P183" s="82" t="s">
        <v>1479</v>
      </c>
      <c r="Q183" s="82">
        <v>2024</v>
      </c>
      <c r="R183" s="82">
        <v>2012</v>
      </c>
    </row>
    <row r="184" spans="1:18">
      <c r="A184" s="79">
        <v>324</v>
      </c>
      <c r="B184" t="s">
        <v>1277</v>
      </c>
      <c r="C184">
        <v>0.03</v>
      </c>
      <c r="D184" t="s">
        <v>1514</v>
      </c>
      <c r="E184" s="80">
        <v>38838</v>
      </c>
      <c r="F184">
        <f t="shared" si="10"/>
        <v>2006</v>
      </c>
      <c r="G184">
        <f t="shared" si="11"/>
        <v>3</v>
      </c>
      <c r="H184">
        <v>2</v>
      </c>
      <c r="I184">
        <v>1</v>
      </c>
      <c r="J184" s="81" t="str">
        <f t="shared" si="12"/>
        <v>*</v>
      </c>
      <c r="K184">
        <v>0</v>
      </c>
      <c r="L184" s="81" t="str">
        <f t="shared" si="13"/>
        <v/>
      </c>
      <c r="M184">
        <v>3</v>
      </c>
      <c r="N184" s="81" t="str">
        <f t="shared" si="14"/>
        <v>*</v>
      </c>
      <c r="P184" s="82" t="s">
        <v>1480</v>
      </c>
      <c r="Q184" s="82">
        <v>2020</v>
      </c>
      <c r="R184" s="82">
        <v>0</v>
      </c>
    </row>
    <row r="185" spans="1:18">
      <c r="A185">
        <v>325</v>
      </c>
      <c r="B185" t="s">
        <v>1278</v>
      </c>
      <c r="C185">
        <v>0.01</v>
      </c>
      <c r="D185" t="s">
        <v>1513</v>
      </c>
      <c r="E185" s="80">
        <v>39756</v>
      </c>
      <c r="F185">
        <f t="shared" si="10"/>
        <v>2008</v>
      </c>
      <c r="G185">
        <f t="shared" si="11"/>
        <v>1</v>
      </c>
      <c r="H185">
        <v>3</v>
      </c>
      <c r="I185">
        <v>1</v>
      </c>
      <c r="J185" s="81" t="str">
        <f t="shared" si="12"/>
        <v>*</v>
      </c>
      <c r="K185">
        <v>2</v>
      </c>
      <c r="L185" s="81" t="str">
        <f t="shared" si="13"/>
        <v>*</v>
      </c>
      <c r="M185">
        <v>3</v>
      </c>
      <c r="N185" s="81" t="str">
        <f t="shared" si="14"/>
        <v>*</v>
      </c>
      <c r="P185" s="82" t="s">
        <v>1481</v>
      </c>
      <c r="Q185" s="82">
        <v>2024</v>
      </c>
      <c r="R185" s="82">
        <v>2005</v>
      </c>
    </row>
    <row r="186" spans="1:18">
      <c r="A186" s="79">
        <v>326</v>
      </c>
      <c r="B186" t="s">
        <v>1279</v>
      </c>
      <c r="C186">
        <v>0.02</v>
      </c>
      <c r="D186" t="s">
        <v>1514</v>
      </c>
      <c r="E186" s="80">
        <v>44011</v>
      </c>
      <c r="F186">
        <f t="shared" si="10"/>
        <v>2020</v>
      </c>
      <c r="G186">
        <f t="shared" si="11"/>
        <v>2</v>
      </c>
      <c r="H186">
        <v>2</v>
      </c>
      <c r="I186">
        <v>1</v>
      </c>
      <c r="J186" s="81" t="str">
        <f t="shared" si="12"/>
        <v>*</v>
      </c>
      <c r="K186">
        <v>0</v>
      </c>
      <c r="L186" s="81" t="str">
        <f t="shared" si="13"/>
        <v/>
      </c>
      <c r="M186">
        <v>3</v>
      </c>
      <c r="N186" s="81" t="str">
        <f t="shared" si="14"/>
        <v>*</v>
      </c>
      <c r="P186" s="82" t="s">
        <v>1482</v>
      </c>
      <c r="Q186" s="82">
        <v>2020</v>
      </c>
      <c r="R186" s="82">
        <v>0</v>
      </c>
    </row>
    <row r="187" spans="1:18">
      <c r="A187" s="79">
        <v>327</v>
      </c>
      <c r="B187" t="s">
        <v>1280</v>
      </c>
      <c r="C187">
        <v>0.03</v>
      </c>
      <c r="D187" t="s">
        <v>1514</v>
      </c>
      <c r="E187" s="80">
        <v>38456</v>
      </c>
      <c r="F187">
        <f t="shared" si="10"/>
        <v>2005</v>
      </c>
      <c r="G187">
        <f t="shared" si="11"/>
        <v>3</v>
      </c>
      <c r="H187">
        <v>2</v>
      </c>
      <c r="I187">
        <v>1</v>
      </c>
      <c r="J187" s="81" t="str">
        <f t="shared" si="12"/>
        <v>*</v>
      </c>
      <c r="K187">
        <v>0</v>
      </c>
      <c r="L187" s="81" t="str">
        <f t="shared" si="13"/>
        <v/>
      </c>
      <c r="M187">
        <v>3</v>
      </c>
      <c r="N187" s="81" t="str">
        <f t="shared" si="14"/>
        <v>*</v>
      </c>
      <c r="P187" s="82" t="s">
        <v>1483</v>
      </c>
      <c r="Q187" s="82">
        <v>2020</v>
      </c>
      <c r="R187" s="82">
        <v>0</v>
      </c>
    </row>
    <row r="188" spans="1:18">
      <c r="A188" s="79">
        <v>328</v>
      </c>
      <c r="B188" t="s">
        <v>1281</v>
      </c>
      <c r="C188">
        <v>5.0000000000000001E-3</v>
      </c>
      <c r="D188" t="s">
        <v>1513</v>
      </c>
      <c r="E188" s="80">
        <v>44873</v>
      </c>
      <c r="F188">
        <f t="shared" si="10"/>
        <v>2022</v>
      </c>
      <c r="G188">
        <f t="shared" si="11"/>
        <v>0.5</v>
      </c>
      <c r="H188">
        <v>3</v>
      </c>
      <c r="I188">
        <v>1</v>
      </c>
      <c r="J188" s="81" t="str">
        <f t="shared" si="12"/>
        <v>*</v>
      </c>
      <c r="K188">
        <v>2</v>
      </c>
      <c r="L188" s="81" t="str">
        <f t="shared" si="13"/>
        <v>*</v>
      </c>
      <c r="M188">
        <v>3</v>
      </c>
      <c r="N188" s="81" t="str">
        <f t="shared" si="14"/>
        <v>*</v>
      </c>
      <c r="P188" s="82" t="s">
        <v>1484</v>
      </c>
      <c r="Q188" s="82">
        <v>2024</v>
      </c>
      <c r="R188" s="82">
        <v>2008</v>
      </c>
    </row>
    <row r="189" spans="1:18">
      <c r="A189" s="79">
        <v>329</v>
      </c>
      <c r="B189" t="s">
        <v>1282</v>
      </c>
      <c r="C189">
        <v>0.01</v>
      </c>
      <c r="D189" t="s">
        <v>1517</v>
      </c>
      <c r="E189" s="80">
        <v>37565</v>
      </c>
      <c r="F189">
        <f t="shared" si="10"/>
        <v>2002</v>
      </c>
      <c r="G189">
        <f t="shared" si="11"/>
        <v>1</v>
      </c>
      <c r="H189">
        <v>1</v>
      </c>
      <c r="I189">
        <v>0</v>
      </c>
      <c r="J189" s="81" t="str">
        <f t="shared" si="12"/>
        <v/>
      </c>
      <c r="K189">
        <v>0</v>
      </c>
      <c r="L189" s="81" t="str">
        <f t="shared" si="13"/>
        <v/>
      </c>
      <c r="M189">
        <v>3</v>
      </c>
      <c r="N189" s="81" t="str">
        <f t="shared" si="14"/>
        <v>*</v>
      </c>
      <c r="P189" s="82" t="s">
        <v>1485</v>
      </c>
      <c r="Q189" s="82">
        <v>2020</v>
      </c>
      <c r="R189" s="82">
        <v>0</v>
      </c>
    </row>
    <row r="190" spans="1:18">
      <c r="A190" s="79">
        <v>330</v>
      </c>
      <c r="B190" t="s">
        <v>1283</v>
      </c>
      <c r="C190">
        <v>0.03</v>
      </c>
      <c r="D190" t="s">
        <v>1514</v>
      </c>
      <c r="E190" s="80">
        <v>37012</v>
      </c>
      <c r="F190">
        <f t="shared" si="10"/>
        <v>2001</v>
      </c>
      <c r="G190">
        <f t="shared" si="11"/>
        <v>3</v>
      </c>
      <c r="H190">
        <v>2</v>
      </c>
      <c r="I190">
        <v>1</v>
      </c>
      <c r="J190" s="81" t="str">
        <f t="shared" si="12"/>
        <v>*</v>
      </c>
      <c r="K190">
        <v>0</v>
      </c>
      <c r="L190" s="81" t="str">
        <f t="shared" si="13"/>
        <v/>
      </c>
      <c r="M190">
        <v>3</v>
      </c>
      <c r="N190" s="81" t="str">
        <f t="shared" si="14"/>
        <v>*</v>
      </c>
      <c r="P190" s="82" t="s">
        <v>1486</v>
      </c>
      <c r="Q190" s="82">
        <v>2024</v>
      </c>
      <c r="R190" s="82">
        <v>2021</v>
      </c>
    </row>
    <row r="191" spans="1:18">
      <c r="A191" s="79">
        <v>333</v>
      </c>
      <c r="B191" t="s">
        <v>1284</v>
      </c>
      <c r="C191">
        <v>0.03</v>
      </c>
      <c r="D191" t="s">
        <v>1514</v>
      </c>
      <c r="E191" s="80">
        <v>37016</v>
      </c>
      <c r="F191">
        <f t="shared" si="10"/>
        <v>2001</v>
      </c>
      <c r="G191">
        <f t="shared" si="11"/>
        <v>3</v>
      </c>
      <c r="H191">
        <v>2</v>
      </c>
      <c r="I191">
        <v>1</v>
      </c>
      <c r="J191" s="81" t="str">
        <f t="shared" si="12"/>
        <v>*</v>
      </c>
      <c r="K191">
        <v>0</v>
      </c>
      <c r="L191" s="81" t="str">
        <f t="shared" si="13"/>
        <v/>
      </c>
      <c r="M191">
        <v>3</v>
      </c>
      <c r="N191" s="81" t="str">
        <f t="shared" si="14"/>
        <v>*</v>
      </c>
      <c r="P191" s="82" t="s">
        <v>1487</v>
      </c>
      <c r="Q191" s="82">
        <v>2020</v>
      </c>
      <c r="R191" s="82">
        <v>0</v>
      </c>
    </row>
    <row r="192" spans="1:18">
      <c r="A192" s="79">
        <v>334</v>
      </c>
      <c r="B192" t="s">
        <v>1285</v>
      </c>
      <c r="C192">
        <v>0.02</v>
      </c>
      <c r="D192" t="s">
        <v>1516</v>
      </c>
      <c r="E192" s="80">
        <v>37326</v>
      </c>
      <c r="F192">
        <f t="shared" si="10"/>
        <v>2002</v>
      </c>
      <c r="G192">
        <f t="shared" si="11"/>
        <v>2</v>
      </c>
      <c r="H192">
        <v>0</v>
      </c>
      <c r="I192">
        <v>0</v>
      </c>
      <c r="J192" s="81" t="str">
        <f t="shared" si="12"/>
        <v/>
      </c>
      <c r="K192">
        <v>0</v>
      </c>
      <c r="L192" s="81" t="str">
        <f t="shared" si="13"/>
        <v/>
      </c>
      <c r="M192">
        <v>0</v>
      </c>
      <c r="N192" s="81" t="str">
        <f t="shared" si="14"/>
        <v/>
      </c>
      <c r="P192" s="82" t="s">
        <v>1488</v>
      </c>
      <c r="Q192" s="82">
        <v>2024</v>
      </c>
      <c r="R192" s="82">
        <v>2008</v>
      </c>
    </row>
    <row r="193" spans="1:19">
      <c r="A193" s="79">
        <v>336</v>
      </c>
      <c r="B193" t="s">
        <v>1286</v>
      </c>
      <c r="C193">
        <v>0.01</v>
      </c>
      <c r="D193" t="s">
        <v>1514</v>
      </c>
      <c r="E193" s="80">
        <v>38664</v>
      </c>
      <c r="F193">
        <f t="shared" si="10"/>
        <v>2005</v>
      </c>
      <c r="G193">
        <f t="shared" si="11"/>
        <v>1</v>
      </c>
      <c r="H193">
        <v>2</v>
      </c>
      <c r="I193">
        <v>1</v>
      </c>
      <c r="J193" s="81" t="str">
        <f t="shared" si="12"/>
        <v>*</v>
      </c>
      <c r="K193">
        <v>0</v>
      </c>
      <c r="L193" s="81" t="str">
        <f t="shared" si="13"/>
        <v/>
      </c>
      <c r="M193">
        <v>3</v>
      </c>
      <c r="N193" s="81" t="str">
        <f t="shared" si="14"/>
        <v>*</v>
      </c>
      <c r="P193" s="82" t="s">
        <v>1489</v>
      </c>
      <c r="Q193" s="82">
        <v>2020</v>
      </c>
      <c r="R193" s="82">
        <v>0</v>
      </c>
    </row>
    <row r="194" spans="1:19">
      <c r="A194" s="79">
        <v>337</v>
      </c>
      <c r="B194" t="s">
        <v>1287</v>
      </c>
      <c r="C194">
        <v>0.03</v>
      </c>
      <c r="D194" t="s">
        <v>1514</v>
      </c>
      <c r="E194" s="80">
        <v>39756</v>
      </c>
      <c r="F194">
        <f t="shared" si="10"/>
        <v>2008</v>
      </c>
      <c r="G194">
        <f t="shared" si="11"/>
        <v>3</v>
      </c>
      <c r="H194">
        <v>2</v>
      </c>
      <c r="I194">
        <v>1</v>
      </c>
      <c r="J194" s="81" t="str">
        <f t="shared" si="12"/>
        <v>*</v>
      </c>
      <c r="K194">
        <v>0</v>
      </c>
      <c r="L194" s="81" t="str">
        <f t="shared" si="13"/>
        <v/>
      </c>
      <c r="M194">
        <v>3</v>
      </c>
      <c r="N194" s="81" t="str">
        <f t="shared" si="14"/>
        <v>*</v>
      </c>
      <c r="P194" s="82" t="s">
        <v>1490</v>
      </c>
      <c r="Q194" s="82">
        <v>2020</v>
      </c>
      <c r="R194" s="82">
        <v>0</v>
      </c>
    </row>
    <row r="195" spans="1:19">
      <c r="A195" s="79">
        <v>338</v>
      </c>
      <c r="B195" t="s">
        <v>1288</v>
      </c>
      <c r="C195">
        <v>0.01</v>
      </c>
      <c r="D195" t="s">
        <v>1514</v>
      </c>
      <c r="E195" s="80">
        <v>44138</v>
      </c>
      <c r="F195">
        <f t="shared" ref="F195:F201" si="15">YEAR(E195)</f>
        <v>2020</v>
      </c>
      <c r="G195">
        <f t="shared" ref="G195:G201" si="16">C195*100</f>
        <v>1</v>
      </c>
      <c r="H195">
        <v>2</v>
      </c>
      <c r="I195">
        <v>1</v>
      </c>
      <c r="J195" s="81" t="str">
        <f t="shared" ref="J195:J201" si="17">IF(I195&gt;0,"*","")</f>
        <v>*</v>
      </c>
      <c r="K195">
        <v>0</v>
      </c>
      <c r="L195" s="81" t="str">
        <f t="shared" ref="L195:L201" si="18">IF(K195&gt;0,"*","")</f>
        <v/>
      </c>
      <c r="M195">
        <v>3</v>
      </c>
      <c r="N195" s="81" t="str">
        <f t="shared" ref="N195:N201" si="19">IF(M195&gt;0,"*","")</f>
        <v>*</v>
      </c>
      <c r="P195" s="82" t="s">
        <v>1491</v>
      </c>
      <c r="Q195" s="82">
        <v>2020</v>
      </c>
      <c r="R195" s="82">
        <v>0</v>
      </c>
    </row>
    <row r="196" spans="1:19">
      <c r="A196" s="79">
        <v>339</v>
      </c>
      <c r="B196" t="s">
        <v>1289</v>
      </c>
      <c r="C196">
        <v>1.4999999999999999E-2</v>
      </c>
      <c r="D196" t="s">
        <v>1514</v>
      </c>
      <c r="E196" s="80">
        <v>38293</v>
      </c>
      <c r="F196">
        <f t="shared" si="15"/>
        <v>2004</v>
      </c>
      <c r="G196">
        <f t="shared" si="16"/>
        <v>1.5</v>
      </c>
      <c r="H196">
        <v>2</v>
      </c>
      <c r="I196">
        <v>1</v>
      </c>
      <c r="J196" s="81" t="str">
        <f t="shared" si="17"/>
        <v>*</v>
      </c>
      <c r="K196">
        <v>0</v>
      </c>
      <c r="L196" s="81" t="str">
        <f t="shared" si="18"/>
        <v/>
      </c>
      <c r="M196">
        <v>3</v>
      </c>
      <c r="N196" s="81" t="str">
        <f t="shared" si="19"/>
        <v>*</v>
      </c>
      <c r="P196" s="82" t="s">
        <v>1492</v>
      </c>
      <c r="Q196" s="82">
        <v>2020</v>
      </c>
      <c r="R196" s="82">
        <v>0</v>
      </c>
    </row>
    <row r="197" spans="1:19">
      <c r="A197">
        <v>341</v>
      </c>
      <c r="B197" t="s">
        <v>1290</v>
      </c>
      <c r="C197">
        <v>0.02</v>
      </c>
      <c r="D197" t="s">
        <v>1514</v>
      </c>
      <c r="E197" s="80">
        <v>37390</v>
      </c>
      <c r="F197">
        <f t="shared" si="15"/>
        <v>2002</v>
      </c>
      <c r="G197">
        <f t="shared" si="16"/>
        <v>2</v>
      </c>
      <c r="H197">
        <v>2</v>
      </c>
      <c r="I197">
        <v>1</v>
      </c>
      <c r="J197" s="81" t="str">
        <f t="shared" si="17"/>
        <v>*</v>
      </c>
      <c r="K197">
        <v>0</v>
      </c>
      <c r="L197" s="81" t="str">
        <f t="shared" si="18"/>
        <v/>
      </c>
      <c r="M197">
        <v>3</v>
      </c>
      <c r="N197" s="81" t="str">
        <f t="shared" si="19"/>
        <v>*</v>
      </c>
      <c r="P197" s="82" t="s">
        <v>1493</v>
      </c>
      <c r="Q197" s="82">
        <v>2024</v>
      </c>
      <c r="R197" s="82">
        <v>2005</v>
      </c>
    </row>
    <row r="198" spans="1:19">
      <c r="A198" s="79">
        <v>344</v>
      </c>
      <c r="B198" t="s">
        <v>1291</v>
      </c>
      <c r="C198">
        <v>1.4999999999999999E-2</v>
      </c>
      <c r="D198" t="s">
        <v>1513</v>
      </c>
      <c r="E198" s="80">
        <v>45601</v>
      </c>
      <c r="F198">
        <f t="shared" si="15"/>
        <v>2024</v>
      </c>
      <c r="G198">
        <f t="shared" si="16"/>
        <v>1.5</v>
      </c>
      <c r="H198">
        <v>3</v>
      </c>
      <c r="I198">
        <v>1</v>
      </c>
      <c r="J198" s="81" t="str">
        <f t="shared" si="17"/>
        <v>*</v>
      </c>
      <c r="K198">
        <v>2</v>
      </c>
      <c r="L198" s="81" t="str">
        <f t="shared" si="18"/>
        <v>*</v>
      </c>
      <c r="M198">
        <v>3</v>
      </c>
      <c r="N198" s="81" t="str">
        <f t="shared" si="19"/>
        <v>*</v>
      </c>
      <c r="P198" s="82" t="s">
        <v>1494</v>
      </c>
      <c r="Q198" s="82">
        <v>2024</v>
      </c>
      <c r="R198" s="82">
        <v>2002</v>
      </c>
    </row>
    <row r="199" spans="1:19">
      <c r="A199" s="79">
        <v>348</v>
      </c>
      <c r="B199" t="s">
        <v>1292</v>
      </c>
      <c r="C199">
        <v>1.4999999999999999E-2</v>
      </c>
      <c r="D199" t="s">
        <v>1513</v>
      </c>
      <c r="E199" s="80">
        <v>44873</v>
      </c>
      <c r="F199">
        <f t="shared" si="15"/>
        <v>2022</v>
      </c>
      <c r="G199">
        <f t="shared" si="16"/>
        <v>1.5</v>
      </c>
      <c r="H199">
        <v>3</v>
      </c>
      <c r="I199">
        <v>1</v>
      </c>
      <c r="J199" s="81" t="str">
        <f t="shared" si="17"/>
        <v>*</v>
      </c>
      <c r="K199">
        <v>2</v>
      </c>
      <c r="L199" s="81" t="str">
        <f t="shared" si="18"/>
        <v>*</v>
      </c>
      <c r="M199">
        <v>3</v>
      </c>
      <c r="N199" s="81" t="str">
        <f t="shared" si="19"/>
        <v>*</v>
      </c>
      <c r="P199" s="82" t="s">
        <v>1495</v>
      </c>
      <c r="Q199" s="82">
        <v>2024</v>
      </c>
      <c r="R199" s="82">
        <v>2024</v>
      </c>
    </row>
    <row r="200" spans="1:19">
      <c r="A200" s="79">
        <v>350</v>
      </c>
      <c r="B200" t="s">
        <v>1293</v>
      </c>
      <c r="C200">
        <v>0.02</v>
      </c>
      <c r="D200" t="s">
        <v>1517</v>
      </c>
      <c r="E200" s="80">
        <v>42682</v>
      </c>
      <c r="F200">
        <f t="shared" si="15"/>
        <v>2016</v>
      </c>
      <c r="G200">
        <f t="shared" si="16"/>
        <v>2</v>
      </c>
      <c r="H200">
        <v>2</v>
      </c>
      <c r="I200">
        <v>1</v>
      </c>
      <c r="J200" s="81" t="str">
        <f t="shared" si="17"/>
        <v>*</v>
      </c>
      <c r="K200">
        <v>0</v>
      </c>
      <c r="L200" s="81" t="str">
        <f t="shared" si="18"/>
        <v/>
      </c>
      <c r="M200">
        <v>3</v>
      </c>
      <c r="N200" s="81" t="str">
        <f t="shared" si="19"/>
        <v>*</v>
      </c>
      <c r="P200" s="82" t="s">
        <v>1496</v>
      </c>
      <c r="Q200" s="82">
        <v>2024</v>
      </c>
      <c r="R200" s="82">
        <v>2006</v>
      </c>
      <c r="S200" t="s">
        <v>1523</v>
      </c>
    </row>
    <row r="201" spans="1:19">
      <c r="A201" s="79">
        <v>351</v>
      </c>
      <c r="B201" t="s">
        <v>1294</v>
      </c>
      <c r="C201">
        <v>0.03</v>
      </c>
      <c r="D201" t="s">
        <v>1517</v>
      </c>
      <c r="E201" s="80">
        <v>38474</v>
      </c>
      <c r="F201">
        <f t="shared" si="15"/>
        <v>2005</v>
      </c>
      <c r="G201">
        <f t="shared" si="16"/>
        <v>3</v>
      </c>
      <c r="H201">
        <v>1</v>
      </c>
      <c r="I201">
        <v>0</v>
      </c>
      <c r="J201" s="81" t="str">
        <f t="shared" si="17"/>
        <v/>
      </c>
      <c r="K201">
        <v>0</v>
      </c>
      <c r="L201" s="81" t="str">
        <f t="shared" si="18"/>
        <v/>
      </c>
      <c r="M201">
        <v>3</v>
      </c>
      <c r="N201" s="81" t="str">
        <f t="shared" si="19"/>
        <v>*</v>
      </c>
      <c r="P201" s="82" t="s">
        <v>1497</v>
      </c>
      <c r="Q201" s="82">
        <v>2020</v>
      </c>
      <c r="R201" s="82">
        <v>0</v>
      </c>
    </row>
  </sheetData>
  <autoFilter ref="A1:R201" xr:uid="{BE5149C4-92C8-419A-A9A5-B2F1340070A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Distribution Calculation</vt:lpstr>
      <vt:lpstr>Sheet1</vt:lpstr>
      <vt:lpstr>Ranking</vt:lpstr>
      <vt:lpstr>CPA Adoptions</vt:lpstr>
      <vt:lpstr>'Distribution Calculation'!Print_Titles</vt:lpstr>
      <vt:lpstr>Ranking!Print_Titles</vt:lpstr>
    </vt:vector>
  </TitlesOfParts>
  <Company>MA 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LocalAid@dor.state.ma.us</dc:creator>
  <cp:lastModifiedBy>Briggs, Michael J. (DOR)</cp:lastModifiedBy>
  <cp:lastPrinted>2007-09-12T17:49:23Z</cp:lastPrinted>
  <dcterms:created xsi:type="dcterms:W3CDTF">2005-08-08T14:54:59Z</dcterms:created>
  <dcterms:modified xsi:type="dcterms:W3CDTF">2025-11-21T13:51:59Z</dcterms:modified>
</cp:coreProperties>
</file>