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LAWRENCE" sheetId="1" r:id="rId1"/>
  </sheets>
  <definedNames/>
  <calcPr fullCalcOnLoad="1"/>
</workbook>
</file>

<file path=xl/sharedStrings.xml><?xml version="1.0" encoding="utf-8"?>
<sst xmlns="http://schemas.openxmlformats.org/spreadsheetml/2006/main" count="340" uniqueCount="188">
  <si>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</si>
  <si>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</si>
  <si>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</si>
  <si>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</si>
  <si>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</si>
  <si>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</si>
  <si>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</si>
  <si>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</si>
  <si>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</si>
  <si>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</si>
  <si>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</si>
  <si>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</si>
  <si>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</si>
  <si>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</si>
  <si>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</si>
  <si>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</si>
  <si>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</si>
  <si>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</si>
  <si>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</si>
  <si>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</si>
  <si>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</si>
  <si>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</si>
  <si>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</si>
  <si>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</si>
  <si>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7002-6624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</si>
  <si>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</si>
  <si>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</si>
  <si>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</si>
  <si>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</si>
  <si>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</si>
  <si>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</si>
  <si>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</si>
  <si>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7003-1010</t>
  </si>
  <si>
    <t>WORKFORCE TRAINING FUND</t>
  </si>
  <si>
    <t>7003-0135</t>
  </si>
  <si>
    <t>JULY 1, 2020-JUNE 30, 2021</t>
  </si>
  <si>
    <t>JULY 1, 2021-JUNE 30, 2022</t>
  </si>
  <si>
    <t>FY21 D WKR</t>
  </si>
  <si>
    <t> FWIADWK21A</t>
  </si>
  <si>
    <t>JULY 1, 2022-JUNE 30, 2023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</si>
  <si>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</si>
  <si>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</si>
  <si>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</si>
  <si>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</si>
  <si>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</si>
  <si>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INITIAL AWARD FY21 AUGUST 10, 2020</t>
  </si>
  <si>
    <t>TO ADD FY21 WIOA FUNDS</t>
  </si>
  <si>
    <t>CT EOL 21CCLAWWIA</t>
  </si>
  <si>
    <t>INITIAL AWARD FY21</t>
  </si>
  <si>
    <t>CT EOL 21CCLAWVETSUI</t>
  </si>
  <si>
    <t>JULY 1, 2020-DEC 31, 2020</t>
  </si>
  <si>
    <t>FVETS2020</t>
  </si>
  <si>
    <t>J409</t>
  </si>
  <si>
    <t>BUDGET #1 FY21 AUGUST 13, 2020</t>
  </si>
  <si>
    <t>TO ADD DVOP FUNDS</t>
  </si>
  <si>
    <t>BUDGET #1 FY21</t>
  </si>
  <si>
    <t>BUDGET #2 FY21</t>
  </si>
  <si>
    <t>FES2021</t>
  </si>
  <si>
    <t>K105</t>
  </si>
  <si>
    <t>K107</t>
  </si>
  <si>
    <t>BUDGET #2 FY21 SEPTEMBER 25 2020</t>
  </si>
  <si>
    <t>TO ADD FY21 WP  FUNDS</t>
  </si>
  <si>
    <t>CT EOL 21CCLAWWP</t>
  </si>
  <si>
    <t>BUDGET #3 FY21</t>
  </si>
  <si>
    <t>OCT 1,  2020-JUNE 30, 2021</t>
  </si>
  <si>
    <t>FWIAADT21B</t>
  </si>
  <si>
    <t>FWIADWK21B</t>
  </si>
  <si>
    <t>SEPT 23, 2020-JUNE 30, 2021</t>
  </si>
  <si>
    <t>FH126A20VR</t>
  </si>
  <si>
    <t>4110-3021</t>
  </si>
  <si>
    <t>K122</t>
  </si>
  <si>
    <t>RAPID RESPONSE STATE STAFF</t>
  </si>
  <si>
    <t>BUDGET #3  FY21 NOVEMBER 23, 2020</t>
  </si>
  <si>
    <t>TO ADD FY21  RAPID RESPONSE, WIOA &amp; MCB FUNDS</t>
  </si>
  <si>
    <t>BUDGET #4 FY21</t>
  </si>
  <si>
    <t>WIOA 15% OH</t>
  </si>
  <si>
    <t xml:space="preserve">FWIAADT20B </t>
  </si>
  <si>
    <t>CT EOL 21CCLAWTRADE</t>
  </si>
  <si>
    <t>TRADE</t>
  </si>
  <si>
    <t>OCTOBER 1, 2019-JUNE 20,2020</t>
  </si>
  <si>
    <t>FTRADE2020</t>
  </si>
  <si>
    <t>J402</t>
  </si>
  <si>
    <t>BUDGET #4  FY21 DECEMBER 1, 2020</t>
  </si>
  <si>
    <t>TO ADD 15% &amp; TRADE FUNDS</t>
  </si>
  <si>
    <t>BUDGET #5 FY21</t>
  </si>
  <si>
    <t>CT EOL 21CCLAWSOSWTF</t>
  </si>
  <si>
    <t>TO ADD WTF FUNDS</t>
  </si>
  <si>
    <t>JULY 1, 2020- JUNE 30, 2021</t>
  </si>
  <si>
    <t>BUDGET #5  FY21 DECEMBER 4, 2020</t>
  </si>
  <si>
    <t>WTRUSTF21</t>
  </si>
  <si>
    <t>K164</t>
  </si>
  <si>
    <t>N.A</t>
  </si>
  <si>
    <t>BUDGET #6 FY21</t>
  </si>
  <si>
    <t xml:space="preserve">TO ADD DTA &amp; PARTNER FUNDS 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</si>
  <si>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</si>
  <si>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</si>
  <si>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</si>
  <si>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</si>
  <si>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</si>
  <si>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</si>
  <si>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</si>
  <si>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</si>
  <si>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BUDGET #6  FY21 DECEMBER 11, 2020</t>
  </si>
  <si>
    <t>BUDGET #7 FY21</t>
  </si>
  <si>
    <t xml:space="preserve">TO ADD  PARTNER FUNDS </t>
  </si>
  <si>
    <t>BUDGET #7  FY21 DECEMBER 14, 2020</t>
  </si>
  <si>
    <t>OCTOBER 28, 2020-JUNE 30, 2021</t>
  </si>
  <si>
    <t xml:space="preserve"> FV002A1922</t>
  </si>
  <si>
    <t>7038-0107</t>
  </si>
  <si>
    <t xml:space="preserve"> K123 </t>
  </si>
  <si>
    <t xml:space="preserve">TO ADD  DTA FUNDS </t>
  </si>
  <si>
    <t>BUDGET #8  FY21 DECEMBER 17, 2020</t>
  </si>
  <si>
    <t>BUDGET #8 FY21</t>
  </si>
  <si>
    <t xml:space="preserve">TO ADD  SOS FUNDS </t>
  </si>
  <si>
    <t>BUDGET #9 FY21 February 12, 2021</t>
  </si>
  <si>
    <t>STOSCC2021</t>
  </si>
  <si>
    <t>K184</t>
  </si>
  <si>
    <t>BUDGET #9 FY21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</si>
  <si>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</si>
  <si>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</si>
  <si>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</si>
  <si>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</si>
  <si>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</si>
  <si>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</si>
  <si>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BUDGET #10 FY21</t>
  </si>
  <si>
    <t xml:space="preserve">TO ADD PARTNER FUNDS FUNDS </t>
  </si>
  <si>
    <t>BUDGET #10 FY21 FEBRUARY 17, 2021</t>
  </si>
  <si>
    <t>BUDGET #11 FY21 FEBRUARY XXXX, 2021</t>
  </si>
  <si>
    <t>BUDGET #11 FY21</t>
  </si>
  <si>
    <t>JAN 1, 2021-JUNE 30, 2021</t>
  </si>
  <si>
    <t xml:space="preserve">TO ADD DVOP FUNDS </t>
  </si>
  <si>
    <t>BUDGET #12 FY21</t>
  </si>
  <si>
    <t>BUDGET #12 FY21 FEBRUARY 23, 2021</t>
  </si>
  <si>
    <t>BUDGET #13 FY21</t>
  </si>
  <si>
    <t>UI</t>
  </si>
  <si>
    <t>FUI2021</t>
  </si>
  <si>
    <t>K130</t>
  </si>
  <si>
    <t>RETURN TO IN PERSON SERVICES</t>
  </si>
  <si>
    <t>BUDGET #13 FY21 MARCH 9, 2021</t>
  </si>
  <si>
    <t xml:space="preserve">TO ADD UI &amp; RETURN TO IN PERSON SVS FUNDS </t>
  </si>
  <si>
    <t>BUDGET #14 FY21</t>
  </si>
  <si>
    <t>TO MAKE ADJUSTMENT FOR DVOP FUNDS</t>
  </si>
  <si>
    <t>BUDGET #14 FY21 MARCH 16, 2021</t>
  </si>
  <si>
    <t>BUDGET #15 FY21</t>
  </si>
  <si>
    <t>TO MOVE FUNDS FROM FY21 LINE TO FY22 LINE</t>
  </si>
  <si>
    <t>BUDGET #15 FY21 MAY 18, 2021</t>
  </si>
  <si>
    <t>BUDGET #16 FY21</t>
  </si>
  <si>
    <t>CT EOL 21CCLAWNEGREA</t>
  </si>
  <si>
    <t>RE21 (SERVICE DATES: January 1, 2021-September 30, 2022)</t>
  </si>
  <si>
    <t>JANUARY 1, 2021-JUNE 30, 2021</t>
  </si>
  <si>
    <t>FUIREA21</t>
  </si>
  <si>
    <t>RE21</t>
  </si>
  <si>
    <t>JULY 1, 2022-SEPT 30, 2022</t>
  </si>
  <si>
    <t>SNAP EXPANSION  (SERVICE DATE: OCT 1, 2020-JUNE 30, 2021)</t>
  </si>
  <si>
    <t>OCT 1, 2020-JUNE 30,2021</t>
  </si>
  <si>
    <t>F20213067</t>
  </si>
  <si>
    <t>4400-3067</t>
  </si>
  <si>
    <t>K103</t>
  </si>
  <si>
    <t>BUDGET #16 FY21 JUNE 3, 2021</t>
  </si>
  <si>
    <t>TO ADD ADDITIONAL D WKR SNAP EXPANSION &amp; RE21</t>
  </si>
  <si>
    <t>BUDGET #17 FY21 JUNE 28, 2021</t>
  </si>
  <si>
    <t>TO ADD OPERATION ABLE FUNDS</t>
  </si>
  <si>
    <t>OPERATION ABLE</t>
  </si>
  <si>
    <t>DCSSCSEP21</t>
  </si>
  <si>
    <t>7003-0006</t>
  </si>
  <si>
    <t>K146</t>
  </si>
  <si>
    <t>BUDGET #17 FY21</t>
  </si>
  <si>
    <t>BUDGET #18 FY21</t>
  </si>
  <si>
    <t>SOUTHWICK TRADE</t>
  </si>
  <si>
    <t>FTRADE2019</t>
  </si>
  <si>
    <t>J302</t>
  </si>
  <si>
    <t>BUDGET #18 FY21 JUNE 21, 2021</t>
  </si>
  <si>
    <t>TO ADD SOUTHWICK TRADE FUNDS</t>
  </si>
  <si>
    <t>Service Dates:  November 6, 2020-September 30, 2022</t>
  </si>
  <si>
    <t>NOV 6, 2020-JUNE 30, 2021</t>
  </si>
  <si>
    <t>JULY 1, 2022-SEPTEMBER 30, 2022</t>
  </si>
  <si>
    <r>
      <t>JULY 1, 2021-</t>
    </r>
    <r>
      <rPr>
        <b/>
        <strike/>
        <sz val="11"/>
        <rFont val="Book Antiqua"/>
        <family val="1"/>
      </rPr>
      <t xml:space="preserve">  </t>
    </r>
    <r>
      <rPr>
        <b/>
        <sz val="11"/>
        <rFont val="Book Antiqua"/>
        <family val="1"/>
      </rPr>
      <t>September 30, 2021</t>
    </r>
  </si>
  <si>
    <t>BUDGET #19 FY21</t>
  </si>
  <si>
    <t>MassHire Award – Living MassHire</t>
  </si>
  <si>
    <t>OCTOBER 1, 2020-JUNE 30, 2021</t>
  </si>
  <si>
    <t>TO ADD MASSHIRE AWARD</t>
  </si>
  <si>
    <t>BUDGET #19 FY21 JULY 28, 2021</t>
  </si>
  <si>
    <t>BUDGET #20 AUGUST 9, 2021</t>
  </si>
  <si>
    <t>TO MOVE A DOLLAR TO FY22 LINE</t>
  </si>
  <si>
    <t>BUDGET #20 FY21</t>
  </si>
  <si>
    <t>BUDGET #21 FY21</t>
  </si>
  <si>
    <t>BUDGET #21 AUGUST 27, 2021</t>
  </si>
  <si>
    <t>TO MADE CORRECTION FOR MASSHIRE AWARD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</si>
</sst>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trike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8" fillId="0" borderId="0" xfId="44" applyFont="1" applyFill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44" fontId="8" fillId="0" borderId="12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0" fontId="50" fillId="0" borderId="11" xfId="0" applyFont="1" applyFill="1" applyBorder="1" applyAlignment="1" quotePrefix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43" fontId="9" fillId="0" borderId="11" xfId="0" applyNumberFormat="1" applyFont="1" applyBorder="1" applyAlignment="1">
      <alignment horizontal="center"/>
    </xf>
    <xf numFmtId="43" fontId="9" fillId="0" borderId="11" xfId="0" applyNumberFormat="1" applyFont="1" applyFill="1" applyBorder="1" applyAlignment="1">
      <alignment horizontal="center"/>
    </xf>
    <xf numFmtId="7" fontId="9" fillId="0" borderId="11" xfId="44" applyNumberFormat="1" applyFont="1" applyFill="1" applyBorder="1" applyAlignment="1">
      <alignment horizontal="center"/>
    </xf>
    <xf numFmtId="44" fontId="9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8" applyFont="1" applyAlignment="1">
      <alignment horizontal="center"/>
      <protection/>
    </xf>
    <xf numFmtId="0" fontId="50" fillId="0" borderId="11" xfId="0" applyFont="1" applyBorder="1" applyAlignment="1" quotePrefix="1">
      <alignment horizontal="center"/>
    </xf>
    <xf numFmtId="0" fontId="50" fillId="0" borderId="11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 quotePrefix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wrapText="1"/>
    </xf>
    <xf numFmtId="0" fontId="9" fillId="0" borderId="11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10" fillId="0" borderId="0" xfId="0" applyFont="1" applyAlignment="1">
      <alignment horizontal="center"/>
    </xf>
    <xf numFmtId="44" fontId="32" fillId="33" borderId="0" xfId="46" applyFont="1" applyFill="1" applyBorder="1" applyAlignment="1">
      <alignment/>
    </xf>
    <xf numFmtId="0" fontId="9" fillId="17" borderId="11" xfId="0" applyFont="1" applyFill="1" applyBorder="1" applyAlignment="1" quotePrefix="1">
      <alignment horizontal="center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RAFT Options  FY 13 State One Stop Allocations 7 10 12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1"/>
  <sheetViews>
    <sheetView tabSelected="1" zoomScalePageLayoutView="0" workbookViewId="0" topLeftCell="A3">
      <selection activeCell="AD130" sqref="AD130"/>
    </sheetView>
  </sheetViews>
  <sheetFormatPr defaultColWidth="9.28125" defaultRowHeight="12.75"/>
  <cols>
    <col min="1" max="1" width="64.28125" style="3" customWidth="1"/>
    <col min="2" max="2" width="45.140625" style="3" bestFit="1" customWidth="1"/>
    <col min="3" max="3" width="19.28125" style="2" customWidth="1"/>
    <col min="4" max="4" width="16.28125" style="2" customWidth="1"/>
    <col min="5" max="5" width="11.421875" style="2" customWidth="1"/>
    <col min="6" max="6" width="9.28125" style="4" bestFit="1" customWidth="1"/>
    <col min="7" max="7" width="15.57421875" style="4" hidden="1" customWidth="1"/>
    <col min="8" max="9" width="13.7109375" style="4" hidden="1" customWidth="1"/>
    <col min="10" max="11" width="13.7109375" style="67" hidden="1" customWidth="1"/>
    <col min="12" max="12" width="0.2890625" style="67" hidden="1" customWidth="1"/>
    <col min="13" max="18" width="12.7109375" style="67" hidden="1" customWidth="1"/>
    <col min="19" max="19" width="10.28125" style="67" hidden="1" customWidth="1"/>
    <col min="20" max="20" width="12.7109375" style="67" hidden="1" customWidth="1"/>
    <col min="21" max="21" width="12.28125" style="67" hidden="1" customWidth="1"/>
    <col min="22" max="25" width="19.28125" style="67" hidden="1" customWidth="1"/>
    <col min="26" max="27" width="19.00390625" style="67" hidden="1" customWidth="1"/>
    <col min="28" max="28" width="19.28125" style="67" customWidth="1"/>
    <col min="29" max="29" width="14.00390625" style="3" hidden="1" customWidth="1"/>
    <col min="30" max="30" width="14.00390625" style="3" bestFit="1" customWidth="1"/>
    <col min="31" max="16384" width="9.28125" style="3" customWidth="1"/>
  </cols>
  <sheetData>
    <row r="1" spans="1:28" ht="20.25">
      <c r="A1" s="3" t="s">
        <v>12</v>
      </c>
      <c r="B1" s="108" t="s">
        <v>10</v>
      </c>
      <c r="C1" s="109"/>
      <c r="D1" s="109"/>
      <c r="E1" s="109"/>
      <c r="F1" s="109"/>
      <c r="G1" s="109"/>
      <c r="H1" s="42"/>
      <c r="I1" s="42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29" s="10" customFormat="1" ht="54.75" customHeight="1" thickBot="1">
      <c r="A5" s="36"/>
      <c r="B5" s="37" t="s">
        <v>2</v>
      </c>
      <c r="C5" s="37" t="s">
        <v>3</v>
      </c>
      <c r="D5" s="37" t="s">
        <v>4</v>
      </c>
      <c r="E5" s="37" t="s">
        <v>5</v>
      </c>
      <c r="F5" s="37" t="s">
        <v>1</v>
      </c>
      <c r="G5" s="37" t="s">
        <v>48</v>
      </c>
      <c r="H5" s="45" t="s">
        <v>55</v>
      </c>
      <c r="I5" s="45" t="s">
        <v>56</v>
      </c>
      <c r="J5" s="68" t="s">
        <v>63</v>
      </c>
      <c r="K5" s="68" t="s">
        <v>74</v>
      </c>
      <c r="L5" s="68" t="s">
        <v>84</v>
      </c>
      <c r="M5" s="68" t="s">
        <v>92</v>
      </c>
      <c r="N5" s="68" t="s">
        <v>103</v>
      </c>
      <c r="O5" s="68" t="s">
        <v>112</v>
      </c>
      <c r="P5" s="68" t="s">
        <v>117</v>
      </c>
      <c r="Q5" s="68" t="s">
        <v>124</v>
      </c>
      <c r="R5" s="68" t="s">
        <v>128</v>
      </c>
      <c r="S5" s="68" t="s">
        <v>131</v>
      </c>
      <c r="T5" s="68" t="s">
        <v>133</v>
      </c>
      <c r="U5" s="68" t="s">
        <v>140</v>
      </c>
      <c r="V5" s="68" t="s">
        <v>143</v>
      </c>
      <c r="W5" s="68" t="s">
        <v>146</v>
      </c>
      <c r="X5" s="68" t="s">
        <v>166</v>
      </c>
      <c r="Y5" s="68" t="s">
        <v>167</v>
      </c>
      <c r="Z5" s="68" t="s">
        <v>177</v>
      </c>
      <c r="AA5" s="68" t="s">
        <v>184</v>
      </c>
      <c r="AB5" s="68" t="s">
        <v>185</v>
      </c>
      <c r="AC5" s="9" t="s">
        <v>6</v>
      </c>
    </row>
    <row r="6" spans="1:29" s="20" customFormat="1" ht="16.5">
      <c r="A6" s="30" t="s">
        <v>8</v>
      </c>
      <c r="B6" s="31"/>
      <c r="C6" s="32"/>
      <c r="D6" s="32"/>
      <c r="E6" s="33"/>
      <c r="F6" s="34"/>
      <c r="G6" s="34"/>
      <c r="H6" s="46"/>
      <c r="I6" s="46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35"/>
    </row>
    <row r="7" spans="1:29" s="20" customFormat="1" ht="16.5">
      <c r="A7" s="15" t="s">
        <v>47</v>
      </c>
      <c r="B7" s="11"/>
      <c r="C7" s="12"/>
      <c r="D7" s="12"/>
      <c r="E7" s="13"/>
      <c r="F7" s="14"/>
      <c r="G7" s="62"/>
      <c r="H7" s="15"/>
      <c r="I7" s="15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16"/>
    </row>
    <row r="8" spans="1:29" s="20" customFormat="1" ht="16.5" hidden="1">
      <c r="A8" s="61" t="s">
        <v>40</v>
      </c>
      <c r="B8" s="44" t="s">
        <v>41</v>
      </c>
      <c r="C8" s="60" t="s">
        <v>42</v>
      </c>
      <c r="D8" s="15" t="s">
        <v>11</v>
      </c>
      <c r="E8" s="41">
        <v>6501</v>
      </c>
      <c r="F8" s="17">
        <v>17.259</v>
      </c>
      <c r="G8" s="62">
        <f>566096-2</f>
        <v>566094</v>
      </c>
      <c r="H8" s="18"/>
      <c r="I8" s="18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16">
        <f>SUM(G8:W8)</f>
        <v>566094</v>
      </c>
    </row>
    <row r="9" spans="1:29" s="10" customFormat="1" ht="16.5" hidden="1">
      <c r="A9" s="61" t="s">
        <v>40</v>
      </c>
      <c r="B9" s="17" t="s">
        <v>35</v>
      </c>
      <c r="C9" s="60" t="s">
        <v>42</v>
      </c>
      <c r="D9" s="15" t="s">
        <v>11</v>
      </c>
      <c r="E9" s="41">
        <v>6501</v>
      </c>
      <c r="F9" s="17">
        <v>17.259</v>
      </c>
      <c r="G9" s="62">
        <v>1</v>
      </c>
      <c r="H9" s="18"/>
      <c r="I9" s="18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>
        <v>-340000</v>
      </c>
      <c r="W9" s="62"/>
      <c r="X9" s="62"/>
      <c r="Y9" s="62"/>
      <c r="Z9" s="62"/>
      <c r="AA9" s="62"/>
      <c r="AB9" s="62"/>
      <c r="AC9" s="16">
        <f aca="true" t="shared" si="0" ref="AC9:AC60">SUM(G9:W9)</f>
        <v>-339999</v>
      </c>
    </row>
    <row r="10" spans="1:29" s="10" customFormat="1" ht="16.5" hidden="1">
      <c r="A10" s="61" t="s">
        <v>40</v>
      </c>
      <c r="B10" s="17" t="s">
        <v>36</v>
      </c>
      <c r="C10" s="60" t="s">
        <v>42</v>
      </c>
      <c r="D10" s="15" t="s">
        <v>11</v>
      </c>
      <c r="E10" s="41">
        <v>6501</v>
      </c>
      <c r="F10" s="17">
        <v>17.259</v>
      </c>
      <c r="G10" s="62">
        <v>1</v>
      </c>
      <c r="H10" s="18"/>
      <c r="I10" s="18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>
        <v>340000</v>
      </c>
      <c r="W10" s="62"/>
      <c r="X10" s="62"/>
      <c r="Y10" s="62"/>
      <c r="Z10" s="62"/>
      <c r="AA10" s="62"/>
      <c r="AB10" s="62"/>
      <c r="AC10" s="16">
        <f t="shared" si="0"/>
        <v>340001</v>
      </c>
    </row>
    <row r="11" spans="1:29" s="22" customFormat="1" ht="15" hidden="1">
      <c r="A11" s="43" t="s">
        <v>43</v>
      </c>
      <c r="B11" s="17" t="s">
        <v>35</v>
      </c>
      <c r="C11" s="60" t="s">
        <v>44</v>
      </c>
      <c r="D11" s="40" t="s">
        <v>15</v>
      </c>
      <c r="E11" s="17">
        <v>6502</v>
      </c>
      <c r="F11" s="40">
        <v>17.258</v>
      </c>
      <c r="G11" s="62">
        <f>84510-2</f>
        <v>84508</v>
      </c>
      <c r="H11" s="18"/>
      <c r="I11" s="18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16">
        <f t="shared" si="0"/>
        <v>84508</v>
      </c>
    </row>
    <row r="12" spans="1:29" s="10" customFormat="1" ht="16.5" hidden="1">
      <c r="A12" s="43" t="s">
        <v>43</v>
      </c>
      <c r="B12" s="17" t="s">
        <v>36</v>
      </c>
      <c r="C12" s="60" t="s">
        <v>44</v>
      </c>
      <c r="D12" s="40" t="s">
        <v>15</v>
      </c>
      <c r="E12" s="17">
        <v>6502</v>
      </c>
      <c r="F12" s="40">
        <v>17.258</v>
      </c>
      <c r="G12" s="62">
        <v>1</v>
      </c>
      <c r="H12" s="18"/>
      <c r="I12" s="18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16">
        <f t="shared" si="0"/>
        <v>1</v>
      </c>
    </row>
    <row r="13" spans="1:29" s="22" customFormat="1" ht="15" hidden="1">
      <c r="A13" s="43" t="s">
        <v>43</v>
      </c>
      <c r="B13" s="17" t="s">
        <v>39</v>
      </c>
      <c r="C13" s="60" t="s">
        <v>44</v>
      </c>
      <c r="D13" s="40" t="s">
        <v>15</v>
      </c>
      <c r="E13" s="17">
        <v>6502</v>
      </c>
      <c r="F13" s="40">
        <v>17.258</v>
      </c>
      <c r="G13" s="62">
        <v>1</v>
      </c>
      <c r="H13" s="18"/>
      <c r="I13" s="18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16">
        <f t="shared" si="0"/>
        <v>1</v>
      </c>
    </row>
    <row r="14" spans="1:29" s="22" customFormat="1" ht="15" hidden="1">
      <c r="A14" s="43" t="s">
        <v>43</v>
      </c>
      <c r="B14" s="71" t="s">
        <v>64</v>
      </c>
      <c r="C14" s="64" t="s">
        <v>65</v>
      </c>
      <c r="D14" s="15" t="s">
        <v>15</v>
      </c>
      <c r="E14" s="17">
        <v>6502</v>
      </c>
      <c r="F14" s="15">
        <v>17.258</v>
      </c>
      <c r="G14" s="62"/>
      <c r="H14" s="18"/>
      <c r="I14" s="18"/>
      <c r="J14" s="62">
        <f>421708-2</f>
        <v>421706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>
        <v>-145000</v>
      </c>
      <c r="W14" s="62"/>
      <c r="X14" s="62"/>
      <c r="Y14" s="62"/>
      <c r="Z14" s="62"/>
      <c r="AA14" s="62"/>
      <c r="AB14" s="62"/>
      <c r="AC14" s="16">
        <f t="shared" si="0"/>
        <v>276706</v>
      </c>
    </row>
    <row r="15" spans="1:29" s="22" customFormat="1" ht="15" hidden="1">
      <c r="A15" s="43" t="s">
        <v>43</v>
      </c>
      <c r="B15" s="17" t="s">
        <v>36</v>
      </c>
      <c r="C15" s="64" t="s">
        <v>65</v>
      </c>
      <c r="D15" s="15" t="s">
        <v>15</v>
      </c>
      <c r="E15" s="17">
        <v>6502</v>
      </c>
      <c r="F15" s="15">
        <v>17.258</v>
      </c>
      <c r="G15" s="62"/>
      <c r="H15" s="18"/>
      <c r="I15" s="18"/>
      <c r="J15" s="62">
        <v>1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>
        <v>145000</v>
      </c>
      <c r="W15" s="62"/>
      <c r="X15" s="62"/>
      <c r="Y15" s="62"/>
      <c r="Z15" s="62"/>
      <c r="AA15" s="62"/>
      <c r="AB15" s="62"/>
      <c r="AC15" s="16">
        <f t="shared" si="0"/>
        <v>145001</v>
      </c>
    </row>
    <row r="16" spans="1:30" s="22" customFormat="1" ht="15" hidden="1">
      <c r="A16" s="43" t="s">
        <v>43</v>
      </c>
      <c r="B16" s="17" t="s">
        <v>39</v>
      </c>
      <c r="C16" s="64" t="s">
        <v>65</v>
      </c>
      <c r="D16" s="15" t="s">
        <v>15</v>
      </c>
      <c r="E16" s="17">
        <v>6502</v>
      </c>
      <c r="F16" s="15">
        <v>17.258</v>
      </c>
      <c r="G16" s="62"/>
      <c r="H16" s="18"/>
      <c r="I16" s="18"/>
      <c r="J16" s="62">
        <v>1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16">
        <f t="shared" si="0"/>
        <v>1</v>
      </c>
      <c r="AD16" s="80">
        <f>SUM(AC14:AC16)</f>
        <v>421708</v>
      </c>
    </row>
    <row r="17" spans="1:29" s="22" customFormat="1" ht="15" hidden="1">
      <c r="A17" s="43" t="s">
        <v>37</v>
      </c>
      <c r="B17" s="17" t="s">
        <v>35</v>
      </c>
      <c r="C17" s="82" t="s">
        <v>38</v>
      </c>
      <c r="D17" s="15" t="s">
        <v>16</v>
      </c>
      <c r="E17" s="17">
        <v>6503</v>
      </c>
      <c r="F17" s="15">
        <v>17.278</v>
      </c>
      <c r="G17" s="62">
        <f>108866-2</f>
        <v>108864</v>
      </c>
      <c r="H17" s="18"/>
      <c r="I17" s="18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16">
        <f t="shared" si="0"/>
        <v>108864</v>
      </c>
    </row>
    <row r="18" spans="1:29" s="10" customFormat="1" ht="16.5" hidden="1">
      <c r="A18" s="43" t="s">
        <v>37</v>
      </c>
      <c r="B18" s="17" t="s">
        <v>36</v>
      </c>
      <c r="C18" s="82" t="s">
        <v>38</v>
      </c>
      <c r="D18" s="15" t="s">
        <v>16</v>
      </c>
      <c r="E18" s="17">
        <v>6503</v>
      </c>
      <c r="F18" s="15">
        <v>17.278</v>
      </c>
      <c r="G18" s="62">
        <v>1</v>
      </c>
      <c r="H18" s="18"/>
      <c r="I18" s="18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16">
        <f t="shared" si="0"/>
        <v>1</v>
      </c>
    </row>
    <row r="19" spans="1:29" s="10" customFormat="1" ht="16.5" hidden="1">
      <c r="A19" s="43" t="s">
        <v>37</v>
      </c>
      <c r="B19" s="17" t="s">
        <v>39</v>
      </c>
      <c r="C19" s="82" t="s">
        <v>38</v>
      </c>
      <c r="D19" s="15" t="s">
        <v>16</v>
      </c>
      <c r="E19" s="17">
        <v>6503</v>
      </c>
      <c r="F19" s="15">
        <v>17.278</v>
      </c>
      <c r="G19" s="62">
        <v>1</v>
      </c>
      <c r="H19" s="18"/>
      <c r="I19" s="18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16">
        <f t="shared" si="0"/>
        <v>1</v>
      </c>
    </row>
    <row r="20" spans="1:29" s="10" customFormat="1" ht="16.5" hidden="1">
      <c r="A20" s="43" t="s">
        <v>37</v>
      </c>
      <c r="B20" s="71" t="s">
        <v>64</v>
      </c>
      <c r="C20" s="64" t="s">
        <v>66</v>
      </c>
      <c r="D20" s="15" t="s">
        <v>16</v>
      </c>
      <c r="E20" s="17">
        <v>6503</v>
      </c>
      <c r="F20" s="15">
        <v>17.278</v>
      </c>
      <c r="G20" s="62"/>
      <c r="H20" s="18"/>
      <c r="I20" s="18"/>
      <c r="J20" s="62">
        <f>487301-2</f>
        <v>487299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>
        <v>-145000</v>
      </c>
      <c r="W20" s="62">
        <v>3236</v>
      </c>
      <c r="X20" s="62"/>
      <c r="Y20" s="62"/>
      <c r="Z20" s="62"/>
      <c r="AA20" s="62"/>
      <c r="AB20" s="62"/>
      <c r="AC20" s="16">
        <f t="shared" si="0"/>
        <v>345535</v>
      </c>
    </row>
    <row r="21" spans="1:29" s="10" customFormat="1" ht="16.5" hidden="1">
      <c r="A21" s="43" t="s">
        <v>37</v>
      </c>
      <c r="B21" s="17" t="s">
        <v>36</v>
      </c>
      <c r="C21" s="64" t="s">
        <v>66</v>
      </c>
      <c r="D21" s="15" t="s">
        <v>16</v>
      </c>
      <c r="E21" s="17">
        <v>6503</v>
      </c>
      <c r="F21" s="15">
        <v>17.278</v>
      </c>
      <c r="G21" s="62"/>
      <c r="H21" s="18"/>
      <c r="I21" s="18"/>
      <c r="J21" s="62">
        <v>1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>
        <v>145000</v>
      </c>
      <c r="W21" s="62"/>
      <c r="X21" s="62"/>
      <c r="Y21" s="62"/>
      <c r="Z21" s="62"/>
      <c r="AA21" s="62"/>
      <c r="AB21" s="62"/>
      <c r="AC21" s="16">
        <f t="shared" si="0"/>
        <v>145001</v>
      </c>
    </row>
    <row r="22" spans="1:30" s="10" customFormat="1" ht="16.5" hidden="1">
      <c r="A22" s="43" t="s">
        <v>37</v>
      </c>
      <c r="B22" s="17" t="s">
        <v>39</v>
      </c>
      <c r="C22" s="64" t="s">
        <v>66</v>
      </c>
      <c r="D22" s="15" t="s">
        <v>16</v>
      </c>
      <c r="E22" s="17">
        <v>6503</v>
      </c>
      <c r="F22" s="15">
        <v>17.278</v>
      </c>
      <c r="G22" s="62"/>
      <c r="H22" s="18"/>
      <c r="I22" s="18"/>
      <c r="J22" s="62">
        <v>1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16">
        <f t="shared" si="0"/>
        <v>1</v>
      </c>
      <c r="AD22" s="81">
        <f>SUM(AC20:AC22)</f>
        <v>490537</v>
      </c>
    </row>
    <row r="23" spans="1:29" s="10" customFormat="1" ht="16.5" hidden="1">
      <c r="A23" s="43" t="s">
        <v>71</v>
      </c>
      <c r="B23" s="17" t="s">
        <v>35</v>
      </c>
      <c r="C23" s="64" t="s">
        <v>66</v>
      </c>
      <c r="D23" s="15" t="s">
        <v>16</v>
      </c>
      <c r="E23" s="73">
        <v>6523</v>
      </c>
      <c r="F23" s="15">
        <v>17.278</v>
      </c>
      <c r="G23" s="62"/>
      <c r="H23" s="18"/>
      <c r="I23" s="18"/>
      <c r="J23" s="62">
        <v>45000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16">
        <f t="shared" si="0"/>
        <v>45000</v>
      </c>
    </row>
    <row r="24" spans="1:29" s="20" customFormat="1" ht="16.5" hidden="1">
      <c r="A24" s="43" t="s">
        <v>75</v>
      </c>
      <c r="B24" s="17" t="s">
        <v>35</v>
      </c>
      <c r="C24" s="84" t="s">
        <v>76</v>
      </c>
      <c r="D24" s="15" t="s">
        <v>15</v>
      </c>
      <c r="E24" s="84">
        <v>6409</v>
      </c>
      <c r="F24" s="15">
        <v>17.258</v>
      </c>
      <c r="G24" s="62"/>
      <c r="H24" s="18"/>
      <c r="I24" s="18"/>
      <c r="J24" s="62"/>
      <c r="K24" s="62">
        <v>30000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16">
        <f t="shared" si="0"/>
        <v>30000</v>
      </c>
    </row>
    <row r="25" spans="1:29" s="20" customFormat="1" ht="16.5" hidden="1">
      <c r="A25" s="93" t="s">
        <v>137</v>
      </c>
      <c r="B25" s="97" t="s">
        <v>41</v>
      </c>
      <c r="C25" s="98" t="s">
        <v>42</v>
      </c>
      <c r="D25" s="94" t="s">
        <v>11</v>
      </c>
      <c r="E25" s="99">
        <v>6407</v>
      </c>
      <c r="F25" s="99">
        <v>17.259</v>
      </c>
      <c r="G25" s="62"/>
      <c r="H25" s="18"/>
      <c r="I25" s="18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>
        <f>12500-1</f>
        <v>12499</v>
      </c>
      <c r="U25" s="62"/>
      <c r="V25" s="62"/>
      <c r="W25" s="62"/>
      <c r="X25" s="62"/>
      <c r="Y25" s="62"/>
      <c r="Z25" s="62"/>
      <c r="AA25" s="62"/>
      <c r="AB25" s="62"/>
      <c r="AC25" s="16">
        <f t="shared" si="0"/>
        <v>12499</v>
      </c>
    </row>
    <row r="26" spans="1:29" s="20" customFormat="1" ht="16.5" hidden="1">
      <c r="A26" s="93" t="s">
        <v>137</v>
      </c>
      <c r="B26" s="88" t="s">
        <v>35</v>
      </c>
      <c r="C26" s="98" t="s">
        <v>42</v>
      </c>
      <c r="D26" s="94" t="s">
        <v>11</v>
      </c>
      <c r="E26" s="99">
        <v>6407</v>
      </c>
      <c r="F26" s="99">
        <v>17.259</v>
      </c>
      <c r="G26" s="62"/>
      <c r="H26" s="18"/>
      <c r="I26" s="18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>
        <v>1</v>
      </c>
      <c r="U26" s="62"/>
      <c r="V26" s="62"/>
      <c r="W26" s="62"/>
      <c r="X26" s="62"/>
      <c r="Y26" s="62"/>
      <c r="Z26" s="62"/>
      <c r="AA26" s="62"/>
      <c r="AB26" s="62"/>
      <c r="AC26" s="16">
        <f t="shared" si="0"/>
        <v>1</v>
      </c>
    </row>
    <row r="27" spans="1:29" s="20" customFormat="1" ht="16.5">
      <c r="A27" s="105" t="s">
        <v>178</v>
      </c>
      <c r="B27" s="88" t="s">
        <v>179</v>
      </c>
      <c r="C27" s="96" t="s">
        <v>66</v>
      </c>
      <c r="D27" s="40" t="s">
        <v>16</v>
      </c>
      <c r="E27" s="40">
        <v>6404</v>
      </c>
      <c r="F27" s="40">
        <v>17.278</v>
      </c>
      <c r="G27" s="62"/>
      <c r="H27" s="18"/>
      <c r="I27" s="18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>
        <v>10000</v>
      </c>
      <c r="AA27" s="62">
        <v>-1</v>
      </c>
      <c r="AB27" s="62"/>
      <c r="AC27" s="16">
        <f>SUM(Z27:AA27)</f>
        <v>9999</v>
      </c>
    </row>
    <row r="28" spans="1:29" s="20" customFormat="1" ht="16.5">
      <c r="A28" s="105" t="s">
        <v>178</v>
      </c>
      <c r="B28" s="88" t="s">
        <v>36</v>
      </c>
      <c r="C28" s="96" t="s">
        <v>66</v>
      </c>
      <c r="D28" s="56" t="s">
        <v>16</v>
      </c>
      <c r="E28" s="56">
        <v>6404</v>
      </c>
      <c r="F28" s="56">
        <v>17.278</v>
      </c>
      <c r="G28" s="62"/>
      <c r="H28" s="18"/>
      <c r="I28" s="18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>
        <v>1</v>
      </c>
      <c r="AB28" s="62">
        <v>5000</v>
      </c>
      <c r="AC28" s="16">
        <f>SUM(AA28:AB28)</f>
        <v>5001</v>
      </c>
    </row>
    <row r="29" spans="1:29" s="20" customFormat="1" ht="16.5">
      <c r="A29" s="21"/>
      <c r="B29" s="17"/>
      <c r="C29" s="91"/>
      <c r="D29" s="15"/>
      <c r="E29" s="91"/>
      <c r="F29" s="15"/>
      <c r="G29" s="62"/>
      <c r="H29" s="18"/>
      <c r="I29" s="18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16">
        <f t="shared" si="0"/>
        <v>0</v>
      </c>
    </row>
    <row r="30" spans="1:29" s="20" customFormat="1" ht="16.5" hidden="1">
      <c r="A30" s="85" t="s">
        <v>8</v>
      </c>
      <c r="B30" s="17"/>
      <c r="C30" s="83"/>
      <c r="D30" s="83"/>
      <c r="E30" s="83"/>
      <c r="F30" s="83"/>
      <c r="G30" s="62"/>
      <c r="H30" s="18"/>
      <c r="I30" s="18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16">
        <f t="shared" si="0"/>
        <v>0</v>
      </c>
    </row>
    <row r="31" spans="1:29" s="20" customFormat="1" ht="16.5" hidden="1">
      <c r="A31" s="21" t="s">
        <v>85</v>
      </c>
      <c r="B31" s="17"/>
      <c r="C31" s="83"/>
      <c r="D31" s="83"/>
      <c r="E31" s="83"/>
      <c r="F31" s="83"/>
      <c r="G31" s="62"/>
      <c r="H31" s="18"/>
      <c r="I31" s="18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16">
        <f t="shared" si="0"/>
        <v>0</v>
      </c>
    </row>
    <row r="32" spans="1:29" s="20" customFormat="1" ht="16.5" hidden="1">
      <c r="A32" s="21"/>
      <c r="B32" s="17"/>
      <c r="C32" s="83"/>
      <c r="D32" s="83"/>
      <c r="E32" s="83"/>
      <c r="F32" s="83"/>
      <c r="G32" s="62"/>
      <c r="H32" s="18"/>
      <c r="I32" s="18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16">
        <f t="shared" si="0"/>
        <v>0</v>
      </c>
    </row>
    <row r="33" spans="1:29" s="20" customFormat="1" ht="16.5" hidden="1">
      <c r="A33" s="57" t="s">
        <v>33</v>
      </c>
      <c r="B33" s="17" t="s">
        <v>87</v>
      </c>
      <c r="C33" s="86" t="s">
        <v>89</v>
      </c>
      <c r="D33" s="86" t="s">
        <v>34</v>
      </c>
      <c r="E33" s="86" t="s">
        <v>90</v>
      </c>
      <c r="F33" s="15" t="s">
        <v>91</v>
      </c>
      <c r="G33" s="62"/>
      <c r="H33" s="18"/>
      <c r="I33" s="18"/>
      <c r="J33" s="62"/>
      <c r="K33" s="62"/>
      <c r="L33" s="62">
        <v>95000</v>
      </c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16">
        <f t="shared" si="0"/>
        <v>95000</v>
      </c>
    </row>
    <row r="34" spans="1:29" s="20" customFormat="1" ht="16.5" hidden="1">
      <c r="A34" s="47" t="s">
        <v>17</v>
      </c>
      <c r="B34" s="88" t="s">
        <v>35</v>
      </c>
      <c r="C34" s="89" t="s">
        <v>115</v>
      </c>
      <c r="D34" s="89" t="s">
        <v>18</v>
      </c>
      <c r="E34" s="89" t="s">
        <v>116</v>
      </c>
      <c r="F34" s="88" t="s">
        <v>19</v>
      </c>
      <c r="G34" s="62"/>
      <c r="H34" s="18"/>
      <c r="I34" s="18"/>
      <c r="J34" s="62"/>
      <c r="K34" s="62"/>
      <c r="L34" s="62"/>
      <c r="M34" s="62"/>
      <c r="N34" s="62"/>
      <c r="O34" s="62"/>
      <c r="P34" s="62">
        <v>297430</v>
      </c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16">
        <f t="shared" si="0"/>
        <v>297430</v>
      </c>
    </row>
    <row r="35" spans="1:29" s="20" customFormat="1" ht="16.5" hidden="1">
      <c r="A35" s="47"/>
      <c r="B35" s="17"/>
      <c r="C35" s="15"/>
      <c r="D35" s="15"/>
      <c r="E35" s="15"/>
      <c r="F35" s="17"/>
      <c r="G35" s="62"/>
      <c r="H35" s="18"/>
      <c r="I35" s="18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16">
        <f t="shared" si="0"/>
        <v>0</v>
      </c>
    </row>
    <row r="36" spans="1:29" s="20" customFormat="1" ht="16.5" hidden="1">
      <c r="A36" s="21"/>
      <c r="B36" s="17"/>
      <c r="C36" s="83"/>
      <c r="D36" s="83"/>
      <c r="E36" s="83"/>
      <c r="F36" s="83"/>
      <c r="G36" s="62"/>
      <c r="H36" s="18"/>
      <c r="I36" s="18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16">
        <f t="shared" si="0"/>
        <v>0</v>
      </c>
    </row>
    <row r="37" spans="1:29" s="20" customFormat="1" ht="16.5" hidden="1">
      <c r="A37" s="30" t="s">
        <v>8</v>
      </c>
      <c r="B37" s="17"/>
      <c r="C37" s="83"/>
      <c r="D37" s="83"/>
      <c r="E37" s="83"/>
      <c r="F37" s="83"/>
      <c r="G37" s="62"/>
      <c r="H37" s="18"/>
      <c r="I37" s="18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16">
        <f t="shared" si="0"/>
        <v>0</v>
      </c>
    </row>
    <row r="38" spans="1:29" s="20" customFormat="1" ht="16.5" hidden="1">
      <c r="A38" s="15" t="s">
        <v>62</v>
      </c>
      <c r="B38" s="11"/>
      <c r="C38" s="12"/>
      <c r="D38" s="12"/>
      <c r="E38" s="13"/>
      <c r="F38" s="14"/>
      <c r="G38" s="62"/>
      <c r="H38" s="18"/>
      <c r="I38" s="18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16">
        <f t="shared" si="0"/>
        <v>0</v>
      </c>
    </row>
    <row r="39" spans="1:29" s="20" customFormat="1" ht="16.5" hidden="1">
      <c r="A39" s="21" t="s">
        <v>20</v>
      </c>
      <c r="B39" s="17" t="s">
        <v>35</v>
      </c>
      <c r="C39" s="64" t="s">
        <v>57</v>
      </c>
      <c r="D39" s="64" t="s">
        <v>21</v>
      </c>
      <c r="E39" s="15" t="s">
        <v>58</v>
      </c>
      <c r="F39" s="17">
        <v>17.207</v>
      </c>
      <c r="G39" s="62"/>
      <c r="H39" s="18"/>
      <c r="I39" s="18">
        <f>81633.8144-2</f>
        <v>81631.8144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>
        <v>-80000</v>
      </c>
      <c r="W39" s="62"/>
      <c r="X39" s="62"/>
      <c r="Y39" s="62"/>
      <c r="Z39" s="62"/>
      <c r="AA39" s="62"/>
      <c r="AB39" s="62"/>
      <c r="AC39" s="16">
        <f t="shared" si="0"/>
        <v>1631.814400000003</v>
      </c>
    </row>
    <row r="40" spans="1:29" s="20" customFormat="1" ht="16.5" hidden="1">
      <c r="A40" s="21" t="s">
        <v>20</v>
      </c>
      <c r="B40" s="17" t="s">
        <v>36</v>
      </c>
      <c r="C40" s="64" t="s">
        <v>57</v>
      </c>
      <c r="D40" s="64" t="s">
        <v>21</v>
      </c>
      <c r="E40" s="15" t="s">
        <v>58</v>
      </c>
      <c r="F40" s="17">
        <v>17.207</v>
      </c>
      <c r="G40" s="62"/>
      <c r="H40" s="18"/>
      <c r="I40" s="18">
        <v>1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>
        <v>80000</v>
      </c>
      <c r="W40" s="62"/>
      <c r="X40" s="62"/>
      <c r="Y40" s="62"/>
      <c r="Z40" s="62"/>
      <c r="AA40" s="62"/>
      <c r="AB40" s="62"/>
      <c r="AC40" s="16">
        <f t="shared" si="0"/>
        <v>80001</v>
      </c>
    </row>
    <row r="41" spans="1:29" s="20" customFormat="1" ht="16.5" hidden="1">
      <c r="A41" s="21" t="s">
        <v>20</v>
      </c>
      <c r="B41" s="17" t="s">
        <v>39</v>
      </c>
      <c r="C41" s="64" t="s">
        <v>57</v>
      </c>
      <c r="D41" s="64" t="s">
        <v>21</v>
      </c>
      <c r="E41" s="15" t="s">
        <v>58</v>
      </c>
      <c r="F41" s="17">
        <v>17.207</v>
      </c>
      <c r="G41" s="62"/>
      <c r="H41" s="18"/>
      <c r="I41" s="18">
        <v>1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16">
        <f t="shared" si="0"/>
        <v>1</v>
      </c>
    </row>
    <row r="42" spans="1:29" s="20" customFormat="1" ht="16.5" hidden="1">
      <c r="A42" s="21" t="s">
        <v>22</v>
      </c>
      <c r="B42" s="17" t="s">
        <v>35</v>
      </c>
      <c r="C42" s="64" t="s">
        <v>57</v>
      </c>
      <c r="D42" s="64" t="s">
        <v>21</v>
      </c>
      <c r="E42" s="15" t="s">
        <v>59</v>
      </c>
      <c r="F42" s="17" t="s">
        <v>23</v>
      </c>
      <c r="G42" s="62"/>
      <c r="H42" s="18"/>
      <c r="I42" s="18">
        <f>7257.0019143989-2</f>
        <v>7255.0019143989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16">
        <f t="shared" si="0"/>
        <v>7255.0019143989</v>
      </c>
    </row>
    <row r="43" spans="1:29" s="20" customFormat="1" ht="16.5" hidden="1">
      <c r="A43" s="21" t="s">
        <v>22</v>
      </c>
      <c r="B43" s="17" t="s">
        <v>36</v>
      </c>
      <c r="C43" s="64" t="s">
        <v>57</v>
      </c>
      <c r="D43" s="64" t="s">
        <v>21</v>
      </c>
      <c r="E43" s="15" t="s">
        <v>59</v>
      </c>
      <c r="F43" s="17" t="s">
        <v>23</v>
      </c>
      <c r="G43" s="62"/>
      <c r="H43" s="18"/>
      <c r="I43" s="18">
        <v>1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16">
        <f t="shared" si="0"/>
        <v>1</v>
      </c>
    </row>
    <row r="44" spans="1:29" s="20" customFormat="1" ht="16.5" hidden="1">
      <c r="A44" s="21" t="s">
        <v>22</v>
      </c>
      <c r="B44" s="17" t="s">
        <v>39</v>
      </c>
      <c r="C44" s="64" t="s">
        <v>57</v>
      </c>
      <c r="D44" s="64" t="s">
        <v>21</v>
      </c>
      <c r="E44" s="15" t="s">
        <v>59</v>
      </c>
      <c r="F44" s="17" t="s">
        <v>23</v>
      </c>
      <c r="G44" s="62"/>
      <c r="H44" s="18"/>
      <c r="I44" s="18">
        <v>1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16">
        <f t="shared" si="0"/>
        <v>1</v>
      </c>
    </row>
    <row r="45" spans="1:29" s="20" customFormat="1" ht="16.5" hidden="1">
      <c r="A45" s="51" t="s">
        <v>25</v>
      </c>
      <c r="B45" s="17" t="s">
        <v>106</v>
      </c>
      <c r="C45" s="40" t="s">
        <v>107</v>
      </c>
      <c r="D45" s="41" t="s">
        <v>108</v>
      </c>
      <c r="E45" s="40" t="s">
        <v>109</v>
      </c>
      <c r="F45" s="17" t="s">
        <v>26</v>
      </c>
      <c r="G45" s="62"/>
      <c r="H45" s="18"/>
      <c r="I45" s="18"/>
      <c r="J45" s="62"/>
      <c r="K45" s="62"/>
      <c r="L45" s="62"/>
      <c r="M45" s="62"/>
      <c r="N45" s="62">
        <v>11360.49</v>
      </c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16">
        <f t="shared" si="0"/>
        <v>11360.49</v>
      </c>
    </row>
    <row r="46" spans="1:29" s="20" customFormat="1" ht="16.5" hidden="1">
      <c r="A46" s="51" t="s">
        <v>29</v>
      </c>
      <c r="B46" s="88" t="s">
        <v>35</v>
      </c>
      <c r="C46" s="15"/>
      <c r="D46" s="15"/>
      <c r="E46" s="15"/>
      <c r="F46" s="17" t="s">
        <v>19</v>
      </c>
      <c r="G46" s="62"/>
      <c r="H46" s="18"/>
      <c r="I46" s="18"/>
      <c r="J46" s="62"/>
      <c r="K46" s="62"/>
      <c r="L46" s="62"/>
      <c r="M46" s="62"/>
      <c r="N46" s="62"/>
      <c r="O46" s="62"/>
      <c r="P46" s="62"/>
      <c r="Q46" s="62"/>
      <c r="R46" s="62">
        <v>2751.26</v>
      </c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16">
        <f t="shared" si="0"/>
        <v>2751.26</v>
      </c>
    </row>
    <row r="47" spans="1:29" s="20" customFormat="1" ht="16.5" hidden="1">
      <c r="A47" s="51" t="s">
        <v>30</v>
      </c>
      <c r="B47" s="17" t="s">
        <v>95</v>
      </c>
      <c r="C47" s="15" t="s">
        <v>96</v>
      </c>
      <c r="D47" s="15" t="s">
        <v>97</v>
      </c>
      <c r="E47" s="15" t="s">
        <v>98</v>
      </c>
      <c r="F47" s="17" t="s">
        <v>19</v>
      </c>
      <c r="G47" s="62"/>
      <c r="H47" s="18"/>
      <c r="I47" s="18"/>
      <c r="J47" s="62"/>
      <c r="K47" s="62"/>
      <c r="L47" s="62"/>
      <c r="M47" s="62">
        <v>15147.32</v>
      </c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16">
        <f t="shared" si="0"/>
        <v>15147.32</v>
      </c>
    </row>
    <row r="48" spans="1:29" s="20" customFormat="1" ht="16.5" hidden="1">
      <c r="A48" s="51" t="s">
        <v>31</v>
      </c>
      <c r="B48" s="71" t="s">
        <v>67</v>
      </c>
      <c r="C48" s="72" t="s">
        <v>68</v>
      </c>
      <c r="D48" s="72" t="s">
        <v>69</v>
      </c>
      <c r="E48" s="72" t="s">
        <v>70</v>
      </c>
      <c r="F48" s="17" t="s">
        <v>19</v>
      </c>
      <c r="G48" s="62"/>
      <c r="H48" s="18"/>
      <c r="I48" s="18"/>
      <c r="J48" s="62">
        <v>3050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16">
        <f t="shared" si="0"/>
        <v>3050</v>
      </c>
    </row>
    <row r="49" spans="1:29" s="20" customFormat="1" ht="16.5" hidden="1">
      <c r="A49" s="76" t="s">
        <v>118</v>
      </c>
      <c r="B49" s="90" t="s">
        <v>119</v>
      </c>
      <c r="C49" s="91" t="s">
        <v>120</v>
      </c>
      <c r="D49" s="56" t="s">
        <v>121</v>
      </c>
      <c r="E49" s="91" t="s">
        <v>122</v>
      </c>
      <c r="F49" s="92" t="s">
        <v>19</v>
      </c>
      <c r="G49" s="62"/>
      <c r="H49" s="18"/>
      <c r="I49" s="18"/>
      <c r="J49" s="62"/>
      <c r="K49" s="62"/>
      <c r="L49" s="62"/>
      <c r="M49" s="62"/>
      <c r="N49" s="62"/>
      <c r="O49" s="62"/>
      <c r="P49" s="62"/>
      <c r="Q49" s="62">
        <f>1648.37-1</f>
        <v>1647.37</v>
      </c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16">
        <f t="shared" si="0"/>
        <v>1647.37</v>
      </c>
    </row>
    <row r="50" spans="1:29" s="20" customFormat="1" ht="16.5" hidden="1">
      <c r="A50" s="76" t="s">
        <v>118</v>
      </c>
      <c r="B50" s="90" t="s">
        <v>123</v>
      </c>
      <c r="C50" s="91" t="s">
        <v>120</v>
      </c>
      <c r="D50" s="56" t="s">
        <v>121</v>
      </c>
      <c r="E50" s="91" t="s">
        <v>122</v>
      </c>
      <c r="F50" s="92" t="s">
        <v>19</v>
      </c>
      <c r="G50" s="62"/>
      <c r="H50" s="18"/>
      <c r="I50" s="18"/>
      <c r="J50" s="62"/>
      <c r="K50" s="62"/>
      <c r="L50" s="62"/>
      <c r="M50" s="62"/>
      <c r="N50" s="62"/>
      <c r="O50" s="62"/>
      <c r="P50" s="62"/>
      <c r="Q50" s="62">
        <v>1</v>
      </c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16">
        <f t="shared" si="0"/>
        <v>1</v>
      </c>
    </row>
    <row r="51" spans="1:29" s="20" customFormat="1" ht="16.5" hidden="1">
      <c r="A51" s="51" t="s">
        <v>94</v>
      </c>
      <c r="B51" s="17" t="s">
        <v>35</v>
      </c>
      <c r="C51" s="87" t="s">
        <v>101</v>
      </c>
      <c r="D51" s="41" t="s">
        <v>99</v>
      </c>
      <c r="E51" s="40" t="s">
        <v>100</v>
      </c>
      <c r="F51" s="17" t="s">
        <v>19</v>
      </c>
      <c r="G51" s="62"/>
      <c r="H51" s="18"/>
      <c r="I51" s="18"/>
      <c r="J51" s="62"/>
      <c r="K51" s="62"/>
      <c r="L51" s="62"/>
      <c r="M51" s="62">
        <v>20147.555045349996</v>
      </c>
      <c r="N51" s="62"/>
      <c r="O51" s="62">
        <v>33201.2706253224</v>
      </c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16">
        <f t="shared" si="0"/>
        <v>53348.8256706724</v>
      </c>
    </row>
    <row r="52" spans="1:29" s="20" customFormat="1" ht="16.5" hidden="1">
      <c r="A52" s="76" t="s">
        <v>153</v>
      </c>
      <c r="B52" s="90" t="s">
        <v>154</v>
      </c>
      <c r="C52" s="40" t="s">
        <v>155</v>
      </c>
      <c r="D52" s="96" t="s">
        <v>156</v>
      </c>
      <c r="E52" s="96" t="s">
        <v>157</v>
      </c>
      <c r="F52" s="96">
        <v>10.561</v>
      </c>
      <c r="G52" s="62"/>
      <c r="H52" s="18"/>
      <c r="I52" s="18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>
        <v>15074.625</v>
      </c>
      <c r="X52" s="62"/>
      <c r="Y52" s="62"/>
      <c r="Z52" s="62"/>
      <c r="AA52" s="62"/>
      <c r="AB52" s="62"/>
      <c r="AC52" s="16">
        <f t="shared" si="0"/>
        <v>15074.625</v>
      </c>
    </row>
    <row r="53" spans="1:29" s="20" customFormat="1" ht="16.5" hidden="1">
      <c r="A53" s="101" t="s">
        <v>162</v>
      </c>
      <c r="B53" s="88" t="s">
        <v>35</v>
      </c>
      <c r="C53" s="102" t="s">
        <v>163</v>
      </c>
      <c r="D53" s="102" t="s">
        <v>164</v>
      </c>
      <c r="E53" s="40" t="s">
        <v>165</v>
      </c>
      <c r="F53" s="52"/>
      <c r="G53" s="62"/>
      <c r="H53" s="18"/>
      <c r="I53" s="18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>
        <v>2006.95</v>
      </c>
      <c r="Y53" s="62"/>
      <c r="Z53" s="62"/>
      <c r="AA53" s="62"/>
      <c r="AB53" s="62"/>
      <c r="AC53" s="16">
        <f>SUM(X53)</f>
        <v>2006.95</v>
      </c>
    </row>
    <row r="54" spans="1:29" s="20" customFormat="1" ht="16.5" hidden="1">
      <c r="A54" s="21"/>
      <c r="B54" s="52"/>
      <c r="C54" s="56"/>
      <c r="D54" s="56"/>
      <c r="E54" s="56"/>
      <c r="F54" s="52"/>
      <c r="G54" s="62"/>
      <c r="H54" s="18"/>
      <c r="I54" s="18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16">
        <f t="shared" si="0"/>
        <v>0</v>
      </c>
    </row>
    <row r="55" spans="1:29" s="20" customFormat="1" ht="16.5" hidden="1">
      <c r="A55" s="30" t="s">
        <v>8</v>
      </c>
      <c r="B55" s="52"/>
      <c r="C55" s="56"/>
      <c r="D55" s="56"/>
      <c r="E55" s="56"/>
      <c r="F55" s="52"/>
      <c r="G55" s="62"/>
      <c r="H55" s="18"/>
      <c r="I55" s="18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16">
        <f t="shared" si="0"/>
        <v>0</v>
      </c>
    </row>
    <row r="56" spans="1:29" s="20" customFormat="1" ht="16.5" hidden="1">
      <c r="A56" s="15" t="s">
        <v>77</v>
      </c>
      <c r="B56" s="52"/>
      <c r="C56" s="56"/>
      <c r="D56" s="56"/>
      <c r="E56" s="56"/>
      <c r="F56" s="52"/>
      <c r="G56" s="62"/>
      <c r="H56" s="18"/>
      <c r="I56" s="18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16">
        <f t="shared" si="0"/>
        <v>0</v>
      </c>
    </row>
    <row r="57" spans="1:29" s="20" customFormat="1" ht="16.5" hidden="1">
      <c r="A57" s="43" t="s">
        <v>78</v>
      </c>
      <c r="B57" s="59" t="s">
        <v>79</v>
      </c>
      <c r="C57" s="40" t="s">
        <v>80</v>
      </c>
      <c r="D57" s="15" t="s">
        <v>32</v>
      </c>
      <c r="E57" s="15" t="s">
        <v>81</v>
      </c>
      <c r="F57" s="15">
        <v>17.245</v>
      </c>
      <c r="G57" s="62"/>
      <c r="H57" s="18"/>
      <c r="I57" s="18"/>
      <c r="J57" s="62"/>
      <c r="K57" s="62">
        <f>63956-2</f>
        <v>63954</v>
      </c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16">
        <f t="shared" si="0"/>
        <v>63954</v>
      </c>
    </row>
    <row r="58" spans="1:29" s="20" customFormat="1" ht="16.5" hidden="1">
      <c r="A58" s="43" t="s">
        <v>78</v>
      </c>
      <c r="B58" s="17" t="s">
        <v>35</v>
      </c>
      <c r="C58" s="40" t="s">
        <v>80</v>
      </c>
      <c r="D58" s="15" t="s">
        <v>32</v>
      </c>
      <c r="E58" s="15" t="s">
        <v>81</v>
      </c>
      <c r="F58" s="15">
        <v>17.245</v>
      </c>
      <c r="G58" s="62"/>
      <c r="H58" s="18"/>
      <c r="I58" s="18"/>
      <c r="J58" s="62"/>
      <c r="K58" s="62">
        <v>1</v>
      </c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>
        <v>-45000</v>
      </c>
      <c r="W58" s="62"/>
      <c r="X58" s="62"/>
      <c r="Y58" s="62"/>
      <c r="Z58" s="62"/>
      <c r="AA58" s="62"/>
      <c r="AB58" s="62"/>
      <c r="AC58" s="16">
        <f t="shared" si="0"/>
        <v>-44999</v>
      </c>
    </row>
    <row r="59" spans="1:29" s="20" customFormat="1" ht="16.5" hidden="1">
      <c r="A59" s="43" t="s">
        <v>78</v>
      </c>
      <c r="B59" s="17" t="s">
        <v>36</v>
      </c>
      <c r="C59" s="40" t="s">
        <v>80</v>
      </c>
      <c r="D59" s="15" t="s">
        <v>32</v>
      </c>
      <c r="E59" s="15" t="s">
        <v>81</v>
      </c>
      <c r="F59" s="15">
        <v>17.245</v>
      </c>
      <c r="G59" s="62"/>
      <c r="H59" s="18"/>
      <c r="I59" s="18"/>
      <c r="J59" s="62"/>
      <c r="K59" s="62">
        <v>1</v>
      </c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>
        <v>45000</v>
      </c>
      <c r="W59" s="62"/>
      <c r="X59" s="62"/>
      <c r="Y59" s="62"/>
      <c r="Z59" s="62"/>
      <c r="AA59" s="62"/>
      <c r="AB59" s="62"/>
      <c r="AC59" s="16">
        <f t="shared" si="0"/>
        <v>45001</v>
      </c>
    </row>
    <row r="60" spans="1:29" s="20" customFormat="1" ht="16.5" hidden="1">
      <c r="A60" s="58"/>
      <c r="B60" s="59"/>
      <c r="C60" s="40"/>
      <c r="D60" s="40"/>
      <c r="E60" s="15"/>
      <c r="F60" s="40"/>
      <c r="G60" s="62"/>
      <c r="H60" s="18"/>
      <c r="I60" s="18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16">
        <f t="shared" si="0"/>
        <v>0</v>
      </c>
    </row>
    <row r="61" spans="1:29" s="20" customFormat="1" ht="16.5" hidden="1">
      <c r="A61" s="43" t="s">
        <v>168</v>
      </c>
      <c r="B61" s="17" t="s">
        <v>174</v>
      </c>
      <c r="C61" s="40" t="s">
        <v>80</v>
      </c>
      <c r="D61" s="15" t="s">
        <v>32</v>
      </c>
      <c r="E61" s="15" t="s">
        <v>81</v>
      </c>
      <c r="F61" s="15">
        <v>17.245</v>
      </c>
      <c r="G61" s="62"/>
      <c r="H61" s="18"/>
      <c r="I61" s="18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>
        <f>258244.37-2</f>
        <v>258242.37</v>
      </c>
      <c r="Z61" s="62"/>
      <c r="AA61" s="62"/>
      <c r="AB61" s="62"/>
      <c r="AC61" s="16">
        <f>SUM(X61:Y61)</f>
        <v>258242.37</v>
      </c>
    </row>
    <row r="62" spans="1:29" s="20" customFormat="1" ht="16.5" hidden="1">
      <c r="A62" s="43" t="s">
        <v>168</v>
      </c>
      <c r="B62" s="17" t="s">
        <v>36</v>
      </c>
      <c r="C62" s="40" t="s">
        <v>80</v>
      </c>
      <c r="D62" s="15" t="s">
        <v>32</v>
      </c>
      <c r="E62" s="15" t="s">
        <v>81</v>
      </c>
      <c r="F62" s="15">
        <v>17.245</v>
      </c>
      <c r="G62" s="62"/>
      <c r="H62" s="18"/>
      <c r="I62" s="18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>
        <v>1</v>
      </c>
      <c r="Z62" s="62"/>
      <c r="AA62" s="62"/>
      <c r="AB62" s="62"/>
      <c r="AC62" s="16">
        <f aca="true" t="shared" si="1" ref="AC62:AC79">SUM(X62:Y62)</f>
        <v>1</v>
      </c>
    </row>
    <row r="63" spans="1:29" s="20" customFormat="1" ht="16.5" hidden="1">
      <c r="A63" s="43" t="s">
        <v>168</v>
      </c>
      <c r="B63" s="17" t="s">
        <v>175</v>
      </c>
      <c r="C63" s="40" t="s">
        <v>80</v>
      </c>
      <c r="D63" s="15" t="s">
        <v>32</v>
      </c>
      <c r="E63" s="15" t="s">
        <v>81</v>
      </c>
      <c r="F63" s="15">
        <v>17.245</v>
      </c>
      <c r="G63" s="62"/>
      <c r="H63" s="18"/>
      <c r="I63" s="18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>
        <v>1</v>
      </c>
      <c r="Z63" s="62"/>
      <c r="AA63" s="62"/>
      <c r="AB63" s="62"/>
      <c r="AC63" s="16"/>
    </row>
    <row r="64" spans="1:29" s="20" customFormat="1" ht="16.5" hidden="1">
      <c r="A64" s="43"/>
      <c r="B64" s="17"/>
      <c r="C64" s="40"/>
      <c r="D64" s="15"/>
      <c r="E64" s="75"/>
      <c r="F64" s="15"/>
      <c r="G64" s="62"/>
      <c r="H64" s="18"/>
      <c r="I64" s="18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16"/>
    </row>
    <row r="65" spans="1:29" s="20" customFormat="1" ht="16.5" hidden="1">
      <c r="A65" s="43" t="s">
        <v>168</v>
      </c>
      <c r="B65" s="17" t="s">
        <v>174</v>
      </c>
      <c r="C65" s="40" t="s">
        <v>169</v>
      </c>
      <c r="D65" s="15" t="s">
        <v>32</v>
      </c>
      <c r="E65" s="54" t="s">
        <v>170</v>
      </c>
      <c r="F65" s="15">
        <v>17.245</v>
      </c>
      <c r="G65" s="62"/>
      <c r="H65" s="18"/>
      <c r="I65" s="18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>
        <f>77137.93-1</f>
        <v>77136.93</v>
      </c>
      <c r="Z65" s="62"/>
      <c r="AA65" s="62"/>
      <c r="AB65" s="62"/>
      <c r="AC65" s="16">
        <f t="shared" si="1"/>
        <v>77136.93</v>
      </c>
    </row>
    <row r="66" spans="1:29" s="20" customFormat="1" ht="16.5" hidden="1">
      <c r="A66" s="43" t="s">
        <v>168</v>
      </c>
      <c r="B66" s="104" t="s">
        <v>176</v>
      </c>
      <c r="C66" s="15" t="s">
        <v>169</v>
      </c>
      <c r="D66" s="15" t="s">
        <v>32</v>
      </c>
      <c r="E66" s="54" t="s">
        <v>170</v>
      </c>
      <c r="F66" s="15">
        <v>17.245</v>
      </c>
      <c r="G66" s="62"/>
      <c r="H66" s="18"/>
      <c r="I66" s="18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>
        <v>1</v>
      </c>
      <c r="Z66" s="62"/>
      <c r="AA66" s="62"/>
      <c r="AB66" s="62"/>
      <c r="AC66" s="16">
        <f t="shared" si="1"/>
        <v>1</v>
      </c>
    </row>
    <row r="67" spans="1:29" s="20" customFormat="1" ht="16.5" hidden="1">
      <c r="A67" s="74"/>
      <c r="B67" s="52"/>
      <c r="C67" s="56"/>
      <c r="D67" s="75"/>
      <c r="E67" s="54"/>
      <c r="F67" s="75"/>
      <c r="G67" s="62"/>
      <c r="H67" s="18"/>
      <c r="I67" s="18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16"/>
    </row>
    <row r="68" spans="1:29" s="20" customFormat="1" ht="16.5" hidden="1">
      <c r="A68" s="30" t="s">
        <v>8</v>
      </c>
      <c r="B68" s="52"/>
      <c r="C68" s="53"/>
      <c r="D68" s="53"/>
      <c r="E68" s="54"/>
      <c r="F68" s="52"/>
      <c r="G68" s="62"/>
      <c r="H68" s="18"/>
      <c r="I68" s="18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16">
        <f t="shared" si="1"/>
        <v>0</v>
      </c>
    </row>
    <row r="69" spans="1:29" s="20" customFormat="1" ht="16.5" hidden="1">
      <c r="A69" s="15" t="s">
        <v>49</v>
      </c>
      <c r="B69" s="52"/>
      <c r="C69" s="53"/>
      <c r="D69" s="53"/>
      <c r="E69" s="54"/>
      <c r="F69" s="52"/>
      <c r="G69" s="62"/>
      <c r="H69" s="18"/>
      <c r="I69" s="18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16">
        <f t="shared" si="1"/>
        <v>0</v>
      </c>
    </row>
    <row r="70" spans="1:29" s="20" customFormat="1" ht="16.5" hidden="1">
      <c r="A70" s="55" t="s">
        <v>27</v>
      </c>
      <c r="B70" s="17" t="s">
        <v>50</v>
      </c>
      <c r="C70" s="48" t="s">
        <v>51</v>
      </c>
      <c r="D70" s="48" t="s">
        <v>28</v>
      </c>
      <c r="E70" s="49" t="s">
        <v>52</v>
      </c>
      <c r="F70" s="64">
        <v>17.801</v>
      </c>
      <c r="G70" s="62"/>
      <c r="H70" s="62">
        <v>6324.877590375</v>
      </c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16">
        <f t="shared" si="1"/>
        <v>0</v>
      </c>
    </row>
    <row r="71" spans="1:29" s="20" customFormat="1" ht="16.5" hidden="1">
      <c r="A71" s="93" t="s">
        <v>27</v>
      </c>
      <c r="B71" s="88" t="s">
        <v>129</v>
      </c>
      <c r="C71" s="94" t="s">
        <v>51</v>
      </c>
      <c r="D71" s="94" t="s">
        <v>28</v>
      </c>
      <c r="E71" s="95" t="s">
        <v>52</v>
      </c>
      <c r="F71" s="41">
        <v>17.801</v>
      </c>
      <c r="G71" s="62"/>
      <c r="H71" s="18"/>
      <c r="I71" s="18"/>
      <c r="J71" s="62"/>
      <c r="K71" s="62"/>
      <c r="L71" s="62"/>
      <c r="M71" s="62"/>
      <c r="N71" s="62"/>
      <c r="O71" s="62"/>
      <c r="P71" s="62"/>
      <c r="Q71" s="62"/>
      <c r="R71" s="62"/>
      <c r="S71" s="62">
        <v>6324.877590375</v>
      </c>
      <c r="T71" s="62"/>
      <c r="U71" s="62">
        <v>11004.925225</v>
      </c>
      <c r="V71" s="62"/>
      <c r="W71" s="62"/>
      <c r="X71" s="62"/>
      <c r="Y71" s="62"/>
      <c r="Z71" s="62"/>
      <c r="AA71" s="62"/>
      <c r="AB71" s="62"/>
      <c r="AC71" s="16">
        <f t="shared" si="1"/>
        <v>0</v>
      </c>
    </row>
    <row r="72" spans="1:29" s="20" customFormat="1" ht="16.5" hidden="1">
      <c r="A72" s="93" t="s">
        <v>134</v>
      </c>
      <c r="B72" s="88" t="s">
        <v>129</v>
      </c>
      <c r="C72" s="40" t="s">
        <v>135</v>
      </c>
      <c r="D72" s="91" t="s">
        <v>24</v>
      </c>
      <c r="E72" s="96" t="s">
        <v>136</v>
      </c>
      <c r="F72" s="40">
        <v>17.225</v>
      </c>
      <c r="G72" s="62"/>
      <c r="H72" s="18"/>
      <c r="I72" s="18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>
        <v>8000</v>
      </c>
      <c r="U72" s="62"/>
      <c r="V72" s="62"/>
      <c r="W72" s="62"/>
      <c r="X72" s="62"/>
      <c r="Y72" s="62"/>
      <c r="Z72" s="62"/>
      <c r="AA72" s="62"/>
      <c r="AB72" s="62"/>
      <c r="AC72" s="16">
        <f t="shared" si="1"/>
        <v>0</v>
      </c>
    </row>
    <row r="73" spans="1:29" s="20" customFormat="1" ht="16.5" hidden="1">
      <c r="A73" s="21"/>
      <c r="B73" s="17"/>
      <c r="C73" s="48"/>
      <c r="D73" s="48"/>
      <c r="E73" s="49"/>
      <c r="F73" s="17"/>
      <c r="G73" s="62"/>
      <c r="H73" s="18"/>
      <c r="I73" s="18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16">
        <f t="shared" si="1"/>
        <v>0</v>
      </c>
    </row>
    <row r="74" spans="1:29" s="20" customFormat="1" ht="16.5" hidden="1">
      <c r="A74" s="50" t="s">
        <v>8</v>
      </c>
      <c r="B74" s="17"/>
      <c r="C74" s="48"/>
      <c r="D74" s="48"/>
      <c r="E74" s="49"/>
      <c r="F74" s="17"/>
      <c r="G74" s="62"/>
      <c r="H74" s="18"/>
      <c r="I74" s="18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16">
        <f t="shared" si="1"/>
        <v>0</v>
      </c>
    </row>
    <row r="75" spans="1:29" s="20" customFormat="1" ht="16.5" hidden="1">
      <c r="A75" s="15" t="s">
        <v>147</v>
      </c>
      <c r="B75" s="11"/>
      <c r="C75" s="12"/>
      <c r="D75" s="12"/>
      <c r="E75" s="13"/>
      <c r="F75" s="14"/>
      <c r="G75" s="62"/>
      <c r="H75" s="18"/>
      <c r="I75" s="18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16">
        <f t="shared" si="1"/>
        <v>0</v>
      </c>
    </row>
    <row r="76" spans="1:29" s="20" customFormat="1" ht="16.5" hidden="1">
      <c r="A76" s="100" t="s">
        <v>148</v>
      </c>
      <c r="B76" s="88" t="s">
        <v>149</v>
      </c>
      <c r="C76" s="40" t="s">
        <v>150</v>
      </c>
      <c r="D76" s="40" t="s">
        <v>24</v>
      </c>
      <c r="E76" s="40" t="s">
        <v>151</v>
      </c>
      <c r="F76" s="40">
        <v>17.225</v>
      </c>
      <c r="G76" s="62"/>
      <c r="H76" s="18"/>
      <c r="I76" s="18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>
        <f>199232-2</f>
        <v>199230</v>
      </c>
      <c r="X76" s="62"/>
      <c r="Y76" s="62"/>
      <c r="Z76" s="62"/>
      <c r="AA76" s="62"/>
      <c r="AB76" s="62"/>
      <c r="AC76" s="16">
        <f t="shared" si="1"/>
        <v>0</v>
      </c>
    </row>
    <row r="77" spans="1:29" s="20" customFormat="1" ht="16.5" hidden="1">
      <c r="A77" s="100" t="s">
        <v>148</v>
      </c>
      <c r="B77" s="88" t="s">
        <v>36</v>
      </c>
      <c r="C77" s="40" t="s">
        <v>150</v>
      </c>
      <c r="D77" s="40" t="s">
        <v>24</v>
      </c>
      <c r="E77" s="40" t="s">
        <v>151</v>
      </c>
      <c r="F77" s="40">
        <v>17.225</v>
      </c>
      <c r="G77" s="62"/>
      <c r="H77" s="18"/>
      <c r="I77" s="18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>
        <v>1</v>
      </c>
      <c r="X77" s="62"/>
      <c r="Y77" s="62"/>
      <c r="Z77" s="62"/>
      <c r="AA77" s="62"/>
      <c r="AB77" s="62"/>
      <c r="AC77" s="16">
        <f t="shared" si="1"/>
        <v>0</v>
      </c>
    </row>
    <row r="78" spans="1:29" s="20" customFormat="1" ht="16.5" hidden="1">
      <c r="A78" s="100" t="s">
        <v>148</v>
      </c>
      <c r="B78" s="88" t="s">
        <v>152</v>
      </c>
      <c r="C78" s="40" t="s">
        <v>150</v>
      </c>
      <c r="D78" s="40" t="s">
        <v>24</v>
      </c>
      <c r="E78" s="40" t="s">
        <v>151</v>
      </c>
      <c r="F78" s="40">
        <v>17.225</v>
      </c>
      <c r="G78" s="63"/>
      <c r="H78" s="38"/>
      <c r="I78" s="38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>
        <v>1</v>
      </c>
      <c r="X78" s="63"/>
      <c r="Y78" s="63"/>
      <c r="Z78" s="63"/>
      <c r="AA78" s="63"/>
      <c r="AB78" s="63"/>
      <c r="AC78" s="16">
        <f t="shared" si="1"/>
        <v>0</v>
      </c>
    </row>
    <row r="79" spans="1:29" s="20" customFormat="1" ht="16.5">
      <c r="A79" s="106"/>
      <c r="B79" s="106"/>
      <c r="C79" s="15"/>
      <c r="D79" s="15"/>
      <c r="E79" s="15"/>
      <c r="F79" s="15"/>
      <c r="G79" s="63"/>
      <c r="H79" s="38"/>
      <c r="I79" s="38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16">
        <f t="shared" si="1"/>
        <v>0</v>
      </c>
    </row>
    <row r="80" spans="1:29" s="10" customFormat="1" ht="16.5">
      <c r="A80" s="107"/>
      <c r="B80" s="107"/>
      <c r="C80" s="53"/>
      <c r="D80" s="53"/>
      <c r="E80" s="54"/>
      <c r="F80" s="75"/>
      <c r="G80" s="63"/>
      <c r="H80" s="38"/>
      <c r="I80" s="38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16">
        <f>SUM(G80:W80)</f>
        <v>0</v>
      </c>
    </row>
    <row r="81" spans="1:29" s="10" customFormat="1" ht="16.5">
      <c r="A81" s="76" t="s">
        <v>0</v>
      </c>
      <c r="B81" s="76"/>
      <c r="C81" s="77"/>
      <c r="D81" s="77"/>
      <c r="E81" s="77"/>
      <c r="F81" s="78"/>
      <c r="G81" s="62">
        <f>SUM(G8:G80)</f>
        <v>759472</v>
      </c>
      <c r="H81" s="62">
        <f>SUM(H65:H80)</f>
        <v>6324.877590375</v>
      </c>
      <c r="I81" s="79">
        <v>88890.81</v>
      </c>
      <c r="J81" s="62">
        <f>SUM(J14:J80)</f>
        <v>957059</v>
      </c>
      <c r="K81" s="62">
        <f>SUM(K7:K62)</f>
        <v>93956</v>
      </c>
      <c r="L81" s="62">
        <f>SUM(L6:L65)</f>
        <v>95000</v>
      </c>
      <c r="M81" s="62">
        <f>SUM(M36:M65)</f>
        <v>35294.875045349996</v>
      </c>
      <c r="N81" s="62">
        <f>SUM(N36:N65)</f>
        <v>11360.49</v>
      </c>
      <c r="O81" s="62">
        <f>SUM(O36:O65)</f>
        <v>33201.2706253224</v>
      </c>
      <c r="P81" s="62">
        <f>SUM(P34:P54)</f>
        <v>297430</v>
      </c>
      <c r="Q81" s="62">
        <f>SUM(Q37:Q62)</f>
        <v>1648.37</v>
      </c>
      <c r="R81" s="62">
        <f>SUM(R38:R62)</f>
        <v>2751.26</v>
      </c>
      <c r="S81" s="62">
        <f>SUM(S65:S73)</f>
        <v>6324.877590375</v>
      </c>
      <c r="T81" s="62">
        <f>SUM(T6:T72)</f>
        <v>20500</v>
      </c>
      <c r="U81" s="62">
        <f>SUM(U29:U71)</f>
        <v>11004.925225</v>
      </c>
      <c r="V81" s="62">
        <f>SUM(V6:V80)</f>
        <v>0</v>
      </c>
      <c r="W81" s="62">
        <f>SUM(W7:W80)</f>
        <v>217542.625</v>
      </c>
      <c r="X81" s="62">
        <f>SUM(X38:X80)</f>
        <v>2006.95</v>
      </c>
      <c r="Y81" s="62">
        <f>SUM(Y56:Y79)</f>
        <v>335382.3</v>
      </c>
      <c r="Z81" s="62">
        <f>SUM(Z7:Z79)</f>
        <v>10000</v>
      </c>
      <c r="AA81" s="62">
        <f>SUM(AA7:AA79)</f>
        <v>0</v>
      </c>
      <c r="AB81" s="62">
        <f>SUM(AB7:AB79)</f>
        <v>5000</v>
      </c>
      <c r="AC81" s="39"/>
    </row>
    <row r="82" spans="1:29" s="10" customFormat="1" ht="16.5">
      <c r="A82" s="23"/>
      <c r="B82" s="23"/>
      <c r="C82" s="24"/>
      <c r="D82" s="24"/>
      <c r="E82" s="24"/>
      <c r="F82" s="25"/>
      <c r="G82" s="26"/>
      <c r="H82" s="26"/>
      <c r="I82" s="26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27"/>
    </row>
    <row r="83" spans="1:28" s="10" customFormat="1" ht="16.5">
      <c r="A83" s="22" t="s">
        <v>9</v>
      </c>
      <c r="C83" s="28"/>
      <c r="D83" s="28"/>
      <c r="E83" s="28"/>
      <c r="F83" s="29"/>
      <c r="G83" s="29"/>
      <c r="H83" s="29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</row>
    <row r="84" spans="1:28" s="10" customFormat="1" ht="16.5" hidden="1">
      <c r="A84" s="19" t="s">
        <v>45</v>
      </c>
      <c r="C84" s="28"/>
      <c r="D84" s="28"/>
      <c r="E84" s="28"/>
      <c r="F84" s="29"/>
      <c r="G84" s="29"/>
      <c r="H84" s="29"/>
      <c r="I84" s="29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</row>
    <row r="85" spans="1:28" s="10" customFormat="1" ht="16.5" hidden="1">
      <c r="A85" s="22" t="s">
        <v>46</v>
      </c>
      <c r="C85" s="28"/>
      <c r="D85" s="28"/>
      <c r="E85" s="28"/>
      <c r="F85" s="29"/>
      <c r="G85" s="29"/>
      <c r="H85" s="29"/>
      <c r="I85" s="29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</row>
    <row r="86" spans="1:28" s="10" customFormat="1" ht="16.5" hidden="1">
      <c r="A86" s="19" t="s">
        <v>53</v>
      </c>
      <c r="C86" s="28"/>
      <c r="D86" s="28"/>
      <c r="E86" s="28"/>
      <c r="F86" s="29"/>
      <c r="G86" s="29"/>
      <c r="H86" s="29"/>
      <c r="I86" s="29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</row>
    <row r="87" spans="1:28" s="10" customFormat="1" ht="16.5" hidden="1">
      <c r="A87" s="22" t="s">
        <v>54</v>
      </c>
      <c r="C87" s="28"/>
      <c r="D87" s="28"/>
      <c r="E87" s="28"/>
      <c r="F87" s="29"/>
      <c r="G87" s="29"/>
      <c r="H87" s="29"/>
      <c r="I87" s="29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</row>
    <row r="88" spans="1:28" s="10" customFormat="1" ht="16.5" hidden="1">
      <c r="A88" s="19" t="s">
        <v>60</v>
      </c>
      <c r="C88" s="28"/>
      <c r="D88" s="28"/>
      <c r="E88" s="28"/>
      <c r="F88" s="29"/>
      <c r="G88" s="29"/>
      <c r="H88" s="29"/>
      <c r="I88" s="29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</row>
    <row r="89" ht="15" hidden="1">
      <c r="A89" s="22" t="s">
        <v>61</v>
      </c>
    </row>
    <row r="90" ht="15" hidden="1">
      <c r="A90" s="19" t="s">
        <v>72</v>
      </c>
    </row>
    <row r="91" ht="15" hidden="1">
      <c r="A91" s="22" t="s">
        <v>73</v>
      </c>
    </row>
    <row r="92" ht="15" hidden="1">
      <c r="A92" s="19" t="s">
        <v>82</v>
      </c>
    </row>
    <row r="93" ht="15" hidden="1">
      <c r="A93" s="22" t="s">
        <v>83</v>
      </c>
    </row>
    <row r="94" ht="15" hidden="1">
      <c r="A94" s="19" t="s">
        <v>88</v>
      </c>
    </row>
    <row r="95" ht="15" hidden="1">
      <c r="A95" s="22" t="s">
        <v>86</v>
      </c>
    </row>
    <row r="96" ht="15" hidden="1">
      <c r="A96" s="19" t="s">
        <v>102</v>
      </c>
    </row>
    <row r="97" ht="15" hidden="1">
      <c r="A97" s="22" t="s">
        <v>93</v>
      </c>
    </row>
    <row r="98" ht="15" hidden="1">
      <c r="A98" s="19" t="s">
        <v>105</v>
      </c>
    </row>
    <row r="99" ht="15" hidden="1">
      <c r="A99" s="22" t="s">
        <v>104</v>
      </c>
    </row>
    <row r="100" ht="15" hidden="1">
      <c r="A100" s="19" t="s">
        <v>111</v>
      </c>
    </row>
    <row r="101" ht="15" hidden="1">
      <c r="A101" s="22" t="s">
        <v>110</v>
      </c>
    </row>
    <row r="102" ht="15" hidden="1">
      <c r="A102" s="22" t="s">
        <v>114</v>
      </c>
    </row>
    <row r="103" ht="15" hidden="1">
      <c r="A103" s="22" t="s">
        <v>113</v>
      </c>
    </row>
    <row r="104" ht="15" hidden="1">
      <c r="A104" s="22" t="s">
        <v>126</v>
      </c>
    </row>
    <row r="105" ht="15" hidden="1">
      <c r="A105" s="22" t="s">
        <v>125</v>
      </c>
    </row>
    <row r="106" ht="15" hidden="1">
      <c r="A106" s="22" t="s">
        <v>127</v>
      </c>
    </row>
    <row r="107" ht="15" hidden="1">
      <c r="A107" s="22" t="s">
        <v>125</v>
      </c>
    </row>
    <row r="108" ht="15" hidden="1">
      <c r="A108" s="22" t="s">
        <v>132</v>
      </c>
    </row>
    <row r="109" ht="15" hidden="1">
      <c r="A109" s="22" t="s">
        <v>130</v>
      </c>
    </row>
    <row r="110" ht="15" hidden="1">
      <c r="A110" s="22" t="s">
        <v>138</v>
      </c>
    </row>
    <row r="111" ht="15" hidden="1">
      <c r="A111" s="22" t="s">
        <v>139</v>
      </c>
    </row>
    <row r="112" ht="15" hidden="1">
      <c r="A112" s="22" t="s">
        <v>142</v>
      </c>
    </row>
    <row r="113" ht="15" hidden="1">
      <c r="A113" s="22" t="s">
        <v>141</v>
      </c>
    </row>
    <row r="114" ht="15" hidden="1">
      <c r="A114" s="22" t="s">
        <v>145</v>
      </c>
    </row>
    <row r="115" ht="15" hidden="1">
      <c r="A115" s="22" t="s">
        <v>144</v>
      </c>
    </row>
    <row r="116" ht="15" hidden="1">
      <c r="A116" s="22" t="s">
        <v>158</v>
      </c>
    </row>
    <row r="117" ht="15" hidden="1">
      <c r="A117" s="22" t="s">
        <v>159</v>
      </c>
    </row>
    <row r="118" ht="15" hidden="1">
      <c r="A118" s="22" t="s">
        <v>160</v>
      </c>
    </row>
    <row r="119" ht="15" hidden="1">
      <c r="A119" s="22" t="s">
        <v>161</v>
      </c>
    </row>
    <row r="120" ht="15" hidden="1">
      <c r="A120" s="22" t="s">
        <v>171</v>
      </c>
    </row>
    <row r="121" ht="15" hidden="1">
      <c r="A121" s="22" t="s">
        <v>172</v>
      </c>
    </row>
    <row r="122" ht="15" hidden="1">
      <c r="A122" s="22" t="s">
        <v>181</v>
      </c>
    </row>
    <row r="123" ht="15" hidden="1">
      <c r="A123" s="22" t="s">
        <v>180</v>
      </c>
    </row>
    <row r="124" ht="15" hidden="1">
      <c r="A124" s="22" t="s">
        <v>182</v>
      </c>
    </row>
    <row r="125" ht="15" hidden="1">
      <c r="A125" s="22" t="s">
        <v>183</v>
      </c>
    </row>
    <row r="126" ht="15">
      <c r="A126" s="22" t="s">
        <v>186</v>
      </c>
    </row>
    <row r="127" ht="15">
      <c r="A127" s="22" t="s">
        <v>187</v>
      </c>
    </row>
    <row r="131" ht="15.75" hidden="1">
      <c r="A131" s="103" t="s">
        <v>173</v>
      </c>
    </row>
  </sheetData>
  <sheetProtection/>
  <mergeCells count="1">
    <mergeCell ref="B1:G1"/>
  </mergeCells>
  <printOptions horizontalCentered="1" verticalCentered="1"/>
  <pageMargins left="0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2021-08-27T12:55:34Z</cp:lastPrinted>
  <dcterms:created xsi:type="dcterms:W3CDTF">2000-04-13T13:33:42Z</dcterms:created>
  <dcterms:modified xsi:type="dcterms:W3CDTF">2022-07-28T20:15:31Z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