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BOSTON/"/>
    </mc:Choice>
  </mc:AlternateContent>
  <xr:revisionPtr revIDLastSave="0" documentId="8_{61DE78CB-6589-4A11-9BA4-BEC7ECE1A44A}" xr6:coauthVersionLast="47" xr6:coauthVersionMax="47" xr10:uidLastSave="{00000000-0000-0000-0000-000000000000}"/>
  <bookViews>
    <workbookView xWindow="-110" yWindow="-110" windowWidth="19420" windowHeight="10420"/>
  </bookViews>
  <sheets>
    <sheet name="EDIC" sheetId="2" r:id="rId1"/>
  </sheets>
  <definedNames>
    <definedName name="_xlnm.Print_Area" localSheetId="0">EDIC!$A$1:$G$80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8" i="2" l="1"/>
  <c r="W23" i="2"/>
  <c r="W18" i="2"/>
  <c r="W19" i="2"/>
  <c r="W21" i="2"/>
  <c r="U78" i="2"/>
  <c r="T78" i="2"/>
  <c r="W9" i="2"/>
  <c r="W10" i="2"/>
  <c r="W12" i="2"/>
  <c r="W13" i="2"/>
  <c r="W15" i="2"/>
  <c r="W16" i="2"/>
  <c r="W22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9" i="2"/>
  <c r="W40" i="2"/>
  <c r="W41" i="2"/>
  <c r="W42" i="2"/>
  <c r="W43" i="2"/>
  <c r="W44" i="2"/>
  <c r="W45" i="2"/>
  <c r="W46" i="2"/>
  <c r="W47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3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S48" i="2"/>
  <c r="W48" i="2" s="1"/>
  <c r="R23" i="2"/>
  <c r="Q78" i="2"/>
  <c r="P78" i="2"/>
  <c r="O20" i="2"/>
  <c r="W20" i="2" s="1"/>
  <c r="X14" i="2" s="1"/>
  <c r="Z14" i="2" s="1"/>
  <c r="O17" i="2"/>
  <c r="O78" i="2" s="1"/>
  <c r="N64" i="2"/>
  <c r="W64" i="2" s="1"/>
  <c r="N62" i="2"/>
  <c r="W62" i="2"/>
  <c r="M78" i="2"/>
  <c r="L78" i="2"/>
  <c r="K38" i="2"/>
  <c r="W38" i="2" s="1"/>
  <c r="J8" i="2"/>
  <c r="J78" i="2" s="1"/>
  <c r="J11" i="2"/>
  <c r="J14" i="2"/>
  <c r="W14" i="2"/>
  <c r="I78" i="2"/>
  <c r="H78" i="2"/>
  <c r="G78" i="2"/>
  <c r="R78" i="2"/>
  <c r="W8" i="2"/>
  <c r="N78" i="2"/>
  <c r="X10" i="2"/>
  <c r="W11" i="2"/>
  <c r="S78" i="2"/>
  <c r="W17" i="2" l="1"/>
  <c r="X11" i="2" s="1"/>
  <c r="Z11" i="2" s="1"/>
  <c r="K78" i="2"/>
</calcChain>
</file>

<file path=xl/sharedStrings.xml><?xml version="1.0" encoding="utf-8"?>
<sst xmlns="http://schemas.openxmlformats.org/spreadsheetml/2006/main" count="268" uniqueCount="164">
  <si>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</si>
  <si>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</si>
  <si>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</si>
  <si>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</si>
  <si>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</si>
  <si>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</si>
  <si>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</si>
  <si>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</si>
  <si>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</si>
  <si>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</si>
  <si>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</si>
  <si>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</si>
  <si>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</si>
  <si>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</si>
  <si>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</si>
  <si>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</si>
  <si>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</si>
  <si>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STATE ONE STOP</t>
  </si>
  <si>
    <t>WP 10%</t>
  </si>
  <si>
    <t>DVOP</t>
  </si>
  <si>
    <t>JULY 1, 2021-JUNE 30, 2022</t>
  </si>
  <si>
    <t>INITIAL AWARD FY21</t>
  </si>
  <si>
    <t>DTA</t>
  </si>
  <si>
    <t>F20213067</t>
  </si>
  <si>
    <t>4400-3067</t>
  </si>
  <si>
    <t>K103</t>
  </si>
  <si>
    <t>ADULT</t>
  </si>
  <si>
    <t>YOUTH</t>
  </si>
  <si>
    <t>CT EOL 22CCEDICSOSWTF</t>
  </si>
  <si>
    <t>CT EOL 22CCEDICTRADE</t>
  </si>
  <si>
    <t>CT EOL 22CCEDICNEGREA</t>
  </si>
  <si>
    <t>CT EOL 22CCEDICVETSUI</t>
  </si>
  <si>
    <t>WP 90%</t>
  </si>
  <si>
    <t>CT EOL 22CCEDICWP</t>
  </si>
  <si>
    <t>SNAP EXPANSION  (SERVICE DATE: JULY 1, 2021-SEPT 30, 2021)</t>
  </si>
  <si>
    <t>JULY 1, 2021-SEPT 30, 2021</t>
  </si>
  <si>
    <t>INITIAL AWARD FY22 JUNE 7, 2021</t>
  </si>
  <si>
    <t>TO ADD SNAP EXPANSION</t>
  </si>
  <si>
    <t>BUDGET #1 FY22</t>
  </si>
  <si>
    <t>SPSS2022</t>
  </si>
  <si>
    <t>4400-1979</t>
  </si>
  <si>
    <t>K227</t>
  </si>
  <si>
    <t>BUDGET #1 FY22 JULY 9, 2021</t>
  </si>
  <si>
    <t>TO ADD DTA FUNDS</t>
  </si>
  <si>
    <t>BUDGET #2 FY22</t>
  </si>
  <si>
    <t>BUDGET #2 FY22 SEPTEMBER 10, 2021</t>
  </si>
  <si>
    <t>TO ADD SOS &amp; WTF FUNDS</t>
  </si>
  <si>
    <t>7003-0803</t>
  </si>
  <si>
    <t>K284</t>
  </si>
  <si>
    <t>WTRUSTF22</t>
  </si>
  <si>
    <t>K264</t>
  </si>
  <si>
    <t>BUDGET #3 FY22</t>
  </si>
  <si>
    <t>APRIL 1, 2021-JUNE 30, 2021</t>
  </si>
  <si>
    <t>FWIAYTH22</t>
  </si>
  <si>
    <t>JULY 1, 2021-JUNE 30,  2022</t>
  </si>
  <si>
    <t>JULY 1, 2022-JUNE 30,  2023</t>
  </si>
  <si>
    <t>FWIAADT22A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</si>
  <si>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</si>
  <si>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</si>
  <si>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</si>
  <si>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</si>
  <si>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</si>
  <si>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</si>
  <si>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</si>
  <si>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</si>
  <si>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</si>
  <si>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</si>
  <si>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</si>
  <si>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</si>
  <si>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</si>
  <si>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</si>
  <si>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#5 FY22</t>
  </si>
  <si>
    <t>WPP EXPANSION FUNDS FROM DTA</t>
  </si>
  <si>
    <t>BUDGET #5 FY22 OCTOBER 15, 2021</t>
  </si>
  <si>
    <t>TO ADD WPP EXPANSION FUNDS FROM DTA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</si>
  <si>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</si>
  <si>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</si>
  <si>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</si>
  <si>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</si>
  <si>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</si>
  <si>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</si>
  <si>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BUDGET #7 FY22</t>
  </si>
  <si>
    <t>FES2022</t>
  </si>
  <si>
    <t>7002-6626</t>
  </si>
  <si>
    <t>K105</t>
  </si>
  <si>
    <t>K107</t>
  </si>
  <si>
    <t>17.207</t>
  </si>
  <si>
    <t>TO ADD FUNDS FOR WP 90% &amp; 10%</t>
  </si>
  <si>
    <t>BUDGET #7 FY22 DECEMBER 20, 2021</t>
  </si>
  <si>
    <t>BUDGET #8 FY22</t>
  </si>
  <si>
    <t>OCT 1, 2021-JUNE 30,  2022</t>
  </si>
  <si>
    <t>FWIAADT22B</t>
  </si>
  <si>
    <t>FWIADWK22B</t>
  </si>
  <si>
    <t>BUDGET #8 FY22 JANUARY 10, 2022</t>
  </si>
  <si>
    <t>BUDGET #9 FY22</t>
  </si>
  <si>
    <t>BUDGET #9 FY22 FEBRUARY 14, 2022</t>
  </si>
  <si>
    <t>STOSCC2022</t>
  </si>
  <si>
    <t>TO ADD BAL OF FY22 SOS</t>
  </si>
  <si>
    <t>7003-1778</t>
  </si>
  <si>
    <t>BUDGET #10 FY22</t>
  </si>
  <si>
    <t>NPS STATE STAFF</t>
  </si>
  <si>
    <t>BUDGET #10 FY22 MARCH 3, 2022</t>
  </si>
  <si>
    <t>TO ADD FY22 RAPID RESPONSE FUNDS</t>
  </si>
  <si>
    <t>BUDGET #11 FY22</t>
  </si>
  <si>
    <t xml:space="preserve">FWIADWK 21B </t>
  </si>
  <si>
    <t>BUDGET #11 FY22 MARCH 15, 2022</t>
  </si>
  <si>
    <t>TO ADD FUNDS FOR DUA TECH.</t>
  </si>
  <si>
    <t>DUA TECHNOLOGY DEPLOYMENT (STATEWIDE FUNDS SPECIAL ALLOTMENT)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</si>
  <si>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</si>
  <si>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</si>
  <si>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</si>
  <si>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</si>
  <si>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</si>
  <si>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</si>
  <si>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</si>
  <si>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</si>
  <si>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</si>
  <si>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</si>
  <si>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</si>
  <si>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</si>
  <si>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</si>
  <si>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</si>
  <si>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</si>
  <si>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</si>
  <si>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</si>
  <si>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</si>
  <si>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</si>
  <si>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</si>
  <si>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</si>
  <si>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</si>
  <si>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</si>
  <si>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</si>
  <si>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</si>
  <si>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</si>
  <si>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</si>
  <si>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</si>
  <si>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</si>
  <si>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</si>
  <si>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</si>
  <si>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</si>
  <si>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</si>
  <si>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</si>
  <si>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</si>
  <si>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</si>
  <si>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</si>
  <si>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</si>
  <si>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</si>
  <si>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BUDGET #12 FY22 MARCH 28, 2022</t>
  </si>
  <si>
    <t>TO ADD VARIOUS FUNDING</t>
  </si>
  <si>
    <t>October 1, 2021-June 30, 2022</t>
  </si>
  <si>
    <t>BUDGET #13 FY22</t>
  </si>
  <si>
    <t>BUDGET #13 FY22 JUNE 22, 2022</t>
  </si>
  <si>
    <t>TO MOVE FUNDS TO FY23 LINE</t>
  </si>
  <si>
    <t>DWKR</t>
  </si>
  <si>
    <t>allocation</t>
  </si>
  <si>
    <t>contracted</t>
  </si>
  <si>
    <t>AMENDMENT AMOUNT</t>
  </si>
  <si>
    <t>BUDGET #14 FY22</t>
  </si>
  <si>
    <t>BUDGET #14 FY22 JUNE 15, 2023</t>
  </si>
  <si>
    <t>TO ADD BALANCE OF FY22 WIOA FUNDING</t>
  </si>
  <si>
    <t>CT EOL 22CCEDICWIA</t>
  </si>
  <si>
    <t>BUDGET #15 FY22</t>
  </si>
  <si>
    <t>BUDGET #15 FY22 SEPTEMBER 20, 2023</t>
  </si>
  <si>
    <t>TO DE 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</si>
</sst>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  <font>
      <b/>
      <sz val="11"/>
      <color rgb="FFFF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6" fillId="0" borderId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quotePrefix="1" applyFont="1" applyFill="1" applyBorder="1" applyAlignment="1">
      <alignment horizontal="center"/>
    </xf>
    <xf numFmtId="7" fontId="13" fillId="0" borderId="1" xfId="0" applyNumberFormat="1" applyFont="1" applyFill="1" applyBorder="1" applyAlignment="1">
      <alignment horizontal="center"/>
    </xf>
    <xf numFmtId="7" fontId="13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7" fontId="14" fillId="0" borderId="1" xfId="1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4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3" fillId="0" borderId="1" xfId="0" applyFont="1" applyFill="1" applyBorder="1" applyAlignment="1">
      <alignment horizontal="left"/>
    </xf>
    <xf numFmtId="0" fontId="13" fillId="0" borderId="0" xfId="0" applyFont="1"/>
    <xf numFmtId="0" fontId="8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4" fontId="13" fillId="0" borderId="4" xfId="1" applyFont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3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7" fontId="8" fillId="0" borderId="0" xfId="0" applyNumberFormat="1" applyFont="1"/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37" fontId="13" fillId="0" borderId="0" xfId="3" applyFont="1" applyAlignment="1">
      <alignment horizontal="center"/>
    </xf>
    <xf numFmtId="0" fontId="13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3" fillId="0" borderId="0" xfId="1" applyFont="1"/>
    <xf numFmtId="0" fontId="19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wrapText="1"/>
    </xf>
    <xf numFmtId="0" fontId="13" fillId="0" borderId="1" xfId="0" applyFont="1" applyBorder="1"/>
    <xf numFmtId="44" fontId="7" fillId="0" borderId="0" xfId="0" applyNumberFormat="1" applyFont="1"/>
    <xf numFmtId="0" fontId="4" fillId="0" borderId="0" xfId="0" applyFont="1" applyAlignment="1"/>
    <xf numFmtId="0" fontId="12" fillId="0" borderId="4" xfId="0" applyFont="1" applyFill="1" applyBorder="1" applyAlignment="1">
      <alignment horizontal="center" wrapText="1"/>
    </xf>
    <xf numFmtId="0" fontId="13" fillId="0" borderId="4" xfId="0" quotePrefix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7" fontId="13" fillId="0" borderId="4" xfId="0" applyNumberFormat="1" applyFont="1" applyFill="1" applyBorder="1" applyAlignment="1">
      <alignment horizontal="center"/>
    </xf>
    <xf numFmtId="7" fontId="13" fillId="0" borderId="4" xfId="0" applyNumberFormat="1" applyFont="1" applyFill="1" applyBorder="1" applyAlignment="1">
      <alignment horizontal="center" wrapText="1"/>
    </xf>
    <xf numFmtId="44" fontId="13" fillId="0" borderId="7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4" fontId="13" fillId="0" borderId="4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44" fontId="14" fillId="0" borderId="4" xfId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37" fontId="13" fillId="0" borderId="1" xfId="3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19" fillId="0" borderId="1" xfId="0" applyFont="1" applyBorder="1"/>
    <xf numFmtId="0" fontId="13" fillId="0" borderId="3" xfId="0" quotePrefix="1" applyFont="1" applyBorder="1" applyAlignment="1">
      <alignment horizontal="center"/>
    </xf>
    <xf numFmtId="0" fontId="13" fillId="0" borderId="3" xfId="0" quotePrefix="1" applyFont="1" applyFill="1" applyBorder="1" applyAlignment="1">
      <alignment horizontal="center"/>
    </xf>
    <xf numFmtId="0" fontId="13" fillId="0" borderId="3" xfId="0" quotePrefix="1" applyFont="1" applyFill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4" fontId="8" fillId="0" borderId="0" xfId="0" applyNumberFormat="1" applyFont="1"/>
    <xf numFmtId="0" fontId="2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3" xfId="0" quotePrefix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4" fontId="13" fillId="3" borderId="1" xfId="1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/>
    </xf>
    <xf numFmtId="0" fontId="12" fillId="3" borderId="0" xfId="0" applyFont="1" applyFill="1"/>
    <xf numFmtId="44" fontId="12" fillId="3" borderId="0" xfId="0" applyNumberFormat="1" applyFont="1" applyFill="1"/>
    <xf numFmtId="44" fontId="12" fillId="3" borderId="0" xfId="1" applyFont="1" applyFill="1"/>
    <xf numFmtId="44" fontId="12" fillId="0" borderId="0" xfId="0" applyNumberFormat="1" applyFont="1"/>
    <xf numFmtId="44" fontId="12" fillId="0" borderId="0" xfId="1" applyFont="1"/>
    <xf numFmtId="0" fontId="22" fillId="0" borderId="0" xfId="0" applyFont="1"/>
    <xf numFmtId="44" fontId="22" fillId="3" borderId="0" xfId="0" applyNumberFormat="1" applyFont="1" applyFill="1"/>
    <xf numFmtId="0" fontId="22" fillId="3" borderId="0" xfId="0" applyFont="1" applyFill="1"/>
    <xf numFmtId="44" fontId="22" fillId="0" borderId="0" xfId="1" applyFont="1"/>
    <xf numFmtId="44" fontId="3" fillId="0" borderId="0" xfId="0" applyNumberFormat="1" applyFont="1"/>
    <xf numFmtId="0" fontId="19" fillId="4" borderId="1" xfId="0" applyFont="1" applyFill="1" applyBorder="1" applyAlignment="1">
      <alignment vertical="center"/>
    </xf>
    <xf numFmtId="0" fontId="13" fillId="4" borderId="3" xfId="0" quotePrefix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3" fillId="4" borderId="1" xfId="0" quotePrefix="1" applyFont="1" applyFill="1" applyBorder="1" applyAlignment="1">
      <alignment horizontal="center"/>
    </xf>
    <xf numFmtId="44" fontId="13" fillId="4" borderId="1" xfId="1" applyFont="1" applyFill="1" applyBorder="1" applyAlignment="1">
      <alignment horizontal="center" vertical="center" wrapText="1"/>
    </xf>
    <xf numFmtId="44" fontId="13" fillId="4" borderId="1" xfId="1" applyFont="1" applyFill="1" applyBorder="1" applyAlignment="1">
      <alignment horizontal="center" vertical="center"/>
    </xf>
    <xf numFmtId="0" fontId="12" fillId="4" borderId="0" xfId="0" applyFont="1" applyFill="1"/>
    <xf numFmtId="0" fontId="22" fillId="4" borderId="0" xfId="0" applyFont="1" applyFill="1"/>
    <xf numFmtId="0" fontId="13" fillId="4" borderId="3" xfId="0" quotePrefix="1" applyFont="1" applyFill="1" applyBorder="1" applyAlignment="1">
      <alignment horizontal="center"/>
    </xf>
    <xf numFmtId="0" fontId="19" fillId="4" borderId="5" xfId="0" applyFont="1" applyFill="1" applyBorder="1" applyAlignment="1">
      <alignment vertical="center"/>
    </xf>
    <xf numFmtId="44" fontId="12" fillId="4" borderId="0" xfId="0" applyNumberFormat="1" applyFont="1" applyFill="1"/>
    <xf numFmtId="44" fontId="12" fillId="4" borderId="0" xfId="1" applyFont="1" applyFill="1"/>
    <xf numFmtId="0" fontId="17" fillId="0" borderId="1" xfId="0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 vertical="center"/>
    </xf>
    <xf numFmtId="0" fontId="12" fillId="0" borderId="0" xfId="0" applyFont="1" applyFill="1"/>
    <xf numFmtId="44" fontId="13" fillId="0" borderId="0" xfId="0" applyNumberFormat="1" applyFont="1" applyFill="1"/>
    <xf numFmtId="44" fontId="3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4">
    <cellStyle name="Currency" xfId="1" builtinId="4"/>
    <cellStyle name="Currency 2" xfId="2"/>
    <cellStyle name="Normal" xfId="0" builtinId="0"/>
    <cellStyle name="Normal_DRAFT Options  FY 13 State One Stop Allocations 7 10 12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tabSelected="1" topLeftCell="C3" zoomScaleNormal="100" workbookViewId="0">
      <selection activeCell="V78" sqref="V78"/>
    </sheetView>
  </sheetViews>
  <sheetFormatPr defaultColWidth="9.1796875" defaultRowHeight="12" x14ac:dyDescent="0.3"/>
  <cols>
    <col min="1" max="1" width="69.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6.81640625" style="4" hidden="1" customWidth="1"/>
    <col min="9" max="9" width="14.6328125" style="4" hidden="1" customWidth="1"/>
    <col min="10" max="10" width="16.453125" style="4" hidden="1" customWidth="1"/>
    <col min="11" max="13" width="13.453125" style="4" hidden="1" customWidth="1"/>
    <col min="14" max="14" width="16.453125" style="4" hidden="1" customWidth="1"/>
    <col min="15" max="19" width="16.81640625" style="4" hidden="1" customWidth="1"/>
    <col min="20" max="20" width="16.90625" style="4" hidden="1" customWidth="1"/>
    <col min="21" max="21" width="14.6328125" style="4" hidden="1" customWidth="1"/>
    <col min="22" max="22" width="14.6328125" style="4" customWidth="1"/>
    <col min="23" max="23" width="13.81640625" style="64" hidden="1" customWidth="1"/>
    <col min="24" max="25" width="13.81640625" style="3" hidden="1" customWidth="1"/>
    <col min="26" max="26" width="27.08984375" style="3" bestFit="1" customWidth="1"/>
    <col min="27" max="27" width="8.26953125" style="3" bestFit="1" customWidth="1"/>
    <col min="28" max="16384" width="9.1796875" style="3"/>
  </cols>
  <sheetData>
    <row r="1" spans="1:27" ht="20.5" x14ac:dyDescent="0.45">
      <c r="A1" s="3" t="s">
        <v>11</v>
      </c>
      <c r="B1" s="133" t="s">
        <v>10</v>
      </c>
      <c r="C1" s="134"/>
      <c r="D1" s="134"/>
      <c r="E1" s="134"/>
      <c r="F1" s="134"/>
      <c r="G1" s="134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7" ht="20.5" x14ac:dyDescent="0.45">
      <c r="B2" s="15"/>
      <c r="C2" s="15"/>
      <c r="D2" s="15"/>
      <c r="E2" s="16"/>
      <c r="F2" s="16"/>
    </row>
    <row r="3" spans="1:27" ht="20.5" x14ac:dyDescent="0.45">
      <c r="A3" s="5" t="s">
        <v>12</v>
      </c>
      <c r="B3" s="15" t="s">
        <v>7</v>
      </c>
      <c r="C3" s="1"/>
    </row>
    <row r="4" spans="1:27" ht="21" thickBot="1" x14ac:dyDescent="0.5">
      <c r="A4" s="5"/>
      <c r="B4" s="6"/>
      <c r="C4" s="1"/>
    </row>
    <row r="5" spans="1:27" s="19" customFormat="1" ht="29.5" thickBot="1" x14ac:dyDescent="0.4">
      <c r="A5" s="1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44" t="s">
        <v>21</v>
      </c>
      <c r="H5" s="77" t="s">
        <v>38</v>
      </c>
      <c r="I5" s="77" t="s">
        <v>44</v>
      </c>
      <c r="J5" s="77" t="s">
        <v>51</v>
      </c>
      <c r="K5" s="77" t="s">
        <v>62</v>
      </c>
      <c r="L5" s="77" t="s">
        <v>71</v>
      </c>
      <c r="M5" s="77" t="s">
        <v>75</v>
      </c>
      <c r="N5" s="77" t="s">
        <v>81</v>
      </c>
      <c r="O5" s="77" t="s">
        <v>89</v>
      </c>
      <c r="P5" s="77" t="s">
        <v>94</v>
      </c>
      <c r="Q5" s="77" t="s">
        <v>99</v>
      </c>
      <c r="R5" s="77" t="s">
        <v>103</v>
      </c>
      <c r="S5" s="77" t="s">
        <v>114</v>
      </c>
      <c r="T5" s="77" t="s">
        <v>150</v>
      </c>
      <c r="U5" s="77" t="s">
        <v>157</v>
      </c>
      <c r="V5" s="77" t="s">
        <v>161</v>
      </c>
      <c r="W5" s="46" t="s">
        <v>6</v>
      </c>
    </row>
    <row r="6" spans="1:27" s="19" customFormat="1" ht="14.5" x14ac:dyDescent="0.35">
      <c r="A6" s="18" t="s">
        <v>8</v>
      </c>
      <c r="B6" s="18"/>
      <c r="C6" s="18"/>
      <c r="D6" s="18"/>
      <c r="E6" s="18"/>
      <c r="F6" s="18"/>
      <c r="G6" s="44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46"/>
    </row>
    <row r="7" spans="1:27" s="19" customFormat="1" ht="14.5" x14ac:dyDescent="0.35">
      <c r="A7" s="24" t="s">
        <v>160</v>
      </c>
      <c r="B7" s="44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92"/>
      <c r="X7" s="19" t="s">
        <v>155</v>
      </c>
      <c r="Y7" s="19" t="s">
        <v>154</v>
      </c>
      <c r="Z7" s="111"/>
    </row>
    <row r="8" spans="1:27" s="122" customFormat="1" ht="15.5" hidden="1" x14ac:dyDescent="0.35">
      <c r="A8" s="116" t="s">
        <v>27</v>
      </c>
      <c r="B8" s="117" t="s">
        <v>52</v>
      </c>
      <c r="C8" s="118" t="s">
        <v>53</v>
      </c>
      <c r="D8" s="118" t="s">
        <v>15</v>
      </c>
      <c r="E8" s="118">
        <v>6501</v>
      </c>
      <c r="F8" s="119">
        <v>17.259</v>
      </c>
      <c r="G8" s="120"/>
      <c r="H8" s="120"/>
      <c r="I8" s="120"/>
      <c r="J8" s="120">
        <f>1680212-2</f>
        <v>1680210</v>
      </c>
      <c r="K8" s="120"/>
      <c r="L8" s="120"/>
      <c r="M8" s="120"/>
      <c r="N8" s="120"/>
      <c r="O8" s="120"/>
      <c r="P8" s="120"/>
      <c r="Q8" s="120"/>
      <c r="R8" s="120"/>
      <c r="S8" s="120"/>
      <c r="T8" s="120">
        <v>-282223.84000000003</v>
      </c>
      <c r="U8" s="120"/>
      <c r="V8" s="120"/>
      <c r="W8" s="121">
        <f>SUM(G8:T8)</f>
        <v>1397986.16</v>
      </c>
      <c r="Z8" s="123"/>
    </row>
    <row r="9" spans="1:27" s="122" customFormat="1" ht="15.5" hidden="1" x14ac:dyDescent="0.35">
      <c r="A9" s="116" t="s">
        <v>27</v>
      </c>
      <c r="B9" s="124" t="s">
        <v>54</v>
      </c>
      <c r="C9" s="118" t="s">
        <v>53</v>
      </c>
      <c r="D9" s="118" t="s">
        <v>15</v>
      </c>
      <c r="E9" s="118">
        <v>6501</v>
      </c>
      <c r="F9" s="119">
        <v>17.259</v>
      </c>
      <c r="G9" s="120"/>
      <c r="H9" s="120"/>
      <c r="I9" s="120"/>
      <c r="J9" s="120">
        <v>1</v>
      </c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1">
        <f t="shared" ref="W9:W73" si="0">SUM(G9:T9)</f>
        <v>1</v>
      </c>
      <c r="Z9" s="123"/>
    </row>
    <row r="10" spans="1:27" s="122" customFormat="1" ht="15.5" hidden="1" x14ac:dyDescent="0.35">
      <c r="A10" s="125" t="s">
        <v>27</v>
      </c>
      <c r="B10" s="124" t="s">
        <v>55</v>
      </c>
      <c r="C10" s="118" t="s">
        <v>53</v>
      </c>
      <c r="D10" s="118" t="s">
        <v>15</v>
      </c>
      <c r="E10" s="118">
        <v>6501</v>
      </c>
      <c r="F10" s="119">
        <v>17.259</v>
      </c>
      <c r="G10" s="120"/>
      <c r="H10" s="120"/>
      <c r="I10" s="120"/>
      <c r="J10" s="120">
        <v>1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>
        <v>282223.83999999985</v>
      </c>
      <c r="U10" s="120"/>
      <c r="V10" s="120"/>
      <c r="W10" s="121">
        <f t="shared" si="0"/>
        <v>282224.83999999985</v>
      </c>
      <c r="X10" s="126">
        <f>SUM(W8:W10)</f>
        <v>1680211.9999999998</v>
      </c>
      <c r="Y10" s="127">
        <v>1680212</v>
      </c>
      <c r="Z10" s="123" t="s">
        <v>156</v>
      </c>
    </row>
    <row r="11" spans="1:27" s="106" customFormat="1" ht="15.5" hidden="1" x14ac:dyDescent="0.35">
      <c r="A11" s="100" t="s">
        <v>26</v>
      </c>
      <c r="B11" s="101" t="s">
        <v>54</v>
      </c>
      <c r="C11" s="102" t="s">
        <v>56</v>
      </c>
      <c r="D11" s="102" t="s">
        <v>16</v>
      </c>
      <c r="E11" s="102">
        <v>6502</v>
      </c>
      <c r="F11" s="103">
        <v>17.257999999999999</v>
      </c>
      <c r="G11" s="104"/>
      <c r="H11" s="104"/>
      <c r="I11" s="104"/>
      <c r="J11" s="104">
        <f>230180-2</f>
        <v>230178</v>
      </c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>
        <f t="shared" si="0"/>
        <v>230178</v>
      </c>
      <c r="X11" s="107">
        <f>W11+W12+W13+W17+W18</f>
        <v>1315043</v>
      </c>
      <c r="Y11" s="108">
        <v>1315043</v>
      </c>
      <c r="Z11" s="112">
        <f>Y11-X11</f>
        <v>0</v>
      </c>
      <c r="AA11" s="106" t="s">
        <v>26</v>
      </c>
    </row>
    <row r="12" spans="1:27" s="106" customFormat="1" ht="15.5" hidden="1" x14ac:dyDescent="0.35">
      <c r="A12" s="100" t="s">
        <v>26</v>
      </c>
      <c r="B12" s="101" t="s">
        <v>55</v>
      </c>
      <c r="C12" s="102" t="s">
        <v>56</v>
      </c>
      <c r="D12" s="102" t="s">
        <v>16</v>
      </c>
      <c r="E12" s="102">
        <v>6502</v>
      </c>
      <c r="F12" s="103">
        <v>17.257999999999999</v>
      </c>
      <c r="G12" s="104"/>
      <c r="H12" s="104"/>
      <c r="I12" s="104"/>
      <c r="J12" s="104">
        <v>1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>
        <f t="shared" si="0"/>
        <v>1</v>
      </c>
      <c r="Z12" s="113"/>
    </row>
    <row r="13" spans="1:27" s="106" customFormat="1" ht="15.5" hidden="1" x14ac:dyDescent="0.35">
      <c r="A13" s="100" t="s">
        <v>26</v>
      </c>
      <c r="B13" s="101" t="s">
        <v>57</v>
      </c>
      <c r="C13" s="102" t="s">
        <v>56</v>
      </c>
      <c r="D13" s="102" t="s">
        <v>16</v>
      </c>
      <c r="E13" s="102">
        <v>6502</v>
      </c>
      <c r="F13" s="103">
        <v>17.257999999999999</v>
      </c>
      <c r="G13" s="104"/>
      <c r="H13" s="104"/>
      <c r="I13" s="104"/>
      <c r="J13" s="104">
        <v>1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5">
        <f t="shared" si="0"/>
        <v>1</v>
      </c>
      <c r="Z13" s="113"/>
    </row>
    <row r="14" spans="1:27" s="19" customFormat="1" ht="15.5" hidden="1" x14ac:dyDescent="0.35">
      <c r="A14" s="85" t="s">
        <v>58</v>
      </c>
      <c r="B14" s="89" t="s">
        <v>54</v>
      </c>
      <c r="C14" s="84" t="s">
        <v>59</v>
      </c>
      <c r="D14" s="84" t="s">
        <v>98</v>
      </c>
      <c r="E14" s="84">
        <v>6503</v>
      </c>
      <c r="F14" s="48">
        <v>17.277999999999999</v>
      </c>
      <c r="G14" s="93"/>
      <c r="H14" s="93"/>
      <c r="I14" s="93"/>
      <c r="J14" s="93">
        <f>213103-2</f>
        <v>213101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2">
        <f t="shared" si="0"/>
        <v>213101</v>
      </c>
      <c r="X14" s="109">
        <f>W14+W15+W16+W20+W21</f>
        <v>1119864</v>
      </c>
      <c r="Y14" s="110">
        <v>1119864</v>
      </c>
      <c r="Z14" s="114">
        <f>Y14-X14</f>
        <v>0</v>
      </c>
      <c r="AA14" s="19" t="s">
        <v>153</v>
      </c>
    </row>
    <row r="15" spans="1:27" s="19" customFormat="1" ht="15.5" hidden="1" x14ac:dyDescent="0.35">
      <c r="A15" s="85" t="s">
        <v>58</v>
      </c>
      <c r="B15" s="89" t="s">
        <v>55</v>
      </c>
      <c r="C15" s="84" t="s">
        <v>59</v>
      </c>
      <c r="D15" s="84" t="s">
        <v>98</v>
      </c>
      <c r="E15" s="84">
        <v>6503</v>
      </c>
      <c r="F15" s="48">
        <v>17.277999999999999</v>
      </c>
      <c r="G15" s="93"/>
      <c r="H15" s="93"/>
      <c r="I15" s="93"/>
      <c r="J15" s="93">
        <v>1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2">
        <f t="shared" si="0"/>
        <v>1</v>
      </c>
      <c r="X15" s="109"/>
      <c r="Z15" s="111"/>
    </row>
    <row r="16" spans="1:27" s="19" customFormat="1" ht="15.5" hidden="1" x14ac:dyDescent="0.35">
      <c r="A16" s="85" t="s">
        <v>58</v>
      </c>
      <c r="B16" s="89" t="s">
        <v>57</v>
      </c>
      <c r="C16" s="84" t="s">
        <v>59</v>
      </c>
      <c r="D16" s="84" t="s">
        <v>98</v>
      </c>
      <c r="E16" s="84">
        <v>6503</v>
      </c>
      <c r="F16" s="48">
        <v>17.277999999999999</v>
      </c>
      <c r="G16" s="93"/>
      <c r="H16" s="93"/>
      <c r="I16" s="93"/>
      <c r="J16" s="93">
        <v>1</v>
      </c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2">
        <f t="shared" si="0"/>
        <v>1</v>
      </c>
    </row>
    <row r="17" spans="1:24" s="130" customFormat="1" ht="15.5" hidden="1" x14ac:dyDescent="0.35">
      <c r="A17" s="38" t="s">
        <v>26</v>
      </c>
      <c r="B17" s="90" t="s">
        <v>90</v>
      </c>
      <c r="C17" s="128" t="s">
        <v>91</v>
      </c>
      <c r="D17" s="128" t="s">
        <v>16</v>
      </c>
      <c r="E17" s="128">
        <v>6502</v>
      </c>
      <c r="F17" s="24">
        <v>17.257999999999999</v>
      </c>
      <c r="G17" s="93"/>
      <c r="H17" s="93"/>
      <c r="I17" s="93"/>
      <c r="J17" s="93"/>
      <c r="K17" s="93"/>
      <c r="L17" s="93"/>
      <c r="M17" s="93"/>
      <c r="N17" s="93"/>
      <c r="O17" s="93">
        <f>566955-1</f>
        <v>566954</v>
      </c>
      <c r="P17" s="93"/>
      <c r="Q17" s="93"/>
      <c r="R17" s="93"/>
      <c r="S17" s="93"/>
      <c r="T17" s="93">
        <v>-566864.92000000004</v>
      </c>
      <c r="U17" s="93"/>
      <c r="V17" s="93"/>
      <c r="W17" s="129">
        <f>SUM(G17:U17)</f>
        <v>89.07999999995809</v>
      </c>
    </row>
    <row r="18" spans="1:24" s="130" customFormat="1" ht="15.5" hidden="1" x14ac:dyDescent="0.35">
      <c r="A18" s="38" t="s">
        <v>26</v>
      </c>
      <c r="B18" s="90" t="s">
        <v>55</v>
      </c>
      <c r="C18" s="128" t="s">
        <v>91</v>
      </c>
      <c r="D18" s="128" t="s">
        <v>16</v>
      </c>
      <c r="E18" s="128">
        <v>6502</v>
      </c>
      <c r="F18" s="24">
        <v>17.257999999999999</v>
      </c>
      <c r="G18" s="93"/>
      <c r="H18" s="93"/>
      <c r="I18" s="93"/>
      <c r="J18" s="93"/>
      <c r="K18" s="93"/>
      <c r="L18" s="93"/>
      <c r="M18" s="93"/>
      <c r="N18" s="93"/>
      <c r="O18" s="93">
        <v>1</v>
      </c>
      <c r="P18" s="93"/>
      <c r="Q18" s="93"/>
      <c r="R18" s="93"/>
      <c r="S18" s="93"/>
      <c r="T18" s="93">
        <v>566864.92000000004</v>
      </c>
      <c r="U18" s="93">
        <v>517908</v>
      </c>
      <c r="V18" s="93"/>
      <c r="W18" s="129">
        <f>SUM(G18:U18)</f>
        <v>1084773.92</v>
      </c>
    </row>
    <row r="19" spans="1:24" s="130" customFormat="1" ht="15.5" hidden="1" x14ac:dyDescent="0.35">
      <c r="A19" s="38"/>
      <c r="B19" s="90"/>
      <c r="C19" s="128"/>
      <c r="D19" s="128"/>
      <c r="E19" s="128"/>
      <c r="F19" s="24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131"/>
      <c r="V19" s="131"/>
      <c r="W19" s="129">
        <f>SUM(G19:U19)</f>
        <v>0</v>
      </c>
    </row>
    <row r="20" spans="1:24" s="19" customFormat="1" ht="15.5" hidden="1" x14ac:dyDescent="0.35">
      <c r="A20" s="85" t="s">
        <v>58</v>
      </c>
      <c r="B20" s="89" t="s">
        <v>90</v>
      </c>
      <c r="C20" s="84" t="s">
        <v>92</v>
      </c>
      <c r="D20" s="84" t="s">
        <v>98</v>
      </c>
      <c r="E20" s="84">
        <v>6503</v>
      </c>
      <c r="F20" s="48">
        <v>17.277999999999999</v>
      </c>
      <c r="G20" s="93"/>
      <c r="H20" s="93"/>
      <c r="I20" s="93"/>
      <c r="J20" s="93"/>
      <c r="K20" s="93"/>
      <c r="L20" s="93"/>
      <c r="M20" s="93"/>
      <c r="N20" s="93"/>
      <c r="O20" s="93">
        <f>555537-1</f>
        <v>555536</v>
      </c>
      <c r="P20" s="93"/>
      <c r="Q20" s="93"/>
      <c r="R20" s="93"/>
      <c r="S20" s="93"/>
      <c r="T20" s="93">
        <v>-448078</v>
      </c>
      <c r="U20" s="93"/>
      <c r="V20" s="93"/>
      <c r="W20" s="129">
        <f>SUM(G20:U20)</f>
        <v>107458</v>
      </c>
      <c r="X20" s="109"/>
    </row>
    <row r="21" spans="1:24" s="19" customFormat="1" ht="15.5" hidden="1" x14ac:dyDescent="0.35">
      <c r="A21" s="85" t="s">
        <v>58</v>
      </c>
      <c r="B21" s="89" t="s">
        <v>55</v>
      </c>
      <c r="C21" s="84" t="s">
        <v>92</v>
      </c>
      <c r="D21" s="84" t="s">
        <v>98</v>
      </c>
      <c r="E21" s="84">
        <v>6503</v>
      </c>
      <c r="F21" s="48">
        <v>17.277999999999999</v>
      </c>
      <c r="G21" s="18"/>
      <c r="H21" s="18"/>
      <c r="I21" s="18"/>
      <c r="J21" s="18"/>
      <c r="K21" s="18"/>
      <c r="L21" s="18"/>
      <c r="M21" s="18"/>
      <c r="N21" s="18"/>
      <c r="O21" s="93">
        <v>1</v>
      </c>
      <c r="P21" s="93"/>
      <c r="Q21" s="93"/>
      <c r="R21" s="93"/>
      <c r="S21" s="93"/>
      <c r="T21" s="93">
        <v>448078</v>
      </c>
      <c r="U21" s="93">
        <v>351224</v>
      </c>
      <c r="V21" s="93"/>
      <c r="W21" s="129">
        <f>SUM(G21:U21)</f>
        <v>799303</v>
      </c>
      <c r="X21" s="109"/>
    </row>
    <row r="22" spans="1:24" s="19" customFormat="1" ht="14.5" hidden="1" x14ac:dyDescent="0.35">
      <c r="A22" s="88" t="s">
        <v>100</v>
      </c>
      <c r="B22" s="89" t="s">
        <v>20</v>
      </c>
      <c r="C22" s="48" t="s">
        <v>92</v>
      </c>
      <c r="D22" s="48" t="s">
        <v>98</v>
      </c>
      <c r="E22" s="48">
        <v>6523</v>
      </c>
      <c r="F22" s="48">
        <v>17.277999999999999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93">
        <v>21000</v>
      </c>
      <c r="R22" s="93"/>
      <c r="S22" s="93"/>
      <c r="T22" s="93"/>
      <c r="U22" s="93"/>
      <c r="V22" s="93"/>
      <c r="W22" s="92">
        <f t="shared" si="0"/>
        <v>21000</v>
      </c>
    </row>
    <row r="23" spans="1:24" s="19" customFormat="1" ht="14.5" x14ac:dyDescent="0.35">
      <c r="A23" s="95" t="s">
        <v>107</v>
      </c>
      <c r="B23" s="55" t="s">
        <v>20</v>
      </c>
      <c r="C23" s="94" t="s">
        <v>104</v>
      </c>
      <c r="D23" s="48" t="s">
        <v>98</v>
      </c>
      <c r="E23" s="48">
        <v>6404</v>
      </c>
      <c r="F23" s="48">
        <v>17.277999999999999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93"/>
      <c r="R23" s="93">
        <f>42000-1</f>
        <v>41999</v>
      </c>
      <c r="S23" s="93"/>
      <c r="T23" s="93"/>
      <c r="U23" s="93"/>
      <c r="V23" s="93">
        <v>-1271</v>
      </c>
      <c r="W23" s="92">
        <f>SUM(R23:V23)</f>
        <v>40728</v>
      </c>
    </row>
    <row r="24" spans="1:24" s="19" customFormat="1" ht="14.5" hidden="1" x14ac:dyDescent="0.35">
      <c r="A24" s="95" t="s">
        <v>107</v>
      </c>
      <c r="B24" s="55" t="s">
        <v>67</v>
      </c>
      <c r="C24" s="94" t="s">
        <v>104</v>
      </c>
      <c r="D24" s="48" t="s">
        <v>98</v>
      </c>
      <c r="E24" s="48">
        <v>6404</v>
      </c>
      <c r="F24" s="48">
        <v>17.277999999999999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93">
        <v>1</v>
      </c>
      <c r="S24" s="93"/>
      <c r="T24" s="93"/>
      <c r="U24" s="93"/>
      <c r="V24" s="93"/>
      <c r="W24" s="92">
        <f t="shared" si="0"/>
        <v>1</v>
      </c>
    </row>
    <row r="25" spans="1:24" s="19" customFormat="1" ht="14.5" hidden="1" x14ac:dyDescent="0.35">
      <c r="A25" s="60"/>
      <c r="B25" s="91"/>
      <c r="C25" s="65"/>
      <c r="D25" s="41"/>
      <c r="E25" s="66"/>
      <c r="F25" s="66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92">
        <f t="shared" si="0"/>
        <v>0</v>
      </c>
    </row>
    <row r="26" spans="1:24" s="19" customFormat="1" ht="15.75" hidden="1" customHeight="1" x14ac:dyDescent="0.35">
      <c r="A26" s="60"/>
      <c r="B26" s="90"/>
      <c r="C26" s="65"/>
      <c r="D26" s="41"/>
      <c r="E26" s="66"/>
      <c r="F26" s="6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92">
        <f t="shared" si="0"/>
        <v>0</v>
      </c>
    </row>
    <row r="27" spans="1:24" s="19" customFormat="1" ht="15.75" hidden="1" customHeight="1" x14ac:dyDescent="0.35">
      <c r="A27" s="42"/>
      <c r="B27" s="25"/>
      <c r="C27" s="18"/>
      <c r="D27" s="18"/>
      <c r="E27" s="18"/>
      <c r="F27" s="18"/>
      <c r="G27" s="44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92">
        <f t="shared" si="0"/>
        <v>0</v>
      </c>
    </row>
    <row r="28" spans="1:24" s="7" customFormat="1" ht="15.75" hidden="1" customHeight="1" x14ac:dyDescent="0.35">
      <c r="A28" s="18" t="s">
        <v>8</v>
      </c>
      <c r="B28" s="20"/>
      <c r="C28" s="21"/>
      <c r="D28" s="21"/>
      <c r="E28" s="22"/>
      <c r="F28" s="23"/>
      <c r="G28" s="2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92">
        <f t="shared" si="0"/>
        <v>0</v>
      </c>
    </row>
    <row r="29" spans="1:24" s="9" customFormat="1" ht="15.75" hidden="1" customHeight="1" x14ac:dyDescent="0.35">
      <c r="A29" s="24" t="s">
        <v>28</v>
      </c>
      <c r="B29" s="20"/>
      <c r="C29" s="21"/>
      <c r="D29" s="21"/>
      <c r="E29" s="22"/>
      <c r="F29" s="23"/>
      <c r="G29" s="2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92">
        <f t="shared" si="0"/>
        <v>0</v>
      </c>
    </row>
    <row r="30" spans="1:24" s="9" customFormat="1" ht="15.75" hidden="1" customHeight="1" x14ac:dyDescent="0.35">
      <c r="A30" s="38"/>
      <c r="B30" s="25"/>
      <c r="C30" s="54"/>
      <c r="D30" s="24"/>
      <c r="E30" s="54"/>
      <c r="F30" s="25"/>
      <c r="G30" s="26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92">
        <f t="shared" si="0"/>
        <v>0</v>
      </c>
    </row>
    <row r="31" spans="1:24" s="10" customFormat="1" ht="15.75" hidden="1" customHeight="1" x14ac:dyDescent="0.35">
      <c r="A31" s="40" t="s">
        <v>13</v>
      </c>
      <c r="B31" s="55" t="s">
        <v>20</v>
      </c>
      <c r="C31" s="53" t="s">
        <v>49</v>
      </c>
      <c r="D31" s="83" t="s">
        <v>47</v>
      </c>
      <c r="E31" s="82" t="s">
        <v>50</v>
      </c>
      <c r="F31" s="24" t="s">
        <v>14</v>
      </c>
      <c r="G31" s="27"/>
      <c r="H31" s="76"/>
      <c r="I31" s="79">
        <v>95000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92">
        <f t="shared" si="0"/>
        <v>95000</v>
      </c>
    </row>
    <row r="32" spans="1:24" s="10" customFormat="1" ht="15.75" hidden="1" customHeight="1" x14ac:dyDescent="0.35">
      <c r="A32" s="49" t="s">
        <v>17</v>
      </c>
      <c r="B32" s="55" t="s">
        <v>20</v>
      </c>
      <c r="C32" s="83" t="s">
        <v>96</v>
      </c>
      <c r="D32" s="83" t="s">
        <v>47</v>
      </c>
      <c r="E32" s="56" t="s">
        <v>48</v>
      </c>
      <c r="F32" s="55" t="s">
        <v>14</v>
      </c>
      <c r="G32" s="26"/>
      <c r="H32" s="75"/>
      <c r="I32" s="80">
        <v>263006.25</v>
      </c>
      <c r="J32" s="80"/>
      <c r="K32" s="80"/>
      <c r="L32" s="80"/>
      <c r="M32" s="80"/>
      <c r="N32" s="80"/>
      <c r="O32" s="80"/>
      <c r="P32" s="80">
        <v>831843.75</v>
      </c>
      <c r="Q32" s="80"/>
      <c r="R32" s="80"/>
      <c r="S32" s="80"/>
      <c r="T32" s="80"/>
      <c r="U32" s="80"/>
      <c r="V32" s="80"/>
      <c r="W32" s="92">
        <f t="shared" si="0"/>
        <v>1094850</v>
      </c>
    </row>
    <row r="33" spans="1:24" s="10" customFormat="1" ht="15.5" hidden="1" customHeight="1" x14ac:dyDescent="0.35">
      <c r="A33" s="49"/>
      <c r="B33" s="25"/>
      <c r="C33" s="24"/>
      <c r="D33" s="24"/>
      <c r="E33" s="24"/>
      <c r="F33" s="25"/>
      <c r="G33" s="26"/>
      <c r="H33" s="75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92">
        <f t="shared" si="0"/>
        <v>0</v>
      </c>
    </row>
    <row r="34" spans="1:24" s="10" customFormat="1" ht="15.75" hidden="1" customHeight="1" x14ac:dyDescent="0.35">
      <c r="A34" s="49"/>
      <c r="B34" s="25"/>
      <c r="C34" s="41"/>
      <c r="D34" s="41"/>
      <c r="E34" s="41"/>
      <c r="F34" s="25"/>
      <c r="G34" s="26"/>
      <c r="H34" s="75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92">
        <f t="shared" si="0"/>
        <v>0</v>
      </c>
    </row>
    <row r="35" spans="1:24" s="10" customFormat="1" ht="15.75" hidden="1" customHeight="1" x14ac:dyDescent="0.35">
      <c r="A35" s="38"/>
      <c r="B35" s="25"/>
      <c r="C35" s="54"/>
      <c r="D35" s="24"/>
      <c r="E35" s="54"/>
      <c r="F35" s="25"/>
      <c r="G35" s="26"/>
      <c r="H35" s="75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92">
        <f t="shared" si="0"/>
        <v>0</v>
      </c>
    </row>
    <row r="36" spans="1:24" s="11" customFormat="1" ht="15.75" hidden="1" customHeight="1" x14ac:dyDescent="0.35">
      <c r="A36" s="18" t="s">
        <v>8</v>
      </c>
      <c r="B36" s="20"/>
      <c r="C36" s="23"/>
      <c r="D36" s="23"/>
      <c r="E36" s="20"/>
      <c r="F36" s="20"/>
      <c r="G36" s="26"/>
      <c r="H36" s="75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92">
        <f t="shared" si="0"/>
        <v>0</v>
      </c>
    </row>
    <row r="37" spans="1:24" s="10" customFormat="1" ht="15.75" hidden="1" customHeight="1" x14ac:dyDescent="0.35">
      <c r="A37" s="24" t="s">
        <v>29</v>
      </c>
      <c r="B37" s="20"/>
      <c r="C37" s="23"/>
      <c r="D37" s="23"/>
      <c r="E37" s="20"/>
      <c r="F37" s="20"/>
      <c r="G37" s="26"/>
      <c r="H37" s="75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92">
        <f t="shared" si="0"/>
        <v>0</v>
      </c>
    </row>
    <row r="38" spans="1:24" s="11" customFormat="1" ht="15.75" hidden="1" customHeight="1" x14ac:dyDescent="0.35">
      <c r="A38" s="85" t="s">
        <v>63</v>
      </c>
      <c r="B38" s="86" t="s">
        <v>20</v>
      </c>
      <c r="C38" s="48" t="s">
        <v>64</v>
      </c>
      <c r="D38" s="59" t="s">
        <v>65</v>
      </c>
      <c r="E38" s="59" t="s">
        <v>66</v>
      </c>
      <c r="F38" s="48">
        <v>17.245000000000001</v>
      </c>
      <c r="G38" s="26"/>
      <c r="H38" s="75"/>
      <c r="I38" s="80"/>
      <c r="J38" s="80"/>
      <c r="K38" s="80">
        <f>50246.47-2</f>
        <v>50244.47</v>
      </c>
      <c r="L38" s="80"/>
      <c r="M38" s="80"/>
      <c r="N38" s="80"/>
      <c r="O38" s="80"/>
      <c r="P38" s="80"/>
      <c r="Q38" s="80"/>
      <c r="R38" s="80"/>
      <c r="S38" s="80"/>
      <c r="T38" s="80">
        <v>-20098.47</v>
      </c>
      <c r="U38" s="80"/>
      <c r="V38" s="80"/>
      <c r="W38" s="92">
        <f t="shared" si="0"/>
        <v>30146</v>
      </c>
    </row>
    <row r="39" spans="1:24" s="11" customFormat="1" ht="15" hidden="1" x14ac:dyDescent="0.35">
      <c r="A39" s="85" t="s">
        <v>63</v>
      </c>
      <c r="B39" s="55" t="s">
        <v>67</v>
      </c>
      <c r="C39" s="48" t="s">
        <v>64</v>
      </c>
      <c r="D39" s="59" t="s">
        <v>65</v>
      </c>
      <c r="E39" s="59" t="s">
        <v>66</v>
      </c>
      <c r="F39" s="48">
        <v>17.245000000000001</v>
      </c>
      <c r="G39" s="26"/>
      <c r="H39" s="75"/>
      <c r="I39" s="80"/>
      <c r="J39" s="80"/>
      <c r="K39" s="80">
        <v>1</v>
      </c>
      <c r="L39" s="80"/>
      <c r="M39" s="80"/>
      <c r="N39" s="80"/>
      <c r="O39" s="80"/>
      <c r="P39" s="80"/>
      <c r="Q39" s="80"/>
      <c r="R39" s="80"/>
      <c r="S39" s="80"/>
      <c r="T39" s="80">
        <v>20098.47</v>
      </c>
      <c r="U39" s="80"/>
      <c r="V39" s="80"/>
      <c r="W39" s="92">
        <f t="shared" si="0"/>
        <v>20099.47</v>
      </c>
    </row>
    <row r="40" spans="1:24" s="10" customFormat="1" ht="15" hidden="1" x14ac:dyDescent="0.35">
      <c r="A40" s="85" t="s">
        <v>63</v>
      </c>
      <c r="B40" s="55" t="s">
        <v>68</v>
      </c>
      <c r="C40" s="48" t="s">
        <v>64</v>
      </c>
      <c r="D40" s="59" t="s">
        <v>65</v>
      </c>
      <c r="E40" s="59" t="s">
        <v>66</v>
      </c>
      <c r="F40" s="48">
        <v>17.245000000000001</v>
      </c>
      <c r="G40" s="26"/>
      <c r="H40" s="75"/>
      <c r="I40" s="80"/>
      <c r="J40" s="80"/>
      <c r="K40" s="80">
        <v>1</v>
      </c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92">
        <f t="shared" si="0"/>
        <v>1</v>
      </c>
    </row>
    <row r="41" spans="1:24" s="10" customFormat="1" ht="15" hidden="1" x14ac:dyDescent="0.35">
      <c r="A41" s="67"/>
      <c r="B41" s="55"/>
      <c r="C41" s="48"/>
      <c r="D41" s="48"/>
      <c r="E41" s="48"/>
      <c r="F41" s="48"/>
      <c r="G41" s="26"/>
      <c r="H41" s="75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92">
        <f t="shared" si="0"/>
        <v>0</v>
      </c>
    </row>
    <row r="42" spans="1:24" s="10" customFormat="1" ht="15" hidden="1" x14ac:dyDescent="0.35">
      <c r="A42" s="67"/>
      <c r="B42" s="55"/>
      <c r="C42" s="48"/>
      <c r="D42" s="48"/>
      <c r="E42" s="48"/>
      <c r="F42" s="48"/>
      <c r="G42" s="26"/>
      <c r="H42" s="75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92">
        <f t="shared" si="0"/>
        <v>0</v>
      </c>
    </row>
    <row r="43" spans="1:24" s="10" customFormat="1" ht="15" hidden="1" x14ac:dyDescent="0.35">
      <c r="A43" s="67"/>
      <c r="B43" s="55"/>
      <c r="C43" s="48"/>
      <c r="D43" s="48"/>
      <c r="E43" s="48"/>
      <c r="F43" s="48"/>
      <c r="G43" s="26"/>
      <c r="H43" s="75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92">
        <f t="shared" si="0"/>
        <v>0</v>
      </c>
      <c r="X43" s="68"/>
    </row>
    <row r="44" spans="1:24" s="10" customFormat="1" ht="15" hidden="1" x14ac:dyDescent="0.35">
      <c r="A44" s="42"/>
      <c r="B44" s="25"/>
      <c r="C44" s="41"/>
      <c r="D44" s="41"/>
      <c r="E44" s="43"/>
      <c r="F44" s="24"/>
      <c r="G44" s="26"/>
      <c r="H44" s="7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92">
        <f t="shared" si="0"/>
        <v>0</v>
      </c>
    </row>
    <row r="45" spans="1:24" s="8" customFormat="1" ht="14.5" hidden="1" x14ac:dyDescent="0.35">
      <c r="A45" s="12"/>
      <c r="B45" s="20"/>
      <c r="C45" s="21"/>
      <c r="D45" s="21"/>
      <c r="E45" s="22"/>
      <c r="F45" s="23"/>
      <c r="G45" s="26"/>
      <c r="H45" s="75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92">
        <f t="shared" si="0"/>
        <v>0</v>
      </c>
    </row>
    <row r="46" spans="1:24" s="7" customFormat="1" ht="14.5" hidden="1" x14ac:dyDescent="0.35">
      <c r="A46" s="18" t="s">
        <v>8</v>
      </c>
      <c r="B46" s="20"/>
      <c r="C46" s="21"/>
      <c r="D46" s="21"/>
      <c r="E46" s="22"/>
      <c r="F46" s="23"/>
      <c r="G46" s="26"/>
      <c r="H46" s="75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92">
        <f t="shared" si="0"/>
        <v>0</v>
      </c>
    </row>
    <row r="47" spans="1:24" s="9" customFormat="1" ht="15" hidden="1" x14ac:dyDescent="0.35">
      <c r="A47" s="24" t="s">
        <v>30</v>
      </c>
      <c r="B47" s="20"/>
      <c r="C47" s="21"/>
      <c r="D47" s="21"/>
      <c r="E47" s="22"/>
      <c r="F47" s="23"/>
      <c r="G47" s="26"/>
      <c r="H47" s="75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92">
        <f t="shared" si="0"/>
        <v>0</v>
      </c>
    </row>
    <row r="48" spans="1:24" s="11" customFormat="1" ht="15" hidden="1" x14ac:dyDescent="0.35">
      <c r="A48" s="96" t="s">
        <v>108</v>
      </c>
      <c r="B48" s="97" t="s">
        <v>109</v>
      </c>
      <c r="C48" s="48" t="s">
        <v>110</v>
      </c>
      <c r="D48" s="48" t="s">
        <v>111</v>
      </c>
      <c r="E48" s="48" t="s">
        <v>112</v>
      </c>
      <c r="F48" s="48">
        <v>17.225000000000001</v>
      </c>
      <c r="G48" s="26"/>
      <c r="H48" s="75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>
        <f>35098.6687655473-1</f>
        <v>35097.6687655473</v>
      </c>
      <c r="T48" s="80">
        <v>-35097.6687655473</v>
      </c>
      <c r="U48" s="80"/>
      <c r="V48" s="80"/>
      <c r="W48" s="92">
        <f t="shared" si="0"/>
        <v>0</v>
      </c>
      <c r="X48" s="98"/>
    </row>
    <row r="49" spans="1:24" s="11" customFormat="1" ht="15" hidden="1" x14ac:dyDescent="0.35">
      <c r="A49" s="96" t="s">
        <v>108</v>
      </c>
      <c r="B49" s="97" t="s">
        <v>113</v>
      </c>
      <c r="C49" s="48" t="s">
        <v>110</v>
      </c>
      <c r="D49" s="48" t="s">
        <v>111</v>
      </c>
      <c r="E49" s="48" t="s">
        <v>112</v>
      </c>
      <c r="F49" s="48">
        <v>17.225000000000001</v>
      </c>
      <c r="G49" s="26"/>
      <c r="H49" s="75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>
        <v>1</v>
      </c>
      <c r="T49" s="80">
        <v>35097.6687655473</v>
      </c>
      <c r="U49" s="80"/>
      <c r="V49" s="80"/>
      <c r="W49" s="92">
        <f t="shared" si="0"/>
        <v>35098.6687655473</v>
      </c>
    </row>
    <row r="50" spans="1:24" s="10" customFormat="1" ht="15" hidden="1" x14ac:dyDescent="0.35">
      <c r="A50" s="38"/>
      <c r="B50" s="25"/>
      <c r="C50" s="24"/>
      <c r="D50" s="24"/>
      <c r="E50" s="24"/>
      <c r="F50" s="24"/>
      <c r="G50" s="27"/>
      <c r="H50" s="76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92">
        <f t="shared" si="0"/>
        <v>0</v>
      </c>
    </row>
    <row r="51" spans="1:24" s="10" customFormat="1" ht="15" hidden="1" x14ac:dyDescent="0.35">
      <c r="A51" s="38"/>
      <c r="B51" s="25"/>
      <c r="C51" s="24"/>
      <c r="D51" s="24"/>
      <c r="E51" s="24"/>
      <c r="F51" s="24"/>
      <c r="G51" s="27"/>
      <c r="H51" s="76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92">
        <f t="shared" si="0"/>
        <v>0</v>
      </c>
    </row>
    <row r="52" spans="1:24" s="10" customFormat="1" ht="15" hidden="1" x14ac:dyDescent="0.35">
      <c r="A52" s="13"/>
      <c r="B52" s="20"/>
      <c r="C52" s="21"/>
      <c r="D52" s="21"/>
      <c r="E52" s="21"/>
      <c r="F52" s="23"/>
      <c r="G52" s="27"/>
      <c r="H52" s="76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92">
        <f t="shared" si="0"/>
        <v>0</v>
      </c>
    </row>
    <row r="53" spans="1:24" s="7" customFormat="1" ht="14.5" hidden="1" x14ac:dyDescent="0.35">
      <c r="A53" s="18" t="s">
        <v>8</v>
      </c>
      <c r="B53" s="20"/>
      <c r="C53" s="21"/>
      <c r="D53" s="21"/>
      <c r="E53" s="22"/>
      <c r="F53" s="23"/>
      <c r="G53" s="26"/>
      <c r="H53" s="75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92">
        <f t="shared" si="0"/>
        <v>0</v>
      </c>
    </row>
    <row r="54" spans="1:24" s="9" customFormat="1" ht="15" hidden="1" x14ac:dyDescent="0.35">
      <c r="A54" s="24" t="s">
        <v>31</v>
      </c>
      <c r="B54" s="20"/>
      <c r="C54" s="21"/>
      <c r="D54" s="21"/>
      <c r="E54" s="22"/>
      <c r="F54" s="23"/>
      <c r="G54" s="26"/>
      <c r="H54" s="75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92">
        <f t="shared" si="0"/>
        <v>0</v>
      </c>
    </row>
    <row r="55" spans="1:24" s="11" customFormat="1" ht="15" hidden="1" x14ac:dyDescent="0.35">
      <c r="A55" s="60" t="s">
        <v>19</v>
      </c>
      <c r="B55" s="55" t="s">
        <v>20</v>
      </c>
      <c r="C55" s="61" t="s">
        <v>76</v>
      </c>
      <c r="D55" s="61" t="s">
        <v>77</v>
      </c>
      <c r="E55" s="62" t="s">
        <v>78</v>
      </c>
      <c r="F55" s="45">
        <v>17.800999999999998</v>
      </c>
      <c r="G55" s="27"/>
      <c r="H55" s="76"/>
      <c r="I55" s="79"/>
      <c r="J55" s="79"/>
      <c r="K55" s="79"/>
      <c r="L55" s="79"/>
      <c r="M55" s="79">
        <v>21116.13</v>
      </c>
      <c r="N55" s="79"/>
      <c r="O55" s="79"/>
      <c r="P55" s="79"/>
      <c r="Q55" s="79"/>
      <c r="R55" s="79"/>
      <c r="S55" s="79"/>
      <c r="T55" s="79"/>
      <c r="U55" s="79"/>
      <c r="V55" s="79"/>
      <c r="W55" s="92">
        <f t="shared" si="0"/>
        <v>21116.13</v>
      </c>
    </row>
    <row r="56" spans="1:24" s="11" customFormat="1" ht="15" hidden="1" x14ac:dyDescent="0.35">
      <c r="A56" s="60"/>
      <c r="B56" s="55"/>
      <c r="C56" s="61"/>
      <c r="D56" s="61"/>
      <c r="E56" s="62"/>
      <c r="F56" s="45"/>
      <c r="G56" s="27"/>
      <c r="H56" s="76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92">
        <f t="shared" si="0"/>
        <v>0</v>
      </c>
    </row>
    <row r="57" spans="1:24" s="11" customFormat="1" ht="15" hidden="1" x14ac:dyDescent="0.35">
      <c r="A57" s="60"/>
      <c r="B57" s="55"/>
      <c r="C57" s="48"/>
      <c r="D57" s="59"/>
      <c r="E57" s="63"/>
      <c r="F57" s="48"/>
      <c r="G57" s="27"/>
      <c r="H57" s="76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92">
        <f t="shared" si="0"/>
        <v>0</v>
      </c>
      <c r="X57" s="52"/>
    </row>
    <row r="58" spans="1:24" s="11" customFormat="1" ht="15" hidden="1" x14ac:dyDescent="0.35">
      <c r="A58" s="42"/>
      <c r="B58" s="25"/>
      <c r="C58" s="51"/>
      <c r="D58" s="51"/>
      <c r="E58" s="51"/>
      <c r="F58" s="21"/>
      <c r="G58" s="27"/>
      <c r="H58" s="76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92">
        <f t="shared" si="0"/>
        <v>0</v>
      </c>
    </row>
    <row r="59" spans="1:24" s="11" customFormat="1" ht="15" hidden="1" x14ac:dyDescent="0.35">
      <c r="A59" s="13"/>
      <c r="B59" s="20"/>
      <c r="C59" s="23"/>
      <c r="D59" s="23"/>
      <c r="E59" s="23"/>
      <c r="F59" s="21"/>
      <c r="G59" s="27"/>
      <c r="H59" s="76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92">
        <f t="shared" si="0"/>
        <v>0</v>
      </c>
    </row>
    <row r="60" spans="1:24" s="11" customFormat="1" ht="15" hidden="1" x14ac:dyDescent="0.35">
      <c r="A60" s="18" t="s">
        <v>8</v>
      </c>
      <c r="B60" s="20"/>
      <c r="C60" s="23"/>
      <c r="D60" s="23"/>
      <c r="E60" s="23"/>
      <c r="F60" s="21"/>
      <c r="G60" s="27"/>
      <c r="H60" s="76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92">
        <f t="shared" si="0"/>
        <v>0</v>
      </c>
    </row>
    <row r="61" spans="1:24" s="11" customFormat="1" ht="15" hidden="1" x14ac:dyDescent="0.35">
      <c r="A61" s="24" t="s">
        <v>33</v>
      </c>
      <c r="B61" s="20"/>
      <c r="C61" s="23"/>
      <c r="D61" s="23"/>
      <c r="E61" s="23"/>
      <c r="F61" s="70"/>
      <c r="G61" s="27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92">
        <f t="shared" si="0"/>
        <v>0</v>
      </c>
    </row>
    <row r="62" spans="1:24" s="11" customFormat="1" ht="15" hidden="1" x14ac:dyDescent="0.35">
      <c r="A62" s="47" t="s">
        <v>32</v>
      </c>
      <c r="B62" s="55" t="s">
        <v>20</v>
      </c>
      <c r="C62" s="48" t="s">
        <v>82</v>
      </c>
      <c r="D62" s="48" t="s">
        <v>83</v>
      </c>
      <c r="E62" s="48" t="s">
        <v>84</v>
      </c>
      <c r="F62" s="87">
        <v>17.207000000000001</v>
      </c>
      <c r="G62" s="27"/>
      <c r="H62" s="79"/>
      <c r="I62" s="79"/>
      <c r="J62" s="79"/>
      <c r="K62" s="79"/>
      <c r="L62" s="79"/>
      <c r="M62" s="79"/>
      <c r="N62" s="79">
        <f>1155261-1</f>
        <v>1155260</v>
      </c>
      <c r="O62" s="79"/>
      <c r="P62" s="79"/>
      <c r="Q62" s="79"/>
      <c r="R62" s="79"/>
      <c r="S62" s="79"/>
      <c r="T62" s="79">
        <v>-429099</v>
      </c>
      <c r="U62" s="79"/>
      <c r="V62" s="79"/>
      <c r="W62" s="92">
        <f t="shared" si="0"/>
        <v>726161</v>
      </c>
    </row>
    <row r="63" spans="1:24" s="10" customFormat="1" ht="15" hidden="1" x14ac:dyDescent="0.35">
      <c r="A63" s="47" t="s">
        <v>32</v>
      </c>
      <c r="B63" s="55" t="s">
        <v>67</v>
      </c>
      <c r="C63" s="48" t="s">
        <v>82</v>
      </c>
      <c r="D63" s="48" t="s">
        <v>83</v>
      </c>
      <c r="E63" s="48" t="s">
        <v>84</v>
      </c>
      <c r="F63" s="87">
        <v>17.207000000000001</v>
      </c>
      <c r="G63" s="27"/>
      <c r="H63" s="79"/>
      <c r="I63" s="79"/>
      <c r="J63" s="79"/>
      <c r="K63" s="79"/>
      <c r="L63" s="79"/>
      <c r="M63" s="79"/>
      <c r="N63" s="79">
        <v>1</v>
      </c>
      <c r="O63" s="79"/>
      <c r="P63" s="79"/>
      <c r="Q63" s="79"/>
      <c r="R63" s="79"/>
      <c r="S63" s="79"/>
      <c r="T63" s="79">
        <v>429099</v>
      </c>
      <c r="U63" s="79"/>
      <c r="V63" s="79"/>
      <c r="W63" s="92">
        <f t="shared" si="0"/>
        <v>429100</v>
      </c>
      <c r="X63" s="68"/>
    </row>
    <row r="64" spans="1:24" s="10" customFormat="1" ht="15" hidden="1" x14ac:dyDescent="0.35">
      <c r="A64" s="38" t="s">
        <v>18</v>
      </c>
      <c r="B64" s="55" t="s">
        <v>20</v>
      </c>
      <c r="C64" s="48" t="s">
        <v>82</v>
      </c>
      <c r="D64" s="48" t="s">
        <v>83</v>
      </c>
      <c r="E64" s="48" t="s">
        <v>85</v>
      </c>
      <c r="F64" s="87" t="s">
        <v>86</v>
      </c>
      <c r="G64" s="27"/>
      <c r="H64" s="79"/>
      <c r="I64" s="79"/>
      <c r="J64" s="79"/>
      <c r="K64" s="79"/>
      <c r="L64" s="79"/>
      <c r="M64" s="79"/>
      <c r="N64" s="79">
        <f>99481-1</f>
        <v>99480</v>
      </c>
      <c r="O64" s="79"/>
      <c r="P64" s="79"/>
      <c r="Q64" s="79"/>
      <c r="R64" s="79"/>
      <c r="S64" s="79"/>
      <c r="T64" s="79">
        <v>-3377</v>
      </c>
      <c r="U64" s="79"/>
      <c r="V64" s="79"/>
      <c r="W64" s="92">
        <f t="shared" si="0"/>
        <v>96103</v>
      </c>
    </row>
    <row r="65" spans="1:25" s="10" customFormat="1" ht="15" hidden="1" x14ac:dyDescent="0.35">
      <c r="A65" s="38" t="s">
        <v>18</v>
      </c>
      <c r="B65" s="55" t="s">
        <v>67</v>
      </c>
      <c r="C65" s="48" t="s">
        <v>82</v>
      </c>
      <c r="D65" s="48" t="s">
        <v>83</v>
      </c>
      <c r="E65" s="48" t="s">
        <v>85</v>
      </c>
      <c r="F65" s="87" t="s">
        <v>86</v>
      </c>
      <c r="G65" s="27"/>
      <c r="H65" s="79"/>
      <c r="I65" s="79"/>
      <c r="J65" s="79"/>
      <c r="K65" s="79"/>
      <c r="L65" s="79"/>
      <c r="M65" s="79"/>
      <c r="N65" s="79">
        <v>1</v>
      </c>
      <c r="O65" s="79"/>
      <c r="P65" s="79"/>
      <c r="Q65" s="79"/>
      <c r="R65" s="79"/>
      <c r="S65" s="79"/>
      <c r="T65" s="79">
        <v>3377</v>
      </c>
      <c r="U65" s="79"/>
      <c r="V65" s="79"/>
      <c r="W65" s="92">
        <f t="shared" si="0"/>
        <v>3378</v>
      </c>
    </row>
    <row r="66" spans="1:25" s="10" customFormat="1" ht="15" hidden="1" x14ac:dyDescent="0.35">
      <c r="A66" s="50" t="s">
        <v>22</v>
      </c>
      <c r="B66" s="55" t="s">
        <v>20</v>
      </c>
      <c r="C66" s="78" t="s">
        <v>39</v>
      </c>
      <c r="D66" s="45" t="s">
        <v>40</v>
      </c>
      <c r="E66" s="48" t="s">
        <v>41</v>
      </c>
      <c r="F66" s="55" t="s">
        <v>14</v>
      </c>
      <c r="G66" s="27"/>
      <c r="H66" s="79">
        <v>52832.617361486104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92">
        <f t="shared" si="0"/>
        <v>52832.617361486104</v>
      </c>
    </row>
    <row r="67" spans="1:25" s="10" customFormat="1" ht="15" hidden="1" x14ac:dyDescent="0.35">
      <c r="A67" s="57" t="s">
        <v>34</v>
      </c>
      <c r="B67" s="58" t="s">
        <v>35</v>
      </c>
      <c r="C67" s="48" t="s">
        <v>23</v>
      </c>
      <c r="D67" s="48" t="s">
        <v>24</v>
      </c>
      <c r="E67" s="48" t="s">
        <v>25</v>
      </c>
      <c r="F67" s="63">
        <v>10.561</v>
      </c>
      <c r="G67" s="27">
        <v>9953.25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92">
        <f t="shared" si="0"/>
        <v>9953.25</v>
      </c>
    </row>
    <row r="68" spans="1:25" s="10" customFormat="1" ht="15" hidden="1" x14ac:dyDescent="0.35">
      <c r="A68" s="39" t="s">
        <v>72</v>
      </c>
      <c r="B68" s="58" t="s">
        <v>20</v>
      </c>
      <c r="C68" s="48" t="s">
        <v>39</v>
      </c>
      <c r="D68" s="48" t="s">
        <v>40</v>
      </c>
      <c r="E68" s="48" t="s">
        <v>41</v>
      </c>
      <c r="F68" s="71"/>
      <c r="G68" s="27"/>
      <c r="H68" s="79"/>
      <c r="I68" s="79"/>
      <c r="J68" s="79"/>
      <c r="K68" s="79"/>
      <c r="L68" s="79">
        <v>19815.300000000003</v>
      </c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92">
        <f t="shared" si="0"/>
        <v>19815.300000000003</v>
      </c>
    </row>
    <row r="69" spans="1:25" s="10" customFormat="1" ht="15" hidden="1" x14ac:dyDescent="0.35">
      <c r="A69" s="57" t="s">
        <v>115</v>
      </c>
      <c r="B69" s="99" t="s">
        <v>149</v>
      </c>
      <c r="C69" s="48" t="s">
        <v>116</v>
      </c>
      <c r="D69" s="45" t="s">
        <v>24</v>
      </c>
      <c r="E69" s="48" t="s">
        <v>25</v>
      </c>
      <c r="F69" s="55">
        <v>10.561</v>
      </c>
      <c r="G69" s="27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>
        <v>42197.039999999994</v>
      </c>
      <c r="T69" s="79"/>
      <c r="U69" s="79"/>
      <c r="V69" s="79"/>
      <c r="W69" s="92">
        <f t="shared" si="0"/>
        <v>42197.039999999994</v>
      </c>
    </row>
    <row r="70" spans="1:25" s="10" customFormat="1" ht="15" hidden="1" x14ac:dyDescent="0.35">
      <c r="A70" s="57" t="s">
        <v>121</v>
      </c>
      <c r="B70" s="97" t="s">
        <v>117</v>
      </c>
      <c r="C70" s="48" t="s">
        <v>118</v>
      </c>
      <c r="D70" s="48" t="s">
        <v>119</v>
      </c>
      <c r="E70" s="48" t="s">
        <v>120</v>
      </c>
      <c r="F70" s="55" t="s">
        <v>14</v>
      </c>
      <c r="G70" s="27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>
        <v>160.56</v>
      </c>
      <c r="T70" s="79"/>
      <c r="U70" s="79"/>
      <c r="V70" s="79"/>
      <c r="W70" s="92">
        <f t="shared" si="0"/>
        <v>160.56</v>
      </c>
    </row>
    <row r="71" spans="1:25" s="10" customFormat="1" ht="15" hidden="1" x14ac:dyDescent="0.35">
      <c r="A71" s="57" t="s">
        <v>122</v>
      </c>
      <c r="B71" s="97" t="s">
        <v>117</v>
      </c>
      <c r="C71" s="59" t="s">
        <v>123</v>
      </c>
      <c r="D71" s="59" t="s">
        <v>124</v>
      </c>
      <c r="E71" s="59" t="s">
        <v>125</v>
      </c>
      <c r="F71" s="55" t="s">
        <v>14</v>
      </c>
      <c r="G71" s="27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>
        <v>42036.66</v>
      </c>
      <c r="T71" s="79"/>
      <c r="U71" s="79"/>
      <c r="V71" s="79"/>
      <c r="W71" s="92">
        <f t="shared" si="0"/>
        <v>42036.66</v>
      </c>
    </row>
    <row r="72" spans="1:25" s="10" customFormat="1" ht="15" hidden="1" x14ac:dyDescent="0.35">
      <c r="A72" s="57" t="s">
        <v>126</v>
      </c>
      <c r="B72" s="97" t="s">
        <v>117</v>
      </c>
      <c r="C72" s="59" t="s">
        <v>127</v>
      </c>
      <c r="D72" s="48" t="s">
        <v>128</v>
      </c>
      <c r="E72" s="59" t="s">
        <v>129</v>
      </c>
      <c r="F72" s="55" t="s">
        <v>14</v>
      </c>
      <c r="G72" s="27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>
        <v>3296.75</v>
      </c>
      <c r="T72" s="79"/>
      <c r="U72" s="79"/>
      <c r="V72" s="79"/>
      <c r="W72" s="92">
        <f t="shared" si="0"/>
        <v>3296.75</v>
      </c>
    </row>
    <row r="73" spans="1:25" s="10" customFormat="1" ht="15" hidden="1" x14ac:dyDescent="0.35">
      <c r="A73" s="57" t="s">
        <v>130</v>
      </c>
      <c r="B73" s="97" t="s">
        <v>117</v>
      </c>
      <c r="C73" s="59" t="s">
        <v>131</v>
      </c>
      <c r="D73" s="48" t="s">
        <v>132</v>
      </c>
      <c r="E73" s="59" t="s">
        <v>133</v>
      </c>
      <c r="F73" s="55" t="s">
        <v>14</v>
      </c>
      <c r="G73" s="27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>
        <v>31527.5</v>
      </c>
      <c r="T73" s="79"/>
      <c r="U73" s="79"/>
      <c r="V73" s="79"/>
      <c r="W73" s="92">
        <f t="shared" si="0"/>
        <v>31527.5</v>
      </c>
    </row>
    <row r="74" spans="1:25" s="10" customFormat="1" ht="15" hidden="1" x14ac:dyDescent="0.35">
      <c r="A74" s="67" t="s">
        <v>134</v>
      </c>
      <c r="B74" s="97" t="s">
        <v>117</v>
      </c>
      <c r="C74" s="48" t="s">
        <v>135</v>
      </c>
      <c r="D74" s="48" t="s">
        <v>136</v>
      </c>
      <c r="E74" s="48" t="s">
        <v>137</v>
      </c>
      <c r="F74" s="55" t="s">
        <v>14</v>
      </c>
      <c r="G74" s="27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>
        <v>13735</v>
      </c>
      <c r="T74" s="79"/>
      <c r="U74" s="79"/>
      <c r="V74" s="79"/>
      <c r="W74" s="92">
        <f>SUM(G74:T74)</f>
        <v>13735</v>
      </c>
    </row>
    <row r="75" spans="1:25" s="10" customFormat="1" ht="15" hidden="1" x14ac:dyDescent="0.35">
      <c r="A75" s="57" t="s">
        <v>138</v>
      </c>
      <c r="B75" s="97" t="s">
        <v>117</v>
      </c>
      <c r="C75" s="48" t="s">
        <v>139</v>
      </c>
      <c r="D75" s="48" t="s">
        <v>140</v>
      </c>
      <c r="E75" s="48" t="s">
        <v>141</v>
      </c>
      <c r="F75" s="55" t="s">
        <v>14</v>
      </c>
      <c r="G75" s="27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>
        <v>2761.34</v>
      </c>
      <c r="T75" s="79"/>
      <c r="U75" s="79"/>
      <c r="V75" s="79"/>
      <c r="W75" s="92">
        <f>SUM(G75:T75)</f>
        <v>2761.34</v>
      </c>
    </row>
    <row r="76" spans="1:25" s="10" customFormat="1" ht="15" hidden="1" x14ac:dyDescent="0.35">
      <c r="A76" s="57" t="s">
        <v>142</v>
      </c>
      <c r="B76" s="97" t="s">
        <v>143</v>
      </c>
      <c r="C76" s="59" t="s">
        <v>144</v>
      </c>
      <c r="D76" s="48" t="s">
        <v>145</v>
      </c>
      <c r="E76" s="59" t="s">
        <v>146</v>
      </c>
      <c r="F76" s="55" t="s">
        <v>14</v>
      </c>
      <c r="G76" s="27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>
        <v>29010.29</v>
      </c>
      <c r="T76" s="79"/>
      <c r="U76" s="79"/>
      <c r="V76" s="79"/>
      <c r="W76" s="92">
        <f>SUM(G76:T76)</f>
        <v>29010.29</v>
      </c>
    </row>
    <row r="77" spans="1:25" s="10" customFormat="1" ht="15" hidden="1" x14ac:dyDescent="0.35">
      <c r="A77" s="39"/>
      <c r="B77" s="58"/>
      <c r="C77" s="48"/>
      <c r="D77" s="48"/>
      <c r="E77" s="48"/>
      <c r="F77" s="71"/>
      <c r="G77" s="27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92">
        <f>SUM(G77:T77)</f>
        <v>0</v>
      </c>
    </row>
    <row r="78" spans="1:25" s="10" customFormat="1" ht="18" x14ac:dyDescent="0.4">
      <c r="A78" s="14" t="s">
        <v>0</v>
      </c>
      <c r="B78" s="28"/>
      <c r="C78" s="29"/>
      <c r="D78" s="29"/>
      <c r="E78" s="29"/>
      <c r="F78" s="30"/>
      <c r="G78" s="31">
        <f>SUM(G6:G77)</f>
        <v>9953.25</v>
      </c>
      <c r="H78" s="81">
        <f>SUM(H35:H77)</f>
        <v>52832.617361486104</v>
      </c>
      <c r="I78" s="81">
        <f>SUM(I31:I33)</f>
        <v>358006.25</v>
      </c>
      <c r="J78" s="81">
        <f>SUM(J7:J27)</f>
        <v>2123495</v>
      </c>
      <c r="K78" s="81">
        <f>SUM(K38:K44)</f>
        <v>50246.47</v>
      </c>
      <c r="L78" s="81">
        <f>SUM(L60:L68)</f>
        <v>19815.300000000003</v>
      </c>
      <c r="M78" s="81">
        <f>SUM(M53:M58)</f>
        <v>21116.13</v>
      </c>
      <c r="N78" s="81">
        <f>SUM(N61:N65)</f>
        <v>1254742</v>
      </c>
      <c r="O78" s="81">
        <f>SUM(O7:O24)</f>
        <v>1122492</v>
      </c>
      <c r="P78" s="81">
        <f>SUM(P28:P33)</f>
        <v>831843.75</v>
      </c>
      <c r="Q78" s="81">
        <f>SUM(Q22:Q26)</f>
        <v>21000</v>
      </c>
      <c r="R78" s="81">
        <f>SUM(R22:R26)</f>
        <v>42000</v>
      </c>
      <c r="S78" s="81">
        <f>SUM(S43:S77)</f>
        <v>199823.80876554729</v>
      </c>
      <c r="T78" s="81">
        <f>SUM(T7:T77)</f>
        <v>-1.1641532182693481E-10</v>
      </c>
      <c r="U78" s="81">
        <f>SUM(U16:U77)</f>
        <v>869132</v>
      </c>
      <c r="V78" s="81">
        <f>SUM(V6:V24)</f>
        <v>-1271</v>
      </c>
      <c r="W78" s="46"/>
    </row>
    <row r="79" spans="1:25" s="10" customFormat="1" ht="18" x14ac:dyDescent="0.4">
      <c r="A79" s="32"/>
      <c r="B79" s="33"/>
      <c r="C79" s="34"/>
      <c r="D79" s="34"/>
      <c r="E79" s="34"/>
      <c r="F79" s="35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7"/>
      <c r="X79" s="68"/>
      <c r="Y79" s="68"/>
    </row>
    <row r="80" spans="1:25" ht="15" x14ac:dyDescent="0.35">
      <c r="A80" s="11" t="s">
        <v>9</v>
      </c>
      <c r="B80" s="10"/>
      <c r="X80" s="115"/>
      <c r="Y80" s="115"/>
    </row>
    <row r="81" spans="1:1" ht="14.5" hidden="1" x14ac:dyDescent="0.35">
      <c r="A81" s="39" t="s">
        <v>36</v>
      </c>
    </row>
    <row r="82" spans="1:1" ht="14.5" hidden="1" x14ac:dyDescent="0.35">
      <c r="A82" s="39" t="s">
        <v>37</v>
      </c>
    </row>
    <row r="83" spans="1:1" ht="14.5" hidden="1" x14ac:dyDescent="0.35">
      <c r="A83" s="39" t="s">
        <v>42</v>
      </c>
    </row>
    <row r="84" spans="1:1" ht="14.5" hidden="1" x14ac:dyDescent="0.35">
      <c r="A84" s="39" t="s">
        <v>43</v>
      </c>
    </row>
    <row r="85" spans="1:1" ht="14.5" hidden="1" x14ac:dyDescent="0.35">
      <c r="A85" s="39" t="s">
        <v>45</v>
      </c>
    </row>
    <row r="86" spans="1:1" ht="14.5" hidden="1" x14ac:dyDescent="0.35">
      <c r="A86" s="39" t="s">
        <v>46</v>
      </c>
    </row>
    <row r="87" spans="1:1" ht="14.5" hidden="1" x14ac:dyDescent="0.35">
      <c r="A87" s="39" t="s">
        <v>60</v>
      </c>
    </row>
    <row r="88" spans="1:1" ht="14.5" hidden="1" x14ac:dyDescent="0.35">
      <c r="A88" s="39" t="s">
        <v>61</v>
      </c>
    </row>
    <row r="89" spans="1:1" ht="14.5" hidden="1" x14ac:dyDescent="0.35">
      <c r="A89" s="39" t="s">
        <v>69</v>
      </c>
    </row>
    <row r="90" spans="1:1" ht="14.5" hidden="1" x14ac:dyDescent="0.35">
      <c r="A90" s="39" t="s">
        <v>70</v>
      </c>
    </row>
    <row r="91" spans="1:1" ht="14.5" hidden="1" x14ac:dyDescent="0.35">
      <c r="A91" s="39" t="s">
        <v>73</v>
      </c>
    </row>
    <row r="92" spans="1:1" ht="14.5" hidden="1" x14ac:dyDescent="0.35">
      <c r="A92" s="39" t="s">
        <v>74</v>
      </c>
    </row>
    <row r="93" spans="1:1" ht="14.5" hidden="1" x14ac:dyDescent="0.35">
      <c r="A93" s="39" t="s">
        <v>79</v>
      </c>
    </row>
    <row r="94" spans="1:1" ht="14.5" hidden="1" x14ac:dyDescent="0.35">
      <c r="A94" s="39" t="s">
        <v>80</v>
      </c>
    </row>
    <row r="95" spans="1:1" ht="14.5" hidden="1" x14ac:dyDescent="0.35">
      <c r="A95" s="39" t="s">
        <v>88</v>
      </c>
    </row>
    <row r="96" spans="1:1" ht="14.5" hidden="1" x14ac:dyDescent="0.35">
      <c r="A96" s="39" t="s">
        <v>87</v>
      </c>
    </row>
    <row r="97" spans="1:24" ht="14.5" hidden="1" x14ac:dyDescent="0.35">
      <c r="A97" s="39" t="s">
        <v>93</v>
      </c>
    </row>
    <row r="98" spans="1:24" ht="14.5" hidden="1" x14ac:dyDescent="0.35">
      <c r="A98" s="39" t="s">
        <v>61</v>
      </c>
    </row>
    <row r="99" spans="1:24" ht="14.5" hidden="1" x14ac:dyDescent="0.35">
      <c r="A99" s="39" t="s">
        <v>95</v>
      </c>
    </row>
    <row r="100" spans="1:24" ht="14.5" hidden="1" x14ac:dyDescent="0.35">
      <c r="A100" s="39" t="s">
        <v>97</v>
      </c>
    </row>
    <row r="101" spans="1:24" ht="14.5" hidden="1" x14ac:dyDescent="0.35">
      <c r="A101" s="39" t="s">
        <v>101</v>
      </c>
    </row>
    <row r="102" spans="1:24" ht="14.5" hidden="1" x14ac:dyDescent="0.35">
      <c r="A102" s="39" t="s">
        <v>102</v>
      </c>
    </row>
    <row r="103" spans="1:24" ht="14.5" hidden="1" x14ac:dyDescent="0.35">
      <c r="A103" s="39" t="s">
        <v>105</v>
      </c>
    </row>
    <row r="104" spans="1:24" ht="14.5" hidden="1" x14ac:dyDescent="0.35">
      <c r="A104" s="39" t="s">
        <v>106</v>
      </c>
    </row>
    <row r="105" spans="1:24" ht="14.5" hidden="1" x14ac:dyDescent="0.35">
      <c r="A105" s="39" t="s">
        <v>147</v>
      </c>
    </row>
    <row r="106" spans="1:24" ht="14.5" hidden="1" x14ac:dyDescent="0.35">
      <c r="A106" s="39" t="s">
        <v>148</v>
      </c>
    </row>
    <row r="107" spans="1:24" ht="14.5" hidden="1" x14ac:dyDescent="0.35">
      <c r="A107" s="39" t="s">
        <v>151</v>
      </c>
    </row>
    <row r="108" spans="1:24" ht="14.5" hidden="1" x14ac:dyDescent="0.35">
      <c r="A108" s="39" t="s">
        <v>152</v>
      </c>
    </row>
    <row r="109" spans="1:24" ht="14.5" hidden="1" x14ac:dyDescent="0.35">
      <c r="A109" s="39" t="s">
        <v>158</v>
      </c>
      <c r="X109" s="115"/>
    </row>
    <row r="110" spans="1:24" ht="14.5" hidden="1" x14ac:dyDescent="0.35">
      <c r="A110" s="39" t="s">
        <v>159</v>
      </c>
      <c r="U110" s="132"/>
      <c r="V110" s="132"/>
      <c r="X110" s="115"/>
    </row>
    <row r="111" spans="1:24" ht="14.5" x14ac:dyDescent="0.35">
      <c r="A111" s="39" t="s">
        <v>162</v>
      </c>
      <c r="U111" s="132"/>
      <c r="V111" s="132"/>
    </row>
    <row r="112" spans="1:24" ht="14.5" x14ac:dyDescent="0.35">
      <c r="A112" s="39" t="s">
        <v>163</v>
      </c>
      <c r="U112" s="132"/>
      <c r="V112" s="132"/>
    </row>
    <row r="113" spans="1:22" ht="14.5" x14ac:dyDescent="0.35">
      <c r="A113" s="39"/>
      <c r="U113" s="132"/>
      <c r="V113" s="132"/>
    </row>
    <row r="114" spans="1:22" ht="14.5" x14ac:dyDescent="0.35">
      <c r="A114" s="39"/>
      <c r="U114" s="132"/>
      <c r="V114" s="132"/>
    </row>
    <row r="115" spans="1:22" x14ac:dyDescent="0.3">
      <c r="U115" s="132"/>
      <c r="V115" s="132"/>
    </row>
    <row r="116" spans="1:22" x14ac:dyDescent="0.3">
      <c r="U116" s="132"/>
      <c r="V116" s="132"/>
    </row>
    <row r="117" spans="1:22" x14ac:dyDescent="0.3">
      <c r="U117" s="132"/>
      <c r="V117" s="132"/>
    </row>
    <row r="118" spans="1:22" x14ac:dyDescent="0.3">
      <c r="U118" s="132"/>
      <c r="V118" s="132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D23EF-D4E4-4FDD-BD41-91398C71EE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2023-09-20T17:22:03Z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