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DF73881-8CAD-4EC6-8255-A85B2F6E992B}" xr6:coauthVersionLast="47" xr6:coauthVersionMax="47" xr10:uidLastSave="{00000000-0000-0000-0000-000000000000}"/>
  <bookViews>
    <workbookView xWindow="2940" yWindow="2940" windowWidth="21810" windowHeight="11385" xr2:uid="{00000000-000D-0000-FFFF-FFFF00000000}"/>
  </bookViews>
  <sheets>
    <sheet name="LAWRENCE" sheetId="2" r:id="rId1"/>
  </sheets>
  <definedNames>
    <definedName name="_xlnm.Print_Area" localSheetId="0">LAWRENCE!$A$1:$G$81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3" i="2" l="1"/>
  <c r="Y79" i="2"/>
  <c r="Z58" i="2"/>
  <c r="Z57" i="2"/>
  <c r="X79" i="2"/>
  <c r="Z74" i="2"/>
  <c r="W79" i="2"/>
  <c r="Z73" i="2"/>
  <c r="V8" i="2"/>
  <c r="V79" i="2"/>
  <c r="Z9" i="2"/>
  <c r="Z10" i="2"/>
  <c r="Z12" i="2"/>
  <c r="Z13" i="2"/>
  <c r="Z15" i="2"/>
  <c r="Z16" i="2"/>
  <c r="Z18" i="2"/>
  <c r="Z20" i="2"/>
  <c r="Z21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9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0" i="2"/>
  <c r="Z72" i="2"/>
  <c r="Z76" i="2"/>
  <c r="Z77" i="2"/>
  <c r="Z78" i="2"/>
  <c r="U79" i="2"/>
  <c r="T75" i="2"/>
  <c r="T79" i="2"/>
  <c r="S22" i="2"/>
  <c r="S79" i="2" s="1"/>
  <c r="R79" i="2"/>
  <c r="Q79" i="2"/>
  <c r="P19" i="2"/>
  <c r="Z19" i="2" s="1"/>
  <c r="P17" i="2"/>
  <c r="O38" i="2"/>
  <c r="Z38" i="2" s="1"/>
  <c r="O40" i="2"/>
  <c r="O79" i="2"/>
  <c r="N79" i="2"/>
  <c r="M79" i="2"/>
  <c r="L56" i="2"/>
  <c r="Z56" i="2" s="1"/>
  <c r="K71" i="2"/>
  <c r="Z71" i="2" s="1"/>
  <c r="J8" i="2"/>
  <c r="J11" i="2"/>
  <c r="Z11" i="2"/>
  <c r="J14" i="2"/>
  <c r="Z14" i="2"/>
  <c r="I79" i="2"/>
  <c r="H79" i="2"/>
  <c r="G79" i="2"/>
  <c r="Z40" i="2"/>
  <c r="Z75" i="2"/>
  <c r="L79" i="2"/>
  <c r="Z22" i="2" l="1"/>
  <c r="J79" i="2"/>
  <c r="P79" i="2"/>
  <c r="Z8" i="2"/>
  <c r="Z17" i="2"/>
  <c r="K79" i="2"/>
</calcChain>
</file>

<file path=xl/sharedStrings.xml><?xml version="1.0" encoding="utf-8"?>
<sst xmlns="http://schemas.openxmlformats.org/spreadsheetml/2006/main" count="291" uniqueCount="178">
  <si>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</si>
  <si>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</si>
  <si>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</si>
  <si>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</si>
  <si>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</si>
  <si>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</si>
  <si>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</si>
  <si>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</si>
  <si>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</si>
  <si>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</si>
  <si>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</si>
  <si>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</si>
  <si>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</si>
  <si>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</si>
  <si>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</si>
  <si>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</si>
  <si>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</si>
  <si>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</si>
  <si>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</si>
  <si>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DVOP</t>
  </si>
  <si>
    <t>7002-6628</t>
  </si>
  <si>
    <t>7003-1010</t>
  </si>
  <si>
    <t>WORKFORCE TRAINING FUND</t>
  </si>
  <si>
    <t>JULY 1, 2021-JUNE 30, 2022</t>
  </si>
  <si>
    <t>DTA</t>
  </si>
  <si>
    <t>K130</t>
  </si>
  <si>
    <t>F20213067</t>
  </si>
  <si>
    <t>4400-3067</t>
  </si>
  <si>
    <t>K103</t>
  </si>
  <si>
    <t>CT EOL 22CCLAWWP</t>
  </si>
  <si>
    <t>SNAP EXPANSION  (SERVICE DATE: JULY 1, 2021-SEPT 30, 2021)</t>
  </si>
  <si>
    <t>JULY 1, 2021-SEPT 30, 2021</t>
  </si>
  <si>
    <t>INITIAL AWARD FY22 JUNE 7, 2021</t>
  </si>
  <si>
    <t>TO ADD SNAP EXPANSION</t>
  </si>
  <si>
    <t>INITIAL AWARD FY22</t>
  </si>
  <si>
    <t>BUDGET #1 FY22 JULY 9, 2021</t>
  </si>
  <si>
    <t>TO ADD DTA FUNDS</t>
  </si>
  <si>
    <t>SPSS2022</t>
  </si>
  <si>
    <t>4400-1979</t>
  </si>
  <si>
    <t>K227</t>
  </si>
  <si>
    <t>BUDGET #1 FY22</t>
  </si>
  <si>
    <t>BUDGET #2 FY22</t>
  </si>
  <si>
    <t>BUDGET #2 FY22 SEPTEMBER 10, 2021</t>
  </si>
  <si>
    <t>TO ADD SOS &amp; WTF FUNDS</t>
  </si>
  <si>
    <t>CT EOL 22CCLAWSOSWTF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</si>
  <si>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</si>
  <si>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</si>
  <si>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</si>
  <si>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</si>
  <si>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</si>
  <si>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</si>
  <si>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</si>
  <si>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22CCLAWWIA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</si>
  <si>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</si>
  <si>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</si>
  <si>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</si>
  <si>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</si>
  <si>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</si>
  <si>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</si>
  <si>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</si>
  <si>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</si>
  <si>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</si>
  <si>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</si>
  <si>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</si>
  <si>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</si>
  <si>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</si>
  <si>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CT EOL 22CCLAWNEGREA</t>
  </si>
  <si>
    <t>SOUTHWICK (SERVICE DATE: APRIL 1, 2021-MARCH 31, 2023</t>
  </si>
  <si>
    <t>JULY 1, 2022-MARCH 31, 2023</t>
  </si>
  <si>
    <t>FEMSOWIC21</t>
  </si>
  <si>
    <t>7003-1777</t>
  </si>
  <si>
    <t>BUDGET #4 FY22 SEPTEMBER 15, 2021</t>
  </si>
  <si>
    <t>TO ADD NEG FUNDS</t>
  </si>
  <si>
    <t>BUDGET #5 FY22</t>
  </si>
  <si>
    <t>CT EOL 22CCLAWTRADE</t>
  </si>
  <si>
    <t>TRADE (SERVICE DATE: OCTOBER 1, 2020-SEPTEMBER 30,2023)</t>
  </si>
  <si>
    <t>FTRADE2021</t>
  </si>
  <si>
    <t>K102</t>
  </si>
  <si>
    <t>JULY 1, 2022-JUNE 30, 2023</t>
  </si>
  <si>
    <t>JULY 1, 2023-SEPTEMBER 30, 2023</t>
  </si>
  <si>
    <t>TO ADD TRADE FUNDS</t>
  </si>
  <si>
    <t>BUDGET #5 FY22 OCTOBER 12, 2021</t>
  </si>
  <si>
    <t>BUDGET #6 FY22</t>
  </si>
  <si>
    <t>TO ADD WPP EXPANSION FUNDS FROM DTA</t>
  </si>
  <si>
    <t>BUDGET #6 FY22 OCTOBER 15, 2021</t>
  </si>
  <si>
    <t>WPP EXPANSION FUNDS FROM DTA</t>
  </si>
  <si>
    <t>BUDGET #7 FY22</t>
  </si>
  <si>
    <t>CT EOL 22CCLAWVETSUI</t>
  </si>
  <si>
    <t>FVETS2021</t>
  </si>
  <si>
    <t>K109</t>
  </si>
  <si>
    <t xml:space="preserve">TO ADD DVOP </t>
  </si>
  <si>
    <t>BUDGET #7 FY22 NOVEMBER 16, 2021</t>
  </si>
  <si>
    <t>BUDGET #8 FY22</t>
  </si>
  <si>
    <t>BUDGET #8 FY22 DECEMBER 20, 2021</t>
  </si>
  <si>
    <t>TO ADD FUNDS FOR WP 90% &amp; 10%</t>
  </si>
  <si>
    <t>FES2022</t>
  </si>
  <si>
    <t>7002-6626</t>
  </si>
  <si>
    <t>K105</t>
  </si>
  <si>
    <t>K107</t>
  </si>
  <si>
    <t>OCT 1, 2021-JUNE 30,  2022</t>
  </si>
  <si>
    <t>FWIAADT22B</t>
  </si>
  <si>
    <t>FWIADWK22B</t>
  </si>
  <si>
    <t>BUDGET #9 FY22 JANUARY 11, 2022</t>
  </si>
  <si>
    <t>BUDGET #9 FY22</t>
  </si>
  <si>
    <t>BUDGET #10 FY22</t>
  </si>
  <si>
    <t>TO ADD BAL OF FY22 SOS</t>
  </si>
  <si>
    <t>BUDGET #10 FY22 FEBRUARY 14, 2022</t>
  </si>
  <si>
    <t>STOSCC2022</t>
  </si>
  <si>
    <t>BUDGET #11 FY22</t>
  </si>
  <si>
    <t>RAPID RESPONSE NPS STATE STAFF</t>
  </si>
  <si>
    <t>7003-1778</t>
  </si>
  <si>
    <t>TO ADD FY22 RAPID RESPONSE FUNDS</t>
  </si>
  <si>
    <t>BUDGET #11 FY22 MARCH 3, 2022</t>
  </si>
  <si>
    <t>BUDGET #12 FY22</t>
  </si>
  <si>
    <t>DUA TECHNOLOGY DEPLOYMENT (STATEWIDE FUNDS SPECIAL ALLOTMENT)</t>
  </si>
  <si>
    <t xml:space="preserve">FWIADWK 21B </t>
  </si>
  <si>
    <t>TO ADD FUNDS FOR DUA TECH.</t>
  </si>
  <si>
    <t>BUDGET #12 FY22 MARCH 15, 2022</t>
  </si>
  <si>
    <t>BUDGET #13 FY22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</si>
  <si>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</si>
  <si>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</si>
  <si>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</si>
  <si>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</si>
  <si>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</si>
  <si>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</si>
  <si>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</si>
  <si>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</si>
  <si>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</si>
  <si>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</si>
  <si>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</si>
  <si>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</si>
  <si>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</si>
  <si>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</si>
  <si>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</si>
  <si>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</si>
  <si>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</si>
  <si>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</si>
  <si>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</si>
  <si>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</si>
  <si>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</si>
  <si>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</si>
  <si>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</si>
  <si>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</si>
  <si>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</si>
  <si>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</si>
  <si>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</si>
  <si>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</si>
  <si>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</si>
  <si>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</si>
  <si>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</si>
  <si>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</si>
  <si>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</si>
  <si>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</si>
  <si>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</si>
  <si>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</si>
  <si>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</si>
  <si>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</si>
  <si>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TO ADD VARIOUS FUNDING</t>
  </si>
  <si>
    <t>BUDGET #13 FY22 MARCH 28, 2022</t>
  </si>
  <si>
    <t>October 1, 2021-June 30, 2022</t>
  </si>
  <si>
    <t>BUDGET #14 FY22</t>
  </si>
  <si>
    <t>TO DECREASE BY RETAINED AMOUNT</t>
  </si>
  <si>
    <t>BUDGET #15 FY22</t>
  </si>
  <si>
    <t>BUDGET #14 FY22 JUNE 8, 2022</t>
  </si>
  <si>
    <t>TO MOVE FUNDS TO FY23 LINE</t>
  </si>
  <si>
    <t>BUDGET #15 FY22 JUNE 22, 2022</t>
  </si>
  <si>
    <t>BUDGET #16 FY22</t>
  </si>
  <si>
    <r>
      <t>SOUTHWICK (SERVICE DATE: APRIL 1, 2021-MARCH 31, 2023)</t>
    </r>
    <r>
      <rPr>
        <b/>
        <sz val="11"/>
        <color indexed="10"/>
        <rFont val="Book Antiqua"/>
        <family val="1"/>
      </rPr>
      <t xml:space="preserve"> DATE EXTENDED TO JUNE 30, 2023</t>
    </r>
  </si>
  <si>
    <t>BUDGET #16 FY22 JUNE 2, 2023</t>
  </si>
  <si>
    <t>TO EXTEND SERVICE DATE &amp; INCREASE CONTRACT AMOUNT</t>
  </si>
  <si>
    <t>FEMSOWIC23</t>
  </si>
  <si>
    <t>5883</t>
  </si>
  <si>
    <t>BUDGET #17 FY22</t>
  </si>
  <si>
    <t>TO MOVE FUNDS FROM FY23 TO FY24 LINE</t>
  </si>
  <si>
    <t>BUDGET #17 FY23 JUNE 15, 2023</t>
  </si>
  <si>
    <t>BUDGET #18 FY22</t>
  </si>
  <si>
    <t>TO DE OBLIGATE UNSPENT FUNDS</t>
  </si>
  <si>
    <t>BUDGET #18 FY22 SEPTEMBER 20,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</si>
</sst>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44" fontId="7" fillId="0" borderId="0" xfId="0" applyNumberFormat="1" applyFont="1"/>
    <xf numFmtId="0" fontId="9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7" fontId="8" fillId="0" borderId="0" xfId="2" applyFont="1" applyAlignment="1">
      <alignment horizontal="center"/>
    </xf>
    <xf numFmtId="0" fontId="15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5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0" fontId="15" fillId="0" borderId="2" xfId="0" applyFont="1" applyBorder="1"/>
    <xf numFmtId="0" fontId="8" fillId="0" borderId="10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0"/>
  <sheetViews>
    <sheetView tabSelected="1" topLeftCell="A4" zoomScaleNormal="100" workbookViewId="0">
      <selection activeCell="Z4" sqref="Z4"/>
    </sheetView>
  </sheetViews>
  <sheetFormatPr defaultColWidth="9.140625" defaultRowHeight="13.5" x14ac:dyDescent="0.25"/>
  <cols>
    <col min="1" max="1" width="69.7109375" style="3" customWidth="1"/>
    <col min="2" max="2" width="38.42578125" style="3" customWidth="1"/>
    <col min="3" max="3" width="18.85546875" style="2" bestFit="1" customWidth="1"/>
    <col min="4" max="4" width="12.5703125" style="2" bestFit="1" customWidth="1"/>
    <col min="5" max="5" width="11.42578125" style="2" customWidth="1"/>
    <col min="6" max="6" width="9.140625" style="2" bestFit="1" customWidth="1"/>
    <col min="7" max="10" width="15.5703125" style="2" hidden="1" customWidth="1"/>
    <col min="11" max="11" width="13.5703125" style="2" hidden="1" customWidth="1"/>
    <col min="12" max="12" width="13.42578125" style="2" hidden="1" customWidth="1"/>
    <col min="13" max="13" width="13.5703125" style="2" hidden="1" customWidth="1"/>
    <col min="14" max="14" width="12.85546875" style="2" hidden="1" customWidth="1"/>
    <col min="15" max="15" width="13.5703125" style="2" hidden="1" customWidth="1"/>
    <col min="16" max="16" width="15" style="2" hidden="1" customWidth="1"/>
    <col min="17" max="17" width="13.85546875" style="2" hidden="1" customWidth="1"/>
    <col min="18" max="19" width="12.140625" style="2" hidden="1" customWidth="1"/>
    <col min="20" max="20" width="13.85546875" style="2" hidden="1" customWidth="1"/>
    <col min="21" max="21" width="11.85546875" style="2" hidden="1" customWidth="1"/>
    <col min="22" max="24" width="13.85546875" style="2" hidden="1" customWidth="1"/>
    <col min="25" max="25" width="13.85546875" style="2" customWidth="1"/>
    <col min="26" max="26" width="12.140625" style="3" hidden="1" customWidth="1"/>
    <col min="27" max="27" width="14" style="3" bestFit="1" customWidth="1"/>
    <col min="28" max="16384" width="9.140625" style="3"/>
  </cols>
  <sheetData>
    <row r="1" spans="1:27" ht="20.25" x14ac:dyDescent="0.3">
      <c r="A1" s="3" t="s">
        <v>11</v>
      </c>
      <c r="B1" s="84" t="s">
        <v>10</v>
      </c>
      <c r="C1" s="85"/>
      <c r="D1" s="85"/>
      <c r="E1" s="85"/>
      <c r="F1" s="85"/>
      <c r="G1" s="85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7" ht="20.25" x14ac:dyDescent="0.3">
      <c r="A2" s="4" t="s">
        <v>12</v>
      </c>
      <c r="B2" s="6"/>
      <c r="C2" s="6"/>
      <c r="D2" s="6"/>
      <c r="E2" s="7"/>
      <c r="F2" s="7"/>
    </row>
    <row r="3" spans="1:27" ht="20.25" x14ac:dyDescent="0.3">
      <c r="A3" s="4" t="s">
        <v>13</v>
      </c>
      <c r="B3" s="6" t="s">
        <v>7</v>
      </c>
      <c r="C3" s="1"/>
    </row>
    <row r="4" spans="1:27" ht="21" thickBot="1" x14ac:dyDescent="0.35">
      <c r="A4" s="4"/>
      <c r="B4" s="5"/>
      <c r="C4" s="1"/>
    </row>
    <row r="5" spans="1:27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31" t="s">
        <v>34</v>
      </c>
      <c r="H5" s="69" t="s">
        <v>40</v>
      </c>
      <c r="I5" s="69" t="s">
        <v>41</v>
      </c>
      <c r="J5" s="69" t="s">
        <v>49</v>
      </c>
      <c r="K5" s="69" t="s">
        <v>65</v>
      </c>
      <c r="L5" s="69" t="s">
        <v>73</v>
      </c>
      <c r="M5" s="69" t="s">
        <v>82</v>
      </c>
      <c r="N5" s="69" t="s">
        <v>86</v>
      </c>
      <c r="O5" s="69" t="s">
        <v>92</v>
      </c>
      <c r="P5" s="69" t="s">
        <v>103</v>
      </c>
      <c r="Q5" s="69" t="s">
        <v>104</v>
      </c>
      <c r="R5" s="69" t="s">
        <v>108</v>
      </c>
      <c r="S5" s="69" t="s">
        <v>113</v>
      </c>
      <c r="T5" s="69" t="s">
        <v>118</v>
      </c>
      <c r="U5" s="69" t="s">
        <v>160</v>
      </c>
      <c r="V5" s="69" t="s">
        <v>162</v>
      </c>
      <c r="W5" s="69" t="s">
        <v>166</v>
      </c>
      <c r="X5" s="69" t="s">
        <v>172</v>
      </c>
      <c r="Y5" s="69" t="s">
        <v>175</v>
      </c>
      <c r="Z5" s="8" t="s">
        <v>6</v>
      </c>
    </row>
    <row r="6" spans="1:27" s="9" customFormat="1" ht="16.5" x14ac:dyDescent="0.3">
      <c r="A6" s="24" t="s">
        <v>8</v>
      </c>
      <c r="B6" s="25"/>
      <c r="C6" s="26"/>
      <c r="D6" s="26"/>
      <c r="E6" s="27"/>
      <c r="F6" s="28"/>
      <c r="G6" s="2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29"/>
    </row>
    <row r="7" spans="1:27" s="9" customFormat="1" ht="16.5" x14ac:dyDescent="0.3">
      <c r="A7" s="14" t="s">
        <v>52</v>
      </c>
      <c r="B7" s="10"/>
      <c r="C7" s="11"/>
      <c r="D7" s="11"/>
      <c r="E7" s="12"/>
      <c r="F7" s="13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5"/>
    </row>
    <row r="8" spans="1:27" s="9" customFormat="1" ht="16.5" hidden="1" x14ac:dyDescent="0.3">
      <c r="A8" s="48" t="s">
        <v>53</v>
      </c>
      <c r="B8" s="64" t="s">
        <v>54</v>
      </c>
      <c r="C8" s="72" t="s">
        <v>55</v>
      </c>
      <c r="D8" s="72" t="s">
        <v>56</v>
      </c>
      <c r="E8" s="72">
        <v>6501</v>
      </c>
      <c r="F8" s="16">
        <v>17.259</v>
      </c>
      <c r="G8" s="49"/>
      <c r="H8" s="49"/>
      <c r="I8" s="49"/>
      <c r="J8" s="49">
        <f>750520-2</f>
        <v>750518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>
        <f>-750520+2</f>
        <v>-750518</v>
      </c>
      <c r="W8" s="49"/>
      <c r="X8" s="49"/>
      <c r="Y8" s="49"/>
      <c r="Z8" s="15">
        <f>SUM(G8:V8)</f>
        <v>0</v>
      </c>
    </row>
    <row r="9" spans="1:27" s="9" customFormat="1" ht="16.5" hidden="1" x14ac:dyDescent="0.3">
      <c r="A9" s="48" t="s">
        <v>53</v>
      </c>
      <c r="B9" s="16" t="s">
        <v>57</v>
      </c>
      <c r="C9" s="72" t="s">
        <v>55</v>
      </c>
      <c r="D9" s="72" t="s">
        <v>56</v>
      </c>
      <c r="E9" s="72">
        <v>6501</v>
      </c>
      <c r="F9" s="16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15">
        <f t="shared" ref="Z9:Z72" si="0">SUM(G9:V9)</f>
        <v>1</v>
      </c>
    </row>
    <row r="10" spans="1:27" s="9" customFormat="1" ht="16.5" hidden="1" x14ac:dyDescent="0.3">
      <c r="A10" s="73" t="s">
        <v>53</v>
      </c>
      <c r="B10" s="16" t="s">
        <v>58</v>
      </c>
      <c r="C10" s="72" t="s">
        <v>55</v>
      </c>
      <c r="D10" s="72" t="s">
        <v>56</v>
      </c>
      <c r="E10" s="72">
        <v>6501</v>
      </c>
      <c r="F10" s="40">
        <v>17.259</v>
      </c>
      <c r="G10" s="49"/>
      <c r="H10" s="49"/>
      <c r="I10" s="49"/>
      <c r="J10" s="49">
        <v>1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>
        <v>750518</v>
      </c>
      <c r="W10" s="49"/>
      <c r="X10" s="49"/>
      <c r="Y10" s="49"/>
      <c r="Z10" s="15">
        <f t="shared" si="0"/>
        <v>750519</v>
      </c>
    </row>
    <row r="11" spans="1:27" s="18" customFormat="1" ht="15.75" hidden="1" x14ac:dyDescent="0.25">
      <c r="A11" s="17" t="s">
        <v>59</v>
      </c>
      <c r="B11" s="16" t="s">
        <v>57</v>
      </c>
      <c r="C11" s="72" t="s">
        <v>60</v>
      </c>
      <c r="D11" s="72" t="s">
        <v>61</v>
      </c>
      <c r="E11" s="72">
        <v>6502</v>
      </c>
      <c r="F11" s="14">
        <v>17.257999999999999</v>
      </c>
      <c r="G11" s="49"/>
      <c r="H11" s="49"/>
      <c r="I11" s="49"/>
      <c r="J11" s="49">
        <f>116958-2</f>
        <v>116956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15">
        <f t="shared" si="0"/>
        <v>116956</v>
      </c>
    </row>
    <row r="12" spans="1:27" s="9" customFormat="1" ht="16.5" hidden="1" x14ac:dyDescent="0.3">
      <c r="A12" s="17" t="s">
        <v>59</v>
      </c>
      <c r="B12" s="16" t="s">
        <v>58</v>
      </c>
      <c r="C12" s="72" t="s">
        <v>60</v>
      </c>
      <c r="D12" s="72" t="s">
        <v>61</v>
      </c>
      <c r="E12" s="72">
        <v>6502</v>
      </c>
      <c r="F12" s="14">
        <v>17.257999999999999</v>
      </c>
      <c r="G12" s="49"/>
      <c r="H12" s="49"/>
      <c r="I12" s="49"/>
      <c r="J12" s="49">
        <v>1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15">
        <f t="shared" si="0"/>
        <v>1</v>
      </c>
    </row>
    <row r="13" spans="1:27" s="18" customFormat="1" ht="15.75" hidden="1" x14ac:dyDescent="0.25">
      <c r="A13" s="17" t="s">
        <v>59</v>
      </c>
      <c r="B13" s="16" t="s">
        <v>62</v>
      </c>
      <c r="C13" s="72" t="s">
        <v>60</v>
      </c>
      <c r="D13" s="72" t="s">
        <v>61</v>
      </c>
      <c r="E13" s="72">
        <v>6502</v>
      </c>
      <c r="F13" s="14">
        <v>17.257999999999999</v>
      </c>
      <c r="G13" s="49"/>
      <c r="H13" s="49"/>
      <c r="I13" s="49"/>
      <c r="J13" s="49">
        <v>1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15">
        <f t="shared" si="0"/>
        <v>1</v>
      </c>
    </row>
    <row r="14" spans="1:27" s="18" customFormat="1" ht="15.75" hidden="1" x14ac:dyDescent="0.25">
      <c r="A14" s="34" t="s">
        <v>63</v>
      </c>
      <c r="B14" s="16" t="s">
        <v>57</v>
      </c>
      <c r="C14" s="72" t="s">
        <v>64</v>
      </c>
      <c r="D14" s="14" t="s">
        <v>110</v>
      </c>
      <c r="E14" s="72">
        <v>6503</v>
      </c>
      <c r="F14" s="14">
        <v>17.277999999999999</v>
      </c>
      <c r="G14" s="49"/>
      <c r="H14" s="49"/>
      <c r="I14" s="49"/>
      <c r="J14" s="49">
        <f>139070-2</f>
        <v>139068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5">
        <f t="shared" si="0"/>
        <v>139068</v>
      </c>
    </row>
    <row r="15" spans="1:27" s="18" customFormat="1" ht="15.75" hidden="1" x14ac:dyDescent="0.25">
      <c r="A15" s="34" t="s">
        <v>63</v>
      </c>
      <c r="B15" s="16" t="s">
        <v>58</v>
      </c>
      <c r="C15" s="72" t="s">
        <v>64</v>
      </c>
      <c r="D15" s="14" t="s">
        <v>110</v>
      </c>
      <c r="E15" s="72">
        <v>6503</v>
      </c>
      <c r="F15" s="14">
        <v>17.277999999999999</v>
      </c>
      <c r="G15" s="49"/>
      <c r="H15" s="49"/>
      <c r="I15" s="49"/>
      <c r="J15" s="49">
        <v>1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15">
        <f t="shared" si="0"/>
        <v>1</v>
      </c>
    </row>
    <row r="16" spans="1:27" s="18" customFormat="1" ht="15.75" hidden="1" x14ac:dyDescent="0.25">
      <c r="A16" s="34" t="s">
        <v>63</v>
      </c>
      <c r="B16" s="16" t="s">
        <v>62</v>
      </c>
      <c r="C16" s="72" t="s">
        <v>64</v>
      </c>
      <c r="D16" s="14" t="s">
        <v>110</v>
      </c>
      <c r="E16" s="72">
        <v>6503</v>
      </c>
      <c r="F16" s="14">
        <v>17.277999999999999</v>
      </c>
      <c r="G16" s="49"/>
      <c r="H16" s="49"/>
      <c r="I16" s="49"/>
      <c r="J16" s="49">
        <v>1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15">
        <f t="shared" si="0"/>
        <v>1</v>
      </c>
      <c r="AA16" s="54"/>
    </row>
    <row r="17" spans="1:27" s="18" customFormat="1" ht="15.75" hidden="1" x14ac:dyDescent="0.25">
      <c r="A17" s="17" t="s">
        <v>59</v>
      </c>
      <c r="B17" s="16" t="s">
        <v>99</v>
      </c>
      <c r="C17" s="72" t="s">
        <v>100</v>
      </c>
      <c r="D17" s="72" t="s">
        <v>61</v>
      </c>
      <c r="E17" s="72">
        <v>6502</v>
      </c>
      <c r="F17" s="14">
        <v>17.257999999999999</v>
      </c>
      <c r="G17" s="49"/>
      <c r="H17" s="49"/>
      <c r="I17" s="49"/>
      <c r="J17" s="49"/>
      <c r="K17" s="49"/>
      <c r="L17" s="49"/>
      <c r="M17" s="49"/>
      <c r="N17" s="49"/>
      <c r="O17" s="49"/>
      <c r="P17" s="49">
        <f>551238-1</f>
        <v>551237</v>
      </c>
      <c r="Q17" s="49"/>
      <c r="R17" s="49"/>
      <c r="S17" s="49"/>
      <c r="T17" s="49"/>
      <c r="U17" s="49"/>
      <c r="V17" s="49">
        <v>-396000</v>
      </c>
      <c r="W17" s="49"/>
      <c r="X17" s="49"/>
      <c r="Y17" s="49"/>
      <c r="Z17" s="15">
        <f t="shared" si="0"/>
        <v>155237</v>
      </c>
    </row>
    <row r="18" spans="1:27" s="9" customFormat="1" ht="16.5" hidden="1" x14ac:dyDescent="0.3">
      <c r="A18" s="17" t="s">
        <v>59</v>
      </c>
      <c r="B18" s="16" t="s">
        <v>58</v>
      </c>
      <c r="C18" s="72" t="s">
        <v>100</v>
      </c>
      <c r="D18" s="72" t="s">
        <v>61</v>
      </c>
      <c r="E18" s="72">
        <v>6502</v>
      </c>
      <c r="F18" s="14">
        <v>17.257999999999999</v>
      </c>
      <c r="G18" s="49"/>
      <c r="H18" s="49"/>
      <c r="I18" s="49"/>
      <c r="J18" s="49"/>
      <c r="K18" s="49"/>
      <c r="L18" s="49"/>
      <c r="M18" s="49"/>
      <c r="N18" s="49"/>
      <c r="O18" s="49"/>
      <c r="P18" s="49">
        <v>1</v>
      </c>
      <c r="Q18" s="49"/>
      <c r="R18" s="49"/>
      <c r="S18" s="49"/>
      <c r="T18" s="49"/>
      <c r="U18" s="49"/>
      <c r="V18" s="49">
        <v>396000</v>
      </c>
      <c r="W18" s="49"/>
      <c r="X18" s="49"/>
      <c r="Y18" s="49"/>
      <c r="Z18" s="15">
        <f t="shared" si="0"/>
        <v>396001</v>
      </c>
    </row>
    <row r="19" spans="1:27" s="9" customFormat="1" ht="16.5" hidden="1" x14ac:dyDescent="0.3">
      <c r="A19" s="34" t="s">
        <v>63</v>
      </c>
      <c r="B19" s="16" t="s">
        <v>99</v>
      </c>
      <c r="C19" s="72" t="s">
        <v>101</v>
      </c>
      <c r="D19" s="14" t="s">
        <v>110</v>
      </c>
      <c r="E19" s="72">
        <v>6503</v>
      </c>
      <c r="F19" s="14">
        <v>17.277999999999999</v>
      </c>
      <c r="G19" s="49"/>
      <c r="H19" s="49"/>
      <c r="I19" s="49"/>
      <c r="J19" s="49"/>
      <c r="K19" s="49"/>
      <c r="L19" s="49"/>
      <c r="M19" s="49"/>
      <c r="N19" s="49"/>
      <c r="O19" s="49"/>
      <c r="P19" s="49">
        <f>591751-1</f>
        <v>591750</v>
      </c>
      <c r="Q19" s="49"/>
      <c r="R19" s="49"/>
      <c r="S19" s="49"/>
      <c r="T19" s="49"/>
      <c r="U19" s="49"/>
      <c r="V19" s="49">
        <v>-478000</v>
      </c>
      <c r="W19" s="49"/>
      <c r="X19" s="49"/>
      <c r="Y19" s="49"/>
      <c r="Z19" s="15">
        <f t="shared" si="0"/>
        <v>113750</v>
      </c>
    </row>
    <row r="20" spans="1:27" s="9" customFormat="1" ht="16.5" hidden="1" x14ac:dyDescent="0.3">
      <c r="A20" s="34" t="s">
        <v>63</v>
      </c>
      <c r="B20" s="16" t="s">
        <v>58</v>
      </c>
      <c r="C20" s="72" t="s">
        <v>101</v>
      </c>
      <c r="D20" s="14" t="s">
        <v>110</v>
      </c>
      <c r="E20" s="72">
        <v>6503</v>
      </c>
      <c r="F20" s="14">
        <v>17.277999999999999</v>
      </c>
      <c r="G20" s="49"/>
      <c r="H20" s="49"/>
      <c r="I20" s="49"/>
      <c r="J20" s="49"/>
      <c r="K20" s="49"/>
      <c r="L20" s="49"/>
      <c r="M20" s="49"/>
      <c r="N20" s="49"/>
      <c r="O20" s="49"/>
      <c r="P20" s="49">
        <v>1</v>
      </c>
      <c r="Q20" s="49"/>
      <c r="R20" s="49"/>
      <c r="S20" s="49"/>
      <c r="T20" s="49"/>
      <c r="U20" s="49"/>
      <c r="V20" s="49">
        <v>478000.00000000006</v>
      </c>
      <c r="W20" s="49"/>
      <c r="X20" s="49"/>
      <c r="Y20" s="49"/>
      <c r="Z20" s="15">
        <f t="shared" si="0"/>
        <v>478001.00000000006</v>
      </c>
    </row>
    <row r="21" spans="1:27" s="9" customFormat="1" ht="16.5" hidden="1" x14ac:dyDescent="0.3">
      <c r="A21" s="76" t="s">
        <v>109</v>
      </c>
      <c r="B21" s="77" t="s">
        <v>23</v>
      </c>
      <c r="C21" s="14" t="s">
        <v>101</v>
      </c>
      <c r="D21" s="14" t="s">
        <v>110</v>
      </c>
      <c r="E21" s="14">
        <v>6523</v>
      </c>
      <c r="F21" s="78">
        <v>17.277999999999999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>
        <v>45000</v>
      </c>
      <c r="S21" s="49"/>
      <c r="T21" s="49"/>
      <c r="U21" s="49"/>
      <c r="V21" s="49"/>
      <c r="W21" s="49"/>
      <c r="X21" s="49"/>
      <c r="Y21" s="49"/>
      <c r="Z21" s="15">
        <f t="shared" si="0"/>
        <v>45000</v>
      </c>
    </row>
    <row r="22" spans="1:27" s="9" customFormat="1" ht="16.5" hidden="1" x14ac:dyDescent="0.3">
      <c r="A22" s="79" t="s">
        <v>114</v>
      </c>
      <c r="B22" s="16" t="s">
        <v>23</v>
      </c>
      <c r="C22" s="80" t="s">
        <v>115</v>
      </c>
      <c r="D22" s="14" t="s">
        <v>110</v>
      </c>
      <c r="E22" s="14">
        <v>6404</v>
      </c>
      <c r="F22" s="14">
        <v>17.277999999999999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>
        <f>42000-1</f>
        <v>41999</v>
      </c>
      <c r="T22" s="49"/>
      <c r="U22" s="49"/>
      <c r="V22" s="49">
        <v>-41999</v>
      </c>
      <c r="W22" s="49"/>
      <c r="X22" s="49"/>
      <c r="Y22" s="49"/>
      <c r="Z22" s="15">
        <f t="shared" si="0"/>
        <v>0</v>
      </c>
    </row>
    <row r="23" spans="1:27" s="9" customFormat="1" ht="16.5" x14ac:dyDescent="0.3">
      <c r="A23" s="79" t="s">
        <v>114</v>
      </c>
      <c r="B23" s="16" t="s">
        <v>78</v>
      </c>
      <c r="C23" s="80" t="s">
        <v>115</v>
      </c>
      <c r="D23" s="14" t="s">
        <v>110</v>
      </c>
      <c r="E23" s="14">
        <v>6404</v>
      </c>
      <c r="F23" s="14">
        <v>17.277999999999999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>
        <v>1</v>
      </c>
      <c r="T23" s="49"/>
      <c r="U23" s="49"/>
      <c r="V23" s="49">
        <v>41999</v>
      </c>
      <c r="W23" s="49"/>
      <c r="X23" s="49"/>
      <c r="Y23" s="49">
        <v>-42000</v>
      </c>
      <c r="Z23" s="15">
        <f>SUM(S23:Y23)</f>
        <v>0</v>
      </c>
    </row>
    <row r="24" spans="1:27" s="9" customFormat="1" ht="16.5" x14ac:dyDescent="0.3">
      <c r="A24" s="34"/>
      <c r="B24" s="16"/>
      <c r="C24" s="33"/>
      <c r="D24" s="14"/>
      <c r="E24" s="16"/>
      <c r="F24" s="14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5">
        <f t="shared" si="0"/>
        <v>0</v>
      </c>
      <c r="AA24" s="55"/>
    </row>
    <row r="25" spans="1:27" s="9" customFormat="1" ht="16.5" x14ac:dyDescent="0.3">
      <c r="A25" s="34"/>
      <c r="B25" s="16"/>
      <c r="C25" s="33"/>
      <c r="D25" s="14"/>
      <c r="E25" s="51"/>
      <c r="F25" s="14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5">
        <f t="shared" si="0"/>
        <v>0</v>
      </c>
    </row>
    <row r="26" spans="1:27" s="9" customFormat="1" ht="16.5" x14ac:dyDescent="0.3">
      <c r="A26" s="34"/>
      <c r="B26" s="16"/>
      <c r="C26" s="57"/>
      <c r="D26" s="14"/>
      <c r="E26" s="51"/>
      <c r="F26" s="14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15">
        <f t="shared" si="0"/>
        <v>0</v>
      </c>
    </row>
    <row r="27" spans="1:27" s="9" customFormat="1" ht="16.5" hidden="1" x14ac:dyDescent="0.3">
      <c r="A27" s="62"/>
      <c r="B27" s="64"/>
      <c r="C27" s="65"/>
      <c r="D27" s="36"/>
      <c r="E27" s="66"/>
      <c r="F27" s="6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15">
        <f t="shared" si="0"/>
        <v>0</v>
      </c>
    </row>
    <row r="28" spans="1:27" s="9" customFormat="1" ht="16.5" hidden="1" x14ac:dyDescent="0.3">
      <c r="A28" s="62"/>
      <c r="B28" s="16"/>
      <c r="C28" s="65"/>
      <c r="D28" s="36"/>
      <c r="E28" s="66"/>
      <c r="F28" s="66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15">
        <f t="shared" si="0"/>
        <v>0</v>
      </c>
    </row>
    <row r="29" spans="1:27" s="9" customFormat="1" ht="16.5" hidden="1" x14ac:dyDescent="0.3">
      <c r="A29" s="17"/>
      <c r="B29" s="16"/>
      <c r="C29" s="57"/>
      <c r="D29" s="14"/>
      <c r="E29" s="57"/>
      <c r="F29" s="14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15">
        <f t="shared" si="0"/>
        <v>0</v>
      </c>
    </row>
    <row r="30" spans="1:27" s="9" customFormat="1" ht="16.5" hidden="1" x14ac:dyDescent="0.3">
      <c r="A30" s="58" t="s">
        <v>8</v>
      </c>
      <c r="B30" s="16"/>
      <c r="C30" s="56"/>
      <c r="D30" s="56"/>
      <c r="E30" s="56"/>
      <c r="F30" s="56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15">
        <f t="shared" si="0"/>
        <v>0</v>
      </c>
    </row>
    <row r="31" spans="1:27" s="9" customFormat="1" ht="16.5" hidden="1" x14ac:dyDescent="0.3">
      <c r="A31" s="17" t="s">
        <v>44</v>
      </c>
      <c r="B31" s="16"/>
      <c r="C31" s="56"/>
      <c r="D31" s="56"/>
      <c r="E31" s="56"/>
      <c r="F31" s="56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15">
        <f t="shared" si="0"/>
        <v>0</v>
      </c>
    </row>
    <row r="32" spans="1:27" s="9" customFormat="1" ht="16.5" hidden="1" x14ac:dyDescent="0.3">
      <c r="A32" s="44" t="s">
        <v>22</v>
      </c>
      <c r="B32" s="16" t="s">
        <v>23</v>
      </c>
      <c r="C32" s="47" t="s">
        <v>45</v>
      </c>
      <c r="D32" s="70" t="s">
        <v>46</v>
      </c>
      <c r="E32" s="71" t="s">
        <v>47</v>
      </c>
      <c r="F32" s="14" t="s">
        <v>15</v>
      </c>
      <c r="G32" s="49"/>
      <c r="H32" s="49"/>
      <c r="I32" s="49">
        <v>95000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15">
        <f t="shared" si="0"/>
        <v>95000</v>
      </c>
    </row>
    <row r="33" spans="1:26" s="9" customFormat="1" ht="16.5" hidden="1" x14ac:dyDescent="0.3">
      <c r="A33" s="35" t="s">
        <v>14</v>
      </c>
      <c r="B33" s="16" t="s">
        <v>23</v>
      </c>
      <c r="C33" s="70" t="s">
        <v>107</v>
      </c>
      <c r="D33" s="70" t="s">
        <v>46</v>
      </c>
      <c r="E33" s="60" t="s">
        <v>48</v>
      </c>
      <c r="F33" s="16" t="s">
        <v>15</v>
      </c>
      <c r="G33" s="49"/>
      <c r="H33" s="49"/>
      <c r="I33" s="49">
        <v>245028.13</v>
      </c>
      <c r="J33" s="49"/>
      <c r="K33" s="49"/>
      <c r="L33" s="49"/>
      <c r="M33" s="49"/>
      <c r="N33" s="49"/>
      <c r="O33" s="49"/>
      <c r="P33" s="49"/>
      <c r="Q33" s="49">
        <v>345871.87</v>
      </c>
      <c r="R33" s="49"/>
      <c r="S33" s="49"/>
      <c r="T33" s="49"/>
      <c r="U33" s="49"/>
      <c r="V33" s="49"/>
      <c r="W33" s="49"/>
      <c r="X33" s="49"/>
      <c r="Y33" s="49"/>
      <c r="Z33" s="15">
        <f t="shared" si="0"/>
        <v>590900</v>
      </c>
    </row>
    <row r="34" spans="1:26" s="9" customFormat="1" ht="16.5" hidden="1" x14ac:dyDescent="0.3">
      <c r="A34" s="35"/>
      <c r="B34" s="16"/>
      <c r="C34" s="14"/>
      <c r="D34" s="14"/>
      <c r="E34" s="14"/>
      <c r="F34" s="1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15">
        <f t="shared" si="0"/>
        <v>0</v>
      </c>
    </row>
    <row r="35" spans="1:26" s="9" customFormat="1" ht="16.5" hidden="1" x14ac:dyDescent="0.3">
      <c r="A35" s="17"/>
      <c r="B35" s="16"/>
      <c r="C35" s="56"/>
      <c r="D35" s="56"/>
      <c r="E35" s="56"/>
      <c r="F35" s="5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5">
        <f t="shared" si="0"/>
        <v>0</v>
      </c>
    </row>
    <row r="36" spans="1:26" s="9" customFormat="1" ht="16.5" hidden="1" x14ac:dyDescent="0.3">
      <c r="A36" s="24" t="s">
        <v>8</v>
      </c>
      <c r="B36" s="16"/>
      <c r="C36" s="56"/>
      <c r="D36" s="56"/>
      <c r="E36" s="56"/>
      <c r="F36" s="56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15">
        <f t="shared" si="0"/>
        <v>0</v>
      </c>
    </row>
    <row r="37" spans="1:26" s="9" customFormat="1" ht="16.5" hidden="1" x14ac:dyDescent="0.3">
      <c r="A37" s="14" t="s">
        <v>29</v>
      </c>
      <c r="B37" s="10"/>
      <c r="C37" s="11"/>
      <c r="D37" s="11"/>
      <c r="E37" s="12"/>
      <c r="F37" s="1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5">
        <f t="shared" si="0"/>
        <v>0</v>
      </c>
    </row>
    <row r="38" spans="1:26" s="9" customFormat="1" ht="16.5" hidden="1" x14ac:dyDescent="0.3">
      <c r="A38" s="17" t="s">
        <v>16</v>
      </c>
      <c r="B38" s="16" t="s">
        <v>23</v>
      </c>
      <c r="C38" s="14" t="s">
        <v>95</v>
      </c>
      <c r="D38" s="14" t="s">
        <v>96</v>
      </c>
      <c r="E38" s="14" t="s">
        <v>97</v>
      </c>
      <c r="F38" s="75">
        <v>17.207000000000001</v>
      </c>
      <c r="G38" s="49"/>
      <c r="H38" s="49"/>
      <c r="I38" s="49"/>
      <c r="J38" s="49"/>
      <c r="K38" s="49"/>
      <c r="L38" s="49"/>
      <c r="M38" s="49"/>
      <c r="N38" s="49"/>
      <c r="O38" s="49">
        <f>91930.922084666-1</f>
        <v>91929.922084666003</v>
      </c>
      <c r="P38" s="49"/>
      <c r="Q38" s="49"/>
      <c r="R38" s="49"/>
      <c r="S38" s="49"/>
      <c r="T38" s="49"/>
      <c r="U38" s="49"/>
      <c r="V38" s="49">
        <v>-15000</v>
      </c>
      <c r="W38" s="49"/>
      <c r="X38" s="49"/>
      <c r="Y38" s="49"/>
      <c r="Z38" s="15">
        <f t="shared" si="0"/>
        <v>76929.922084666003</v>
      </c>
    </row>
    <row r="39" spans="1:26" s="9" customFormat="1" ht="16.5" hidden="1" x14ac:dyDescent="0.3">
      <c r="A39" s="17" t="s">
        <v>16</v>
      </c>
      <c r="B39" s="16" t="s">
        <v>78</v>
      </c>
      <c r="C39" s="14" t="s">
        <v>95</v>
      </c>
      <c r="D39" s="14" t="s">
        <v>96</v>
      </c>
      <c r="E39" s="14" t="s">
        <v>97</v>
      </c>
      <c r="F39" s="75">
        <v>17.207000000000001</v>
      </c>
      <c r="G39" s="49"/>
      <c r="H39" s="49"/>
      <c r="I39" s="49"/>
      <c r="J39" s="49"/>
      <c r="K39" s="49"/>
      <c r="L39" s="49"/>
      <c r="M39" s="49"/>
      <c r="N39" s="49"/>
      <c r="O39" s="49">
        <v>1</v>
      </c>
      <c r="P39" s="49"/>
      <c r="Q39" s="49"/>
      <c r="R39" s="49"/>
      <c r="S39" s="49"/>
      <c r="T39" s="49"/>
      <c r="U39" s="49"/>
      <c r="V39" s="49">
        <v>15000</v>
      </c>
      <c r="W39" s="49"/>
      <c r="X39" s="49"/>
      <c r="Y39" s="49"/>
      <c r="Z39" s="15">
        <f t="shared" si="0"/>
        <v>15001</v>
      </c>
    </row>
    <row r="40" spans="1:26" s="9" customFormat="1" ht="16.5" hidden="1" x14ac:dyDescent="0.3">
      <c r="A40" s="17" t="s">
        <v>17</v>
      </c>
      <c r="B40" s="16" t="s">
        <v>23</v>
      </c>
      <c r="C40" s="14" t="s">
        <v>95</v>
      </c>
      <c r="D40" s="14" t="s">
        <v>96</v>
      </c>
      <c r="E40" s="14" t="s">
        <v>98</v>
      </c>
      <c r="F40" s="75" t="s">
        <v>18</v>
      </c>
      <c r="G40" s="49"/>
      <c r="H40" s="49"/>
      <c r="I40" s="49"/>
      <c r="J40" s="49"/>
      <c r="K40" s="49"/>
      <c r="L40" s="49"/>
      <c r="M40" s="49"/>
      <c r="N40" s="49"/>
      <c r="O40" s="49">
        <f>7500.0023350967-1</f>
        <v>7499.0023350967003</v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15">
        <f t="shared" si="0"/>
        <v>7499.0023350967003</v>
      </c>
    </row>
    <row r="41" spans="1:26" s="9" customFormat="1" ht="16.5" hidden="1" x14ac:dyDescent="0.3">
      <c r="A41" s="17" t="s">
        <v>17</v>
      </c>
      <c r="B41" s="16" t="s">
        <v>78</v>
      </c>
      <c r="C41" s="14" t="s">
        <v>95</v>
      </c>
      <c r="D41" s="14" t="s">
        <v>96</v>
      </c>
      <c r="E41" s="14" t="s">
        <v>98</v>
      </c>
      <c r="F41" s="75" t="s">
        <v>18</v>
      </c>
      <c r="G41" s="49"/>
      <c r="H41" s="49"/>
      <c r="I41" s="49"/>
      <c r="J41" s="49"/>
      <c r="K41" s="49"/>
      <c r="L41" s="49"/>
      <c r="M41" s="49"/>
      <c r="N41" s="49"/>
      <c r="O41" s="49">
        <v>1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15">
        <f t="shared" si="0"/>
        <v>1</v>
      </c>
    </row>
    <row r="42" spans="1:26" s="9" customFormat="1" ht="16.5" hidden="1" x14ac:dyDescent="0.3">
      <c r="A42" s="39" t="s">
        <v>24</v>
      </c>
      <c r="B42" s="16" t="s">
        <v>23</v>
      </c>
      <c r="C42" s="59" t="s">
        <v>37</v>
      </c>
      <c r="D42" s="33" t="s">
        <v>38</v>
      </c>
      <c r="E42" s="14" t="s">
        <v>39</v>
      </c>
      <c r="F42" s="16" t="s">
        <v>15</v>
      </c>
      <c r="G42" s="49"/>
      <c r="H42" s="49">
        <v>33059.97565496841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15">
        <f t="shared" si="0"/>
        <v>33059.97565496841</v>
      </c>
    </row>
    <row r="43" spans="1:26" s="9" customFormat="1" ht="16.5" hidden="1" x14ac:dyDescent="0.3">
      <c r="A43" s="17" t="s">
        <v>30</v>
      </c>
      <c r="B43" s="61" t="s">
        <v>31</v>
      </c>
      <c r="C43" s="14" t="s">
        <v>26</v>
      </c>
      <c r="D43" s="63" t="s">
        <v>27</v>
      </c>
      <c r="E43" s="63" t="s">
        <v>28</v>
      </c>
      <c r="F43" s="63">
        <v>10.561</v>
      </c>
      <c r="G43" s="49">
        <v>5024.875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15">
        <f t="shared" si="0"/>
        <v>5024.875</v>
      </c>
    </row>
    <row r="44" spans="1:26" s="9" customFormat="1" ht="16.5" hidden="1" x14ac:dyDescent="0.3">
      <c r="A44" s="18" t="s">
        <v>85</v>
      </c>
      <c r="B44" s="61" t="s">
        <v>23</v>
      </c>
      <c r="C44" s="14" t="s">
        <v>37</v>
      </c>
      <c r="D44" s="14" t="s">
        <v>38</v>
      </c>
      <c r="E44" s="14" t="s">
        <v>39</v>
      </c>
      <c r="F44" s="63"/>
      <c r="G44" s="49"/>
      <c r="H44" s="49"/>
      <c r="I44" s="49"/>
      <c r="J44" s="49"/>
      <c r="K44" s="49"/>
      <c r="L44" s="49"/>
      <c r="M44" s="49">
        <v>25139.440000000002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5">
        <f t="shared" si="0"/>
        <v>25139.440000000002</v>
      </c>
    </row>
    <row r="45" spans="1:26" s="9" customFormat="1" ht="16.5" hidden="1" x14ac:dyDescent="0.3">
      <c r="A45" s="39" t="s">
        <v>119</v>
      </c>
      <c r="B45" s="82" t="s">
        <v>159</v>
      </c>
      <c r="C45" s="14" t="s">
        <v>120</v>
      </c>
      <c r="D45" s="33" t="s">
        <v>27</v>
      </c>
      <c r="E45" s="14" t="s">
        <v>28</v>
      </c>
      <c r="F45" s="16">
        <v>10.561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>
        <v>21271.839999999997</v>
      </c>
      <c r="U45" s="49"/>
      <c r="V45" s="49"/>
      <c r="W45" s="49"/>
      <c r="X45" s="49"/>
      <c r="Y45" s="49"/>
      <c r="Z45" s="15">
        <f t="shared" si="0"/>
        <v>21271.839999999997</v>
      </c>
    </row>
    <row r="46" spans="1:26" s="9" customFormat="1" ht="16.5" hidden="1" x14ac:dyDescent="0.3">
      <c r="A46" s="39" t="s">
        <v>125</v>
      </c>
      <c r="B46" s="65" t="s">
        <v>121</v>
      </c>
      <c r="C46" s="14" t="s">
        <v>122</v>
      </c>
      <c r="D46" s="14" t="s">
        <v>123</v>
      </c>
      <c r="E46" s="14" t="s">
        <v>124</v>
      </c>
      <c r="F46" s="16" t="s">
        <v>15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2006.95</v>
      </c>
      <c r="U46" s="49"/>
      <c r="V46" s="49"/>
      <c r="W46" s="49"/>
      <c r="X46" s="49"/>
      <c r="Y46" s="49"/>
      <c r="Z46" s="15">
        <f t="shared" si="0"/>
        <v>2006.95</v>
      </c>
    </row>
    <row r="47" spans="1:26" s="9" customFormat="1" ht="16.5" hidden="1" x14ac:dyDescent="0.3">
      <c r="A47" s="39" t="s">
        <v>126</v>
      </c>
      <c r="B47" s="65" t="s">
        <v>121</v>
      </c>
      <c r="C47" s="51" t="s">
        <v>127</v>
      </c>
      <c r="D47" s="51" t="s">
        <v>128</v>
      </c>
      <c r="E47" s="51" t="s">
        <v>129</v>
      </c>
      <c r="F47" s="16" t="s">
        <v>15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>
        <v>16700.16</v>
      </c>
      <c r="U47" s="49"/>
      <c r="V47" s="49"/>
      <c r="W47" s="49"/>
      <c r="X47" s="49"/>
      <c r="Y47" s="49"/>
      <c r="Z47" s="15">
        <f t="shared" si="0"/>
        <v>16700.16</v>
      </c>
    </row>
    <row r="48" spans="1:26" s="9" customFormat="1" ht="16.5" hidden="1" x14ac:dyDescent="0.3">
      <c r="A48" s="17" t="s">
        <v>130</v>
      </c>
      <c r="B48" s="65" t="s">
        <v>121</v>
      </c>
      <c r="C48" s="51" t="s">
        <v>131</v>
      </c>
      <c r="D48" s="14" t="s">
        <v>132</v>
      </c>
      <c r="E48" s="51" t="s">
        <v>133</v>
      </c>
      <c r="F48" s="16" t="s">
        <v>15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>
        <v>1648.37</v>
      </c>
      <c r="U48" s="49"/>
      <c r="V48" s="49"/>
      <c r="W48" s="49"/>
      <c r="X48" s="49"/>
      <c r="Y48" s="49"/>
      <c r="Z48" s="15">
        <f t="shared" si="0"/>
        <v>1648.37</v>
      </c>
    </row>
    <row r="49" spans="1:26" s="9" customFormat="1" ht="16.5" hidden="1" x14ac:dyDescent="0.3">
      <c r="A49" s="17" t="s">
        <v>134</v>
      </c>
      <c r="B49" s="65" t="s">
        <v>121</v>
      </c>
      <c r="C49" s="51" t="s">
        <v>135</v>
      </c>
      <c r="D49" s="14" t="s">
        <v>136</v>
      </c>
      <c r="E49" s="51" t="s">
        <v>137</v>
      </c>
      <c r="F49" s="16" t="s">
        <v>15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>
        <v>12525.12</v>
      </c>
      <c r="U49" s="49"/>
      <c r="V49" s="49"/>
      <c r="W49" s="49"/>
      <c r="X49" s="49"/>
      <c r="Y49" s="49"/>
      <c r="Z49" s="15">
        <f t="shared" si="0"/>
        <v>12525.12</v>
      </c>
    </row>
    <row r="50" spans="1:26" s="9" customFormat="1" ht="16.5" hidden="1" x14ac:dyDescent="0.3">
      <c r="A50" s="45" t="s">
        <v>138</v>
      </c>
      <c r="B50" s="65" t="s">
        <v>121</v>
      </c>
      <c r="C50" s="14" t="s">
        <v>139</v>
      </c>
      <c r="D50" s="14" t="s">
        <v>140</v>
      </c>
      <c r="E50" s="14" t="s">
        <v>141</v>
      </c>
      <c r="F50" s="16" t="s">
        <v>15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>
        <v>3050</v>
      </c>
      <c r="U50" s="49"/>
      <c r="V50" s="49"/>
      <c r="W50" s="49"/>
      <c r="X50" s="49"/>
      <c r="Y50" s="49"/>
      <c r="Z50" s="15">
        <f t="shared" si="0"/>
        <v>3050</v>
      </c>
    </row>
    <row r="51" spans="1:26" s="9" customFormat="1" ht="16.5" hidden="1" x14ac:dyDescent="0.3">
      <c r="A51" s="17" t="s">
        <v>142</v>
      </c>
      <c r="B51" s="65" t="s">
        <v>121</v>
      </c>
      <c r="C51" s="14" t="s">
        <v>143</v>
      </c>
      <c r="D51" s="14" t="s">
        <v>144</v>
      </c>
      <c r="E51" s="14" t="s">
        <v>145</v>
      </c>
      <c r="F51" s="16" t="s">
        <v>15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>
        <v>2761.34</v>
      </c>
      <c r="U51" s="49"/>
      <c r="V51" s="49"/>
      <c r="W51" s="49"/>
      <c r="X51" s="49"/>
      <c r="Y51" s="49"/>
      <c r="Z51" s="15">
        <f t="shared" si="0"/>
        <v>2761.34</v>
      </c>
    </row>
    <row r="52" spans="1:26" s="9" customFormat="1" ht="16.5" hidden="1" x14ac:dyDescent="0.3">
      <c r="A52" s="17" t="s">
        <v>146</v>
      </c>
      <c r="B52" s="65" t="s">
        <v>147</v>
      </c>
      <c r="C52" s="51" t="s">
        <v>148</v>
      </c>
      <c r="D52" s="14" t="s">
        <v>149</v>
      </c>
      <c r="E52" s="51" t="s">
        <v>150</v>
      </c>
      <c r="F52" s="16" t="s">
        <v>15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>
        <v>26565.199999999997</v>
      </c>
      <c r="U52" s="49"/>
      <c r="V52" s="49"/>
      <c r="W52" s="49"/>
      <c r="X52" s="49"/>
      <c r="Y52" s="49"/>
      <c r="Z52" s="15">
        <f t="shared" si="0"/>
        <v>26565.199999999997</v>
      </c>
    </row>
    <row r="53" spans="1:26" s="9" customFormat="1" ht="16.5" hidden="1" x14ac:dyDescent="0.3">
      <c r="A53" s="17"/>
      <c r="B53" s="40"/>
      <c r="C53" s="43"/>
      <c r="D53" s="43"/>
      <c r="E53" s="43"/>
      <c r="F53" s="40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15">
        <f t="shared" si="0"/>
        <v>0</v>
      </c>
    </row>
    <row r="54" spans="1:26" s="9" customFormat="1" ht="16.5" hidden="1" x14ac:dyDescent="0.3">
      <c r="A54" s="24" t="s">
        <v>8</v>
      </c>
      <c r="B54" s="40"/>
      <c r="C54" s="43"/>
      <c r="D54" s="43"/>
      <c r="E54" s="43"/>
      <c r="F54" s="4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15">
        <f t="shared" si="0"/>
        <v>0</v>
      </c>
    </row>
    <row r="55" spans="1:26" s="9" customFormat="1" ht="16.5" hidden="1" x14ac:dyDescent="0.3">
      <c r="A55" s="14" t="s">
        <v>74</v>
      </c>
      <c r="B55" s="40"/>
      <c r="C55" s="43"/>
      <c r="D55" s="43"/>
      <c r="E55" s="43"/>
      <c r="F55" s="40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15">
        <f t="shared" si="0"/>
        <v>0</v>
      </c>
    </row>
    <row r="56" spans="1:26" s="9" customFormat="1" ht="16.5" hidden="1" x14ac:dyDescent="0.3">
      <c r="A56" s="34" t="s">
        <v>75</v>
      </c>
      <c r="B56" s="46" t="s">
        <v>23</v>
      </c>
      <c r="C56" s="14" t="s">
        <v>76</v>
      </c>
      <c r="D56" s="51" t="s">
        <v>21</v>
      </c>
      <c r="E56" s="51" t="s">
        <v>77</v>
      </c>
      <c r="F56" s="14">
        <v>17.245000000000001</v>
      </c>
      <c r="G56" s="49"/>
      <c r="H56" s="49"/>
      <c r="I56" s="49"/>
      <c r="J56" s="49"/>
      <c r="K56" s="49"/>
      <c r="L56" s="49">
        <f>165023-2</f>
        <v>165021</v>
      </c>
      <c r="M56" s="49"/>
      <c r="N56" s="49"/>
      <c r="O56" s="49"/>
      <c r="P56" s="49"/>
      <c r="Q56" s="49"/>
      <c r="R56" s="49"/>
      <c r="S56" s="49"/>
      <c r="T56" s="49"/>
      <c r="U56" s="49"/>
      <c r="V56" s="49">
        <v>-163000</v>
      </c>
      <c r="W56" s="49"/>
      <c r="X56" s="49"/>
      <c r="Y56" s="49"/>
      <c r="Z56" s="15">
        <f t="shared" si="0"/>
        <v>2021</v>
      </c>
    </row>
    <row r="57" spans="1:26" s="9" customFormat="1" ht="16.5" hidden="1" x14ac:dyDescent="0.3">
      <c r="A57" s="34" t="s">
        <v>75</v>
      </c>
      <c r="B57" s="16" t="s">
        <v>78</v>
      </c>
      <c r="C57" s="14" t="s">
        <v>76</v>
      </c>
      <c r="D57" s="51" t="s">
        <v>21</v>
      </c>
      <c r="E57" s="51" t="s">
        <v>77</v>
      </c>
      <c r="F57" s="14">
        <v>17.245000000000001</v>
      </c>
      <c r="G57" s="49"/>
      <c r="H57" s="49"/>
      <c r="I57" s="49"/>
      <c r="J57" s="49"/>
      <c r="K57" s="49"/>
      <c r="L57" s="49">
        <v>1</v>
      </c>
      <c r="M57" s="49"/>
      <c r="N57" s="49"/>
      <c r="O57" s="49"/>
      <c r="P57" s="49"/>
      <c r="Q57" s="49"/>
      <c r="R57" s="49"/>
      <c r="S57" s="49"/>
      <c r="T57" s="49"/>
      <c r="U57" s="49"/>
      <c r="V57" s="49">
        <v>163000</v>
      </c>
      <c r="W57" s="49"/>
      <c r="X57" s="49">
        <v>-40000</v>
      </c>
      <c r="Y57" s="49"/>
      <c r="Z57" s="15">
        <f>SUM(V57:X57)</f>
        <v>123000</v>
      </c>
    </row>
    <row r="58" spans="1:26" s="9" customFormat="1" ht="16.5" hidden="1" x14ac:dyDescent="0.3">
      <c r="A58" s="34" t="s">
        <v>75</v>
      </c>
      <c r="B58" s="16" t="s">
        <v>79</v>
      </c>
      <c r="C58" s="14" t="s">
        <v>76</v>
      </c>
      <c r="D58" s="51" t="s">
        <v>21</v>
      </c>
      <c r="E58" s="51" t="s">
        <v>77</v>
      </c>
      <c r="F58" s="14">
        <v>17.245000000000001</v>
      </c>
      <c r="G58" s="49"/>
      <c r="H58" s="49"/>
      <c r="I58" s="49"/>
      <c r="J58" s="49"/>
      <c r="K58" s="49"/>
      <c r="L58" s="49">
        <v>1</v>
      </c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>
        <v>40000</v>
      </c>
      <c r="Y58" s="49"/>
      <c r="Z58" s="15">
        <f>SUM(V58:X58)</f>
        <v>40000</v>
      </c>
    </row>
    <row r="59" spans="1:26" s="9" customFormat="1" ht="16.5" hidden="1" x14ac:dyDescent="0.3">
      <c r="A59" s="45"/>
      <c r="B59" s="46"/>
      <c r="C59" s="14"/>
      <c r="D59" s="14"/>
      <c r="E59" s="14"/>
      <c r="F59" s="14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15">
        <f t="shared" si="0"/>
        <v>0</v>
      </c>
    </row>
    <row r="60" spans="1:26" s="9" customFormat="1" ht="16.5" hidden="1" x14ac:dyDescent="0.3">
      <c r="A60" s="45"/>
      <c r="B60" s="16"/>
      <c r="C60" s="14"/>
      <c r="D60" s="14"/>
      <c r="E60" s="14"/>
      <c r="F60" s="14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15">
        <f t="shared" si="0"/>
        <v>0</v>
      </c>
    </row>
    <row r="61" spans="1:26" s="9" customFormat="1" ht="16.5" hidden="1" x14ac:dyDescent="0.3">
      <c r="A61" s="45"/>
      <c r="B61" s="16"/>
      <c r="C61" s="14"/>
      <c r="D61" s="14"/>
      <c r="E61" s="14"/>
      <c r="F61" s="14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15">
        <f t="shared" si="0"/>
        <v>0</v>
      </c>
    </row>
    <row r="62" spans="1:26" s="9" customFormat="1" ht="16.5" hidden="1" x14ac:dyDescent="0.3">
      <c r="A62" s="17"/>
      <c r="B62" s="40"/>
      <c r="C62" s="41"/>
      <c r="D62" s="41"/>
      <c r="E62" s="42"/>
      <c r="F62" s="40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15">
        <f t="shared" si="0"/>
        <v>0</v>
      </c>
    </row>
    <row r="63" spans="1:26" s="9" customFormat="1" ht="16.5" hidden="1" x14ac:dyDescent="0.3">
      <c r="A63" s="24" t="s">
        <v>8</v>
      </c>
      <c r="B63" s="40"/>
      <c r="C63" s="41"/>
      <c r="D63" s="41"/>
      <c r="E63" s="42"/>
      <c r="F63" s="40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15">
        <f t="shared" si="0"/>
        <v>0</v>
      </c>
    </row>
    <row r="64" spans="1:26" s="9" customFormat="1" ht="16.5" hidden="1" x14ac:dyDescent="0.3">
      <c r="A64" s="14" t="s">
        <v>87</v>
      </c>
      <c r="B64" s="40"/>
      <c r="C64" s="41"/>
      <c r="D64" s="41"/>
      <c r="E64" s="42"/>
      <c r="F64" s="40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15">
        <f t="shared" si="0"/>
        <v>0</v>
      </c>
    </row>
    <row r="65" spans="1:27" s="9" customFormat="1" ht="16.5" hidden="1" x14ac:dyDescent="0.3">
      <c r="A65" s="62" t="s">
        <v>19</v>
      </c>
      <c r="B65" s="16" t="s">
        <v>23</v>
      </c>
      <c r="C65" s="36" t="s">
        <v>88</v>
      </c>
      <c r="D65" s="36" t="s">
        <v>20</v>
      </c>
      <c r="E65" s="37" t="s">
        <v>89</v>
      </c>
      <c r="F65" s="33">
        <v>17.800999999999998</v>
      </c>
      <c r="G65" s="49"/>
      <c r="H65" s="49"/>
      <c r="I65" s="49"/>
      <c r="J65" s="49"/>
      <c r="K65" s="49"/>
      <c r="L65" s="49"/>
      <c r="M65" s="49"/>
      <c r="N65" s="49">
        <v>24662.410499999994</v>
      </c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15">
        <f t="shared" si="0"/>
        <v>24662.410499999994</v>
      </c>
    </row>
    <row r="66" spans="1:27" s="9" customFormat="1" ht="16.5" hidden="1" x14ac:dyDescent="0.3">
      <c r="A66" s="62"/>
      <c r="B66" s="16"/>
      <c r="C66" s="36"/>
      <c r="D66" s="36"/>
      <c r="E66" s="37"/>
      <c r="F66" s="3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15">
        <f t="shared" si="0"/>
        <v>0</v>
      </c>
    </row>
    <row r="67" spans="1:27" s="9" customFormat="1" ht="16.5" hidden="1" x14ac:dyDescent="0.3">
      <c r="A67" s="62"/>
      <c r="B67" s="16"/>
      <c r="C67" s="14"/>
      <c r="D67" s="51"/>
      <c r="E67" s="63" t="s">
        <v>25</v>
      </c>
      <c r="F67" s="14">
        <v>17.225000000000001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15">
        <f t="shared" si="0"/>
        <v>0</v>
      </c>
    </row>
    <row r="68" spans="1:27" s="9" customFormat="1" ht="16.5" hidden="1" x14ac:dyDescent="0.3">
      <c r="A68" s="17"/>
      <c r="B68" s="16"/>
      <c r="C68" s="36"/>
      <c r="D68" s="36"/>
      <c r="E68" s="37"/>
      <c r="F68" s="16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15">
        <f t="shared" si="0"/>
        <v>0</v>
      </c>
    </row>
    <row r="69" spans="1:27" s="9" customFormat="1" ht="16.5" hidden="1" x14ac:dyDescent="0.3">
      <c r="A69" s="38" t="s">
        <v>8</v>
      </c>
      <c r="B69" s="16"/>
      <c r="C69" s="36"/>
      <c r="D69" s="36"/>
      <c r="E69" s="37"/>
      <c r="F69" s="16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15">
        <f t="shared" si="0"/>
        <v>0</v>
      </c>
    </row>
    <row r="70" spans="1:27" s="9" customFormat="1" ht="16.5" hidden="1" x14ac:dyDescent="0.3">
      <c r="A70" s="14" t="s">
        <v>66</v>
      </c>
      <c r="B70" s="10"/>
      <c r="C70" s="11"/>
      <c r="D70" s="11"/>
      <c r="E70" s="12"/>
      <c r="F70" s="13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15">
        <f t="shared" si="0"/>
        <v>0</v>
      </c>
    </row>
    <row r="71" spans="1:27" s="9" customFormat="1" ht="16.5" hidden="1" x14ac:dyDescent="0.3">
      <c r="A71" s="45" t="s">
        <v>67</v>
      </c>
      <c r="B71" s="16" t="s">
        <v>54</v>
      </c>
      <c r="C71" s="74" t="s">
        <v>69</v>
      </c>
      <c r="D71" s="74" t="s">
        <v>70</v>
      </c>
      <c r="E71" s="74">
        <v>5883</v>
      </c>
      <c r="F71" s="74">
        <v>17.277000000000001</v>
      </c>
      <c r="G71" s="49"/>
      <c r="H71" s="49"/>
      <c r="I71" s="49"/>
      <c r="J71" s="49"/>
      <c r="K71" s="49">
        <f>701720-2</f>
        <v>701718</v>
      </c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>
        <v>-236000</v>
      </c>
      <c r="W71" s="49"/>
      <c r="X71" s="49"/>
      <c r="Y71" s="49"/>
      <c r="Z71" s="15">
        <f t="shared" si="0"/>
        <v>465718</v>
      </c>
    </row>
    <row r="72" spans="1:27" s="9" customFormat="1" ht="16.5" hidden="1" x14ac:dyDescent="0.3">
      <c r="A72" s="45" t="s">
        <v>67</v>
      </c>
      <c r="B72" s="16" t="s">
        <v>23</v>
      </c>
      <c r="C72" s="74" t="s">
        <v>69</v>
      </c>
      <c r="D72" s="74" t="s">
        <v>70</v>
      </c>
      <c r="E72" s="74">
        <v>5883</v>
      </c>
      <c r="F72" s="74">
        <v>17.277000000000001</v>
      </c>
      <c r="G72" s="49"/>
      <c r="H72" s="49"/>
      <c r="I72" s="49"/>
      <c r="J72" s="49"/>
      <c r="K72" s="49">
        <v>1</v>
      </c>
      <c r="L72" s="49"/>
      <c r="M72" s="49"/>
      <c r="N72" s="49"/>
      <c r="O72" s="49"/>
      <c r="P72" s="49"/>
      <c r="Q72" s="49"/>
      <c r="R72" s="49"/>
      <c r="S72" s="49"/>
      <c r="T72" s="49"/>
      <c r="U72" s="49">
        <v>-60846</v>
      </c>
      <c r="V72" s="49"/>
      <c r="W72" s="49"/>
      <c r="X72" s="49"/>
      <c r="Y72" s="49"/>
      <c r="Z72" s="15">
        <f t="shared" si="0"/>
        <v>-60845</v>
      </c>
    </row>
    <row r="73" spans="1:27" s="9" customFormat="1" ht="16.5" hidden="1" x14ac:dyDescent="0.3">
      <c r="A73" s="45" t="s">
        <v>167</v>
      </c>
      <c r="B73" s="16" t="s">
        <v>68</v>
      </c>
      <c r="C73" s="74" t="s">
        <v>69</v>
      </c>
      <c r="D73" s="74" t="s">
        <v>70</v>
      </c>
      <c r="E73" s="74">
        <v>5883</v>
      </c>
      <c r="F73" s="74">
        <v>17.277000000000001</v>
      </c>
      <c r="G73" s="50"/>
      <c r="H73" s="50"/>
      <c r="I73" s="50"/>
      <c r="J73" s="50"/>
      <c r="K73" s="50">
        <v>1</v>
      </c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>
        <v>236000</v>
      </c>
      <c r="W73" s="50"/>
      <c r="X73" s="50"/>
      <c r="Y73" s="50"/>
      <c r="Z73" s="15">
        <f>SUM(G73:W73)</f>
        <v>236001</v>
      </c>
    </row>
    <row r="74" spans="1:27" s="9" customFormat="1" ht="16.5" hidden="1" x14ac:dyDescent="0.3">
      <c r="A74" s="45" t="s">
        <v>167</v>
      </c>
      <c r="B74" s="16" t="s">
        <v>68</v>
      </c>
      <c r="C74" s="36" t="s">
        <v>170</v>
      </c>
      <c r="D74" s="14" t="s">
        <v>70</v>
      </c>
      <c r="E74" s="37" t="s">
        <v>171</v>
      </c>
      <c r="F74" s="83">
        <v>17.277000000000001</v>
      </c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>
        <v>28241</v>
      </c>
      <c r="X74" s="50"/>
      <c r="Y74" s="50"/>
      <c r="Z74" s="15">
        <f>W74</f>
        <v>28241</v>
      </c>
    </row>
    <row r="75" spans="1:27" s="9" customFormat="1" ht="16.5" hidden="1" x14ac:dyDescent="0.3">
      <c r="A75" s="81" t="s">
        <v>151</v>
      </c>
      <c r="B75" s="65" t="s">
        <v>152</v>
      </c>
      <c r="C75" s="14" t="s">
        <v>153</v>
      </c>
      <c r="D75" s="14" t="s">
        <v>154</v>
      </c>
      <c r="E75" s="14" t="s">
        <v>155</v>
      </c>
      <c r="F75" s="14">
        <v>17.225000000000001</v>
      </c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>
        <f>10058.9969364117-1</f>
        <v>10057.996936411701</v>
      </c>
      <c r="U75" s="50"/>
      <c r="V75" s="50"/>
      <c r="W75" s="50"/>
      <c r="X75" s="50"/>
      <c r="Y75" s="50"/>
      <c r="Z75" s="15">
        <f>SUM(G75:V75)</f>
        <v>10057.996936411701</v>
      </c>
      <c r="AA75" s="55"/>
    </row>
    <row r="76" spans="1:27" s="9" customFormat="1" ht="16.5" hidden="1" x14ac:dyDescent="0.3">
      <c r="A76" s="81" t="s">
        <v>151</v>
      </c>
      <c r="B76" s="65" t="s">
        <v>156</v>
      </c>
      <c r="C76" s="14" t="s">
        <v>153</v>
      </c>
      <c r="D76" s="14" t="s">
        <v>154</v>
      </c>
      <c r="E76" s="14" t="s">
        <v>155</v>
      </c>
      <c r="F76" s="14">
        <v>17.225000000000001</v>
      </c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>
        <v>1</v>
      </c>
      <c r="U76" s="50"/>
      <c r="V76" s="50"/>
      <c r="W76" s="50"/>
      <c r="X76" s="50"/>
      <c r="Y76" s="50"/>
      <c r="Z76" s="15">
        <f>SUM(G76:V76)</f>
        <v>1</v>
      </c>
    </row>
    <row r="77" spans="1:27" s="9" customFormat="1" ht="16.5" hidden="1" x14ac:dyDescent="0.3">
      <c r="A77" s="17"/>
      <c r="B77" s="16"/>
      <c r="C77" s="14"/>
      <c r="D77" s="14"/>
      <c r="E77" s="14"/>
      <c r="F77" s="14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15">
        <f>SUM(G77:V77)</f>
        <v>0</v>
      </c>
    </row>
    <row r="78" spans="1:27" s="9" customFormat="1" ht="16.5" hidden="1" x14ac:dyDescent="0.3">
      <c r="A78" s="52"/>
      <c r="B78" s="40"/>
      <c r="C78" s="41"/>
      <c r="D78" s="41"/>
      <c r="E78" s="42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15">
        <f>SUM(G78:V78)</f>
        <v>0</v>
      </c>
    </row>
    <row r="79" spans="1:27" s="9" customFormat="1" ht="16.5" x14ac:dyDescent="0.3">
      <c r="A79" s="17" t="s">
        <v>0</v>
      </c>
      <c r="B79" s="17"/>
      <c r="C79" s="53"/>
      <c r="D79" s="53"/>
      <c r="E79" s="53"/>
      <c r="F79" s="53"/>
      <c r="G79" s="49">
        <f>SUM(G8:G78)</f>
        <v>5024.875</v>
      </c>
      <c r="H79" s="49">
        <f>SUM(H34:H78)</f>
        <v>33059.97565496841</v>
      </c>
      <c r="I79" s="49">
        <f>SUM(I32:I68)</f>
        <v>340028.13</v>
      </c>
      <c r="J79" s="49">
        <f>SUM(J8:J27)</f>
        <v>1006548</v>
      </c>
      <c r="K79" s="49">
        <f>SUM(K68:K77)</f>
        <v>701720</v>
      </c>
      <c r="L79" s="49">
        <f>SUM(L56:L61)</f>
        <v>165023</v>
      </c>
      <c r="M79" s="49">
        <f>SUM(M36:M62)</f>
        <v>25139.440000000002</v>
      </c>
      <c r="N79" s="49">
        <f>SUM(N63:N65)</f>
        <v>24662.410499999994</v>
      </c>
      <c r="O79" s="49">
        <f>SUM(O37:O41)</f>
        <v>99430.924419762698</v>
      </c>
      <c r="P79" s="49">
        <f>SUM(P17:P24)</f>
        <v>1142989</v>
      </c>
      <c r="Q79" s="49">
        <f>SUM(Q30:Q34)</f>
        <v>345871.87</v>
      </c>
      <c r="R79" s="49">
        <f>SUM(R6:R24)</f>
        <v>45000</v>
      </c>
      <c r="S79" s="49">
        <f>SUM(S7:S24)</f>
        <v>42000</v>
      </c>
      <c r="T79" s="49">
        <f>SUM(T8:T78)</f>
        <v>96587.976936411695</v>
      </c>
      <c r="U79" s="49">
        <f>SUM(U68:U77)</f>
        <v>-60846</v>
      </c>
      <c r="V79" s="49">
        <f>SUM(V7:V77)</f>
        <v>0</v>
      </c>
      <c r="W79" s="49">
        <f>SUM(W61:W78)</f>
        <v>28241</v>
      </c>
      <c r="X79" s="49">
        <f>SUM(X53:X62)</f>
        <v>0</v>
      </c>
      <c r="Y79" s="49">
        <f>SUM(Y7:Y24)</f>
        <v>-42000</v>
      </c>
      <c r="Z79" s="32"/>
    </row>
    <row r="80" spans="1:27" s="9" customFormat="1" ht="16.5" x14ac:dyDescent="0.3">
      <c r="A80" s="19"/>
      <c r="B80" s="19"/>
      <c r="C80" s="20"/>
      <c r="D80" s="20"/>
      <c r="E80" s="20"/>
      <c r="F80" s="20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2"/>
    </row>
    <row r="81" spans="1:25" s="9" customFormat="1" ht="16.5" x14ac:dyDescent="0.3">
      <c r="A81" s="18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spans="1:25" s="9" customFormat="1" ht="16.5" x14ac:dyDescent="0.3">
      <c r="A82" s="18" t="s">
        <v>9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spans="1:25" s="9" customFormat="1" ht="16.5" hidden="1" x14ac:dyDescent="0.3">
      <c r="A83" s="18" t="s">
        <v>32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 s="9" customFormat="1" ht="16.5" hidden="1" x14ac:dyDescent="0.3">
      <c r="A84" s="18" t="s">
        <v>33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spans="1:25" s="9" customFormat="1" ht="16.5" hidden="1" x14ac:dyDescent="0.3">
      <c r="A85" s="18" t="s">
        <v>35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spans="1:25" s="9" customFormat="1" ht="16.5" hidden="1" x14ac:dyDescent="0.3">
      <c r="A86" s="18" t="s">
        <v>36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spans="1:25" ht="15" hidden="1" x14ac:dyDescent="0.25">
      <c r="A87" s="18" t="s">
        <v>42</v>
      </c>
    </row>
    <row r="88" spans="1:25" ht="15" hidden="1" x14ac:dyDescent="0.25">
      <c r="A88" s="18" t="s">
        <v>43</v>
      </c>
    </row>
    <row r="89" spans="1:25" ht="15" hidden="1" x14ac:dyDescent="0.25">
      <c r="A89" s="18" t="s">
        <v>50</v>
      </c>
    </row>
    <row r="90" spans="1:25" ht="15" hidden="1" x14ac:dyDescent="0.25">
      <c r="A90" s="18" t="s">
        <v>51</v>
      </c>
    </row>
    <row r="91" spans="1:25" ht="15" hidden="1" x14ac:dyDescent="0.25">
      <c r="A91" s="18" t="s">
        <v>71</v>
      </c>
    </row>
    <row r="92" spans="1:25" ht="15" hidden="1" x14ac:dyDescent="0.25">
      <c r="A92" s="18" t="s">
        <v>72</v>
      </c>
    </row>
    <row r="93" spans="1:25" ht="15" hidden="1" x14ac:dyDescent="0.25">
      <c r="A93" s="18" t="s">
        <v>81</v>
      </c>
    </row>
    <row r="94" spans="1:25" ht="15" hidden="1" x14ac:dyDescent="0.25">
      <c r="A94" s="18" t="s">
        <v>80</v>
      </c>
    </row>
    <row r="95" spans="1:25" ht="15" hidden="1" x14ac:dyDescent="0.25">
      <c r="A95" s="18" t="s">
        <v>84</v>
      </c>
    </row>
    <row r="96" spans="1:25" ht="15" hidden="1" x14ac:dyDescent="0.25">
      <c r="A96" s="18" t="s">
        <v>83</v>
      </c>
    </row>
    <row r="97" spans="1:1" ht="15" hidden="1" x14ac:dyDescent="0.25">
      <c r="A97" s="18" t="s">
        <v>91</v>
      </c>
    </row>
    <row r="98" spans="1:1" ht="15" hidden="1" x14ac:dyDescent="0.25">
      <c r="A98" s="18" t="s">
        <v>90</v>
      </c>
    </row>
    <row r="99" spans="1:1" ht="15" hidden="1" x14ac:dyDescent="0.25">
      <c r="A99" s="18" t="s">
        <v>93</v>
      </c>
    </row>
    <row r="100" spans="1:1" ht="15" hidden="1" x14ac:dyDescent="0.25">
      <c r="A100" s="18" t="s">
        <v>94</v>
      </c>
    </row>
    <row r="101" spans="1:1" ht="15" hidden="1" x14ac:dyDescent="0.25">
      <c r="A101" s="18" t="s">
        <v>102</v>
      </c>
    </row>
    <row r="102" spans="1:1" ht="15" hidden="1" x14ac:dyDescent="0.25">
      <c r="A102" s="18" t="s">
        <v>51</v>
      </c>
    </row>
    <row r="103" spans="1:1" ht="15" hidden="1" x14ac:dyDescent="0.25">
      <c r="A103" s="18" t="s">
        <v>106</v>
      </c>
    </row>
    <row r="104" spans="1:1" ht="15" hidden="1" x14ac:dyDescent="0.25">
      <c r="A104" s="18" t="s">
        <v>105</v>
      </c>
    </row>
    <row r="105" spans="1:1" ht="15" hidden="1" x14ac:dyDescent="0.25">
      <c r="A105" s="18" t="s">
        <v>112</v>
      </c>
    </row>
    <row r="106" spans="1:1" ht="15" hidden="1" x14ac:dyDescent="0.25">
      <c r="A106" s="18" t="s">
        <v>111</v>
      </c>
    </row>
    <row r="107" spans="1:1" ht="15" hidden="1" x14ac:dyDescent="0.25">
      <c r="A107" s="18" t="s">
        <v>117</v>
      </c>
    </row>
    <row r="108" spans="1:1" ht="15" hidden="1" x14ac:dyDescent="0.25">
      <c r="A108" s="18" t="s">
        <v>116</v>
      </c>
    </row>
    <row r="109" spans="1:1" ht="15" hidden="1" x14ac:dyDescent="0.25">
      <c r="A109" s="18" t="s">
        <v>158</v>
      </c>
    </row>
    <row r="110" spans="1:1" ht="15" hidden="1" x14ac:dyDescent="0.25">
      <c r="A110" s="18" t="s">
        <v>157</v>
      </c>
    </row>
    <row r="111" spans="1:1" ht="15" hidden="1" x14ac:dyDescent="0.25">
      <c r="A111" s="18" t="s">
        <v>163</v>
      </c>
    </row>
    <row r="112" spans="1:1" ht="15" hidden="1" x14ac:dyDescent="0.25">
      <c r="A112" s="18" t="s">
        <v>161</v>
      </c>
    </row>
    <row r="113" spans="1:1" ht="15" hidden="1" x14ac:dyDescent="0.25">
      <c r="A113" s="18" t="s">
        <v>165</v>
      </c>
    </row>
    <row r="114" spans="1:1" ht="15" hidden="1" x14ac:dyDescent="0.25">
      <c r="A114" s="18" t="s">
        <v>164</v>
      </c>
    </row>
    <row r="115" spans="1:1" ht="15" hidden="1" x14ac:dyDescent="0.25">
      <c r="A115" s="18" t="s">
        <v>168</v>
      </c>
    </row>
    <row r="116" spans="1:1" ht="15" hidden="1" x14ac:dyDescent="0.25">
      <c r="A116" s="18" t="s">
        <v>169</v>
      </c>
    </row>
    <row r="117" spans="1:1" ht="15" hidden="1" x14ac:dyDescent="0.25">
      <c r="A117" s="18" t="s">
        <v>174</v>
      </c>
    </row>
    <row r="118" spans="1:1" ht="15" hidden="1" x14ac:dyDescent="0.25">
      <c r="A118" s="18" t="s">
        <v>173</v>
      </c>
    </row>
    <row r="119" spans="1:1" ht="15" x14ac:dyDescent="0.25">
      <c r="A119" s="18" t="s">
        <v>177</v>
      </c>
    </row>
    <row r="120" spans="1:1" ht="15" x14ac:dyDescent="0.25">
      <c r="A120" s="18" t="s">
        <v>176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6A59D5-5D9E-46DB-B715-4F379F3FC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D32957-F962-4E64-95C3-C3F713806E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B369-B523-4F53-BC72-BAC1FD374053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2023-09-20T19:13:39Z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