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F1F410A-023E-4B26-98C0-01F335A5C14C}" xr6:coauthVersionLast="47" xr6:coauthVersionMax="47" xr10:uidLastSave="{00000000-0000-0000-0000-000000000000}"/>
  <bookViews>
    <workbookView xWindow="2595" yWindow="2595" windowWidth="21810" windowHeight="11385" xr2:uid="{00000000-000D-0000-FFFF-FFFF00000000}"/>
  </bookViews>
  <sheets>
    <sheet name="METRO SOUTH WEST" sheetId="2" r:id="rId1"/>
  </sheets>
  <definedNames>
    <definedName name="_xlnm.Print_Area" localSheetId="0">'METRO SOUTH WEST'!$A$1:$G$79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8" i="2" l="1"/>
  <c r="X34" i="2"/>
  <c r="V78" i="2"/>
  <c r="X37" i="2"/>
  <c r="X38" i="2"/>
  <c r="U78" i="2"/>
  <c r="X39" i="2"/>
  <c r="X9" i="2"/>
  <c r="X10" i="2"/>
  <c r="X11" i="2"/>
  <c r="X12" i="2"/>
  <c r="X13" i="2"/>
  <c r="X14" i="2"/>
  <c r="X15" i="2"/>
  <c r="X16" i="2"/>
  <c r="X18" i="2"/>
  <c r="X19" i="2"/>
  <c r="X20" i="2"/>
  <c r="X21" i="2"/>
  <c r="X22" i="2"/>
  <c r="X23" i="2"/>
  <c r="X25" i="2"/>
  <c r="X26" i="2"/>
  <c r="X28" i="2"/>
  <c r="X29" i="2"/>
  <c r="X31" i="2"/>
  <c r="X32" i="2"/>
  <c r="X36" i="2"/>
  <c r="X41" i="2"/>
  <c r="X42" i="2"/>
  <c r="X43" i="2"/>
  <c r="X44" i="2"/>
  <c r="X45" i="2"/>
  <c r="X46" i="2"/>
  <c r="X47" i="2"/>
  <c r="X48" i="2"/>
  <c r="X49" i="2"/>
  <c r="X51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T78" i="2"/>
  <c r="S17" i="2"/>
  <c r="L8" i="2"/>
  <c r="L78" i="2" s="1"/>
  <c r="J24" i="2"/>
  <c r="X24" i="2"/>
  <c r="J27" i="2"/>
  <c r="X27" i="2" s="1"/>
  <c r="J30" i="2"/>
  <c r="P33" i="2"/>
  <c r="X33" i="2"/>
  <c r="P35" i="2"/>
  <c r="X35" i="2"/>
  <c r="R37" i="2"/>
  <c r="R78" i="2" s="1"/>
  <c r="O49" i="2"/>
  <c r="X50" i="2" s="1"/>
  <c r="O51" i="2"/>
  <c r="O78" i="2" s="1"/>
  <c r="G78" i="2"/>
  <c r="H78" i="2"/>
  <c r="I78" i="2"/>
  <c r="K78" i="2"/>
  <c r="M78" i="2"/>
  <c r="N78" i="2"/>
  <c r="Q78" i="2"/>
  <c r="X8" i="2"/>
  <c r="X30" i="2"/>
  <c r="S78" i="2"/>
  <c r="X52" i="2" l="1"/>
  <c r="J78" i="2"/>
  <c r="P78" i="2"/>
  <c r="X17" i="2"/>
</calcChain>
</file>

<file path=xl/sharedStrings.xml><?xml version="1.0" encoding="utf-8"?>
<sst xmlns="http://schemas.openxmlformats.org/spreadsheetml/2006/main" count="265" uniqueCount="163">
  <si>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</si>
  <si>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</si>
  <si>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</si>
  <si>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</si>
  <si>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</si>
  <si>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</si>
  <si>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</si>
  <si>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</si>
  <si>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</si>
  <si>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</si>
  <si>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</si>
  <si>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</si>
  <si>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</si>
  <si>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</si>
  <si>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</si>
  <si>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</si>
  <si>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</si>
  <si>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</si>
  <si>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</si>
  <si>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F20213067</t>
  </si>
  <si>
    <t>4400-3067</t>
  </si>
  <si>
    <t>K103</t>
  </si>
  <si>
    <t>INITIAL AWARD FY22</t>
  </si>
  <si>
    <t>CT EOL 22CCMESWWP</t>
  </si>
  <si>
    <t>SNAP EXPANSION  (SERVICE DATE: JULY 1, 2021-SEPT 30, 2021)</t>
  </si>
  <si>
    <t>JULY 1, 2021-SEPT 30, 2021</t>
  </si>
  <si>
    <t>INITIAL AWARD FY22 JUNE 8, 2021</t>
  </si>
  <si>
    <t>TO ADD SNAP EXPANSION</t>
  </si>
  <si>
    <t>JULY 1, 2021-JUNE 30, 2022</t>
  </si>
  <si>
    <t>SPSS2022</t>
  </si>
  <si>
    <t>4400-1979</t>
  </si>
  <si>
    <t>K227</t>
  </si>
  <si>
    <t>BUDGET #1 FY22</t>
  </si>
  <si>
    <t>BUDGET #1 FY22 JULY 9, 2021</t>
  </si>
  <si>
    <t>TO ADD DTA FUNDS</t>
  </si>
  <si>
    <t>BUDGET #2 FY22 SEPTEMBER 10, 2021</t>
  </si>
  <si>
    <t>TO ADD SOS FUNDS</t>
  </si>
  <si>
    <t>BUDGET #2 FY22</t>
  </si>
  <si>
    <t>CT EOL 22CCMESWSOSWTF</t>
  </si>
  <si>
    <t>7003-0803</t>
  </si>
  <si>
    <t>K284</t>
  </si>
  <si>
    <t>BUDGET #3 FY22</t>
  </si>
  <si>
    <t>CT EOL 22CCMESWWIA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</si>
  <si>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</si>
  <si>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</si>
  <si>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</si>
  <si>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</si>
  <si>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</si>
  <si>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</si>
  <si>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</si>
  <si>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</si>
  <si>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</si>
  <si>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</si>
  <si>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</si>
  <si>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</si>
  <si>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</si>
  <si>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</si>
  <si>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BUDGET #4 FY22</t>
  </si>
  <si>
    <t>CT EOL 22CCMESWVETSUI</t>
  </si>
  <si>
    <t>SEPT. 21, 2021-DEC. 31, 2021</t>
  </si>
  <si>
    <t>LVER2021</t>
  </si>
  <si>
    <t>7002-6628</t>
  </si>
  <si>
    <t>K110</t>
  </si>
  <si>
    <t>JVSG INCENTIVE -BRONZE</t>
  </si>
  <si>
    <t>BUDGET #4 FY22 OCTOBER 12, 2021</t>
  </si>
  <si>
    <t>TO ADD JVSG AWARD</t>
  </si>
  <si>
    <t>TO ADD TRADE FUNDS</t>
  </si>
  <si>
    <t>BUDGET #5 FY22 OCTOBER 12, 2021</t>
  </si>
  <si>
    <t>CT EOL 22CCMESWTRADE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</si>
  <si>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</si>
  <si>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</si>
  <si>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</si>
  <si>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</si>
  <si>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</si>
  <si>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</si>
  <si>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</si>
  <si>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BUDGET #6 FY22</t>
  </si>
  <si>
    <t>TO ADD WPP EXPANSION FUNDS FROM DTA</t>
  </si>
  <si>
    <t>BUDGET #6 FY22 OCTOBER 15, 2021</t>
  </si>
  <si>
    <t>WPP EXPANSION FUNDS FROM DTA</t>
  </si>
  <si>
    <t>FVETS2021</t>
  </si>
  <si>
    <t>K109</t>
  </si>
  <si>
    <t xml:space="preserve">TO ADD DVOP </t>
  </si>
  <si>
    <t>BUDGET #7 FY22 NOVEMBER 16, 2021</t>
  </si>
  <si>
    <t>BUDGET #7 FY22</t>
  </si>
  <si>
    <t>BUDGET #8 FY22</t>
  </si>
  <si>
    <t>FES2022</t>
  </si>
  <si>
    <t>7002-6626</t>
  </si>
  <si>
    <t>K105</t>
  </si>
  <si>
    <t>K107</t>
  </si>
  <si>
    <t>17.207</t>
  </si>
  <si>
    <t>BUDGET #8 FY22 DECEMBER 20, 2021</t>
  </si>
  <si>
    <t>TO ADD FUNDS FOR WP 90% &amp; 10%</t>
  </si>
  <si>
    <t>BUDGET #9 FY22</t>
  </si>
  <si>
    <t>BUDGET #9 FY22 JANUARY 11, 2022</t>
  </si>
  <si>
    <t>OCT 1, 2021-JUNE 30,  2022</t>
  </si>
  <si>
    <t>FWIAADT22B</t>
  </si>
  <si>
    <t>FWIADWK22B</t>
  </si>
  <si>
    <t>BUDGET #10 FY22</t>
  </si>
  <si>
    <t>STOSCC2022</t>
  </si>
  <si>
    <t>TO ADD BAL OF FY22 SOS</t>
  </si>
  <si>
    <t>BUDGET #10 FY22 FEBRUARY 14, 2022</t>
  </si>
  <si>
    <t>BUDGET #11 FY22</t>
  </si>
  <si>
    <t>BUDGET #11 FY22 MARCH 15, 2022</t>
  </si>
  <si>
    <t>TO ADD FUNDS FOR DUA TECH.</t>
  </si>
  <si>
    <t>7003-1778</t>
  </si>
  <si>
    <t>DUA TECHNOLOGY DEPLOYMENT (STATEWIDE FUNDS SPECIAL ALLOTMENT)</t>
  </si>
  <si>
    <t xml:space="preserve">FWIADWK 21B </t>
  </si>
  <si>
    <t>BUDGET #12 FY22</t>
  </si>
  <si>
    <t>CT EOL 22CCMESWNEGREA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</si>
  <si>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</si>
  <si>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</si>
  <si>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</si>
  <si>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</si>
  <si>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</si>
  <si>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</si>
  <si>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</si>
  <si>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</si>
  <si>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</si>
  <si>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</si>
  <si>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</si>
  <si>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</si>
  <si>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</si>
  <si>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</si>
  <si>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</si>
  <si>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</si>
  <si>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</si>
  <si>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</si>
  <si>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</si>
  <si>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</si>
  <si>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</si>
  <si>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</si>
  <si>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</si>
  <si>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</si>
  <si>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</si>
  <si>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</si>
  <si>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</si>
  <si>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</si>
  <si>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</si>
  <si>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</si>
  <si>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</si>
  <si>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</si>
  <si>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</si>
  <si>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#12 FY22 MARCH 29,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</si>
  <si>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</si>
  <si>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</si>
  <si>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</si>
  <si>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</si>
  <si>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</si>
  <si>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</si>
  <si>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</si>
  <si>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#13 FY22</t>
  </si>
  <si>
    <t>TO MOVE FUNDS TO FY23 LINE</t>
  </si>
  <si>
    <t>BUDGET #13 FY22 JUNE 23, 2022</t>
  </si>
  <si>
    <t>BUDGET #14 FY22</t>
  </si>
  <si>
    <t>RAPID RESPONSE NPS STATE STAFF</t>
  </si>
  <si>
    <t>BUDGET #14 FY22 JULY 21, 2022</t>
  </si>
  <si>
    <t>TO ADD RAPID RESPONSE FUNDS</t>
  </si>
  <si>
    <t>BUDGET #15 FY22 SEPTEMBER 20, 2023</t>
  </si>
  <si>
    <t>TO DE OBLIGATE UNSPENT FUNDS</t>
  </si>
  <si>
    <t>BUDGET #15 FY22</t>
  </si>
  <si>
    <t>BUDGET #16 FY22</t>
  </si>
  <si>
    <t>BUDGET #16 FY22 OCTOBER 5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</si>
</sst>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8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9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37" fontId="12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horizont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4" fillId="0" borderId="0" xfId="0" applyFont="1"/>
    <xf numFmtId="0" fontId="12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4" fontId="12" fillId="0" borderId="7" xfId="1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21" fillId="0" borderId="1" xfId="0" applyFont="1" applyBorder="1" applyAlignment="1">
      <alignment horizontal="center" vertical="top" wrapText="1" readingOrder="1"/>
    </xf>
    <xf numFmtId="0" fontId="17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7" fontId="6" fillId="0" borderId="0" xfId="0" applyNumberFormat="1" applyFont="1"/>
    <xf numFmtId="7" fontId="12" fillId="2" borderId="1" xfId="0" applyNumberFormat="1" applyFont="1" applyFill="1" applyBorder="1"/>
    <xf numFmtId="0" fontId="18" fillId="0" borderId="1" xfId="0" applyFont="1" applyBorder="1"/>
    <xf numFmtId="0" fontId="12" fillId="0" borderId="8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zoomScale="110" zoomScaleNormal="110" workbookViewId="0">
      <selection activeCell="A77" sqref="A77"/>
    </sheetView>
  </sheetViews>
  <sheetFormatPr defaultColWidth="9.140625" defaultRowHeight="13.5" x14ac:dyDescent="0.25"/>
  <cols>
    <col min="1" max="1" width="49.42578125" style="3" customWidth="1"/>
    <col min="2" max="2" width="31.140625" style="3" customWidth="1"/>
    <col min="3" max="3" width="18.140625" style="2" customWidth="1"/>
    <col min="4" max="4" width="16.28515625" style="2" customWidth="1"/>
    <col min="5" max="5" width="11.42578125" style="2" customWidth="1"/>
    <col min="6" max="6" width="11.140625" style="2" customWidth="1"/>
    <col min="7" max="9" width="15" style="2" hidden="1" customWidth="1"/>
    <col min="10" max="13" width="16.85546875" style="2" hidden="1" customWidth="1"/>
    <col min="14" max="14" width="13.7109375" style="2" hidden="1" customWidth="1"/>
    <col min="15" max="15" width="15" style="2" hidden="1" customWidth="1"/>
    <col min="16" max="18" width="16.85546875" style="2" hidden="1" customWidth="1"/>
    <col min="19" max="19" width="15.140625" style="2" hidden="1" customWidth="1"/>
    <col min="20" max="20" width="13.85546875" style="2" hidden="1" customWidth="1"/>
    <col min="21" max="22" width="15" style="2" hidden="1" customWidth="1"/>
    <col min="23" max="23" width="15.85546875" style="2" bestFit="1" customWidth="1"/>
    <col min="24" max="24" width="11.85546875" style="3" hidden="1" customWidth="1"/>
    <col min="25" max="25" width="12.42578125" style="3" bestFit="1" customWidth="1"/>
    <col min="26" max="16384" width="9.140625" style="3"/>
  </cols>
  <sheetData>
    <row r="1" spans="1:24" ht="20.25" x14ac:dyDescent="0.3">
      <c r="A1" s="3" t="s">
        <v>11</v>
      </c>
      <c r="B1" s="84" t="s">
        <v>10</v>
      </c>
      <c r="C1" s="85"/>
      <c r="D1" s="85"/>
      <c r="E1" s="85"/>
      <c r="F1" s="85"/>
      <c r="G1" s="85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4" ht="20.25" x14ac:dyDescent="0.3">
      <c r="A2" s="4"/>
      <c r="B2" s="12"/>
      <c r="C2" s="12"/>
      <c r="D2" s="12"/>
      <c r="E2" s="13"/>
      <c r="F2" s="13"/>
    </row>
    <row r="3" spans="1:24" ht="20.25" x14ac:dyDescent="0.3">
      <c r="A3" s="34" t="s">
        <v>12</v>
      </c>
      <c r="B3" s="12" t="s">
        <v>7</v>
      </c>
      <c r="C3" s="1"/>
    </row>
    <row r="4" spans="1:24" ht="21" thickBot="1" x14ac:dyDescent="0.35">
      <c r="A4" s="4"/>
      <c r="B4" s="5"/>
      <c r="C4" s="1"/>
    </row>
    <row r="5" spans="1:24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7" t="s">
        <v>22</v>
      </c>
      <c r="H5" s="69" t="s">
        <v>32</v>
      </c>
      <c r="I5" s="69" t="s">
        <v>37</v>
      </c>
      <c r="J5" s="69" t="s">
        <v>41</v>
      </c>
      <c r="K5" s="69" t="s">
        <v>57</v>
      </c>
      <c r="L5" s="69" t="s">
        <v>75</v>
      </c>
      <c r="M5" s="69" t="s">
        <v>76</v>
      </c>
      <c r="N5" s="69" t="s">
        <v>84</v>
      </c>
      <c r="O5" s="69" t="s">
        <v>85</v>
      </c>
      <c r="P5" s="69" t="s">
        <v>93</v>
      </c>
      <c r="Q5" s="69" t="s">
        <v>98</v>
      </c>
      <c r="R5" s="69" t="s">
        <v>102</v>
      </c>
      <c r="S5" s="69" t="s">
        <v>108</v>
      </c>
      <c r="T5" s="69" t="s">
        <v>151</v>
      </c>
      <c r="U5" s="69" t="s">
        <v>154</v>
      </c>
      <c r="V5" s="69" t="s">
        <v>160</v>
      </c>
      <c r="W5" s="69" t="s">
        <v>161</v>
      </c>
      <c r="X5" s="35" t="s">
        <v>6</v>
      </c>
    </row>
    <row r="6" spans="1:24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</row>
    <row r="7" spans="1:24" s="7" customFormat="1" ht="16.5" hidden="1" x14ac:dyDescent="0.3">
      <c r="A7" s="21" t="s">
        <v>68</v>
      </c>
      <c r="B7" s="17"/>
      <c r="C7" s="18"/>
      <c r="D7" s="18"/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8" spans="1:24" s="7" customFormat="1" ht="16.5" hidden="1" x14ac:dyDescent="0.3">
      <c r="A8" s="36" t="s">
        <v>69</v>
      </c>
      <c r="B8" s="50" t="s">
        <v>28</v>
      </c>
      <c r="C8" s="21" t="s">
        <v>70</v>
      </c>
      <c r="D8" s="54" t="s">
        <v>71</v>
      </c>
      <c r="E8" s="54" t="s">
        <v>72</v>
      </c>
      <c r="F8" s="21">
        <v>17.245000000000001</v>
      </c>
      <c r="G8" s="24"/>
      <c r="H8" s="24"/>
      <c r="I8" s="24"/>
      <c r="J8" s="24"/>
      <c r="K8" s="24"/>
      <c r="L8" s="57">
        <f>108689.09-2</f>
        <v>108687.09</v>
      </c>
      <c r="M8" s="57"/>
      <c r="N8" s="57"/>
      <c r="O8" s="57"/>
      <c r="P8" s="57"/>
      <c r="Q8" s="57"/>
      <c r="R8" s="57"/>
      <c r="S8" s="57"/>
      <c r="T8" s="57">
        <v>-108687.09</v>
      </c>
      <c r="U8" s="57"/>
      <c r="V8" s="57"/>
      <c r="W8" s="57"/>
      <c r="X8" s="40">
        <f>SUM(G8:T8)</f>
        <v>0</v>
      </c>
    </row>
    <row r="9" spans="1:24" s="7" customFormat="1" ht="16.5" hidden="1" x14ac:dyDescent="0.3">
      <c r="A9" s="36" t="s">
        <v>69</v>
      </c>
      <c r="B9" s="23" t="s">
        <v>73</v>
      </c>
      <c r="C9" s="21" t="s">
        <v>70</v>
      </c>
      <c r="D9" s="54" t="s">
        <v>71</v>
      </c>
      <c r="E9" s="54" t="s">
        <v>72</v>
      </c>
      <c r="F9" s="21">
        <v>17.245000000000001</v>
      </c>
      <c r="G9" s="24"/>
      <c r="H9" s="24"/>
      <c r="I9" s="24"/>
      <c r="J9" s="24"/>
      <c r="K9" s="24"/>
      <c r="L9" s="57">
        <v>1</v>
      </c>
      <c r="M9" s="57"/>
      <c r="N9" s="57"/>
      <c r="O9" s="57"/>
      <c r="P9" s="57"/>
      <c r="Q9" s="57"/>
      <c r="R9" s="57"/>
      <c r="S9" s="57"/>
      <c r="T9" s="57">
        <v>108687.09</v>
      </c>
      <c r="U9" s="57"/>
      <c r="V9" s="57"/>
      <c r="W9" s="57"/>
      <c r="X9" s="40">
        <f t="shared" ref="X9:X36" si="0">SUM(G9:T9)</f>
        <v>108688.09</v>
      </c>
    </row>
    <row r="10" spans="1:24" s="7" customFormat="1" ht="16.5" hidden="1" x14ac:dyDescent="0.3">
      <c r="A10" s="36" t="s">
        <v>69</v>
      </c>
      <c r="B10" s="23" t="s">
        <v>74</v>
      </c>
      <c r="C10" s="21" t="s">
        <v>70</v>
      </c>
      <c r="D10" s="54" t="s">
        <v>71</v>
      </c>
      <c r="E10" s="54" t="s">
        <v>72</v>
      </c>
      <c r="F10" s="21">
        <v>17.245000000000001</v>
      </c>
      <c r="G10" s="24"/>
      <c r="H10" s="24"/>
      <c r="I10" s="24"/>
      <c r="J10" s="24"/>
      <c r="K10" s="24"/>
      <c r="L10" s="57">
        <v>1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40">
        <f t="shared" si="0"/>
        <v>1</v>
      </c>
    </row>
    <row r="11" spans="1:24" s="7" customFormat="1" ht="16.5" hidden="1" x14ac:dyDescent="0.3">
      <c r="A11" s="49"/>
      <c r="B11" s="50"/>
      <c r="C11" s="21"/>
      <c r="D11" s="21"/>
      <c r="E11" s="21"/>
      <c r="F11" s="21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40">
        <f t="shared" si="0"/>
        <v>0</v>
      </c>
    </row>
    <row r="12" spans="1:24" s="7" customFormat="1" ht="16.5" hidden="1" x14ac:dyDescent="0.3">
      <c r="A12" s="49"/>
      <c r="B12" s="23"/>
      <c r="C12" s="21"/>
      <c r="D12" s="21"/>
      <c r="E12" s="21"/>
      <c r="F12" s="21"/>
      <c r="G12" s="24"/>
      <c r="H12" s="24"/>
      <c r="I12" s="24"/>
      <c r="J12" s="24"/>
      <c r="K12" s="24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40">
        <f t="shared" si="0"/>
        <v>0</v>
      </c>
    </row>
    <row r="13" spans="1:24" s="7" customFormat="1" ht="16.5" hidden="1" x14ac:dyDescent="0.3">
      <c r="A13" s="49"/>
      <c r="B13" s="23"/>
      <c r="C13" s="21"/>
      <c r="D13" s="21"/>
      <c r="E13" s="21"/>
      <c r="F13" s="21"/>
      <c r="G13" s="24"/>
      <c r="H13" s="24"/>
      <c r="I13" s="24"/>
      <c r="J13" s="24"/>
      <c r="K13" s="24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40">
        <f t="shared" si="0"/>
        <v>0</v>
      </c>
    </row>
    <row r="14" spans="1:24" s="9" customFormat="1" ht="16.5" hidden="1" x14ac:dyDescent="0.3">
      <c r="A14" s="8"/>
      <c r="B14" s="17"/>
      <c r="C14" s="20"/>
      <c r="D14" s="20"/>
      <c r="E14" s="17"/>
      <c r="F14" s="17"/>
      <c r="G14" s="24"/>
      <c r="H14" s="24"/>
      <c r="I14" s="24"/>
      <c r="J14" s="24"/>
      <c r="K14" s="24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40">
        <f t="shared" si="0"/>
        <v>0</v>
      </c>
    </row>
    <row r="15" spans="1:24" s="7" customFormat="1" ht="16.5" hidden="1" x14ac:dyDescent="0.3">
      <c r="A15" s="15" t="s">
        <v>8</v>
      </c>
      <c r="B15" s="17"/>
      <c r="C15" s="20"/>
      <c r="D15" s="20"/>
      <c r="E15" s="17"/>
      <c r="F15" s="17"/>
      <c r="G15" s="24"/>
      <c r="H15" s="24"/>
      <c r="I15" s="24"/>
      <c r="J15" s="24"/>
      <c r="K15" s="24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40">
        <f t="shared" si="0"/>
        <v>0</v>
      </c>
    </row>
    <row r="16" spans="1:24" s="9" customFormat="1" ht="16.5" hidden="1" x14ac:dyDescent="0.3">
      <c r="A16" s="21" t="s">
        <v>109</v>
      </c>
      <c r="B16" s="17"/>
      <c r="C16" s="20"/>
      <c r="D16" s="17"/>
      <c r="E16" s="17"/>
      <c r="F16" s="20"/>
      <c r="G16" s="24"/>
      <c r="H16" s="24"/>
      <c r="I16" s="24"/>
      <c r="J16" s="24"/>
      <c r="K16" s="24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40">
        <f t="shared" si="0"/>
        <v>0</v>
      </c>
    </row>
    <row r="17" spans="1:25" s="9" customFormat="1" ht="15" hidden="1" x14ac:dyDescent="0.25">
      <c r="A17" s="78" t="s">
        <v>144</v>
      </c>
      <c r="B17" s="77" t="s">
        <v>145</v>
      </c>
      <c r="C17" s="21" t="s">
        <v>146</v>
      </c>
      <c r="D17" s="21" t="s">
        <v>147</v>
      </c>
      <c r="E17" s="21" t="s">
        <v>148</v>
      </c>
      <c r="F17" s="21">
        <v>17.225000000000001</v>
      </c>
      <c r="G17" s="24"/>
      <c r="H17" s="24"/>
      <c r="I17" s="24"/>
      <c r="J17" s="24"/>
      <c r="K17" s="24"/>
      <c r="L17" s="57"/>
      <c r="M17" s="57"/>
      <c r="N17" s="57"/>
      <c r="O17" s="57"/>
      <c r="P17" s="57"/>
      <c r="Q17" s="57"/>
      <c r="R17" s="57"/>
      <c r="S17" s="57">
        <f>41444.5080783582-1</f>
        <v>41443.508078358202</v>
      </c>
      <c r="T17" s="57">
        <v>-17445.509999999998</v>
      </c>
      <c r="U17" s="57"/>
      <c r="V17" s="57"/>
      <c r="W17" s="57"/>
      <c r="X17" s="40">
        <f t="shared" si="0"/>
        <v>23997.998078358203</v>
      </c>
    </row>
    <row r="18" spans="1:25" s="7" customFormat="1" ht="16.5" hidden="1" x14ac:dyDescent="0.3">
      <c r="A18" s="78" t="s">
        <v>144</v>
      </c>
      <c r="B18" s="77" t="s">
        <v>149</v>
      </c>
      <c r="C18" s="21" t="s">
        <v>146</v>
      </c>
      <c r="D18" s="21" t="s">
        <v>147</v>
      </c>
      <c r="E18" s="21" t="s">
        <v>148</v>
      </c>
      <c r="F18" s="21">
        <v>17.225000000000001</v>
      </c>
      <c r="G18" s="24"/>
      <c r="H18" s="24"/>
      <c r="I18" s="24"/>
      <c r="J18" s="24"/>
      <c r="K18" s="24"/>
      <c r="L18" s="57"/>
      <c r="M18" s="57"/>
      <c r="N18" s="57"/>
      <c r="O18" s="57"/>
      <c r="P18" s="57"/>
      <c r="Q18" s="57"/>
      <c r="R18" s="57"/>
      <c r="S18" s="57">
        <v>1</v>
      </c>
      <c r="T18" s="57">
        <v>17445.509999999995</v>
      </c>
      <c r="U18" s="57"/>
      <c r="V18" s="57"/>
      <c r="W18" s="57"/>
      <c r="X18" s="40">
        <f t="shared" si="0"/>
        <v>17446.509999999995</v>
      </c>
      <c r="Y18" s="62"/>
    </row>
    <row r="19" spans="1:25" s="7" customFormat="1" ht="16.5" hidden="1" x14ac:dyDescent="0.3">
      <c r="A19" s="49"/>
      <c r="B19" s="23"/>
      <c r="C19" s="21"/>
      <c r="D19" s="21"/>
      <c r="E19" s="21"/>
      <c r="F19" s="21"/>
      <c r="G19" s="24"/>
      <c r="H19" s="24"/>
      <c r="I19" s="24"/>
      <c r="J19" s="24"/>
      <c r="K19" s="24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40">
        <f t="shared" si="0"/>
        <v>0</v>
      </c>
      <c r="Y19" s="62"/>
    </row>
    <row r="20" spans="1:25" s="7" customFormat="1" ht="16.5" hidden="1" x14ac:dyDescent="0.3">
      <c r="A20" s="42"/>
      <c r="B20" s="23"/>
      <c r="C20" s="21"/>
      <c r="D20" s="21"/>
      <c r="E20" s="21"/>
      <c r="F20" s="21"/>
      <c r="G20" s="24"/>
      <c r="H20" s="24"/>
      <c r="I20" s="24"/>
      <c r="J20" s="24"/>
      <c r="K20" s="24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40">
        <f t="shared" si="0"/>
        <v>0</v>
      </c>
    </row>
    <row r="21" spans="1:25" s="7" customFormat="1" ht="16.5" x14ac:dyDescent="0.3">
      <c r="A21" s="36"/>
      <c r="B21" s="23"/>
      <c r="C21" s="37"/>
      <c r="D21" s="37"/>
      <c r="E21" s="38"/>
      <c r="F21" s="21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40">
        <f t="shared" si="0"/>
        <v>0</v>
      </c>
    </row>
    <row r="22" spans="1:25" s="6" customFormat="1" ht="16.5" x14ac:dyDescent="0.3">
      <c r="A22" s="15" t="s">
        <v>8</v>
      </c>
      <c r="B22" s="17"/>
      <c r="C22" s="18"/>
      <c r="D22" s="18"/>
      <c r="E22" s="19"/>
      <c r="F22" s="20"/>
      <c r="G22" s="24"/>
      <c r="H22" s="24"/>
      <c r="I22" s="24"/>
      <c r="J22" s="24"/>
      <c r="K22" s="24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40">
        <f t="shared" si="0"/>
        <v>0</v>
      </c>
    </row>
    <row r="23" spans="1:25" s="6" customFormat="1" ht="16.5" x14ac:dyDescent="0.3">
      <c r="A23" s="21" t="s">
        <v>42</v>
      </c>
      <c r="B23" s="17"/>
      <c r="C23" s="18"/>
      <c r="D23" s="18"/>
      <c r="E23" s="19"/>
      <c r="F23" s="20"/>
      <c r="G23" s="24"/>
      <c r="H23" s="24"/>
      <c r="I23" s="24"/>
      <c r="J23" s="24"/>
      <c r="K23" s="24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40">
        <f t="shared" si="0"/>
        <v>0</v>
      </c>
    </row>
    <row r="24" spans="1:25" s="7" customFormat="1" ht="16.5" hidden="1" x14ac:dyDescent="0.3">
      <c r="A24" s="51" t="s">
        <v>43</v>
      </c>
      <c r="B24" s="71" t="s">
        <v>44</v>
      </c>
      <c r="C24" s="72" t="s">
        <v>45</v>
      </c>
      <c r="D24" s="72" t="s">
        <v>46</v>
      </c>
      <c r="E24" s="72">
        <v>6501</v>
      </c>
      <c r="F24" s="23">
        <v>17.259</v>
      </c>
      <c r="G24" s="24"/>
      <c r="H24" s="24"/>
      <c r="I24" s="24"/>
      <c r="J24" s="57">
        <f>918415-2</f>
        <v>918413</v>
      </c>
      <c r="K24" s="57"/>
      <c r="L24" s="57"/>
      <c r="M24" s="57"/>
      <c r="N24" s="57"/>
      <c r="O24" s="57"/>
      <c r="P24" s="57"/>
      <c r="Q24" s="57"/>
      <c r="R24" s="57"/>
      <c r="S24" s="57"/>
      <c r="T24" s="57">
        <v>-542266.84</v>
      </c>
      <c r="U24" s="57"/>
      <c r="V24" s="57"/>
      <c r="W24" s="57"/>
      <c r="X24" s="40">
        <f t="shared" si="0"/>
        <v>376146.16000000003</v>
      </c>
    </row>
    <row r="25" spans="1:25" s="9" customFormat="1" ht="15.75" hidden="1" x14ac:dyDescent="0.25">
      <c r="A25" s="51" t="s">
        <v>43</v>
      </c>
      <c r="B25" s="23" t="s">
        <v>47</v>
      </c>
      <c r="C25" s="72" t="s">
        <v>45</v>
      </c>
      <c r="D25" s="72" t="s">
        <v>46</v>
      </c>
      <c r="E25" s="72">
        <v>6501</v>
      </c>
      <c r="F25" s="23">
        <v>17.259</v>
      </c>
      <c r="G25" s="24"/>
      <c r="H25" s="24"/>
      <c r="I25" s="24"/>
      <c r="J25" s="57">
        <v>1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40">
        <f t="shared" si="0"/>
        <v>1</v>
      </c>
    </row>
    <row r="26" spans="1:25" s="9" customFormat="1" ht="15.75" hidden="1" x14ac:dyDescent="0.25">
      <c r="A26" s="73" t="s">
        <v>43</v>
      </c>
      <c r="B26" s="23" t="s">
        <v>48</v>
      </c>
      <c r="C26" s="72" t="s">
        <v>45</v>
      </c>
      <c r="D26" s="72" t="s">
        <v>46</v>
      </c>
      <c r="E26" s="72">
        <v>6501</v>
      </c>
      <c r="F26" s="44">
        <v>17.259</v>
      </c>
      <c r="G26" s="24"/>
      <c r="H26" s="24"/>
      <c r="I26" s="24"/>
      <c r="J26" s="57">
        <v>1</v>
      </c>
      <c r="K26" s="57"/>
      <c r="L26" s="57"/>
      <c r="M26" s="57"/>
      <c r="N26" s="57"/>
      <c r="O26" s="57"/>
      <c r="P26" s="57"/>
      <c r="Q26" s="57"/>
      <c r="R26" s="57"/>
      <c r="S26" s="57"/>
      <c r="T26" s="57">
        <v>542266.84</v>
      </c>
      <c r="U26" s="57"/>
      <c r="V26" s="57"/>
      <c r="W26" s="57"/>
      <c r="X26" s="40">
        <f t="shared" si="0"/>
        <v>542267.84</v>
      </c>
    </row>
    <row r="27" spans="1:25" s="9" customFormat="1" ht="15.75" hidden="1" x14ac:dyDescent="0.25">
      <c r="A27" s="42" t="s">
        <v>49</v>
      </c>
      <c r="B27" s="23" t="s">
        <v>47</v>
      </c>
      <c r="C27" s="72" t="s">
        <v>50</v>
      </c>
      <c r="D27" s="72" t="s">
        <v>51</v>
      </c>
      <c r="E27" s="72">
        <v>6502</v>
      </c>
      <c r="F27" s="21">
        <v>17.257999999999999</v>
      </c>
      <c r="G27" s="24"/>
      <c r="H27" s="24"/>
      <c r="I27" s="24"/>
      <c r="J27" s="57">
        <f>128729-2</f>
        <v>128727</v>
      </c>
      <c r="K27" s="57"/>
      <c r="L27" s="57"/>
      <c r="M27" s="57"/>
      <c r="N27" s="57"/>
      <c r="O27" s="57"/>
      <c r="P27" s="57"/>
      <c r="Q27" s="57"/>
      <c r="R27" s="57"/>
      <c r="S27" s="57"/>
      <c r="T27" s="57">
        <v>-128727</v>
      </c>
      <c r="U27" s="57"/>
      <c r="V27" s="57"/>
      <c r="W27" s="57"/>
      <c r="X27" s="40">
        <f t="shared" si="0"/>
        <v>0</v>
      </c>
    </row>
    <row r="28" spans="1:25" s="7" customFormat="1" ht="16.5" hidden="1" x14ac:dyDescent="0.3">
      <c r="A28" s="42" t="s">
        <v>49</v>
      </c>
      <c r="B28" s="23" t="s">
        <v>48</v>
      </c>
      <c r="C28" s="72" t="s">
        <v>50</v>
      </c>
      <c r="D28" s="72" t="s">
        <v>51</v>
      </c>
      <c r="E28" s="72">
        <v>6502</v>
      </c>
      <c r="F28" s="21">
        <v>17.257999999999999</v>
      </c>
      <c r="G28" s="25"/>
      <c r="H28" s="25"/>
      <c r="I28" s="25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>
        <v>128727</v>
      </c>
      <c r="U28" s="52"/>
      <c r="V28" s="52"/>
      <c r="W28" s="52"/>
      <c r="X28" s="40">
        <f t="shared" si="0"/>
        <v>128728</v>
      </c>
    </row>
    <row r="29" spans="1:25" s="7" customFormat="1" ht="16.5" hidden="1" x14ac:dyDescent="0.3">
      <c r="A29" s="42" t="s">
        <v>49</v>
      </c>
      <c r="B29" s="23" t="s">
        <v>52</v>
      </c>
      <c r="C29" s="72" t="s">
        <v>50</v>
      </c>
      <c r="D29" s="72" t="s">
        <v>51</v>
      </c>
      <c r="E29" s="72">
        <v>6502</v>
      </c>
      <c r="F29" s="21">
        <v>17.257999999999999</v>
      </c>
      <c r="G29" s="25"/>
      <c r="H29" s="25"/>
      <c r="I29" s="25"/>
      <c r="J29" s="52">
        <v>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40">
        <f t="shared" si="0"/>
        <v>1</v>
      </c>
    </row>
    <row r="30" spans="1:25" s="7" customFormat="1" ht="16.5" hidden="1" x14ac:dyDescent="0.3">
      <c r="A30" s="36" t="s">
        <v>53</v>
      </c>
      <c r="B30" s="23" t="s">
        <v>47</v>
      </c>
      <c r="C30" s="72" t="s">
        <v>54</v>
      </c>
      <c r="D30" s="72" t="s">
        <v>105</v>
      </c>
      <c r="E30" s="72">
        <v>6503</v>
      </c>
      <c r="F30" s="21">
        <v>17.277999999999999</v>
      </c>
      <c r="G30" s="25"/>
      <c r="H30" s="25"/>
      <c r="I30" s="25"/>
      <c r="J30" s="52">
        <f>210335-2</f>
        <v>210333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81">
        <f t="shared" si="0"/>
        <v>210333</v>
      </c>
    </row>
    <row r="31" spans="1:25" s="7" customFormat="1" ht="16.5" hidden="1" x14ac:dyDescent="0.3">
      <c r="A31" s="36" t="s">
        <v>53</v>
      </c>
      <c r="B31" s="23" t="s">
        <v>48</v>
      </c>
      <c r="C31" s="72" t="s">
        <v>54</v>
      </c>
      <c r="D31" s="72" t="s">
        <v>105</v>
      </c>
      <c r="E31" s="72">
        <v>6503</v>
      </c>
      <c r="F31" s="21">
        <v>17.277999999999999</v>
      </c>
      <c r="G31" s="25"/>
      <c r="H31" s="25"/>
      <c r="I31" s="25"/>
      <c r="J31" s="52">
        <v>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40">
        <f t="shared" si="0"/>
        <v>1</v>
      </c>
    </row>
    <row r="32" spans="1:25" s="7" customFormat="1" ht="16.5" hidden="1" x14ac:dyDescent="0.3">
      <c r="A32" s="36" t="s">
        <v>53</v>
      </c>
      <c r="B32" s="23" t="s">
        <v>52</v>
      </c>
      <c r="C32" s="72" t="s">
        <v>54</v>
      </c>
      <c r="D32" s="72" t="s">
        <v>105</v>
      </c>
      <c r="E32" s="72">
        <v>6503</v>
      </c>
      <c r="F32" s="21">
        <v>17.277999999999999</v>
      </c>
      <c r="G32" s="25"/>
      <c r="H32" s="25"/>
      <c r="I32" s="25"/>
      <c r="J32" s="52">
        <v>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40">
        <f t="shared" si="0"/>
        <v>1</v>
      </c>
    </row>
    <row r="33" spans="1:25" s="6" customFormat="1" ht="15.75" hidden="1" x14ac:dyDescent="0.25">
      <c r="A33" s="42" t="s">
        <v>49</v>
      </c>
      <c r="B33" s="23" t="s">
        <v>95</v>
      </c>
      <c r="C33" s="72" t="s">
        <v>96</v>
      </c>
      <c r="D33" s="72" t="s">
        <v>51</v>
      </c>
      <c r="E33" s="72">
        <v>6502</v>
      </c>
      <c r="F33" s="21">
        <v>17.257999999999999</v>
      </c>
      <c r="G33" s="24"/>
      <c r="H33" s="24"/>
      <c r="I33" s="24"/>
      <c r="J33" s="57"/>
      <c r="K33" s="57"/>
      <c r="L33" s="57"/>
      <c r="M33" s="57"/>
      <c r="N33" s="57"/>
      <c r="O33" s="57"/>
      <c r="P33" s="57">
        <f>606713-1</f>
        <v>606712</v>
      </c>
      <c r="Q33" s="57"/>
      <c r="R33" s="57"/>
      <c r="S33" s="57"/>
      <c r="T33" s="57">
        <v>-606712</v>
      </c>
      <c r="U33" s="57"/>
      <c r="V33" s="57"/>
      <c r="W33" s="57"/>
      <c r="X33" s="40">
        <f t="shared" si="0"/>
        <v>0</v>
      </c>
      <c r="Y33" s="80"/>
    </row>
    <row r="34" spans="1:25" s="7" customFormat="1" ht="16.5" x14ac:dyDescent="0.3">
      <c r="A34" s="42" t="s">
        <v>49</v>
      </c>
      <c r="B34" s="23" t="s">
        <v>48</v>
      </c>
      <c r="C34" s="72" t="s">
        <v>96</v>
      </c>
      <c r="D34" s="72" t="s">
        <v>51</v>
      </c>
      <c r="E34" s="72">
        <v>6502</v>
      </c>
      <c r="F34" s="21">
        <v>17.257999999999999</v>
      </c>
      <c r="G34" s="24"/>
      <c r="H34" s="24"/>
      <c r="I34" s="24"/>
      <c r="J34" s="57"/>
      <c r="K34" s="57"/>
      <c r="L34" s="57"/>
      <c r="M34" s="57"/>
      <c r="N34" s="57"/>
      <c r="O34" s="57"/>
      <c r="P34" s="57">
        <v>1</v>
      </c>
      <c r="Q34" s="57"/>
      <c r="R34" s="57"/>
      <c r="S34" s="57"/>
      <c r="T34" s="57">
        <v>606712</v>
      </c>
      <c r="U34" s="57"/>
      <c r="V34" s="57"/>
      <c r="W34" s="57">
        <v>-239839.48</v>
      </c>
      <c r="X34" s="40">
        <f>SUM(G34:W34)</f>
        <v>366873.52</v>
      </c>
    </row>
    <row r="35" spans="1:25" s="9" customFormat="1" ht="15.75" hidden="1" x14ac:dyDescent="0.25">
      <c r="A35" s="36" t="s">
        <v>53</v>
      </c>
      <c r="B35" s="23" t="s">
        <v>95</v>
      </c>
      <c r="C35" s="72" t="s">
        <v>97</v>
      </c>
      <c r="D35" s="72" t="s">
        <v>105</v>
      </c>
      <c r="E35" s="72">
        <v>6503</v>
      </c>
      <c r="F35" s="21">
        <v>17.277999999999999</v>
      </c>
      <c r="G35" s="25"/>
      <c r="H35" s="25"/>
      <c r="I35" s="25"/>
      <c r="J35" s="52"/>
      <c r="K35" s="52"/>
      <c r="L35" s="52"/>
      <c r="M35" s="52"/>
      <c r="N35" s="52"/>
      <c r="O35" s="52"/>
      <c r="P35" s="52">
        <f>894986-1</f>
        <v>894985</v>
      </c>
      <c r="Q35" s="52"/>
      <c r="R35" s="52"/>
      <c r="S35" s="52"/>
      <c r="T35" s="52">
        <v>-549140.16</v>
      </c>
      <c r="U35" s="52"/>
      <c r="V35" s="52"/>
      <c r="W35" s="52"/>
      <c r="X35" s="81">
        <f t="shared" si="0"/>
        <v>345844.83999999997</v>
      </c>
      <c r="Y35" s="48"/>
    </row>
    <row r="36" spans="1:25" s="9" customFormat="1" ht="15.75" hidden="1" x14ac:dyDescent="0.25">
      <c r="A36" s="36" t="s">
        <v>53</v>
      </c>
      <c r="B36" s="23" t="s">
        <v>48</v>
      </c>
      <c r="C36" s="72" t="s">
        <v>97</v>
      </c>
      <c r="D36" s="72" t="s">
        <v>105</v>
      </c>
      <c r="E36" s="72">
        <v>6503</v>
      </c>
      <c r="F36" s="21">
        <v>17.277999999999999</v>
      </c>
      <c r="G36" s="25"/>
      <c r="H36" s="25"/>
      <c r="I36" s="25"/>
      <c r="J36" s="52"/>
      <c r="K36" s="52"/>
      <c r="L36" s="52"/>
      <c r="M36" s="52"/>
      <c r="N36" s="52"/>
      <c r="O36" s="52"/>
      <c r="P36" s="52">
        <v>1</v>
      </c>
      <c r="Q36" s="52"/>
      <c r="R36" s="52"/>
      <c r="S36" s="52"/>
      <c r="T36" s="52">
        <v>549140.15999999992</v>
      </c>
      <c r="U36" s="52"/>
      <c r="V36" s="52"/>
      <c r="W36" s="52"/>
      <c r="X36" s="40">
        <f t="shared" si="0"/>
        <v>549141.15999999992</v>
      </c>
    </row>
    <row r="37" spans="1:25" s="9" customFormat="1" ht="15.75" hidden="1" x14ac:dyDescent="0.3">
      <c r="A37" s="75" t="s">
        <v>106</v>
      </c>
      <c r="B37" s="23" t="s">
        <v>28</v>
      </c>
      <c r="C37" s="76" t="s">
        <v>107</v>
      </c>
      <c r="D37" s="21" t="s">
        <v>105</v>
      </c>
      <c r="E37" s="21">
        <v>6404</v>
      </c>
      <c r="F37" s="21">
        <v>17.277999999999999</v>
      </c>
      <c r="G37" s="25"/>
      <c r="H37" s="25"/>
      <c r="I37" s="25"/>
      <c r="J37" s="52"/>
      <c r="K37" s="52"/>
      <c r="L37" s="52"/>
      <c r="M37" s="52"/>
      <c r="N37" s="52"/>
      <c r="O37" s="52"/>
      <c r="P37" s="52"/>
      <c r="Q37" s="52"/>
      <c r="R37" s="52">
        <f>34000-1</f>
        <v>33999</v>
      </c>
      <c r="S37" s="52"/>
      <c r="T37" s="52">
        <v>-17650</v>
      </c>
      <c r="U37" s="52"/>
      <c r="V37" s="52"/>
      <c r="W37" s="52"/>
      <c r="X37" s="22">
        <f>SUM(T37:V37)</f>
        <v>-17650</v>
      </c>
    </row>
    <row r="38" spans="1:25" s="9" customFormat="1" ht="15.75" hidden="1" x14ac:dyDescent="0.3">
      <c r="A38" s="75" t="s">
        <v>106</v>
      </c>
      <c r="B38" s="23" t="s">
        <v>73</v>
      </c>
      <c r="C38" s="76" t="s">
        <v>107</v>
      </c>
      <c r="D38" s="21" t="s">
        <v>105</v>
      </c>
      <c r="E38" s="21">
        <v>6404</v>
      </c>
      <c r="F38" s="21">
        <v>17.277999999999999</v>
      </c>
      <c r="G38" s="25"/>
      <c r="H38" s="25"/>
      <c r="I38" s="25"/>
      <c r="J38" s="52"/>
      <c r="K38" s="52"/>
      <c r="L38" s="52"/>
      <c r="M38" s="52"/>
      <c r="N38" s="52"/>
      <c r="O38" s="52"/>
      <c r="P38" s="52"/>
      <c r="Q38" s="52"/>
      <c r="R38" s="52">
        <v>1</v>
      </c>
      <c r="S38" s="52"/>
      <c r="T38" s="52">
        <v>17650</v>
      </c>
      <c r="U38" s="52"/>
      <c r="V38" s="52">
        <v>-18250</v>
      </c>
      <c r="W38" s="52"/>
      <c r="X38" s="22">
        <f>SUM(T38:V38)</f>
        <v>-600</v>
      </c>
    </row>
    <row r="39" spans="1:25" s="9" customFormat="1" ht="15" hidden="1" x14ac:dyDescent="0.25">
      <c r="A39" s="82" t="s">
        <v>155</v>
      </c>
      <c r="B39" s="83" t="s">
        <v>28</v>
      </c>
      <c r="C39" s="21" t="s">
        <v>97</v>
      </c>
      <c r="D39" s="21" t="s">
        <v>105</v>
      </c>
      <c r="E39" s="21">
        <v>6523</v>
      </c>
      <c r="F39" s="63">
        <v>17.277999999999999</v>
      </c>
      <c r="G39" s="25"/>
      <c r="H39" s="25"/>
      <c r="I39" s="25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>
        <v>16000</v>
      </c>
      <c r="V39" s="52"/>
      <c r="W39" s="52"/>
      <c r="X39" s="22">
        <f>SUM(U39)</f>
        <v>16000</v>
      </c>
    </row>
    <row r="40" spans="1:25" s="9" customFormat="1" ht="15" x14ac:dyDescent="0.25">
      <c r="A40" s="36"/>
      <c r="B40" s="23"/>
      <c r="C40" s="21"/>
      <c r="D40" s="21"/>
      <c r="E40" s="23"/>
      <c r="F40" s="21"/>
      <c r="G40" s="25"/>
      <c r="H40" s="25"/>
      <c r="I40" s="25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40"/>
    </row>
    <row r="41" spans="1:25" s="9" customFormat="1" ht="16.5" x14ac:dyDescent="0.25">
      <c r="A41" s="60"/>
      <c r="B41" s="23"/>
      <c r="C41" s="54"/>
      <c r="D41" s="54"/>
      <c r="E41" s="54"/>
      <c r="F41" s="21"/>
      <c r="G41" s="25"/>
      <c r="H41" s="25"/>
      <c r="I41" s="25"/>
      <c r="J41" s="25"/>
      <c r="K41" s="25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40">
        <f t="shared" ref="X41:X78" si="1">SUM(G40:T40)</f>
        <v>0</v>
      </c>
    </row>
    <row r="42" spans="1:25" s="9" customFormat="1" ht="15" x14ac:dyDescent="0.25">
      <c r="A42" s="36"/>
      <c r="B42" s="23"/>
      <c r="C42" s="61"/>
      <c r="D42" s="21"/>
      <c r="E42" s="61"/>
      <c r="F42" s="21"/>
      <c r="G42" s="25"/>
      <c r="H42" s="25"/>
      <c r="I42" s="25"/>
      <c r="J42" s="25"/>
      <c r="K42" s="25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40">
        <f t="shared" si="1"/>
        <v>0</v>
      </c>
    </row>
    <row r="43" spans="1:25" s="9" customFormat="1" ht="15" x14ac:dyDescent="0.25">
      <c r="A43" s="47"/>
      <c r="B43" s="55"/>
      <c r="C43" s="35"/>
      <c r="D43" s="21"/>
      <c r="E43" s="23"/>
      <c r="F43" s="21"/>
      <c r="G43" s="25"/>
      <c r="H43" s="25"/>
      <c r="I43" s="25"/>
      <c r="J43" s="25"/>
      <c r="K43" s="25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40">
        <f t="shared" si="1"/>
        <v>0</v>
      </c>
    </row>
    <row r="44" spans="1:25" s="9" customFormat="1" ht="15" x14ac:dyDescent="0.25">
      <c r="A44" s="47"/>
      <c r="B44" s="23"/>
      <c r="C44" s="35"/>
      <c r="D44" s="21"/>
      <c r="E44" s="23"/>
      <c r="F44" s="21"/>
      <c r="G44" s="25"/>
      <c r="H44" s="25"/>
      <c r="I44" s="25"/>
      <c r="J44" s="25"/>
      <c r="K44" s="25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40">
        <f t="shared" si="1"/>
        <v>0</v>
      </c>
    </row>
    <row r="45" spans="1:25" s="9" customFormat="1" ht="18.75" x14ac:dyDescent="0.25">
      <c r="A45" s="56"/>
      <c r="B45" s="23"/>
      <c r="C45" s="54"/>
      <c r="D45" s="54"/>
      <c r="E45" s="54"/>
      <c r="F45" s="21"/>
      <c r="G45" s="25"/>
      <c r="H45" s="25"/>
      <c r="I45" s="25"/>
      <c r="J45" s="25"/>
      <c r="K45" s="25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40">
        <f t="shared" si="1"/>
        <v>0</v>
      </c>
    </row>
    <row r="46" spans="1:25" s="9" customFormat="1" ht="15" x14ac:dyDescent="0.25">
      <c r="A46" s="36"/>
      <c r="B46" s="23"/>
      <c r="C46" s="21"/>
      <c r="D46" s="21"/>
      <c r="E46" s="23"/>
      <c r="F46" s="21"/>
      <c r="G46" s="25"/>
      <c r="H46" s="25"/>
      <c r="I46" s="25"/>
      <c r="J46" s="25"/>
      <c r="K46" s="25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40">
        <f t="shared" si="1"/>
        <v>0</v>
      </c>
    </row>
    <row r="47" spans="1:25" s="9" customFormat="1" ht="15" hidden="1" x14ac:dyDescent="0.25">
      <c r="A47" s="15" t="s">
        <v>8</v>
      </c>
      <c r="B47" s="23"/>
      <c r="C47" s="21"/>
      <c r="D47" s="21"/>
      <c r="E47" s="23"/>
      <c r="F47" s="21"/>
      <c r="G47" s="25"/>
      <c r="H47" s="25"/>
      <c r="I47" s="25"/>
      <c r="J47" s="25"/>
      <c r="K47" s="25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40">
        <f t="shared" si="1"/>
        <v>0</v>
      </c>
    </row>
    <row r="48" spans="1:25" s="9" customFormat="1" ht="15" hidden="1" x14ac:dyDescent="0.25">
      <c r="A48" s="21" t="s">
        <v>23</v>
      </c>
      <c r="B48" s="23"/>
      <c r="C48" s="21"/>
      <c r="D48" s="21"/>
      <c r="E48" s="23"/>
      <c r="F48" s="63"/>
      <c r="G48" s="25"/>
      <c r="H48" s="25"/>
      <c r="I48" s="25"/>
      <c r="J48" s="25"/>
      <c r="K48" s="25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40">
        <f t="shared" si="1"/>
        <v>0</v>
      </c>
    </row>
    <row r="49" spans="1:24" s="9" customFormat="1" ht="15" hidden="1" x14ac:dyDescent="0.25">
      <c r="A49" s="42" t="s">
        <v>15</v>
      </c>
      <c r="B49" s="23" t="s">
        <v>28</v>
      </c>
      <c r="C49" s="21" t="s">
        <v>86</v>
      </c>
      <c r="D49" s="21" t="s">
        <v>87</v>
      </c>
      <c r="E49" s="21" t="s">
        <v>88</v>
      </c>
      <c r="F49" s="64">
        <v>17.207000000000001</v>
      </c>
      <c r="G49" s="25"/>
      <c r="H49" s="25"/>
      <c r="I49" s="25"/>
      <c r="J49" s="25"/>
      <c r="K49" s="25"/>
      <c r="L49" s="52"/>
      <c r="M49" s="52"/>
      <c r="N49" s="52"/>
      <c r="O49" s="52">
        <f>711984.54-1</f>
        <v>711983.54</v>
      </c>
      <c r="P49" s="52"/>
      <c r="Q49" s="52"/>
      <c r="R49" s="52"/>
      <c r="S49" s="52"/>
      <c r="T49" s="52">
        <v>-587984.54</v>
      </c>
      <c r="U49" s="52"/>
      <c r="V49" s="52"/>
      <c r="W49" s="52"/>
      <c r="X49" s="40">
        <f t="shared" si="1"/>
        <v>0</v>
      </c>
    </row>
    <row r="50" spans="1:24" s="9" customFormat="1" ht="15" hidden="1" x14ac:dyDescent="0.25">
      <c r="A50" s="42" t="s">
        <v>15</v>
      </c>
      <c r="B50" s="23" t="s">
        <v>73</v>
      </c>
      <c r="C50" s="21" t="s">
        <v>86</v>
      </c>
      <c r="D50" s="21" t="s">
        <v>87</v>
      </c>
      <c r="E50" s="21" t="s">
        <v>88</v>
      </c>
      <c r="F50" s="64">
        <v>17.207000000000001</v>
      </c>
      <c r="G50" s="25"/>
      <c r="H50" s="25"/>
      <c r="I50" s="25"/>
      <c r="J50" s="25"/>
      <c r="K50" s="25"/>
      <c r="L50" s="52"/>
      <c r="M50" s="52"/>
      <c r="N50" s="52"/>
      <c r="O50" s="52">
        <v>1</v>
      </c>
      <c r="P50" s="52"/>
      <c r="Q50" s="52"/>
      <c r="R50" s="52"/>
      <c r="S50" s="52"/>
      <c r="T50" s="52">
        <v>587984.54</v>
      </c>
      <c r="U50" s="52"/>
      <c r="V50" s="52"/>
      <c r="W50" s="52"/>
      <c r="X50" s="40">
        <f t="shared" si="1"/>
        <v>123999</v>
      </c>
    </row>
    <row r="51" spans="1:24" s="9" customFormat="1" ht="15" hidden="1" x14ac:dyDescent="0.25">
      <c r="A51" s="42" t="s">
        <v>16</v>
      </c>
      <c r="B51" s="23" t="s">
        <v>28</v>
      </c>
      <c r="C51" s="21" t="s">
        <v>86</v>
      </c>
      <c r="D51" s="21" t="s">
        <v>87</v>
      </c>
      <c r="E51" s="21" t="s">
        <v>89</v>
      </c>
      <c r="F51" s="64" t="s">
        <v>90</v>
      </c>
      <c r="G51" s="25"/>
      <c r="H51" s="25"/>
      <c r="I51" s="25"/>
      <c r="J51" s="25"/>
      <c r="K51" s="25"/>
      <c r="L51" s="52"/>
      <c r="M51" s="52"/>
      <c r="N51" s="52"/>
      <c r="O51" s="52">
        <f>119299-1</f>
        <v>119298</v>
      </c>
      <c r="P51" s="52"/>
      <c r="Q51" s="52"/>
      <c r="R51" s="52"/>
      <c r="S51" s="52"/>
      <c r="T51" s="52">
        <v>-97690.61</v>
      </c>
      <c r="U51" s="52"/>
      <c r="V51" s="52"/>
      <c r="W51" s="52"/>
      <c r="X51" s="40">
        <f t="shared" si="1"/>
        <v>587985.54</v>
      </c>
    </row>
    <row r="52" spans="1:24" s="9" customFormat="1" ht="15" hidden="1" x14ac:dyDescent="0.25">
      <c r="A52" s="42" t="s">
        <v>16</v>
      </c>
      <c r="B52" s="23" t="s">
        <v>73</v>
      </c>
      <c r="C52" s="21" t="s">
        <v>86</v>
      </c>
      <c r="D52" s="21" t="s">
        <v>87</v>
      </c>
      <c r="E52" s="21" t="s">
        <v>89</v>
      </c>
      <c r="F52" s="64" t="s">
        <v>90</v>
      </c>
      <c r="G52" s="25"/>
      <c r="H52" s="25"/>
      <c r="I52" s="25"/>
      <c r="J52" s="25"/>
      <c r="K52" s="25"/>
      <c r="L52" s="52"/>
      <c r="M52" s="52"/>
      <c r="N52" s="52"/>
      <c r="O52" s="52">
        <v>1</v>
      </c>
      <c r="P52" s="52"/>
      <c r="Q52" s="52"/>
      <c r="R52" s="52"/>
      <c r="S52" s="52"/>
      <c r="T52" s="52">
        <v>97690.61</v>
      </c>
      <c r="U52" s="52"/>
      <c r="V52" s="52"/>
      <c r="W52" s="52"/>
      <c r="X52" s="40">
        <f t="shared" si="1"/>
        <v>21607.39</v>
      </c>
    </row>
    <row r="53" spans="1:24" s="9" customFormat="1" ht="15" hidden="1" x14ac:dyDescent="0.25">
      <c r="A53" s="43" t="s">
        <v>18</v>
      </c>
      <c r="B53" s="23" t="s">
        <v>28</v>
      </c>
      <c r="C53" s="68" t="s">
        <v>29</v>
      </c>
      <c r="D53" s="35" t="s">
        <v>30</v>
      </c>
      <c r="E53" s="21" t="s">
        <v>31</v>
      </c>
      <c r="F53" s="64" t="s">
        <v>14</v>
      </c>
      <c r="G53" s="25"/>
      <c r="H53" s="52">
        <v>25502.595475953669</v>
      </c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40">
        <f t="shared" si="1"/>
        <v>97691.61</v>
      </c>
    </row>
    <row r="54" spans="1:24" s="9" customFormat="1" ht="15" hidden="1" x14ac:dyDescent="0.25">
      <c r="A54" s="42" t="s">
        <v>24</v>
      </c>
      <c r="B54" s="55" t="s">
        <v>25</v>
      </c>
      <c r="C54" s="21" t="s">
        <v>19</v>
      </c>
      <c r="D54" s="21" t="s">
        <v>20</v>
      </c>
      <c r="E54" s="21" t="s">
        <v>21</v>
      </c>
      <c r="F54" s="59">
        <v>10.561</v>
      </c>
      <c r="G54" s="52">
        <v>3206.625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40">
        <f t="shared" si="1"/>
        <v>25502.595475953669</v>
      </c>
    </row>
    <row r="55" spans="1:24" s="9" customFormat="1" ht="15" hidden="1" x14ac:dyDescent="0.25">
      <c r="A55" s="39" t="s">
        <v>79</v>
      </c>
      <c r="B55" s="55" t="s">
        <v>28</v>
      </c>
      <c r="C55" s="21" t="s">
        <v>29</v>
      </c>
      <c r="D55" s="21" t="s">
        <v>30</v>
      </c>
      <c r="E55" s="21" t="s">
        <v>31</v>
      </c>
      <c r="F55" s="65"/>
      <c r="G55" s="52"/>
      <c r="H55" s="52"/>
      <c r="I55" s="52"/>
      <c r="J55" s="52"/>
      <c r="K55" s="52"/>
      <c r="L55" s="52"/>
      <c r="M55" s="52">
        <v>26383.229999999996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40">
        <f t="shared" si="1"/>
        <v>3206.625</v>
      </c>
    </row>
    <row r="56" spans="1:24" s="9" customFormat="1" ht="15" hidden="1" x14ac:dyDescent="0.25">
      <c r="A56" s="43" t="s">
        <v>110</v>
      </c>
      <c r="B56" s="79" t="s">
        <v>150</v>
      </c>
      <c r="C56" s="21" t="s">
        <v>111</v>
      </c>
      <c r="D56" s="35" t="s">
        <v>20</v>
      </c>
      <c r="E56" s="21" t="s">
        <v>21</v>
      </c>
      <c r="F56" s="23">
        <v>10.561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3803.09</v>
      </c>
      <c r="T56" s="52"/>
      <c r="U56" s="52"/>
      <c r="V56" s="52"/>
      <c r="W56" s="52"/>
      <c r="X56" s="40">
        <f t="shared" si="1"/>
        <v>26383.229999999996</v>
      </c>
    </row>
    <row r="57" spans="1:24" s="9" customFormat="1" ht="15" hidden="1" x14ac:dyDescent="0.25">
      <c r="A57" s="43" t="s">
        <v>116</v>
      </c>
      <c r="B57" s="77" t="s">
        <v>112</v>
      </c>
      <c r="C57" s="21" t="s">
        <v>113</v>
      </c>
      <c r="D57" s="21" t="s">
        <v>114</v>
      </c>
      <c r="E57" s="21" t="s">
        <v>115</v>
      </c>
      <c r="F57" s="23" t="s">
        <v>14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>
        <v>1181.1600000000001</v>
      </c>
      <c r="T57" s="52"/>
      <c r="U57" s="52"/>
      <c r="V57" s="52"/>
      <c r="W57" s="52"/>
      <c r="X57" s="40">
        <f t="shared" si="1"/>
        <v>3803.09</v>
      </c>
    </row>
    <row r="58" spans="1:24" s="9" customFormat="1" ht="15" hidden="1" x14ac:dyDescent="0.25">
      <c r="A58" s="43" t="s">
        <v>117</v>
      </c>
      <c r="B58" s="77" t="s">
        <v>112</v>
      </c>
      <c r="C58" s="54" t="s">
        <v>118</v>
      </c>
      <c r="D58" s="54" t="s">
        <v>119</v>
      </c>
      <c r="E58" s="54" t="s">
        <v>120</v>
      </c>
      <c r="F58" s="23" t="s">
        <v>14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>
        <v>13971.62</v>
      </c>
      <c r="T58" s="52"/>
      <c r="U58" s="52"/>
      <c r="V58" s="52"/>
      <c r="W58" s="52"/>
      <c r="X58" s="40">
        <f t="shared" si="1"/>
        <v>1181.1600000000001</v>
      </c>
    </row>
    <row r="59" spans="1:24" s="9" customFormat="1" ht="15" hidden="1" x14ac:dyDescent="0.25">
      <c r="A59" s="42" t="s">
        <v>121</v>
      </c>
      <c r="B59" s="77" t="s">
        <v>112</v>
      </c>
      <c r="C59" s="54" t="s">
        <v>122</v>
      </c>
      <c r="D59" s="21" t="s">
        <v>123</v>
      </c>
      <c r="E59" s="54" t="s">
        <v>124</v>
      </c>
      <c r="F59" s="23" t="s">
        <v>14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>
        <v>7142.95</v>
      </c>
      <c r="T59" s="52"/>
      <c r="U59" s="52"/>
      <c r="V59" s="52"/>
      <c r="W59" s="52"/>
      <c r="X59" s="40">
        <f t="shared" si="1"/>
        <v>13971.62</v>
      </c>
    </row>
    <row r="60" spans="1:24" s="9" customFormat="1" ht="15" hidden="1" x14ac:dyDescent="0.25">
      <c r="A60" s="42" t="s">
        <v>125</v>
      </c>
      <c r="B60" s="77" t="s">
        <v>112</v>
      </c>
      <c r="C60" s="54" t="s">
        <v>126</v>
      </c>
      <c r="D60" s="21" t="s">
        <v>127</v>
      </c>
      <c r="E60" s="54" t="s">
        <v>128</v>
      </c>
      <c r="F60" s="23" t="s">
        <v>14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>
        <v>10478.709999999999</v>
      </c>
      <c r="T60" s="52"/>
      <c r="U60" s="52"/>
      <c r="V60" s="52"/>
      <c r="W60" s="52"/>
      <c r="X60" s="40">
        <f t="shared" si="1"/>
        <v>7142.95</v>
      </c>
    </row>
    <row r="61" spans="1:24" s="9" customFormat="1" ht="15" hidden="1" x14ac:dyDescent="0.25">
      <c r="A61" s="49" t="s">
        <v>129</v>
      </c>
      <c r="B61" s="77" t="s">
        <v>112</v>
      </c>
      <c r="C61" s="21" t="s">
        <v>130</v>
      </c>
      <c r="D61" s="21" t="s">
        <v>131</v>
      </c>
      <c r="E61" s="21" t="s">
        <v>132</v>
      </c>
      <c r="F61" s="23" t="s">
        <v>14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>
        <v>5805</v>
      </c>
      <c r="T61" s="52"/>
      <c r="U61" s="52"/>
      <c r="V61" s="52"/>
      <c r="W61" s="52"/>
      <c r="X61" s="40">
        <f t="shared" si="1"/>
        <v>10478.709999999999</v>
      </c>
    </row>
    <row r="62" spans="1:24" s="9" customFormat="1" ht="15" hidden="1" x14ac:dyDescent="0.25">
      <c r="A62" s="42" t="s">
        <v>133</v>
      </c>
      <c r="B62" s="77" t="s">
        <v>112</v>
      </c>
      <c r="C62" s="21" t="s">
        <v>134</v>
      </c>
      <c r="D62" s="21" t="s">
        <v>135</v>
      </c>
      <c r="E62" s="21" t="s">
        <v>136</v>
      </c>
      <c r="F62" s="23" t="s">
        <v>14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2761.34</v>
      </c>
      <c r="T62" s="52"/>
      <c r="U62" s="52"/>
      <c r="V62" s="52"/>
      <c r="W62" s="52"/>
      <c r="X62" s="40">
        <f t="shared" si="1"/>
        <v>5805</v>
      </c>
    </row>
    <row r="63" spans="1:24" s="9" customFormat="1" ht="15" hidden="1" x14ac:dyDescent="0.25">
      <c r="A63" s="42" t="s">
        <v>137</v>
      </c>
      <c r="B63" s="77" t="s">
        <v>138</v>
      </c>
      <c r="C63" s="54" t="s">
        <v>139</v>
      </c>
      <c r="D63" s="21" t="s">
        <v>140</v>
      </c>
      <c r="E63" s="54" t="s">
        <v>141</v>
      </c>
      <c r="F63" s="23" t="s">
        <v>14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v>23708.940000000002</v>
      </c>
      <c r="T63" s="52"/>
      <c r="U63" s="52"/>
      <c r="V63" s="52"/>
      <c r="W63" s="52"/>
      <c r="X63" s="40">
        <f t="shared" si="1"/>
        <v>2761.34</v>
      </c>
    </row>
    <row r="64" spans="1:24" s="9" customFormat="1" ht="17.100000000000001" hidden="1" customHeight="1" x14ac:dyDescent="0.25">
      <c r="A64" s="43"/>
      <c r="B64" s="44"/>
      <c r="C64" s="45"/>
      <c r="D64" s="45"/>
      <c r="E64" s="46"/>
      <c r="F64" s="44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40">
        <f t="shared" si="1"/>
        <v>23708.940000000002</v>
      </c>
    </row>
    <row r="65" spans="1:25" s="9" customFormat="1" ht="15" hidden="1" x14ac:dyDescent="0.25">
      <c r="A65" s="15" t="s">
        <v>8</v>
      </c>
      <c r="B65" s="44"/>
      <c r="C65" s="45"/>
      <c r="D65" s="45"/>
      <c r="E65" s="46"/>
      <c r="F65" s="44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40">
        <f t="shared" si="1"/>
        <v>0</v>
      </c>
    </row>
    <row r="66" spans="1:25" s="9" customFormat="1" ht="15" hidden="1" x14ac:dyDescent="0.25">
      <c r="A66" s="21" t="s">
        <v>58</v>
      </c>
      <c r="B66" s="44"/>
      <c r="C66" s="45"/>
      <c r="D66" s="45"/>
      <c r="E66" s="46"/>
      <c r="F66" s="44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40">
        <f t="shared" si="1"/>
        <v>0</v>
      </c>
    </row>
    <row r="67" spans="1:25" s="9" customFormat="1" ht="15" hidden="1" x14ac:dyDescent="0.25">
      <c r="A67" s="47"/>
      <c r="B67" s="23"/>
      <c r="C67" s="37"/>
      <c r="D67" s="37"/>
      <c r="E67" s="38"/>
      <c r="F67" s="35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40">
        <f t="shared" si="1"/>
        <v>0</v>
      </c>
    </row>
    <row r="68" spans="1:25" s="9" customFormat="1" ht="15" hidden="1" x14ac:dyDescent="0.25">
      <c r="A68" s="49" t="s">
        <v>63</v>
      </c>
      <c r="B68" s="23" t="s">
        <v>59</v>
      </c>
      <c r="C68" s="74" t="s">
        <v>60</v>
      </c>
      <c r="D68" s="74" t="s">
        <v>61</v>
      </c>
      <c r="E68" s="21" t="s">
        <v>62</v>
      </c>
      <c r="F68" s="21">
        <v>17.803999999999998</v>
      </c>
      <c r="G68" s="52"/>
      <c r="H68" s="52"/>
      <c r="I68" s="52"/>
      <c r="J68" s="52"/>
      <c r="K68" s="52">
        <v>6500</v>
      </c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40">
        <f t="shared" si="1"/>
        <v>0</v>
      </c>
    </row>
    <row r="69" spans="1:25" s="9" customFormat="1" ht="15" hidden="1" x14ac:dyDescent="0.25">
      <c r="A69" s="47" t="s">
        <v>17</v>
      </c>
      <c r="B69" s="23" t="s">
        <v>28</v>
      </c>
      <c r="C69" s="37" t="s">
        <v>80</v>
      </c>
      <c r="D69" s="37" t="s">
        <v>61</v>
      </c>
      <c r="E69" s="38" t="s">
        <v>81</v>
      </c>
      <c r="F69" s="35">
        <v>17.800999999999998</v>
      </c>
      <c r="G69" s="52"/>
      <c r="H69" s="52"/>
      <c r="I69" s="52"/>
      <c r="J69" s="52"/>
      <c r="K69" s="52"/>
      <c r="L69" s="52"/>
      <c r="M69" s="52"/>
      <c r="N69" s="52">
        <v>26351.362499999999</v>
      </c>
      <c r="O69" s="52"/>
      <c r="P69" s="52"/>
      <c r="Q69" s="52"/>
      <c r="R69" s="52"/>
      <c r="S69" s="52"/>
      <c r="T69" s="52"/>
      <c r="U69" s="52"/>
      <c r="V69" s="52"/>
      <c r="W69" s="52"/>
      <c r="X69" s="40">
        <f t="shared" si="1"/>
        <v>6500</v>
      </c>
      <c r="Y69" s="48"/>
    </row>
    <row r="70" spans="1:25" s="9" customFormat="1" ht="15" hidden="1" x14ac:dyDescent="0.25">
      <c r="A70" s="47"/>
      <c r="B70" s="23"/>
      <c r="C70" s="21"/>
      <c r="D70" s="54"/>
      <c r="E70" s="59"/>
      <c r="F70" s="2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40">
        <f t="shared" si="1"/>
        <v>26351.362499999999</v>
      </c>
    </row>
    <row r="71" spans="1:25" s="9" customFormat="1" ht="15" hidden="1" x14ac:dyDescent="0.25">
      <c r="A71" s="47"/>
      <c r="B71" s="23"/>
      <c r="C71" s="37"/>
      <c r="D71" s="37"/>
      <c r="E71" s="38"/>
      <c r="F71" s="35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40">
        <f t="shared" si="1"/>
        <v>0</v>
      </c>
    </row>
    <row r="72" spans="1:25" s="7" customFormat="1" ht="16.5" hidden="1" x14ac:dyDescent="0.3">
      <c r="A72" s="15" t="s">
        <v>8</v>
      </c>
      <c r="B72" s="17"/>
      <c r="C72" s="18"/>
      <c r="D72" s="20"/>
      <c r="E72" s="18"/>
      <c r="F72" s="20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40">
        <f t="shared" si="1"/>
        <v>0</v>
      </c>
    </row>
    <row r="73" spans="1:25" s="7" customFormat="1" ht="16.5" hidden="1" x14ac:dyDescent="0.3">
      <c r="A73" s="21" t="s">
        <v>38</v>
      </c>
      <c r="B73" s="20"/>
      <c r="C73" s="18"/>
      <c r="D73" s="20"/>
      <c r="E73" s="18"/>
      <c r="F73" s="20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40">
        <f t="shared" si="1"/>
        <v>0</v>
      </c>
    </row>
    <row r="74" spans="1:25" s="7" customFormat="1" ht="16.5" hidden="1" x14ac:dyDescent="0.3">
      <c r="A74" s="41" t="s">
        <v>13</v>
      </c>
      <c r="B74" s="23" t="s">
        <v>28</v>
      </c>
      <c r="C74" s="70" t="s">
        <v>99</v>
      </c>
      <c r="D74" s="70" t="s">
        <v>39</v>
      </c>
      <c r="E74" s="58" t="s">
        <v>40</v>
      </c>
      <c r="F74" s="23" t="s">
        <v>14</v>
      </c>
      <c r="G74" s="52"/>
      <c r="H74" s="52"/>
      <c r="I74" s="52">
        <v>245028.13</v>
      </c>
      <c r="J74" s="52"/>
      <c r="K74" s="52"/>
      <c r="L74" s="52"/>
      <c r="M74" s="52"/>
      <c r="N74" s="52"/>
      <c r="O74" s="52"/>
      <c r="P74" s="52"/>
      <c r="Q74" s="52">
        <v>690721.87</v>
      </c>
      <c r="R74" s="52"/>
      <c r="S74" s="52"/>
      <c r="T74" s="52"/>
      <c r="U74" s="52"/>
      <c r="V74" s="52"/>
      <c r="W74" s="52"/>
      <c r="X74" s="40">
        <f t="shared" si="1"/>
        <v>0</v>
      </c>
    </row>
    <row r="75" spans="1:25" s="7" customFormat="1" ht="16.5" hidden="1" x14ac:dyDescent="0.3">
      <c r="A75" s="41"/>
      <c r="B75" s="23"/>
      <c r="C75" s="21"/>
      <c r="D75" s="21"/>
      <c r="E75" s="21"/>
      <c r="F75" s="23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40">
        <f t="shared" si="1"/>
        <v>935750</v>
      </c>
    </row>
    <row r="76" spans="1:25" s="7" customFormat="1" ht="16.5" hidden="1" x14ac:dyDescent="0.3">
      <c r="A76" s="41"/>
      <c r="B76" s="23"/>
      <c r="C76" s="37"/>
      <c r="D76" s="37"/>
      <c r="E76" s="37"/>
      <c r="F76" s="23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40">
        <f t="shared" si="1"/>
        <v>0</v>
      </c>
    </row>
    <row r="77" spans="1:25" s="7" customFormat="1" ht="16.5" x14ac:dyDescent="0.3">
      <c r="A77" s="10"/>
      <c r="B77" s="26"/>
      <c r="C77" s="26"/>
      <c r="D77" s="20"/>
      <c r="E77" s="20"/>
      <c r="F77" s="20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40">
        <f t="shared" si="1"/>
        <v>0</v>
      </c>
    </row>
    <row r="78" spans="1:25" s="7" customFormat="1" ht="18.75" x14ac:dyDescent="0.3">
      <c r="A78" s="11" t="s">
        <v>0</v>
      </c>
      <c r="B78" s="27"/>
      <c r="C78" s="28"/>
      <c r="D78" s="28"/>
      <c r="E78" s="28"/>
      <c r="F78" s="28"/>
      <c r="G78" s="53">
        <f>SUM(G54:G77)</f>
        <v>3206.625</v>
      </c>
      <c r="H78" s="53">
        <f>SUM(H53:H77)</f>
        <v>25502.595475953669</v>
      </c>
      <c r="I78" s="53">
        <f>SUM(I64:I77)</f>
        <v>245028.13</v>
      </c>
      <c r="J78" s="53">
        <f>SUM(J24:J46)</f>
        <v>1257479</v>
      </c>
      <c r="K78" s="53">
        <f>SUM(K64:K77)</f>
        <v>6500</v>
      </c>
      <c r="L78" s="53">
        <f>SUM(L8:L77)</f>
        <v>108689.09</v>
      </c>
      <c r="M78" s="53">
        <f>SUM(M55:M77)</f>
        <v>26383.229999999996</v>
      </c>
      <c r="N78" s="53">
        <f>SUM(N65:N71)</f>
        <v>26351.362499999999</v>
      </c>
      <c r="O78" s="53">
        <f>SUM(O48:O52)</f>
        <v>831283.54</v>
      </c>
      <c r="P78" s="53">
        <f>SUM(P23:P43)</f>
        <v>1501699</v>
      </c>
      <c r="Q78" s="53">
        <f>SUM(Q72:Q76)</f>
        <v>690721.87</v>
      </c>
      <c r="R78" s="53">
        <f>SUM(R37:R42)</f>
        <v>34000</v>
      </c>
      <c r="S78" s="53">
        <f>SUM(S12:S77)</f>
        <v>110297.31807835822</v>
      </c>
      <c r="T78" s="53">
        <f>SUM(T7:T71)</f>
        <v>-1.1641532182693481E-10</v>
      </c>
      <c r="U78" s="53">
        <f>SUM(U22:U46)</f>
        <v>16000</v>
      </c>
      <c r="V78" s="53">
        <f>SUM(V22:V42)</f>
        <v>-18250</v>
      </c>
      <c r="W78" s="53">
        <f>SUM(W23:W46)</f>
        <v>-239839.48</v>
      </c>
      <c r="X78" s="40">
        <f t="shared" si="1"/>
        <v>0</v>
      </c>
    </row>
    <row r="79" spans="1:25" s="7" customFormat="1" ht="18.75" x14ac:dyDescent="0.3">
      <c r="A79" s="29"/>
      <c r="B79" s="30"/>
      <c r="C79" s="31"/>
      <c r="D79" s="31"/>
      <c r="E79" s="31"/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40"/>
    </row>
    <row r="80" spans="1:25" ht="15" x14ac:dyDescent="0.25">
      <c r="A80" s="39" t="s">
        <v>9</v>
      </c>
      <c r="X80" s="33"/>
    </row>
    <row r="81" spans="1:1" ht="15" hidden="1" x14ac:dyDescent="0.25">
      <c r="A81" s="39" t="s">
        <v>26</v>
      </c>
    </row>
    <row r="82" spans="1:1" ht="15" hidden="1" x14ac:dyDescent="0.25">
      <c r="A82" s="39" t="s">
        <v>27</v>
      </c>
    </row>
    <row r="83" spans="1:1" ht="15" hidden="1" x14ac:dyDescent="0.25">
      <c r="A83" s="39" t="s">
        <v>33</v>
      </c>
    </row>
    <row r="84" spans="1:1" ht="15" hidden="1" x14ac:dyDescent="0.25">
      <c r="A84" s="39" t="s">
        <v>34</v>
      </c>
    </row>
    <row r="85" spans="1:1" ht="15" hidden="1" x14ac:dyDescent="0.25">
      <c r="A85" s="39" t="s">
        <v>35</v>
      </c>
    </row>
    <row r="86" spans="1:1" ht="15" hidden="1" x14ac:dyDescent="0.25">
      <c r="A86" s="39" t="s">
        <v>36</v>
      </c>
    </row>
    <row r="87" spans="1:1" ht="15" hidden="1" x14ac:dyDescent="0.25">
      <c r="A87" s="39" t="s">
        <v>55</v>
      </c>
    </row>
    <row r="88" spans="1:1" ht="15" hidden="1" x14ac:dyDescent="0.25">
      <c r="A88" s="39" t="s">
        <v>56</v>
      </c>
    </row>
    <row r="89" spans="1:1" ht="15" hidden="1" x14ac:dyDescent="0.25">
      <c r="A89" s="39" t="s">
        <v>64</v>
      </c>
    </row>
    <row r="90" spans="1:1" ht="15" hidden="1" x14ac:dyDescent="0.25">
      <c r="A90" s="39" t="s">
        <v>65</v>
      </c>
    </row>
    <row r="91" spans="1:1" ht="15" hidden="1" x14ac:dyDescent="0.25">
      <c r="A91" s="39" t="s">
        <v>67</v>
      </c>
    </row>
    <row r="92" spans="1:1" ht="15" hidden="1" x14ac:dyDescent="0.25">
      <c r="A92" s="39" t="s">
        <v>66</v>
      </c>
    </row>
    <row r="93" spans="1:1" ht="15" hidden="1" x14ac:dyDescent="0.25">
      <c r="A93" s="39" t="s">
        <v>78</v>
      </c>
    </row>
    <row r="94" spans="1:1" ht="15" hidden="1" x14ac:dyDescent="0.25">
      <c r="A94" s="39" t="s">
        <v>77</v>
      </c>
    </row>
    <row r="95" spans="1:1" ht="15" hidden="1" x14ac:dyDescent="0.25">
      <c r="A95" s="39" t="s">
        <v>83</v>
      </c>
    </row>
    <row r="96" spans="1:1" ht="15" hidden="1" x14ac:dyDescent="0.25">
      <c r="A96" s="39" t="s">
        <v>82</v>
      </c>
    </row>
    <row r="97" spans="1:1" ht="15" hidden="1" x14ac:dyDescent="0.25">
      <c r="A97" s="39" t="s">
        <v>91</v>
      </c>
    </row>
    <row r="98" spans="1:1" ht="15" hidden="1" x14ac:dyDescent="0.25">
      <c r="A98" s="39" t="s">
        <v>92</v>
      </c>
    </row>
    <row r="99" spans="1:1" ht="15" hidden="1" x14ac:dyDescent="0.25">
      <c r="A99" s="39" t="s">
        <v>94</v>
      </c>
    </row>
    <row r="100" spans="1:1" ht="15" hidden="1" x14ac:dyDescent="0.25">
      <c r="A100" s="39" t="s">
        <v>56</v>
      </c>
    </row>
    <row r="101" spans="1:1" ht="15" hidden="1" x14ac:dyDescent="0.25">
      <c r="A101" s="39" t="s">
        <v>101</v>
      </c>
    </row>
    <row r="102" spans="1:1" ht="15" hidden="1" x14ac:dyDescent="0.25">
      <c r="A102" s="39" t="s">
        <v>100</v>
      </c>
    </row>
    <row r="103" spans="1:1" ht="15" hidden="1" x14ac:dyDescent="0.25">
      <c r="A103" s="39" t="s">
        <v>103</v>
      </c>
    </row>
    <row r="104" spans="1:1" ht="15" hidden="1" x14ac:dyDescent="0.25">
      <c r="A104" s="39" t="s">
        <v>104</v>
      </c>
    </row>
    <row r="105" spans="1:1" ht="15" hidden="1" x14ac:dyDescent="0.25">
      <c r="A105" s="39" t="s">
        <v>143</v>
      </c>
    </row>
    <row r="106" spans="1:1" ht="15" hidden="1" x14ac:dyDescent="0.25">
      <c r="A106" s="39" t="s">
        <v>142</v>
      </c>
    </row>
    <row r="107" spans="1:1" ht="15" hidden="1" x14ac:dyDescent="0.25">
      <c r="A107" s="39" t="s">
        <v>153</v>
      </c>
    </row>
    <row r="108" spans="1:1" ht="15" hidden="1" x14ac:dyDescent="0.25">
      <c r="A108" s="39" t="s">
        <v>152</v>
      </c>
    </row>
    <row r="109" spans="1:1" ht="15" hidden="1" x14ac:dyDescent="0.25">
      <c r="A109" s="39" t="s">
        <v>156</v>
      </c>
    </row>
    <row r="110" spans="1:1" ht="15" hidden="1" x14ac:dyDescent="0.25">
      <c r="A110" s="39" t="s">
        <v>157</v>
      </c>
    </row>
    <row r="111" spans="1:1" ht="15" hidden="1" x14ac:dyDescent="0.25">
      <c r="A111" s="39" t="s">
        <v>158</v>
      </c>
    </row>
    <row r="112" spans="1:1" ht="15" hidden="1" x14ac:dyDescent="0.25">
      <c r="A112" s="39" t="s">
        <v>159</v>
      </c>
    </row>
    <row r="113" spans="1:1" ht="15" x14ac:dyDescent="0.25">
      <c r="A113" s="39" t="s">
        <v>162</v>
      </c>
    </row>
    <row r="114" spans="1:1" ht="15" x14ac:dyDescent="0.25">
      <c r="A114" s="39" t="s">
        <v>159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724D8-F03E-49AD-A5F9-144BDB218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154FB-CE79-421D-8AB4-7A46D04B673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2023-10-06T18:21:11Z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