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J:\FMO\Public Ed\S.A.F.E\FY 2023\Application\"/>
    </mc:Choice>
  </mc:AlternateContent>
  <xr:revisionPtr revIDLastSave="0" documentId="13_ncr:1_{09DF6B43-ADAD-4D98-BB3D-716AF386F560}" xr6:coauthVersionLast="47" xr6:coauthVersionMax="47" xr10:uidLastSave="{00000000-0000-0000-0000-000000000000}"/>
  <workbookProtection workbookAlgorithmName="SHA-512" workbookHashValue="0m1a9QNLLyDcVJ+LOCEcrmis7BPD94eq585cj/s7d3k3yqXrcFyJXOO/5PqDQJpYPn7z+pkhrNy7RPxpmlO5Dg==" workbookSaltValue="Y91us5xPptK8q5xMEYS6ww==" workbookSpinCount="100000" lockStructure="1"/>
  <bookViews>
    <workbookView xWindow="-120" yWindow="-120" windowWidth="29040" windowHeight="15840" tabRatio="728" xr2:uid="{00000000-000D-0000-FFFF-FFFF00000000}"/>
  </bookViews>
  <sheets>
    <sheet name="Cover Sheet" sheetId="10" r:id="rId1"/>
    <sheet name="Joint Applicants" sheetId="8" r:id="rId2"/>
    <sheet name="Community Information" sheetId="11" r:id="rId3"/>
    <sheet name="Budget Worksheet" sheetId="2" r:id="rId4"/>
    <sheet name="SAFE Narrative" sheetId="7" r:id="rId5"/>
    <sheet name="Senior SAFE Narrative" sheetId="12" r:id="rId6"/>
    <sheet name="Signature Page" sheetId="6" r:id="rId7"/>
    <sheet name="Scoring Sheet" sheetId="13" state="hidden" r:id="rId8"/>
    <sheet name="Lookup Key" sheetId="4" state="hidden" r:id="rId9"/>
  </sheets>
  <definedNames>
    <definedName name="_xlnm._FilterDatabase" localSheetId="8" hidden="1">'Lookup Key'!$A$1:$G$366</definedName>
    <definedName name="_Toc89057697" localSheetId="1">'Joint Applicants'!#REF!</definedName>
    <definedName name="_Toc89057698" localSheetId="1">'Joint Applicants'!#REF!</definedName>
    <definedName name="_Toc89057699" localSheetId="1">'Joint Applicants'!$BN$70</definedName>
    <definedName name="_xlnm.Print_Area" localSheetId="3">'Budget Worksheet'!$A$1:$AX$66</definedName>
    <definedName name="_xlnm.Print_Area" localSheetId="2">'Community Information'!$A$1:$AF$33</definedName>
    <definedName name="_xlnm.Print_Area" localSheetId="0">'Cover Sheet'!$A$1:$BC$64</definedName>
    <definedName name="_xlnm.Print_Area" localSheetId="1">'Joint Applicants'!$A$1:$BE$61</definedName>
    <definedName name="_xlnm.Print_Area" localSheetId="4">'SAFE Narrative'!$A$1:$BC$25</definedName>
    <definedName name="_xlnm.Print_Area" localSheetId="7">'Scoring Sheet'!$A$1:$AH$56</definedName>
    <definedName name="_xlnm.Print_Area" localSheetId="5">'Senior SAFE Narrative'!$A$1:$BC$25</definedName>
    <definedName name="_xlnm.Print_Area" localSheetId="6">'Signature Page'!$A$1:$BC$46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3" l="1"/>
  <c r="K13" i="13"/>
  <c r="T3" i="13" l="1"/>
  <c r="H3" i="13"/>
  <c r="AB29" i="13" s="1"/>
  <c r="BI25" i="10"/>
  <c r="BI22" i="10"/>
  <c r="P3" i="4" l="1"/>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2" i="4"/>
  <c r="AQ47" i="2"/>
  <c r="J16" i="10"/>
  <c r="AL16" i="10" s="1"/>
  <c r="J14" i="10"/>
  <c r="AL14" i="10" s="1"/>
  <c r="J7" i="2"/>
  <c r="O11" i="2" s="1"/>
  <c r="AQ64" i="2"/>
  <c r="AQ63" i="2"/>
  <c r="AQ62" i="2"/>
  <c r="AQ60" i="2"/>
  <c r="AQ59" i="2"/>
  <c r="AQ58" i="2"/>
  <c r="AQ57" i="2"/>
  <c r="AQ55" i="2"/>
  <c r="AQ54" i="2"/>
  <c r="AQ53" i="2"/>
  <c r="AQ52" i="2"/>
  <c r="AQ50" i="2"/>
  <c r="AQ49" i="2"/>
  <c r="AQ48" i="2"/>
  <c r="AQ38" i="2"/>
  <c r="AQ39" i="2"/>
  <c r="AQ37" i="2"/>
  <c r="AQ33" i="2"/>
  <c r="AQ34" i="2"/>
  <c r="AQ35" i="2"/>
  <c r="AQ32" i="2"/>
  <c r="AQ28" i="2"/>
  <c r="AQ29" i="2"/>
  <c r="AQ30" i="2"/>
  <c r="AQ27" i="2"/>
  <c r="AQ23" i="2"/>
  <c r="AQ24" i="2"/>
  <c r="AQ25" i="2"/>
  <c r="AQ22" i="2"/>
  <c r="AQ40" i="2" s="1"/>
  <c r="AK11" i="2" l="1"/>
  <c r="O13" i="2"/>
  <c r="AQ65" i="2"/>
  <c r="W15" i="13"/>
  <c r="K11" i="13"/>
  <c r="G27" i="6"/>
  <c r="J27" i="13"/>
  <c r="J25" i="13"/>
  <c r="J23" i="13"/>
  <c r="J21" i="13"/>
  <c r="J19" i="13"/>
  <c r="AC52" i="13"/>
  <c r="AC51" i="13"/>
  <c r="AC53" i="13"/>
  <c r="AC55" i="13"/>
  <c r="AC54" i="13"/>
  <c r="AC48" i="13"/>
  <c r="AC47" i="13"/>
  <c r="AC46" i="13"/>
  <c r="AC45" i="13"/>
  <c r="AC44" i="13"/>
  <c r="AC43" i="13"/>
  <c r="T35" i="13"/>
  <c r="L37" i="13" s="1"/>
  <c r="N39" i="13" s="1"/>
  <c r="BR37" i="8"/>
  <c r="CT37" i="8" s="1"/>
  <c r="BR35" i="8"/>
  <c r="CT35" i="8" s="1"/>
  <c r="BX33" i="8"/>
  <c r="BR31" i="8"/>
  <c r="CT31" i="8" s="1"/>
  <c r="BR29" i="8"/>
  <c r="CT29" i="8" s="1"/>
  <c r="BX27" i="8"/>
  <c r="BR25" i="8"/>
  <c r="CT25" i="8" s="1"/>
  <c r="BX21" i="8"/>
  <c r="BR19" i="8"/>
  <c r="CT19" i="8" s="1"/>
  <c r="BR23" i="8"/>
  <c r="CT23" i="8" s="1"/>
  <c r="BR17" i="8"/>
  <c r="CT17" i="8" s="1"/>
  <c r="BX15" i="8"/>
  <c r="BX9" i="8"/>
  <c r="BR13" i="8"/>
  <c r="CT13" i="8" s="1"/>
  <c r="BR11" i="8"/>
  <c r="CT11" i="8" s="1"/>
  <c r="AB31" i="13" l="1"/>
  <c r="BB3" i="2"/>
  <c r="AC35" i="13"/>
  <c r="AK7" i="2"/>
  <c r="AD23" i="11"/>
  <c r="T23" i="11"/>
  <c r="U23" i="11"/>
  <c r="V23" i="11"/>
  <c r="W23" i="11"/>
  <c r="X23" i="11"/>
  <c r="Y23" i="11"/>
  <c r="Z23" i="11"/>
  <c r="AA23" i="11"/>
  <c r="AB23" i="11"/>
  <c r="AC23" i="11"/>
  <c r="S23" i="11"/>
  <c r="T19" i="11"/>
  <c r="U19" i="11"/>
  <c r="V19" i="11"/>
  <c r="W19" i="11"/>
  <c r="X19" i="11"/>
  <c r="Y19" i="11"/>
  <c r="Z19" i="11"/>
  <c r="AA19" i="11"/>
  <c r="AB19" i="11"/>
  <c r="AC19" i="11"/>
  <c r="AD19" i="11"/>
  <c r="S19" i="11"/>
  <c r="AC8" i="11"/>
  <c r="AA8" i="11"/>
  <c r="Y8" i="11"/>
  <c r="W8" i="11"/>
  <c r="U8" i="11"/>
  <c r="AE11" i="11"/>
  <c r="AE12" i="11"/>
  <c r="AE13" i="11"/>
  <c r="AE14" i="11"/>
  <c r="AE15" i="11"/>
  <c r="AE16" i="11"/>
  <c r="AE17" i="11"/>
  <c r="AE18" i="11"/>
  <c r="AE20" i="11"/>
  <c r="AE21" i="11"/>
  <c r="AE22" i="11"/>
  <c r="AE24" i="11"/>
  <c r="S8" i="11"/>
  <c r="AA4" i="11"/>
  <c r="O4" i="11"/>
  <c r="I43" i="6"/>
  <c r="I31" i="6"/>
  <c r="G39" i="6"/>
  <c r="B36" i="6"/>
  <c r="B24" i="6"/>
  <c r="AC43" i="6"/>
  <c r="AC31" i="6"/>
  <c r="I19" i="6"/>
  <c r="AC19" i="6"/>
  <c r="F15" i="6"/>
  <c r="F12" i="6"/>
  <c r="AD3" i="13" l="1"/>
  <c r="AE23" i="11"/>
  <c r="AE19" i="11"/>
  <c r="AK13" i="2" l="1"/>
  <c r="F27" i="4"/>
  <c r="F28" i="4"/>
  <c r="F29" i="4"/>
  <c r="F30" i="4"/>
  <c r="Y10" i="11" s="1"/>
  <c r="F31" i="4"/>
  <c r="F32" i="4"/>
  <c r="F33" i="4"/>
  <c r="F34" i="4"/>
  <c r="F35" i="4"/>
  <c r="F36" i="4"/>
  <c r="F37" i="4"/>
  <c r="F38" i="4"/>
  <c r="F39" i="4"/>
  <c r="AA10" i="11" s="1"/>
  <c r="F40" i="4"/>
  <c r="F41" i="4"/>
  <c r="F42" i="4"/>
  <c r="F43" i="4"/>
  <c r="F44" i="4"/>
  <c r="F45" i="4"/>
  <c r="F46" i="4"/>
  <c r="F47" i="4"/>
  <c r="F48" i="4"/>
  <c r="F49" i="4"/>
  <c r="F50" i="4"/>
  <c r="F51" i="4"/>
  <c r="F52" i="4"/>
  <c r="AC10" i="11" s="1"/>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U10" i="11" s="1"/>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4" i="4"/>
  <c r="F5" i="4"/>
  <c r="F6" i="4"/>
  <c r="W10" i="11" s="1"/>
  <c r="F7" i="4"/>
  <c r="F8" i="4"/>
  <c r="F9" i="4"/>
  <c r="F10" i="4"/>
  <c r="F11" i="4"/>
  <c r="F12" i="4"/>
  <c r="F13" i="4"/>
  <c r="F14" i="4"/>
  <c r="F15" i="4"/>
  <c r="F16" i="4"/>
  <c r="F17" i="4"/>
  <c r="F18" i="4"/>
  <c r="F19" i="4"/>
  <c r="F20" i="4"/>
  <c r="F21" i="4"/>
  <c r="F22" i="4"/>
  <c r="F23" i="4"/>
  <c r="F24" i="4"/>
  <c r="F25" i="4"/>
  <c r="F26" i="4"/>
  <c r="F2" i="4"/>
  <c r="F3" i="4"/>
  <c r="S10" i="11" l="1"/>
  <c r="AE10" i="11" s="1"/>
  <c r="AK15" i="2"/>
  <c r="BE3" i="2"/>
  <c r="H6" i="4"/>
  <c r="G6" i="4"/>
  <c r="G361" i="4"/>
  <c r="H361" i="4"/>
  <c r="G353" i="4"/>
  <c r="H353" i="4"/>
  <c r="G345" i="4"/>
  <c r="H345" i="4"/>
  <c r="G333" i="4"/>
  <c r="H333" i="4"/>
  <c r="G325" i="4"/>
  <c r="H325" i="4"/>
  <c r="G317" i="4"/>
  <c r="H317" i="4"/>
  <c r="G309" i="4"/>
  <c r="H309" i="4"/>
  <c r="G301" i="4"/>
  <c r="H301" i="4"/>
  <c r="G289" i="4"/>
  <c r="H289" i="4"/>
  <c r="G281" i="4"/>
  <c r="H281" i="4"/>
  <c r="G273" i="4"/>
  <c r="H273" i="4"/>
  <c r="G265" i="4"/>
  <c r="H265" i="4"/>
  <c r="G257" i="4"/>
  <c r="H257" i="4"/>
  <c r="G249" i="4"/>
  <c r="H249" i="4"/>
  <c r="G241" i="4"/>
  <c r="H241" i="4"/>
  <c r="G233" i="4"/>
  <c r="H233" i="4"/>
  <c r="H229" i="4"/>
  <c r="G229" i="4"/>
  <c r="H221" i="4"/>
  <c r="G221" i="4"/>
  <c r="G209" i="4"/>
  <c r="H209" i="4"/>
  <c r="G201" i="4"/>
  <c r="H201" i="4"/>
  <c r="H197" i="4"/>
  <c r="G197" i="4"/>
  <c r="H189" i="4"/>
  <c r="G189" i="4"/>
  <c r="G185" i="4"/>
  <c r="H185" i="4"/>
  <c r="G177" i="4"/>
  <c r="H177" i="4"/>
  <c r="G169" i="4"/>
  <c r="H169" i="4"/>
  <c r="G161" i="4"/>
  <c r="H161" i="4"/>
  <c r="G157" i="4"/>
  <c r="H157" i="4"/>
  <c r="G149" i="4"/>
  <c r="H149" i="4"/>
  <c r="G141" i="4"/>
  <c r="H141" i="4"/>
  <c r="G133" i="4"/>
  <c r="H133" i="4"/>
  <c r="G125" i="4"/>
  <c r="H125" i="4"/>
  <c r="G121" i="4"/>
  <c r="H121" i="4"/>
  <c r="G113" i="4"/>
  <c r="H113" i="4"/>
  <c r="G109" i="4"/>
  <c r="H109" i="4"/>
  <c r="G105" i="4"/>
  <c r="H105" i="4"/>
  <c r="G101" i="4"/>
  <c r="H101" i="4"/>
  <c r="G93" i="4"/>
  <c r="H93" i="4"/>
  <c r="G89" i="4"/>
  <c r="H89" i="4"/>
  <c r="G85" i="4"/>
  <c r="H85" i="4"/>
  <c r="G81" i="4"/>
  <c r="H81" i="4"/>
  <c r="G77" i="4"/>
  <c r="H77" i="4"/>
  <c r="G73" i="4"/>
  <c r="H73" i="4"/>
  <c r="G69" i="4"/>
  <c r="H69" i="4"/>
  <c r="G65" i="4"/>
  <c r="H65" i="4"/>
  <c r="G61" i="4"/>
  <c r="H61" i="4"/>
  <c r="G57" i="4"/>
  <c r="H57" i="4"/>
  <c r="G53" i="4"/>
  <c r="H53" i="4"/>
  <c r="G49" i="4"/>
  <c r="H49" i="4"/>
  <c r="G45" i="4"/>
  <c r="H45" i="4"/>
  <c r="G41" i="4"/>
  <c r="H41" i="4"/>
  <c r="G37" i="4"/>
  <c r="H37" i="4"/>
  <c r="G33" i="4"/>
  <c r="H33" i="4"/>
  <c r="G21" i="4"/>
  <c r="H21" i="4"/>
  <c r="G5" i="4"/>
  <c r="H5" i="4"/>
  <c r="H356" i="4"/>
  <c r="G356" i="4"/>
  <c r="H348" i="4"/>
  <c r="G348" i="4"/>
  <c r="H340" i="4"/>
  <c r="G340" i="4"/>
  <c r="H328" i="4"/>
  <c r="G328" i="4"/>
  <c r="H320" i="4"/>
  <c r="G320" i="4"/>
  <c r="H316" i="4"/>
  <c r="G316" i="4"/>
  <c r="H308" i="4"/>
  <c r="G308" i="4"/>
  <c r="H304" i="4"/>
  <c r="G304" i="4"/>
  <c r="H300" i="4"/>
  <c r="G300" i="4"/>
  <c r="H296" i="4"/>
  <c r="G296" i="4"/>
  <c r="H292" i="4"/>
  <c r="G292" i="4"/>
  <c r="G288" i="4"/>
  <c r="H288" i="4"/>
  <c r="G284" i="4"/>
  <c r="H284" i="4"/>
  <c r="G280" i="4"/>
  <c r="H280" i="4"/>
  <c r="G276" i="4"/>
  <c r="H276" i="4"/>
  <c r="G272" i="4"/>
  <c r="H272" i="4"/>
  <c r="G268" i="4"/>
  <c r="H268" i="4"/>
  <c r="G264" i="4"/>
  <c r="H264" i="4"/>
  <c r="G260" i="4"/>
  <c r="H260" i="4"/>
  <c r="G256" i="4"/>
  <c r="H256" i="4"/>
  <c r="G252" i="4"/>
  <c r="H252" i="4"/>
  <c r="G248" i="4"/>
  <c r="H248" i="4"/>
  <c r="G244" i="4"/>
  <c r="H244" i="4"/>
  <c r="G240" i="4"/>
  <c r="H240" i="4"/>
  <c r="G236" i="4"/>
  <c r="H236" i="4"/>
  <c r="G232" i="4"/>
  <c r="H232" i="4"/>
  <c r="G228" i="4"/>
  <c r="H228" i="4"/>
  <c r="G224" i="4"/>
  <c r="H224" i="4"/>
  <c r="G220" i="4"/>
  <c r="H220" i="4"/>
  <c r="G216" i="4"/>
  <c r="H216" i="4"/>
  <c r="G212" i="4"/>
  <c r="H212" i="4"/>
  <c r="G208" i="4"/>
  <c r="H208" i="4"/>
  <c r="G204" i="4"/>
  <c r="H204" i="4"/>
  <c r="G200" i="4"/>
  <c r="H200" i="4"/>
  <c r="G196" i="4"/>
  <c r="H196" i="4"/>
  <c r="G192" i="4"/>
  <c r="H192" i="4"/>
  <c r="G188" i="4"/>
  <c r="H188" i="4"/>
  <c r="G184" i="4"/>
  <c r="H184" i="4"/>
  <c r="G180" i="4"/>
  <c r="H180" i="4"/>
  <c r="G176" i="4"/>
  <c r="H176" i="4"/>
  <c r="G172" i="4"/>
  <c r="H172" i="4"/>
  <c r="G168" i="4"/>
  <c r="H168" i="4"/>
  <c r="H164" i="4"/>
  <c r="G164" i="4"/>
  <c r="H160" i="4"/>
  <c r="G160" i="4"/>
  <c r="H156" i="4"/>
  <c r="G156" i="4"/>
  <c r="H152" i="4"/>
  <c r="G152" i="4"/>
  <c r="H148" i="4"/>
  <c r="G148" i="4"/>
  <c r="H144" i="4"/>
  <c r="G144" i="4"/>
  <c r="H140" i="4"/>
  <c r="G140" i="4"/>
  <c r="H136" i="4"/>
  <c r="G136" i="4"/>
  <c r="H132" i="4"/>
  <c r="G132" i="4"/>
  <c r="H128" i="4"/>
  <c r="G128" i="4"/>
  <c r="H124" i="4"/>
  <c r="G124" i="4"/>
  <c r="H120" i="4"/>
  <c r="G120" i="4"/>
  <c r="H116" i="4"/>
  <c r="G116" i="4"/>
  <c r="H112" i="4"/>
  <c r="G112" i="4"/>
  <c r="H108" i="4"/>
  <c r="G108" i="4"/>
  <c r="H104" i="4"/>
  <c r="G104" i="4"/>
  <c r="H100" i="4"/>
  <c r="G100" i="4"/>
  <c r="H96" i="4"/>
  <c r="G96" i="4"/>
  <c r="H92" i="4"/>
  <c r="G92" i="4"/>
  <c r="H88" i="4"/>
  <c r="G88" i="4"/>
  <c r="H84" i="4"/>
  <c r="G84" i="4"/>
  <c r="H80" i="4"/>
  <c r="G80" i="4"/>
  <c r="H76" i="4"/>
  <c r="G76" i="4"/>
  <c r="H72" i="4"/>
  <c r="G72" i="4"/>
  <c r="H68" i="4"/>
  <c r="G68" i="4"/>
  <c r="H64" i="4"/>
  <c r="G64" i="4"/>
  <c r="H60" i="4"/>
  <c r="G60" i="4"/>
  <c r="H56" i="4"/>
  <c r="G56" i="4"/>
  <c r="H52" i="4"/>
  <c r="G52" i="4"/>
  <c r="H48" i="4"/>
  <c r="G48" i="4"/>
  <c r="H44" i="4"/>
  <c r="G44" i="4"/>
  <c r="H40" i="4"/>
  <c r="G40" i="4"/>
  <c r="H36" i="4"/>
  <c r="G36" i="4"/>
  <c r="H32" i="4"/>
  <c r="G32" i="4"/>
  <c r="H28" i="4"/>
  <c r="G28" i="4"/>
  <c r="G2" i="4"/>
  <c r="H2" i="4"/>
  <c r="G23" i="4"/>
  <c r="H23" i="4"/>
  <c r="G19" i="4"/>
  <c r="H19" i="4"/>
  <c r="G15" i="4"/>
  <c r="H15" i="4"/>
  <c r="G11" i="4"/>
  <c r="H11" i="4"/>
  <c r="G7" i="4"/>
  <c r="H7" i="4"/>
  <c r="H366" i="4"/>
  <c r="G366" i="4"/>
  <c r="H362" i="4"/>
  <c r="G362" i="4"/>
  <c r="H358" i="4"/>
  <c r="G358" i="4"/>
  <c r="H354" i="4"/>
  <c r="G354" i="4"/>
  <c r="H350" i="4"/>
  <c r="G350" i="4"/>
  <c r="H346" i="4"/>
  <c r="G346" i="4"/>
  <c r="H342" i="4"/>
  <c r="G342" i="4"/>
  <c r="H338" i="4"/>
  <c r="G338" i="4"/>
  <c r="H334" i="4"/>
  <c r="G334" i="4"/>
  <c r="H330" i="4"/>
  <c r="G330" i="4"/>
  <c r="H326" i="4"/>
  <c r="G326" i="4"/>
  <c r="H322" i="4"/>
  <c r="G322" i="4"/>
  <c r="H318" i="4"/>
  <c r="G318" i="4"/>
  <c r="H314" i="4"/>
  <c r="G314" i="4"/>
  <c r="H310" i="4"/>
  <c r="G310" i="4"/>
  <c r="H306" i="4"/>
  <c r="G306" i="4"/>
  <c r="H302" i="4"/>
  <c r="G302" i="4"/>
  <c r="H298" i="4"/>
  <c r="G298" i="4"/>
  <c r="H294" i="4"/>
  <c r="G294" i="4"/>
  <c r="H290" i="4"/>
  <c r="G290" i="4"/>
  <c r="G286" i="4"/>
  <c r="H286" i="4"/>
  <c r="G282" i="4"/>
  <c r="H282" i="4"/>
  <c r="G278" i="4"/>
  <c r="H278" i="4"/>
  <c r="G274" i="4"/>
  <c r="H274" i="4"/>
  <c r="G270" i="4"/>
  <c r="H270" i="4"/>
  <c r="G266" i="4"/>
  <c r="H266" i="4"/>
  <c r="G262" i="4"/>
  <c r="H262" i="4"/>
  <c r="G258" i="4"/>
  <c r="H258" i="4"/>
  <c r="G254" i="4"/>
  <c r="H254" i="4"/>
  <c r="G250" i="4"/>
  <c r="H250" i="4"/>
  <c r="G246" i="4"/>
  <c r="H246" i="4"/>
  <c r="G242" i="4"/>
  <c r="H242" i="4"/>
  <c r="G238" i="4"/>
  <c r="H238" i="4"/>
  <c r="G234" i="4"/>
  <c r="H234" i="4"/>
  <c r="G230" i="4"/>
  <c r="H230" i="4"/>
  <c r="G226" i="4"/>
  <c r="H226" i="4"/>
  <c r="G222" i="4"/>
  <c r="H222" i="4"/>
  <c r="G218" i="4"/>
  <c r="H218" i="4"/>
  <c r="G214" i="4"/>
  <c r="H214" i="4"/>
  <c r="G210" i="4"/>
  <c r="H210" i="4"/>
  <c r="G206" i="4"/>
  <c r="H206" i="4"/>
  <c r="G202" i="4"/>
  <c r="H202" i="4"/>
  <c r="G198" i="4"/>
  <c r="H198" i="4"/>
  <c r="G194" i="4"/>
  <c r="H194" i="4"/>
  <c r="G190" i="4"/>
  <c r="H190" i="4"/>
  <c r="G186" i="4"/>
  <c r="H186" i="4"/>
  <c r="G182" i="4"/>
  <c r="H182" i="4"/>
  <c r="G178" i="4"/>
  <c r="H178" i="4"/>
  <c r="G174" i="4"/>
  <c r="H174" i="4"/>
  <c r="G170" i="4"/>
  <c r="H170" i="4"/>
  <c r="G166" i="4"/>
  <c r="H166" i="4"/>
  <c r="H162" i="4"/>
  <c r="G162" i="4"/>
  <c r="H158" i="4"/>
  <c r="G158" i="4"/>
  <c r="H154" i="4"/>
  <c r="G154" i="4"/>
  <c r="H150" i="4"/>
  <c r="G150" i="4"/>
  <c r="H146" i="4"/>
  <c r="G146" i="4"/>
  <c r="H142" i="4"/>
  <c r="G142" i="4"/>
  <c r="H138" i="4"/>
  <c r="G138" i="4"/>
  <c r="H134" i="4"/>
  <c r="G134" i="4"/>
  <c r="H130" i="4"/>
  <c r="G130" i="4"/>
  <c r="H126" i="4"/>
  <c r="G126" i="4"/>
  <c r="H122" i="4"/>
  <c r="G122" i="4"/>
  <c r="H118" i="4"/>
  <c r="G118" i="4"/>
  <c r="H114" i="4"/>
  <c r="G114" i="4"/>
  <c r="H110" i="4"/>
  <c r="G110" i="4"/>
  <c r="H106" i="4"/>
  <c r="G106" i="4"/>
  <c r="H102" i="4"/>
  <c r="G102" i="4"/>
  <c r="H98" i="4"/>
  <c r="G98" i="4"/>
  <c r="H94" i="4"/>
  <c r="G94" i="4"/>
  <c r="H90" i="4"/>
  <c r="G90" i="4"/>
  <c r="H86" i="4"/>
  <c r="G86" i="4"/>
  <c r="H82" i="4"/>
  <c r="G82" i="4"/>
  <c r="H78" i="4"/>
  <c r="G78" i="4"/>
  <c r="H74" i="4"/>
  <c r="G74" i="4"/>
  <c r="H70" i="4"/>
  <c r="G70" i="4"/>
  <c r="H66" i="4"/>
  <c r="G66" i="4"/>
  <c r="H62" i="4"/>
  <c r="G62" i="4"/>
  <c r="H58" i="4"/>
  <c r="G58" i="4"/>
  <c r="H54" i="4"/>
  <c r="G54" i="4"/>
  <c r="H50" i="4"/>
  <c r="G50" i="4"/>
  <c r="H46" i="4"/>
  <c r="G46" i="4"/>
  <c r="H42" i="4"/>
  <c r="G42" i="4"/>
  <c r="H38" i="4"/>
  <c r="G38" i="4"/>
  <c r="H34" i="4"/>
  <c r="G34" i="4"/>
  <c r="H30" i="4"/>
  <c r="G30" i="4"/>
  <c r="H26" i="4"/>
  <c r="G26" i="4"/>
  <c r="H22" i="4"/>
  <c r="G22" i="4"/>
  <c r="H18" i="4"/>
  <c r="G18" i="4"/>
  <c r="H14" i="4"/>
  <c r="G14" i="4"/>
  <c r="H10" i="4"/>
  <c r="G10" i="4"/>
  <c r="G365" i="4"/>
  <c r="H365" i="4"/>
  <c r="G357" i="4"/>
  <c r="H357" i="4"/>
  <c r="G349" i="4"/>
  <c r="H349" i="4"/>
  <c r="G341" i="4"/>
  <c r="H341" i="4"/>
  <c r="G337" i="4"/>
  <c r="H337" i="4"/>
  <c r="G329" i="4"/>
  <c r="H329" i="4"/>
  <c r="G321" i="4"/>
  <c r="H321" i="4"/>
  <c r="G313" i="4"/>
  <c r="H313" i="4"/>
  <c r="G305" i="4"/>
  <c r="H305" i="4"/>
  <c r="G297" i="4"/>
  <c r="H297" i="4"/>
  <c r="G293" i="4"/>
  <c r="H293" i="4"/>
  <c r="H285" i="4"/>
  <c r="G285" i="4"/>
  <c r="H277" i="4"/>
  <c r="G277" i="4"/>
  <c r="H269" i="4"/>
  <c r="G269" i="4"/>
  <c r="H261" i="4"/>
  <c r="G261" i="4"/>
  <c r="H253" i="4"/>
  <c r="G253" i="4"/>
  <c r="H245" i="4"/>
  <c r="G245" i="4"/>
  <c r="H237" i="4"/>
  <c r="G237" i="4"/>
  <c r="G225" i="4"/>
  <c r="H225" i="4"/>
  <c r="G217" i="4"/>
  <c r="H217" i="4"/>
  <c r="H213" i="4"/>
  <c r="G213" i="4"/>
  <c r="H205" i="4"/>
  <c r="G205" i="4"/>
  <c r="G193" i="4"/>
  <c r="H193" i="4"/>
  <c r="H181" i="4"/>
  <c r="G181" i="4"/>
  <c r="H173" i="4"/>
  <c r="G173" i="4"/>
  <c r="G165" i="4"/>
  <c r="H165" i="4"/>
  <c r="G153" i="4"/>
  <c r="H153" i="4"/>
  <c r="G145" i="4"/>
  <c r="H145" i="4"/>
  <c r="G137" i="4"/>
  <c r="H137" i="4"/>
  <c r="G129" i="4"/>
  <c r="H129" i="4"/>
  <c r="G117" i="4"/>
  <c r="H117" i="4"/>
  <c r="G97" i="4"/>
  <c r="H97" i="4"/>
  <c r="G29" i="4"/>
  <c r="H29" i="4"/>
  <c r="G25" i="4"/>
  <c r="H25" i="4"/>
  <c r="G17" i="4"/>
  <c r="H17" i="4"/>
  <c r="G13" i="4"/>
  <c r="H13" i="4"/>
  <c r="G9" i="4"/>
  <c r="H9" i="4"/>
  <c r="H364" i="4"/>
  <c r="G364" i="4"/>
  <c r="H360" i="4"/>
  <c r="G360" i="4"/>
  <c r="H352" i="4"/>
  <c r="G352" i="4"/>
  <c r="H344" i="4"/>
  <c r="G344" i="4"/>
  <c r="H336" i="4"/>
  <c r="G336" i="4"/>
  <c r="H332" i="4"/>
  <c r="G332" i="4"/>
  <c r="H324" i="4"/>
  <c r="G324" i="4"/>
  <c r="H312" i="4"/>
  <c r="G312" i="4"/>
  <c r="G3" i="4"/>
  <c r="H3" i="4"/>
  <c r="H24" i="4"/>
  <c r="G24" i="4"/>
  <c r="H20" i="4"/>
  <c r="G20" i="4"/>
  <c r="H16" i="4"/>
  <c r="G16" i="4"/>
  <c r="H12" i="4"/>
  <c r="G12" i="4"/>
  <c r="H8" i="4"/>
  <c r="G8" i="4"/>
  <c r="H4" i="4"/>
  <c r="G4" i="4"/>
  <c r="G363" i="4"/>
  <c r="H363" i="4"/>
  <c r="H359" i="4"/>
  <c r="G359" i="4"/>
  <c r="G355" i="4"/>
  <c r="H355" i="4"/>
  <c r="H351" i="4"/>
  <c r="G351" i="4"/>
  <c r="G347" i="4"/>
  <c r="H347" i="4"/>
  <c r="H343" i="4"/>
  <c r="G343" i="4"/>
  <c r="G339" i="4"/>
  <c r="H339" i="4"/>
  <c r="H335" i="4"/>
  <c r="G335" i="4"/>
  <c r="G331" i="4"/>
  <c r="H331" i="4"/>
  <c r="H327" i="4"/>
  <c r="G327" i="4"/>
  <c r="G323" i="4"/>
  <c r="H323" i="4"/>
  <c r="H319" i="4"/>
  <c r="G319" i="4"/>
  <c r="G315" i="4"/>
  <c r="H315" i="4"/>
  <c r="H311" i="4"/>
  <c r="G311" i="4"/>
  <c r="G307" i="4"/>
  <c r="H307" i="4"/>
  <c r="H303" i="4"/>
  <c r="G303" i="4"/>
  <c r="G299" i="4"/>
  <c r="H299" i="4"/>
  <c r="G295" i="4"/>
  <c r="H295" i="4"/>
  <c r="G291" i="4"/>
  <c r="H291" i="4"/>
  <c r="G287" i="4"/>
  <c r="H287" i="4"/>
  <c r="G283" i="4"/>
  <c r="H283" i="4"/>
  <c r="H279" i="4"/>
  <c r="G279" i="4"/>
  <c r="G275" i="4"/>
  <c r="H275" i="4"/>
  <c r="G271" i="4"/>
  <c r="H271" i="4"/>
  <c r="G267" i="4"/>
  <c r="H267" i="4"/>
  <c r="H263" i="4"/>
  <c r="G263" i="4"/>
  <c r="G259" i="4"/>
  <c r="H259" i="4"/>
  <c r="G255" i="4"/>
  <c r="H255" i="4"/>
  <c r="G251" i="4"/>
  <c r="H251" i="4"/>
  <c r="G247" i="4"/>
  <c r="H247" i="4"/>
  <c r="G243" i="4"/>
  <c r="H243" i="4"/>
  <c r="G239" i="4"/>
  <c r="H239" i="4"/>
  <c r="G235" i="4"/>
  <c r="H235" i="4"/>
  <c r="G231" i="4"/>
  <c r="H231" i="4"/>
  <c r="G227" i="4"/>
  <c r="H227" i="4"/>
  <c r="G223" i="4"/>
  <c r="H223" i="4"/>
  <c r="G219" i="4"/>
  <c r="H219" i="4"/>
  <c r="G215" i="4"/>
  <c r="H215" i="4"/>
  <c r="G211" i="4"/>
  <c r="H211" i="4"/>
  <c r="G207" i="4"/>
  <c r="H207" i="4"/>
  <c r="G203" i="4"/>
  <c r="H203" i="4"/>
  <c r="G199" i="4"/>
  <c r="H199" i="4"/>
  <c r="G195" i="4"/>
  <c r="H195" i="4"/>
  <c r="G191" i="4"/>
  <c r="H191" i="4"/>
  <c r="G187" i="4"/>
  <c r="H187" i="4"/>
  <c r="G183" i="4"/>
  <c r="H183" i="4"/>
  <c r="G179" i="4"/>
  <c r="H179" i="4"/>
  <c r="G175" i="4"/>
  <c r="H175" i="4"/>
  <c r="G171" i="4"/>
  <c r="H171" i="4"/>
  <c r="H167" i="4"/>
  <c r="G167" i="4"/>
  <c r="H163" i="4"/>
  <c r="G163" i="4"/>
  <c r="G159" i="4"/>
  <c r="H159" i="4"/>
  <c r="G155" i="4"/>
  <c r="H155" i="4"/>
  <c r="G151" i="4"/>
  <c r="H151" i="4"/>
  <c r="H147" i="4"/>
  <c r="G147" i="4"/>
  <c r="G143" i="4"/>
  <c r="H143" i="4"/>
  <c r="G139" i="4"/>
  <c r="H139" i="4"/>
  <c r="G135" i="4"/>
  <c r="H135" i="4"/>
  <c r="H131" i="4"/>
  <c r="G131" i="4"/>
  <c r="G127" i="4"/>
  <c r="H127" i="4"/>
  <c r="G123" i="4"/>
  <c r="H123" i="4"/>
  <c r="G119" i="4"/>
  <c r="H119" i="4"/>
  <c r="H115" i="4"/>
  <c r="G115" i="4"/>
  <c r="G111" i="4"/>
  <c r="H111" i="4"/>
  <c r="G107" i="4"/>
  <c r="H107" i="4"/>
  <c r="G103" i="4"/>
  <c r="H103" i="4"/>
  <c r="H99" i="4"/>
  <c r="G99" i="4"/>
  <c r="G95" i="4"/>
  <c r="H95" i="4"/>
  <c r="G91" i="4"/>
  <c r="H91" i="4"/>
  <c r="G87" i="4"/>
  <c r="H87" i="4"/>
  <c r="H83" i="4"/>
  <c r="G83" i="4"/>
  <c r="G79" i="4"/>
  <c r="H79" i="4"/>
  <c r="G75" i="4"/>
  <c r="H75" i="4"/>
  <c r="G71" i="4"/>
  <c r="H71" i="4"/>
  <c r="G67" i="4"/>
  <c r="H67" i="4"/>
  <c r="G63" i="4"/>
  <c r="H63" i="4"/>
  <c r="G59" i="4"/>
  <c r="H59" i="4"/>
  <c r="G55" i="4"/>
  <c r="H55" i="4"/>
  <c r="G51" i="4"/>
  <c r="H51" i="4"/>
  <c r="G47" i="4"/>
  <c r="H47" i="4"/>
  <c r="G43" i="4"/>
  <c r="H43" i="4"/>
  <c r="G39" i="4"/>
  <c r="H39" i="4"/>
  <c r="G35" i="4"/>
  <c r="H35" i="4"/>
  <c r="G31" i="4"/>
  <c r="H31" i="4"/>
  <c r="G27" i="4"/>
  <c r="H27" i="4"/>
  <c r="U13" i="4" l="1"/>
  <c r="S6" i="4"/>
  <c r="S3" i="4"/>
  <c r="T13" i="4"/>
  <c r="S7" i="4"/>
  <c r="S4" i="4"/>
  <c r="S8" i="4"/>
  <c r="S5" i="4"/>
  <c r="S9" i="4"/>
  <c r="O15" i="2" l="1"/>
  <c r="M7" i="13"/>
  <c r="AC7" i="13" s="1"/>
  <c r="M5" i="13"/>
  <c r="AC5" i="13" s="1"/>
</calcChain>
</file>

<file path=xl/sharedStrings.xml><?xml version="1.0" encoding="utf-8"?>
<sst xmlns="http://schemas.openxmlformats.org/spreadsheetml/2006/main" count="4120" uniqueCount="1022">
  <si>
    <t>Quantity</t>
  </si>
  <si>
    <t>Unit Cost</t>
  </si>
  <si>
    <t>Total Cost</t>
  </si>
  <si>
    <t>TOTAL COST:</t>
  </si>
  <si>
    <t>Signature:</t>
  </si>
  <si>
    <t>Date:</t>
  </si>
  <si>
    <t>Census Name</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</si>
  <si>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</si>
  <si>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</si>
  <si>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</si>
  <si>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</si>
  <si>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</si>
  <si>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</si>
  <si>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</si>
  <si>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</si>
  <si>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</si>
  <si>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</si>
  <si>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</si>
  <si>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</si>
  <si>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</si>
  <si>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</si>
  <si>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</si>
  <si>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</si>
  <si>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</si>
  <si>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</si>
  <si>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</si>
  <si>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</si>
  <si>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</si>
  <si>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</si>
  <si>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</si>
  <si>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</si>
  <si>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</si>
  <si>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</si>
  <si>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</si>
  <si>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</si>
  <si>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</si>
  <si>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</si>
  <si>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</si>
  <si>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</si>
  <si>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</si>
  <si>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</si>
  <si>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</si>
  <si>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</si>
  <si>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</si>
  <si>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</si>
  <si>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</si>
  <si>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</si>
  <si>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</si>
  <si>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</si>
  <si>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</si>
  <si>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</si>
  <si>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</si>
  <si>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</si>
  <si>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</si>
  <si>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 Fire District</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</si>
  <si>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</si>
  <si>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</si>
  <si>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</si>
  <si>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</si>
  <si>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</si>
  <si>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</si>
  <si>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</si>
  <si>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</si>
  <si>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</si>
  <si>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</si>
  <si>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</si>
  <si>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</si>
  <si>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</si>
  <si>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</si>
  <si>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</si>
  <si>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</si>
  <si>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</si>
  <si>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</si>
  <si>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</si>
  <si>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</si>
  <si>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</si>
  <si>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</si>
  <si>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</si>
  <si>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</si>
  <si>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</si>
  <si>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</si>
  <si>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</si>
  <si>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</si>
  <si>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</si>
  <si>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</si>
  <si>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</si>
  <si>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</si>
  <si>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</si>
  <si>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</si>
  <si>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</si>
  <si>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</si>
  <si>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</si>
  <si>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</si>
  <si>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</si>
  <si>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</si>
  <si>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</si>
  <si>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</si>
  <si>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</si>
  <si>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</si>
  <si>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</si>
  <si>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</si>
  <si>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</si>
  <si>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</si>
  <si>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</si>
  <si>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</si>
  <si>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</si>
  <si>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</si>
  <si>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</si>
  <si>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</si>
  <si>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</si>
  <si>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</si>
  <si>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</si>
  <si>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</si>
  <si>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</si>
  <si>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</si>
  <si>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</si>
  <si>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</si>
  <si>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</si>
  <si>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</si>
  <si>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</si>
  <si>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</si>
  <si>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</si>
  <si>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</si>
  <si>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</si>
  <si>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</si>
  <si>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</si>
  <si>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</si>
  <si>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</si>
  <si>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</si>
  <si>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</si>
  <si>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</si>
  <si>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</si>
  <si>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</si>
  <si>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</si>
  <si>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</si>
  <si>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</si>
  <si>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</si>
  <si>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</si>
  <si>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</si>
  <si>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</si>
  <si>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</si>
  <si>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</si>
  <si>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</si>
  <si>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</si>
  <si>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</si>
  <si>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</si>
  <si>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</si>
  <si>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</si>
  <si>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</si>
  <si>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</si>
  <si>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</si>
  <si>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</si>
  <si>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</si>
  <si>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</si>
  <si>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</si>
  <si>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</si>
  <si>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</si>
  <si>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</si>
  <si>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</si>
  <si>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</si>
  <si>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</si>
  <si>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</si>
  <si>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</si>
  <si>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</si>
  <si>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</si>
  <si>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</si>
  <si>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</si>
  <si>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</si>
  <si>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</si>
  <si>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</si>
  <si>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</si>
  <si>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</si>
  <si>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</si>
  <si>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Manchester-by-the-Sea</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</si>
  <si>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</si>
  <si>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</si>
  <si>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</si>
  <si>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</si>
  <si>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</si>
  <si>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</si>
  <si>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</si>
  <si>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</si>
  <si>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</si>
  <si>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</si>
  <si>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</si>
  <si>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</si>
  <si>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</si>
  <si>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</si>
  <si>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</si>
  <si>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</si>
  <si>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</si>
  <si>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</si>
  <si>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</si>
  <si>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</si>
  <si>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</si>
  <si>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</si>
  <si>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</si>
  <si>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</si>
  <si>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</si>
  <si>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</si>
  <si>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</si>
  <si>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</si>
  <si>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</si>
  <si>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</si>
  <si>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</si>
  <si>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</si>
  <si>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</si>
  <si>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</si>
  <si>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</si>
  <si>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</si>
  <si>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</si>
  <si>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</si>
  <si>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</si>
  <si>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</si>
  <si>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</si>
  <si>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</si>
  <si>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</si>
  <si>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</si>
  <si>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</si>
  <si>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</si>
  <si>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</si>
  <si>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</si>
  <si>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</si>
  <si>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</si>
  <si>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</si>
  <si>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</si>
  <si>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</si>
  <si>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</si>
  <si>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</si>
  <si>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</si>
  <si>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</si>
  <si>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</si>
  <si>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</si>
  <si>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</si>
  <si>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</si>
  <si>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</si>
  <si>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</si>
  <si>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</si>
  <si>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</si>
  <si>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</si>
  <si>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</si>
  <si>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</si>
  <si>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</si>
  <si>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</si>
  <si>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</si>
  <si>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</si>
  <si>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</si>
  <si>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</si>
  <si>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</si>
  <si>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</si>
  <si>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</si>
  <si>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</si>
  <si>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</si>
  <si>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</si>
  <si>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</si>
  <si>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</si>
  <si>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</si>
  <si>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</si>
  <si>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</si>
  <si>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</si>
  <si>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</si>
  <si>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</si>
  <si>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</si>
  <si>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</si>
  <si>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</si>
  <si>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</si>
  <si>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</si>
  <si>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</si>
  <si>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</si>
  <si>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</si>
  <si>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</si>
  <si>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</si>
  <si>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</si>
  <si>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</si>
  <si>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</si>
  <si>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Shelburne Fire District</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</si>
  <si>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</si>
  <si>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</si>
  <si>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</si>
  <si>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</si>
  <si>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</si>
  <si>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</si>
  <si>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</si>
  <si>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</si>
  <si>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</si>
  <si>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</si>
  <si>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</si>
  <si>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</si>
  <si>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</si>
  <si>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</si>
  <si>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</si>
  <si>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</si>
  <si>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</si>
  <si>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</si>
  <si>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</si>
  <si>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</si>
  <si>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</si>
  <si>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</si>
  <si>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</si>
  <si>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</si>
  <si>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</si>
  <si>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</si>
  <si>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</si>
  <si>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</si>
  <si>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</si>
  <si>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</si>
  <si>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</si>
  <si>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</si>
  <si>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</si>
  <si>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</si>
  <si>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</si>
  <si>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</si>
  <si>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</si>
  <si>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</si>
  <si>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</si>
  <si>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</si>
  <si>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</si>
  <si>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</si>
  <si>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</si>
  <si>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</si>
  <si>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</si>
  <si>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</si>
  <si>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</si>
  <si>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</si>
  <si>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</si>
  <si>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</si>
  <si>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</si>
  <si>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</si>
  <si>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</si>
  <si>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</si>
  <si>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</si>
  <si>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</si>
  <si>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</si>
  <si>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</si>
  <si>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</si>
  <si>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</si>
  <si>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</si>
  <si>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</si>
  <si>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</si>
  <si>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</si>
  <si>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</si>
  <si>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</si>
  <si>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</si>
  <si>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</si>
  <si>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</si>
  <si>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</si>
  <si>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</si>
  <si>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</si>
  <si>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</si>
  <si>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</si>
  <si>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</si>
  <si>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</si>
  <si>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</si>
  <si>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</si>
  <si>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</si>
  <si>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</si>
  <si>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</si>
  <si>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</si>
  <si>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</si>
  <si>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Allocation Chart</t>
  </si>
  <si>
    <t>Population</t>
  </si>
  <si>
    <t>Number</t>
  </si>
  <si>
    <t>30,000-49,999</t>
  </si>
  <si>
    <t>Application Type:</t>
  </si>
  <si>
    <t>Single Department</t>
  </si>
  <si>
    <t>Dartmouth Dist. 1 Fire Department</t>
  </si>
  <si>
    <t>Dartmouth Dist. 2 Fire Department</t>
  </si>
  <si>
    <t>Dartmouth Dist. 3 Fire Department</t>
  </si>
  <si>
    <t>DISTRICT %</t>
  </si>
  <si>
    <t>ADJUSTED POPULATION</t>
  </si>
  <si>
    <t>COVER SHEET</t>
  </si>
  <si>
    <t>Legal Name of Applicant Agency:</t>
  </si>
  <si>
    <t>PO Box:</t>
  </si>
  <si>
    <t>Municipality:</t>
  </si>
  <si>
    <t>Zip Code:</t>
  </si>
  <si>
    <t>Department Information</t>
  </si>
  <si>
    <t>First Name:</t>
  </si>
  <si>
    <t>Middle Initial:</t>
  </si>
  <si>
    <t>Last Name:</t>
  </si>
  <si>
    <t>Phone Number:</t>
  </si>
  <si>
    <t xml:space="preserve">Email Address: </t>
  </si>
  <si>
    <t>Title:</t>
  </si>
  <si>
    <t>Application Type</t>
  </si>
  <si>
    <t>Name:</t>
  </si>
  <si>
    <t>EXECUTIVE OFFICE OF PUBLIC SAFETY &amp; SECURITY
DEPARTMENT OF FIRE SERVICES</t>
  </si>
  <si>
    <t>Fire Chief Name:</t>
  </si>
  <si>
    <t>Applicant Name:</t>
  </si>
  <si>
    <t>SUPPORTING APPLICANT #1</t>
  </si>
  <si>
    <t>SUPPORTING APPLICANT #2</t>
  </si>
  <si>
    <t>SUPPORTING APPLICANT #3</t>
  </si>
  <si>
    <t>SUPPORTING APPLICANT #4</t>
  </si>
  <si>
    <t>SUPPORTING APPLICANT #5</t>
  </si>
  <si>
    <t>Town of Acushnet</t>
  </si>
  <si>
    <t>Town of Abington</t>
  </si>
  <si>
    <t>Town of Acton</t>
  </si>
  <si>
    <t>Adams Fire District</t>
  </si>
  <si>
    <t>Town of Agawam</t>
  </si>
  <si>
    <t>Town of Alford</t>
  </si>
  <si>
    <t>City of Amesbury</t>
  </si>
  <si>
    <t>Town of Amherst</t>
  </si>
  <si>
    <t>Town of Andover</t>
  </si>
  <si>
    <t>Town of Aquinnah</t>
  </si>
  <si>
    <t>Town of Arlington</t>
  </si>
  <si>
    <t>Town of Ashburnham</t>
  </si>
  <si>
    <t>Town of Ashby</t>
  </si>
  <si>
    <t>Town of Ashfield</t>
  </si>
  <si>
    <t>Town of Ashland</t>
  </si>
  <si>
    <t>Town of Athol</t>
  </si>
  <si>
    <t>City of Attleboro</t>
  </si>
  <si>
    <t>Town of Auburn</t>
  </si>
  <si>
    <t>Town of Ayer</t>
  </si>
  <si>
    <t>Barnstable Fire District</t>
  </si>
  <si>
    <t>Town of Barre</t>
  </si>
  <si>
    <t>Town of Becket</t>
  </si>
  <si>
    <t>Town of Bedford</t>
  </si>
  <si>
    <t>Town of Belchertown</t>
  </si>
  <si>
    <t>Town of Bellingham</t>
  </si>
  <si>
    <t>Town of Belmont</t>
  </si>
  <si>
    <t>Town of Berkley</t>
  </si>
  <si>
    <t>Town of Berlin</t>
  </si>
  <si>
    <t>City of Beverly</t>
  </si>
  <si>
    <t>Town of Billerica</t>
  </si>
  <si>
    <t>Town of Blackstone</t>
  </si>
  <si>
    <t>Town of Blandford</t>
  </si>
  <si>
    <t>Town of Bolton</t>
  </si>
  <si>
    <t>City of Boston</t>
  </si>
  <si>
    <t>Town of Bourne</t>
  </si>
  <si>
    <t>Town of Boxborough</t>
  </si>
  <si>
    <t>Town of Boxford</t>
  </si>
  <si>
    <t>Town of Boylston</t>
  </si>
  <si>
    <t>Town of Braintree</t>
  </si>
  <si>
    <t>Town of Brewster</t>
  </si>
  <si>
    <t>Town of Brimfield</t>
  </si>
  <si>
    <t>Town of Brookfield</t>
  </si>
  <si>
    <t>Town of Brookline</t>
  </si>
  <si>
    <t>Town of Burlington</t>
  </si>
  <si>
    <t>City of Cambridge</t>
  </si>
  <si>
    <t>Town of Canton</t>
  </si>
  <si>
    <t>Town of Carlisle</t>
  </si>
  <si>
    <t>Town of Carver</t>
  </si>
  <si>
    <t>Town of Charlemont</t>
  </si>
  <si>
    <t>Town of Charlton</t>
  </si>
  <si>
    <t>Town of Chatham</t>
  </si>
  <si>
    <t>Town of Chelmsford</t>
  </si>
  <si>
    <t>Town of Chelsea</t>
  </si>
  <si>
    <t>Town of Cheshire</t>
  </si>
  <si>
    <t>City of Chicopee</t>
  </si>
  <si>
    <t>Town of Chilmark</t>
  </si>
  <si>
    <t>Town of Clinton</t>
  </si>
  <si>
    <t>Town of Cohasset</t>
  </si>
  <si>
    <t>Town of Concord</t>
  </si>
  <si>
    <t>Dalton Fire District</t>
  </si>
  <si>
    <t>Town of Danvers</t>
  </si>
  <si>
    <t>Town of Dennis</t>
  </si>
  <si>
    <t>Town of Dighton</t>
  </si>
  <si>
    <t>Town of Douglas</t>
  </si>
  <si>
    <t>Town of Dover</t>
  </si>
  <si>
    <t>Town of Dracut</t>
  </si>
  <si>
    <t>Town of Dudley</t>
  </si>
  <si>
    <t>Town of Dunstable</t>
  </si>
  <si>
    <t>Town of Duxbury</t>
  </si>
  <si>
    <t>Town of East Bridgewater</t>
  </si>
  <si>
    <t>Town of East Brookfield</t>
  </si>
  <si>
    <t>Town of East Longmeadow</t>
  </si>
  <si>
    <t>Town of Eastham</t>
  </si>
  <si>
    <t>City of Easthampton</t>
  </si>
  <si>
    <t>Town of Easton</t>
  </si>
  <si>
    <t>Town of Edgartown</t>
  </si>
  <si>
    <t>Town of Egremont</t>
  </si>
  <si>
    <t>Town of Erving</t>
  </si>
  <si>
    <t>Town of Essex</t>
  </si>
  <si>
    <t>City of Everett</t>
  </si>
  <si>
    <t>Town of Fairhaven</t>
  </si>
  <si>
    <t>City of Fall River</t>
  </si>
  <si>
    <t>Town of Falmouth</t>
  </si>
  <si>
    <t>City of Fitchburg</t>
  </si>
  <si>
    <t>Town of Florida</t>
  </si>
  <si>
    <t>Town of Foxborough</t>
  </si>
  <si>
    <t>City of Framingham</t>
  </si>
  <si>
    <t>Town of Franklin</t>
  </si>
  <si>
    <t>Town of Freetown</t>
  </si>
  <si>
    <t>City of Gardner</t>
  </si>
  <si>
    <t>Town of Georgetown</t>
  </si>
  <si>
    <t>Town of Gill</t>
  </si>
  <si>
    <t>City of Gloucester</t>
  </si>
  <si>
    <t>Town of Goshen</t>
  </si>
  <si>
    <t>Town of Gosnold</t>
  </si>
  <si>
    <t>Town of Grafton</t>
  </si>
  <si>
    <t>Town of Granby</t>
  </si>
  <si>
    <t>Town of Granville</t>
  </si>
  <si>
    <t>Town of Great Barrington</t>
  </si>
  <si>
    <t>City of Greenfield</t>
  </si>
  <si>
    <t>Town of Groton</t>
  </si>
  <si>
    <t>Town of Groveland</t>
  </si>
  <si>
    <t>Town of Hadley</t>
  </si>
  <si>
    <t>Town of Halifax</t>
  </si>
  <si>
    <t>Town of Hamilton</t>
  </si>
  <si>
    <t>Town of Hampden</t>
  </si>
  <si>
    <t>Town of Hanover</t>
  </si>
  <si>
    <t>Town of Hanson</t>
  </si>
  <si>
    <t>Town of Hardwick</t>
  </si>
  <si>
    <t>Town of Harvard</t>
  </si>
  <si>
    <t>Town of Harwich</t>
  </si>
  <si>
    <t>Town of Hatfield</t>
  </si>
  <si>
    <t>City of Haverhill</t>
  </si>
  <si>
    <t>Town of Hawley</t>
  </si>
  <si>
    <t>Town of Heath</t>
  </si>
  <si>
    <t>Town of Hingham</t>
  </si>
  <si>
    <t>Town of Hinsdale</t>
  </si>
  <si>
    <t>Town of Holbrook</t>
  </si>
  <si>
    <t>Town of Holden</t>
  </si>
  <si>
    <t>Town of Holland</t>
  </si>
  <si>
    <t>Town of Holliston</t>
  </si>
  <si>
    <t>City of Holyoke</t>
  </si>
  <si>
    <t>Town of Hopedale</t>
  </si>
  <si>
    <t>Town of Hopkinton</t>
  </si>
  <si>
    <t>Town of Hubbardston</t>
  </si>
  <si>
    <t>Town of Hudson</t>
  </si>
  <si>
    <t>Town of Hull</t>
  </si>
  <si>
    <t>Town of Huntington</t>
  </si>
  <si>
    <t>Hyannis Fire District</t>
  </si>
  <si>
    <t>Town of Ipswich</t>
  </si>
  <si>
    <t>Town of Kingston</t>
  </si>
  <si>
    <t>Town of Lancaster</t>
  </si>
  <si>
    <t>Town of Lanesborough</t>
  </si>
  <si>
    <t>City of Lawrence</t>
  </si>
  <si>
    <t>Town of Lee</t>
  </si>
  <si>
    <t>Town of Leicester</t>
  </si>
  <si>
    <t>Town of Lenox</t>
  </si>
  <si>
    <t>City of Leominster</t>
  </si>
  <si>
    <t>Town of Leverett</t>
  </si>
  <si>
    <t>Town of Lexington</t>
  </si>
  <si>
    <t>Town of Leyden</t>
  </si>
  <si>
    <t>Town of Lincoln</t>
  </si>
  <si>
    <t>Town of Littleton</t>
  </si>
  <si>
    <t>Town of Longmeadow</t>
  </si>
  <si>
    <t>City of Lowell</t>
  </si>
  <si>
    <t>Town of Ludlow</t>
  </si>
  <si>
    <t>Town of Lunenburg</t>
  </si>
  <si>
    <t>City of Lynn</t>
  </si>
  <si>
    <t>Town of Lynnfield</t>
  </si>
  <si>
    <t>City of Malden</t>
  </si>
  <si>
    <t>Town of Manchester</t>
  </si>
  <si>
    <t>Town of Mansfield</t>
  </si>
  <si>
    <t>Town of Marblehead</t>
  </si>
  <si>
    <t>Town of Marion</t>
  </si>
  <si>
    <t>City of Marlborough</t>
  </si>
  <si>
    <t>Town of Marshfield</t>
  </si>
  <si>
    <t>Town of Mashpee</t>
  </si>
  <si>
    <t>Massachusetts Port Authority</t>
  </si>
  <si>
    <t>Town of Mattapoisett</t>
  </si>
  <si>
    <t>Town of Maynard</t>
  </si>
  <si>
    <t>Town of Medfield</t>
  </si>
  <si>
    <t>City of Medford</t>
  </si>
  <si>
    <t>Town of Medway</t>
  </si>
  <si>
    <t>City of Melrose</t>
  </si>
  <si>
    <t>Town of Mendon</t>
  </si>
  <si>
    <t>Town of Merrimac</t>
  </si>
  <si>
    <t>City of Methuen</t>
  </si>
  <si>
    <t>Town of Middleborough</t>
  </si>
  <si>
    <t>Town of Middlefield</t>
  </si>
  <si>
    <t>Town of Middleton</t>
  </si>
  <si>
    <t>Town of Milford</t>
  </si>
  <si>
    <t>Town of Millbury</t>
  </si>
  <si>
    <t>Town of Millis</t>
  </si>
  <si>
    <t>Town of Millville</t>
  </si>
  <si>
    <t>Town of Milton</t>
  </si>
  <si>
    <t>Town of Monroe</t>
  </si>
  <si>
    <t>Town of Monson</t>
  </si>
  <si>
    <t>Town of Montague</t>
  </si>
  <si>
    <t>Town of Monterey</t>
  </si>
  <si>
    <t>Town of Montgomery</t>
  </si>
  <si>
    <t>Town of Nahant</t>
  </si>
  <si>
    <t>Town of Nantucket</t>
  </si>
  <si>
    <t>Town of Natick</t>
  </si>
  <si>
    <t>Town of Needham</t>
  </si>
  <si>
    <t>Town of New Ashford</t>
  </si>
  <si>
    <t>City of New Bedford</t>
  </si>
  <si>
    <t>Town of New Braintree</t>
  </si>
  <si>
    <t>Town of New Marlborough</t>
  </si>
  <si>
    <t>Town of New Salem</t>
  </si>
  <si>
    <t>Town of Newbury</t>
  </si>
  <si>
    <t>City of Newburyport</t>
  </si>
  <si>
    <t>City of Newton</t>
  </si>
  <si>
    <t>Town of Norfolk</t>
  </si>
  <si>
    <t>City of North Adams</t>
  </si>
  <si>
    <t>Town of North Andover</t>
  </si>
  <si>
    <t>Town of North Attleborough</t>
  </si>
  <si>
    <t>Town of North Brookfield</t>
  </si>
  <si>
    <t>Town of North Reading</t>
  </si>
  <si>
    <t>City of Northampton</t>
  </si>
  <si>
    <t>Town of Northborough</t>
  </si>
  <si>
    <t>Town of Northbridge</t>
  </si>
  <si>
    <t>Town of Northfield</t>
  </si>
  <si>
    <t>Town of Norton</t>
  </si>
  <si>
    <t>Town of Norwell</t>
  </si>
  <si>
    <t>Town of Norwood</t>
  </si>
  <si>
    <t>Town of Oakham</t>
  </si>
  <si>
    <t>Onset Fire District</t>
  </si>
  <si>
    <t>Town of Orange</t>
  </si>
  <si>
    <t>Town of Orleans</t>
  </si>
  <si>
    <t>Town of Otis</t>
  </si>
  <si>
    <t>Town of Oxford</t>
  </si>
  <si>
    <t>Palmer Fire District No. 1</t>
  </si>
  <si>
    <t>Town of Paxton</t>
  </si>
  <si>
    <t>City of Peabody</t>
  </si>
  <si>
    <t>Town of Pelham</t>
  </si>
  <si>
    <t>Town of Pembroke</t>
  </si>
  <si>
    <t>Town of Pepperell</t>
  </si>
  <si>
    <t>Town of Peru</t>
  </si>
  <si>
    <t>Town of Petersham</t>
  </si>
  <si>
    <t>Town of Phillipston</t>
  </si>
  <si>
    <t>City of Pittsfield</t>
  </si>
  <si>
    <t>Town of Plainfield</t>
  </si>
  <si>
    <t>Town of Plainville</t>
  </si>
  <si>
    <t>Town of Plymouth</t>
  </si>
  <si>
    <t>Town of Plympton</t>
  </si>
  <si>
    <t>Town of Princeton</t>
  </si>
  <si>
    <t>Town of Provincetown</t>
  </si>
  <si>
    <t>City of Quincy</t>
  </si>
  <si>
    <t>Town of Randolph</t>
  </si>
  <si>
    <t>Town of Raynham</t>
  </si>
  <si>
    <t>Town of Reading</t>
  </si>
  <si>
    <t>Town of Rehoboth</t>
  </si>
  <si>
    <t>City of Revere</t>
  </si>
  <si>
    <t>Town of Richmond</t>
  </si>
  <si>
    <t>Town of Rochester</t>
  </si>
  <si>
    <t>Town of Rockland</t>
  </si>
  <si>
    <t>Town of Rockport</t>
  </si>
  <si>
    <t>Town of Rowe</t>
  </si>
  <si>
    <t>Town of Rowely</t>
  </si>
  <si>
    <t>Town of Royalston</t>
  </si>
  <si>
    <t>Town of Russell</t>
  </si>
  <si>
    <t>Town of Rutland</t>
  </si>
  <si>
    <t>City of Salem</t>
  </si>
  <si>
    <t>Town of Salisbury</t>
  </si>
  <si>
    <t>Town of Sandisfield</t>
  </si>
  <si>
    <t>Town of Sandwich</t>
  </si>
  <si>
    <t>Town of Saugus</t>
  </si>
  <si>
    <t>Town of Scituate</t>
  </si>
  <si>
    <t>Town of Seekonk</t>
  </si>
  <si>
    <t>Town of Sharon</t>
  </si>
  <si>
    <t>Town of Sheffield</t>
  </si>
  <si>
    <t>Shelburne Falls Fire District</t>
  </si>
  <si>
    <t>Town of Sherborn</t>
  </si>
  <si>
    <t>Town of Shirley</t>
  </si>
  <si>
    <t>Town of Shrewsbury</t>
  </si>
  <si>
    <t>Town of Shutesbury</t>
  </si>
  <si>
    <t>Town of Somerset</t>
  </si>
  <si>
    <t>City of Somerville</t>
  </si>
  <si>
    <t>South Deerfield Fire District</t>
  </si>
  <si>
    <t>Town of Southampton</t>
  </si>
  <si>
    <t>Town of Southborough</t>
  </si>
  <si>
    <t>Town of Southbridge</t>
  </si>
  <si>
    <t>Town of Southwick</t>
  </si>
  <si>
    <t>Town of Spencer</t>
  </si>
  <si>
    <t>City of Springfield</t>
  </si>
  <si>
    <t>Town of Sterling</t>
  </si>
  <si>
    <t>Town of Stockbridge</t>
  </si>
  <si>
    <t>Town of Stoneham</t>
  </si>
  <si>
    <t>Town of Stoughton</t>
  </si>
  <si>
    <t>Town of Stow</t>
  </si>
  <si>
    <t>Town of Sturbridge</t>
  </si>
  <si>
    <t>Town of Sudbury</t>
  </si>
  <si>
    <t>Town of Sunderland</t>
  </si>
  <si>
    <t>Town of Sutton</t>
  </si>
  <si>
    <t>Town of Swampscott</t>
  </si>
  <si>
    <t>Town of Swansea</t>
  </si>
  <si>
    <t>City of Taunton</t>
  </si>
  <si>
    <t>Town of Templeton</t>
  </si>
  <si>
    <t>Town of Tewksbury</t>
  </si>
  <si>
    <t>Three Rivers Fire District</t>
  </si>
  <si>
    <t>Town of Tisbury</t>
  </si>
  <si>
    <t>Town of Tolland</t>
  </si>
  <si>
    <t>Town of Topsfield</t>
  </si>
  <si>
    <t>Town of Townsend</t>
  </si>
  <si>
    <t>Town of Truro</t>
  </si>
  <si>
    <t>Turners Falls Fire District</t>
  </si>
  <si>
    <t>Town of Tyngsborough</t>
  </si>
  <si>
    <t>Town of Tyringham</t>
  </si>
  <si>
    <t>Town of Upton</t>
  </si>
  <si>
    <t>Town of Uxbridge</t>
  </si>
  <si>
    <t>Town of Wakefield</t>
  </si>
  <si>
    <t>Town of Wales</t>
  </si>
  <si>
    <t>Town of Walpole</t>
  </si>
  <si>
    <t>City of Waltham</t>
  </si>
  <si>
    <t>Town of Ware</t>
  </si>
  <si>
    <t>Wareham Fire District</t>
  </si>
  <si>
    <t>Town of Warren</t>
  </si>
  <si>
    <t>Town of Warwick</t>
  </si>
  <si>
    <t>Town of Washington</t>
  </si>
  <si>
    <t>Town of Watertown</t>
  </si>
  <si>
    <t>Town of Wayland</t>
  </si>
  <si>
    <t>Town of Webster</t>
  </si>
  <si>
    <t>Town of Wellesley</t>
  </si>
  <si>
    <t>Town of Wellfleet</t>
  </si>
  <si>
    <t>Town of Wendell</t>
  </si>
  <si>
    <t>Town of Wenham</t>
  </si>
  <si>
    <t>West Barnstable Fire District</t>
  </si>
  <si>
    <t>Town of West Boylston</t>
  </si>
  <si>
    <t>Town of West Bridgewater</t>
  </si>
  <si>
    <t>Town of West Brookfield</t>
  </si>
  <si>
    <t>Town of West Newbury</t>
  </si>
  <si>
    <t>Town of West Springfield</t>
  </si>
  <si>
    <t>Town of West Stockbridge</t>
  </si>
  <si>
    <t>Town of West Tisbury</t>
  </si>
  <si>
    <t>Town of Westborough</t>
  </si>
  <si>
    <t>City of Westfield</t>
  </si>
  <si>
    <t>Town of Westford</t>
  </si>
  <si>
    <t>Town of Westhampton</t>
  </si>
  <si>
    <t>Town of Westminster</t>
  </si>
  <si>
    <t>Town of Weston</t>
  </si>
  <si>
    <t>Town of Westport</t>
  </si>
  <si>
    <t>Town of Westwood</t>
  </si>
  <si>
    <t>Town of Weymouth</t>
  </si>
  <si>
    <t>Town of Whately</t>
  </si>
  <si>
    <t>Town of Whitman</t>
  </si>
  <si>
    <t>Town of Wilbraham</t>
  </si>
  <si>
    <t>Town of Williamsburg</t>
  </si>
  <si>
    <t>Williamston Fire District</t>
  </si>
  <si>
    <t>Town of Wilmington</t>
  </si>
  <si>
    <t>Town of Winchendon</t>
  </si>
  <si>
    <t>Town of Winchester</t>
  </si>
  <si>
    <t>Town of Windsor</t>
  </si>
  <si>
    <t>Town of Winthrop</t>
  </si>
  <si>
    <t>City of Woburn</t>
  </si>
  <si>
    <t>City of Worcester</t>
  </si>
  <si>
    <t>Town of Worthington</t>
  </si>
  <si>
    <t>Town of Wrentham</t>
  </si>
  <si>
    <t>Town of Yarmouth</t>
  </si>
  <si>
    <t>Town of Bridgewater</t>
  </si>
  <si>
    <t>City of Brockton</t>
  </si>
  <si>
    <t>Town of Avon</t>
  </si>
  <si>
    <t>Town of Chester</t>
  </si>
  <si>
    <t>Town of Chesterfield</t>
  </si>
  <si>
    <t>Centerville-Osterville-Marstons Mills Fire Distict</t>
  </si>
  <si>
    <t>Town of Conway</t>
  </si>
  <si>
    <t>Cotuit Fire District</t>
  </si>
  <si>
    <t>Town of Cummington</t>
  </si>
  <si>
    <t>Town of Oak Bluffs</t>
  </si>
  <si>
    <t>Town of Dedham</t>
  </si>
  <si>
    <t>Deerfield Area Fire Protection District</t>
  </si>
  <si>
    <t>Budget Summary Sheet</t>
  </si>
  <si>
    <t>Legal Name</t>
  </si>
  <si>
    <t>Common Name</t>
  </si>
  <si>
    <t>COMM Fire Distict</t>
  </si>
  <si>
    <t>Town of Colrain</t>
  </si>
  <si>
    <t>Dartmouth Fire District 1</t>
  </si>
  <si>
    <t>Darmouth Fire District 2</t>
  </si>
  <si>
    <t>Dartmouth Fire District 3</t>
  </si>
  <si>
    <t>Devens Fire Department</t>
  </si>
  <si>
    <t>Town of Lakeville</t>
  </si>
  <si>
    <t>Fire District No. 1</t>
  </si>
  <si>
    <t>South Hadley Fire Dist #2</t>
  </si>
  <si>
    <t>South Hadley Fire District 1</t>
  </si>
  <si>
    <t>South Hadley Fire District 2</t>
  </si>
  <si>
    <t>Bondsville Fire and Water District</t>
  </si>
  <si>
    <t>Bondsville Fire District</t>
  </si>
  <si>
    <t>Town of Bernardston</t>
  </si>
  <si>
    <t>Mass Development Finance Agenc</t>
  </si>
  <si>
    <t>Massachusetts Portauthority</t>
  </si>
  <si>
    <t>Town of Clarksburg</t>
  </si>
  <si>
    <t>Town of Hancock</t>
  </si>
  <si>
    <t>Town of Savoy</t>
  </si>
  <si>
    <t>CENSUS2020POP</t>
  </si>
  <si>
    <t xml:space="preserve"> FY23 STUDENT AWARENESS OF FIRE EDUCATION &amp; SENIOR SAFE GRANT </t>
  </si>
  <si>
    <t xml:space="preserve"> FY23 STUDENT AWARENESS OF FIRE EDUCATION &amp; SENIOR SAFE GRANT</t>
  </si>
  <si>
    <t>Salary</t>
  </si>
  <si>
    <t>As the undersigned supporting applicant of a Joint SAFE and/or Senior SAFE Grant Program application, I have reviewed the content of this application and approve of the request of my department’s eligible amount of funding for this purpose. I acknowledge that by signing this application, my department will not be eligible to submit a non-joint application for this program.</t>
  </si>
  <si>
    <t>Joint Applicants</t>
  </si>
  <si>
    <t>SAFE Allocation</t>
  </si>
  <si>
    <t>Senior SAFE Allocation</t>
  </si>
  <si>
    <t>0-4,999</t>
  </si>
  <si>
    <t>5,000-14,999</t>
  </si>
  <si>
    <t>15,000-29,999</t>
  </si>
  <si>
    <t>50,000-89,999</t>
  </si>
  <si>
    <t>90,000-499,999</t>
  </si>
  <si>
    <t>500,000+</t>
  </si>
  <si>
    <t>SAFE</t>
  </si>
  <si>
    <t>Senior SAFE</t>
  </si>
  <si>
    <t>PROGRAM</t>
  </si>
  <si>
    <t>Total Funding Offered:</t>
  </si>
  <si>
    <t>FY20 Reporting Status</t>
  </si>
  <si>
    <t>FY21 Reporting Status</t>
  </si>
  <si>
    <t>Complete</t>
  </si>
  <si>
    <t>Incomplete</t>
  </si>
  <si>
    <t>-</t>
  </si>
  <si>
    <t>https://www.mass.gov/doc/fy2021-safe-year-end-report</t>
  </si>
  <si>
    <t>https://www.mass.gov/doc/fy20-safe-eoy-report</t>
  </si>
  <si>
    <t>SAFE and Senior SAFE</t>
  </si>
  <si>
    <t>SAFE Only</t>
  </si>
  <si>
    <t>Senior SAFE Only</t>
  </si>
  <si>
    <t>Planning Grant</t>
  </si>
  <si>
    <t>Select whether your application is for a single department or multiple departments here:</t>
  </si>
  <si>
    <t>Regional/Joint</t>
  </si>
  <si>
    <t>FY20 Report:</t>
  </si>
  <si>
    <t>FY21 Report:</t>
  </si>
  <si>
    <t>Senior Agency Official</t>
  </si>
  <si>
    <t>Contact Information</t>
  </si>
  <si>
    <t>School Official</t>
  </si>
  <si>
    <t>CLICK HERE TO REVIEW S.A.F.E. MISSION STATEMENT</t>
  </si>
  <si>
    <t>CLICK HERE TO REVIEW SENIOR SAFE MISSION STATEMENT</t>
  </si>
  <si>
    <t>Senior Agency Name:</t>
  </si>
  <si>
    <t>Senior Agency</t>
  </si>
  <si>
    <t>School District</t>
  </si>
  <si>
    <t>School District Name:</t>
  </si>
  <si>
    <t>If you are submitting a Single Department application, the Joint Applicants tab should be left blank.</t>
  </si>
  <si>
    <t>Fire Department Grant Manager*</t>
  </si>
  <si>
    <r>
      <rPr>
        <b/>
        <i/>
        <sz val="12"/>
        <color theme="1"/>
        <rFont val="Garamond"/>
        <family val="1"/>
      </rPr>
      <t>*</t>
    </r>
    <r>
      <rPr>
        <i/>
        <sz val="12"/>
        <color theme="1"/>
        <rFont val="Garamond"/>
        <family val="1"/>
      </rPr>
      <t>Leave this section blank if Fire Chief will be serving as Grant Manager.</t>
    </r>
  </si>
  <si>
    <t>SIGNATURE PAGE</t>
  </si>
  <si>
    <t>I am authorizing the department to solicit funds from the FY23 S.A.F.E. and/or Senior SAFE Grant Program from the Department of Fire Services (DFS).</t>
  </si>
  <si>
    <t>I have reviewed and approve of the contents of this application, and certify that all information provided is accurate.</t>
  </si>
  <si>
    <t>I have reviewed and agree to abide by all terms and conditions of the Notice of Funding Opportunity.</t>
  </si>
  <si>
    <t>As the Chief of the Fire Department/Chief Executive:</t>
  </si>
  <si>
    <t>CHECK ALL BOXES</t>
  </si>
  <si>
    <t>Head of Fire Department</t>
  </si>
  <si>
    <t>CHECK BOXES AS APPLICABLE</t>
  </si>
  <si>
    <t>Total Response Area Population:</t>
  </si>
  <si>
    <t>K-12 School Enrollment:</t>
  </si>
  <si>
    <t>Community Data and Demographics</t>
  </si>
  <si>
    <t>Population 65 years or Older:</t>
  </si>
  <si>
    <t xml:space="preserve">Public </t>
  </si>
  <si>
    <t>Private</t>
  </si>
  <si>
    <t>TOTALS</t>
  </si>
  <si>
    <t>Primary Applicant</t>
  </si>
  <si>
    <t>Secondary Applicant #1</t>
  </si>
  <si>
    <t>Secondary Applicant #2</t>
  </si>
  <si>
    <t>Secondary Applicant #3</t>
  </si>
  <si>
    <t>Secondary Applicant #4</t>
  </si>
  <si>
    <t>Secondary Applicant #5</t>
  </si>
  <si>
    <t>CATEGORY</t>
  </si>
  <si>
    <t>School Official Name:</t>
  </si>
  <si>
    <t>Senior Agency Official Name:</t>
  </si>
  <si>
    <t>Pre-K and K Enrollment:</t>
  </si>
  <si>
    <t>Grades 1 and 2 Enrollment:</t>
  </si>
  <si>
    <t>Grades 3 and 4 Enrollment:</t>
  </si>
  <si>
    <t>Grades 5 and 6 Enrollment:</t>
  </si>
  <si>
    <t>Grades 7 and 8 Enrollment:</t>
  </si>
  <si>
    <t>Grades 9 and 10 Enrollment:</t>
  </si>
  <si>
    <t>Grades 11 and 12 Enrollment:</t>
  </si>
  <si>
    <t>Total K-12 School Enrollment:</t>
  </si>
  <si>
    <t>Number of Elementary Schools:</t>
  </si>
  <si>
    <t>Number of Middle Schools:</t>
  </si>
  <si>
    <t>Number of High Schools:</t>
  </si>
  <si>
    <t>Total Number of Schools:</t>
  </si>
  <si>
    <t>Application Narrative</t>
  </si>
  <si>
    <t xml:space="preserve"> FY23 STUDENT AWARENESS OF FIRE EDUCATION</t>
  </si>
  <si>
    <t>Budget Narrative</t>
  </si>
  <si>
    <t>Program Narrative</t>
  </si>
  <si>
    <t>Training Audience</t>
  </si>
  <si>
    <t>Explain who will be receiving instruction. Include all grades, the number of classrooms that will be visited, and the number of visits that will be made to each classroom.</t>
  </si>
  <si>
    <t>Key Fire Safety Behaviors</t>
  </si>
  <si>
    <t>Discuss the Key Fire Safety Behaviors that will be addressed during the year and explain how they will be addressed. Include an explanation of how smoking materials (cigarettes, pipes, lighters, matches, etc.) will be covered.</t>
  </si>
  <si>
    <t>Instructional Methods and Cirricula</t>
  </si>
  <si>
    <t>Describe the instructional methods and cirricula that will be used to attain positive learning outcomes.</t>
  </si>
  <si>
    <t>Community Events</t>
  </si>
  <si>
    <t>Outline any community events that these funds will be used to sponsor or participate in.</t>
  </si>
  <si>
    <t>Program Evaluation</t>
  </si>
  <si>
    <t>Provide specific information on how grant-funded activities will be evaluated. Student and teacher evaluation forms that will be used must be attached and submitted with your application.</t>
  </si>
  <si>
    <t>Explain how S.A.F.E. grant funding will be spent by describing each line item expense included on the Budget Worksheet in detail. Outline how at least 50% of the proposed S.A.F.E. budget will be spent educating students.</t>
  </si>
  <si>
    <t xml:space="preserve">Explain how Senior SAFE grant funding will be spent by describing each line item expense included on the Budget Worksheet in detail. </t>
  </si>
  <si>
    <t>Activity Description</t>
  </si>
  <si>
    <t>Describe how this funding will be used to address older adult fire safety. Quantify projected home visits, senior center visits, smoke/other safety device installations, and other program activities.</t>
  </si>
  <si>
    <t>Training</t>
  </si>
  <si>
    <t>Discuss at least three Key Fire Safety Behaviors that will be addressed during the year and explain how they will be addressed.</t>
  </si>
  <si>
    <t>Describe any training that will be provided to other SAFE educators and/or non-fire department partners and the instructional methods that will be used.</t>
  </si>
  <si>
    <t>Senior Agency Partnership</t>
  </si>
  <si>
    <t>Explain how the fire department and senior agency will work together to achieve program goals.</t>
  </si>
  <si>
    <t>Explain how smoke/CO alarm installations and home visits will be tracked, as well as any other program evaluation activities that will be completed.</t>
  </si>
  <si>
    <t>Prior Year SAFE Grant Report Status</t>
  </si>
  <si>
    <t>Street Address:</t>
  </si>
  <si>
    <t>Senior SAFE Budget</t>
  </si>
  <si>
    <t>Application Amount:</t>
  </si>
  <si>
    <t>Amount Remaining:</t>
  </si>
  <si>
    <t>Eligible Award Amount:</t>
  </si>
  <si>
    <t>S.A.F.E. GRANT BUDGET</t>
  </si>
  <si>
    <t>Budget Category</t>
  </si>
  <si>
    <t>Item Description</t>
  </si>
  <si>
    <t>Equipment</t>
  </si>
  <si>
    <t>Materials &amp; Supplies</t>
  </si>
  <si>
    <t>Other</t>
  </si>
  <si>
    <t>SENIOR SAFE GRANT BUDGET</t>
  </si>
  <si>
    <t>SUPPORTING APPLICANT PRIOR YEAR REPORT STATUS</t>
  </si>
  <si>
    <t>Supporting Applicant #1:</t>
  </si>
  <si>
    <t>Supporting Applicant #2:</t>
  </si>
  <si>
    <t>Supporting Applicant #3:</t>
  </si>
  <si>
    <t>Supporting Applicant #4:</t>
  </si>
  <si>
    <t>Supporting Applicant #5:</t>
  </si>
  <si>
    <t>Programs</t>
  </si>
  <si>
    <t>Report Status</t>
  </si>
  <si>
    <t>Report Links</t>
  </si>
  <si>
    <t>Employer:</t>
  </si>
  <si>
    <t>Lead S.A.F.E. Educator</t>
  </si>
  <si>
    <t>Has this person completed PFALSE Training?</t>
  </si>
  <si>
    <t>Yes</t>
  </si>
  <si>
    <t>No</t>
  </si>
  <si>
    <t>Is this person currently trained?</t>
  </si>
  <si>
    <t>Primary Applicant Name:</t>
  </si>
  <si>
    <t>Points Required:</t>
  </si>
  <si>
    <t>Total Score:</t>
  </si>
  <si>
    <t>Demographics</t>
  </si>
  <si>
    <t>S.A.F.E. Program Scoring</t>
  </si>
  <si>
    <t>Presentation Style:</t>
  </si>
  <si>
    <t>Contacts per Student:</t>
  </si>
  <si>
    <t>Breadth of Program:</t>
  </si>
  <si>
    <t>Senior SAFE Program Scoring</t>
  </si>
  <si>
    <t>Documentation of method for conducting educator evaluations:</t>
  </si>
  <si>
    <t>Documentation of method for conducting student evaluations:</t>
  </si>
  <si>
    <t>Will 3rd grade S.A.F.E. evaluation tool be used?</t>
  </si>
  <si>
    <t>Is the Primary Applicant MFIRS compliant?</t>
  </si>
  <si>
    <t>Proposed Award Amount:</t>
  </si>
  <si>
    <t>Is department MFIRS compliant?</t>
  </si>
  <si>
    <t>If NO, date PFALSE training is scheduled:</t>
  </si>
  <si>
    <t>If YES, date PFALSE training was Completed:</t>
  </si>
  <si>
    <t>If no, date person will complete training:</t>
  </si>
  <si>
    <t>General Information/MFIRS Compliance</t>
  </si>
  <si>
    <t>Primary SAFE Educator</t>
  </si>
  <si>
    <t>Points Awarded</t>
  </si>
  <si>
    <t>Assembly/Auditorium Presentation</t>
  </si>
  <si>
    <t>Contacts (SAFE)</t>
  </si>
  <si>
    <t>1 contact per student</t>
  </si>
  <si>
    <t>4 or more contacts per student</t>
  </si>
  <si>
    <t>3 contacts per student</t>
  </si>
  <si>
    <t>2 contacts per student</t>
  </si>
  <si>
    <t>Breadth (SAFE)</t>
  </si>
  <si>
    <t>Less than 10 total classroom contacts or 20% of the student population reached</t>
  </si>
  <si>
    <t>11-25 total classroom contacts or 40% of the student population reached</t>
  </si>
  <si>
    <t>26-50 total classroom contacts or 60% of the student population reached</t>
  </si>
  <si>
    <t>51-75 total classroom contacts or 80% of the student population reached</t>
  </si>
  <si>
    <t>More than 76 total classroom contacts or greater than 80% of the student population reached</t>
  </si>
  <si>
    <t>Evaluation</t>
  </si>
  <si>
    <t>1 contact per senior</t>
  </si>
  <si>
    <t>2 contacts per senior</t>
  </si>
  <si>
    <t>3 contacts per senior</t>
  </si>
  <si>
    <t>4 or more contacts per senior</t>
  </si>
  <si>
    <t>Less than 10 total senior household contacts or 20% of the senior population reached</t>
  </si>
  <si>
    <t>11-25 total senior household contacts or 40% of the senior population reached</t>
  </si>
  <si>
    <t>26-50 total senior household contacts or 60% of the senior population reached</t>
  </si>
  <si>
    <t>51-75 total senior household contacts or 80% of the senior population reached</t>
  </si>
  <si>
    <t>More than 76 total senior household contacts or greater than 80% of the senior population reached</t>
  </si>
  <si>
    <t>Contacts per Senior:</t>
  </si>
  <si>
    <t>Documentation of method for conducting senior evaluations:</t>
  </si>
  <si>
    <t>Breadth (Senior SAFE)</t>
  </si>
  <si>
    <t>Contacts (Senior SAFE)</t>
  </si>
  <si>
    <t>S.A.F.E. Application Amount:</t>
  </si>
  <si>
    <t>Senior SAFE Application Amount:</t>
  </si>
  <si>
    <t>Is all information about PFALSE trained educator provided?</t>
  </si>
  <si>
    <t>Scoring/Award Summary</t>
  </si>
  <si>
    <t>Presentation Style (Senior Safe)</t>
  </si>
  <si>
    <t>Presentation Style (SAFE)</t>
  </si>
  <si>
    <t>Combination Assembly and Classroom Presentations</t>
  </si>
  <si>
    <t>Individual Classroom Presentations</t>
  </si>
  <si>
    <t>Individual Home Presentations</t>
  </si>
  <si>
    <t>Combination Assembly and Home Presentations</t>
  </si>
  <si>
    <t>Ineligible Award Amounts from Non-MFIRS Compliant Departments:</t>
  </si>
  <si>
    <t>S.A.F.E.:</t>
  </si>
  <si>
    <t>Senior SAFE:</t>
  </si>
  <si>
    <t>Points Available:</t>
  </si>
  <si>
    <t>INSTRUCTIONS</t>
  </si>
  <si>
    <t>1.</t>
  </si>
  <si>
    <t>2.</t>
  </si>
  <si>
    <t>3.</t>
  </si>
  <si>
    <r>
      <t xml:space="preserve">1. </t>
    </r>
    <r>
      <rPr>
        <sz val="12"/>
        <color theme="1"/>
        <rFont val="Garamond"/>
        <family val="1"/>
      </rPr>
      <t>Select the applicant name of all departments participating in this application from the drop down menus in the "Supporting Applicant" headings.</t>
    </r>
    <r>
      <rPr>
        <b/>
        <sz val="12"/>
        <color theme="1"/>
        <rFont val="Garamond"/>
        <family val="1"/>
      </rPr>
      <t xml:space="preserve">
2. </t>
    </r>
    <r>
      <rPr>
        <sz val="12"/>
        <color theme="1"/>
        <rFont val="Garamond"/>
        <family val="1"/>
      </rPr>
      <t>Review the status of all prior year reports for supporting applicants. If any supporting applicants have outstanding reports that are not completed prior to the application deadline, their allocation will not be awarded.</t>
    </r>
    <r>
      <rPr>
        <b/>
        <sz val="12"/>
        <color theme="1"/>
        <rFont val="Garamond"/>
        <family val="1"/>
      </rPr>
      <t xml:space="preserve">
3. </t>
    </r>
    <r>
      <rPr>
        <sz val="12"/>
        <color theme="1"/>
        <rFont val="Garamond"/>
        <family val="1"/>
      </rPr>
      <t>Complete contact information for all relevant sections and obtain signatures.</t>
    </r>
  </si>
  <si>
    <r>
      <t xml:space="preserve">1. </t>
    </r>
    <r>
      <rPr>
        <sz val="12"/>
        <color theme="1"/>
        <rFont val="Garamond"/>
        <family val="1"/>
      </rPr>
      <t xml:space="preserve">Provide all requested information in as much detail as possible. 
</t>
    </r>
    <r>
      <rPr>
        <b/>
        <sz val="12"/>
        <color theme="1"/>
        <rFont val="Garamond"/>
        <family val="1"/>
      </rPr>
      <t>2.</t>
    </r>
    <r>
      <rPr>
        <sz val="12"/>
        <color theme="1"/>
        <rFont val="Garamond"/>
        <family val="1"/>
      </rPr>
      <t xml:space="preserve"> Review the evaluation criteria in the Notice of Funding Opportunity before drafting these sections and ensure that you provide the reader with enough information to rate your application.</t>
    </r>
    <r>
      <rPr>
        <b/>
        <sz val="12"/>
        <color theme="1"/>
        <rFont val="Garamond"/>
        <family val="1"/>
      </rPr>
      <t xml:space="preserve">
3. </t>
    </r>
    <r>
      <rPr>
        <sz val="12"/>
        <color theme="1"/>
        <rFont val="Garamond"/>
        <family val="1"/>
      </rPr>
      <t>If you are also applying to the Senior SAFE Program, continue to the 'Senior SAFE Narrative' tab. If your application is for SAFE only, continue to the 'Signature Page' tab.</t>
    </r>
  </si>
  <si>
    <r>
      <t xml:space="preserve">1. </t>
    </r>
    <r>
      <rPr>
        <sz val="12"/>
        <color theme="1"/>
        <rFont val="Garamond"/>
        <family val="1"/>
      </rPr>
      <t xml:space="preserve">Provide all requested information in as much detail as possible. 
</t>
    </r>
    <r>
      <rPr>
        <b/>
        <sz val="12"/>
        <color theme="1"/>
        <rFont val="Garamond"/>
        <family val="1"/>
      </rPr>
      <t>2.</t>
    </r>
    <r>
      <rPr>
        <sz val="12"/>
        <color theme="1"/>
        <rFont val="Garamond"/>
        <family val="1"/>
      </rPr>
      <t xml:space="preserve"> Review the evaluation criteria in the Notice of Funding Opportunity before drafting these sections and ensure that you provide the reader with enough information to rate your application.</t>
    </r>
    <r>
      <rPr>
        <b/>
        <sz val="12"/>
        <color theme="1"/>
        <rFont val="Garamond"/>
        <family val="1"/>
      </rPr>
      <t xml:space="preserve">
3. </t>
    </r>
    <r>
      <rPr>
        <sz val="12"/>
        <color theme="1"/>
        <rFont val="Garamond"/>
        <family val="1"/>
      </rPr>
      <t>Continue to the 'Signature Page' tab.</t>
    </r>
  </si>
  <si>
    <t>The boxes next to each statement must be checked off to acknowledge that the signer has read and understands the statement.</t>
  </si>
  <si>
    <t>To review the S.A.F.E. or Senior SAFE Mission Statements before signing, click on the links provided.</t>
  </si>
  <si>
    <t>Signatures for all personnel named as the Head of Fire Department, School Official, and/or Senior Agency Official on the Cover Sheet must be provided on this page. Electronic signatures may be affixed to this document.</t>
  </si>
  <si>
    <t>Evaluator Instructions</t>
  </si>
  <si>
    <t>1. In the General Information/MFIRS Compliance Section, select "Yes" or "No" from the dropdown menu for MFIRS compliance for each department included on the application. Note that if the Primary Applicant is not compliant with the MFIRS reporting requirement, their Proposed Award Amount will show as "Ineligible". If a Supporting Applicant on a Joint/Regional Application is not MFIRS compliant, their SAFE and/or Senior SAFE allocations will be automatically removed from the Proposed Award Amount.
2. The Primary SAFE Educator section is filled out automatically based on the information input by the applicant on the 'Community Information' Tab. If information is missing from this section or the training date of the individual provided is not within the grant requirements, it will show as 0 points awarded.
3. Fill out the S.A.F.E. Program Scoring and/or Senior SAFE Program Scoring sections by selecting the appropriate evaluation criteria for the application from the drop down menus in the blank column in the center of the table. Once all relevant sections have been filled out, the Total Score category at the top of page will auto populate. If the applicant meets the threshold for award, their proposed award amount(s) will be shown. If the application does not have sufficient points for award, the Proposed Award amount will show as Ineligible.</t>
  </si>
  <si>
    <t>SALARIES</t>
  </si>
  <si>
    <t>TRAINING</t>
  </si>
  <si>
    <t>EQUIPMENT</t>
  </si>
  <si>
    <t>MATERIALS &amp; SUPPLIES</t>
  </si>
  <si>
    <t>OTHER</t>
  </si>
  <si>
    <t>SAFE Budget</t>
  </si>
  <si>
    <t>Equipment (SAFE)</t>
  </si>
  <si>
    <t>Materials (SAFE)</t>
  </si>
  <si>
    <t>Equipment (Senior SAFE)</t>
  </si>
  <si>
    <t>Materials (Senior SAFE)</t>
  </si>
  <si>
    <t>Television</t>
  </si>
  <si>
    <t>DVD Player</t>
  </si>
  <si>
    <t>Program Curriculum</t>
  </si>
  <si>
    <t>Workbook</t>
  </si>
  <si>
    <t>DVD</t>
  </si>
  <si>
    <t>Video</t>
  </si>
  <si>
    <t>Classroom Supplies</t>
  </si>
  <si>
    <t>T Shirts</t>
  </si>
  <si>
    <t>Bumper Stickers</t>
  </si>
  <si>
    <t>Handouts</t>
  </si>
  <si>
    <t>Educational/Promotional Materials</t>
  </si>
  <si>
    <t>Smoke Alarms</t>
  </si>
  <si>
    <t>CO Alarms</t>
  </si>
  <si>
    <t>Replacement Batteries</t>
  </si>
  <si>
    <t>Drill</t>
  </si>
  <si>
    <t>Step Ladder</t>
  </si>
  <si>
    <t>High-End Heat Limiting Devices for Stoves</t>
  </si>
  <si>
    <t>In-Hood Stove Top Fire Extinguishers</t>
  </si>
  <si>
    <t>House Numbers</t>
  </si>
  <si>
    <t>Nightlights</t>
  </si>
  <si>
    <t>Fall Prevention Devices</t>
  </si>
  <si>
    <t>Missing Budget Worksheet</t>
  </si>
  <si>
    <t>https://www.mass.gov/doc/fy20-safe-budget-extension-worksheet</t>
  </si>
  <si>
    <t>https://www.mass.gov/doc/fy21-safe-budget-extension-worksheet</t>
  </si>
  <si>
    <t>SAFE Budget:</t>
  </si>
  <si>
    <t>Senior SAFE Budget:</t>
  </si>
  <si>
    <t>BUDGET INDICATOR LIGHTS</t>
  </si>
  <si>
    <t>Applied in FY18?</t>
  </si>
  <si>
    <t>Applied in FY19?</t>
  </si>
  <si>
    <t>Applied in FY20?</t>
  </si>
  <si>
    <t>Applied in FY21?</t>
  </si>
  <si>
    <t>Applied in FY22?</t>
  </si>
  <si>
    <t>Eligible for Non-Planning Grant?</t>
  </si>
  <si>
    <t>SAFE Application Type:</t>
  </si>
  <si>
    <t>Senior SAFE Application Type</t>
  </si>
  <si>
    <t>Not Applying</t>
  </si>
  <si>
    <t>Program Grant</t>
  </si>
  <si>
    <t>Senior SAFE Application Type:</t>
  </si>
  <si>
    <r>
      <rPr>
        <b/>
        <sz val="12"/>
        <color theme="1"/>
        <rFont val="Garamond"/>
        <family val="1"/>
      </rPr>
      <t>1.</t>
    </r>
    <r>
      <rPr>
        <sz val="12"/>
        <color theme="1"/>
        <rFont val="Garamond"/>
        <family val="1"/>
      </rPr>
      <t xml:space="preserve"> Select municipality/fire department name from drop-down menu.
</t>
    </r>
    <r>
      <rPr>
        <b/>
        <sz val="12"/>
        <color theme="1"/>
        <rFont val="Garamond"/>
        <family val="1"/>
      </rPr>
      <t>2.</t>
    </r>
    <r>
      <rPr>
        <sz val="12"/>
        <color theme="1"/>
        <rFont val="Garamond"/>
        <family val="1"/>
      </rPr>
      <t xml:space="preserve"> Enter fire department address information.
</t>
    </r>
    <r>
      <rPr>
        <b/>
        <sz val="12"/>
        <color theme="1"/>
        <rFont val="Garamond"/>
        <family val="1"/>
      </rPr>
      <t xml:space="preserve">3. </t>
    </r>
    <r>
      <rPr>
        <sz val="12"/>
        <color theme="1"/>
        <rFont val="Garamond"/>
        <family val="1"/>
      </rPr>
      <t xml:space="preserve">Review prior year SAFE Grant Report Status - </t>
    </r>
    <r>
      <rPr>
        <b/>
        <u/>
        <sz val="12"/>
        <color theme="1"/>
        <rFont val="Garamond"/>
        <family val="1"/>
      </rPr>
      <t xml:space="preserve">If any reports are outstanding, they </t>
    </r>
    <r>
      <rPr>
        <b/>
        <u/>
        <sz val="12"/>
        <color rgb="FFFF0000"/>
        <rFont val="Garamond"/>
        <family val="1"/>
      </rPr>
      <t>MUST BE COMPLETED</t>
    </r>
    <r>
      <rPr>
        <b/>
        <sz val="12"/>
        <color theme="1"/>
        <rFont val="Garamond"/>
        <family val="1"/>
      </rPr>
      <t xml:space="preserve"> before the application deadline for your application to be considered for funding</t>
    </r>
    <r>
      <rPr>
        <sz val="12"/>
        <color theme="1"/>
        <rFont val="Garamond"/>
        <family val="1"/>
      </rPr>
      <t xml:space="preserve">. If you have outstanding reports, the links to complete them will appear in blue in this section.
</t>
    </r>
    <r>
      <rPr>
        <b/>
        <sz val="12"/>
        <color theme="1"/>
        <rFont val="Garamond"/>
        <family val="1"/>
      </rPr>
      <t xml:space="preserve">4. </t>
    </r>
    <r>
      <rPr>
        <sz val="12"/>
        <color theme="1"/>
        <rFont val="Garamond"/>
        <family val="1"/>
      </rPr>
      <t xml:space="preserve">Select the desired application types for each of the three drop-down menus in the Application Type section. All three fields </t>
    </r>
    <r>
      <rPr>
        <u/>
        <sz val="12"/>
        <color theme="1"/>
        <rFont val="Garamond"/>
        <family val="1"/>
      </rPr>
      <t>must</t>
    </r>
    <r>
      <rPr>
        <sz val="12"/>
        <color theme="1"/>
        <rFont val="Garamond"/>
        <family val="1"/>
      </rPr>
      <t xml:space="preserve"> be completed.
</t>
    </r>
    <r>
      <rPr>
        <b/>
        <sz val="12"/>
        <color theme="1"/>
        <rFont val="Garamond"/>
        <family val="1"/>
      </rPr>
      <t>5.</t>
    </r>
    <r>
      <rPr>
        <sz val="12"/>
        <color theme="1"/>
        <rFont val="Garamond"/>
        <family val="1"/>
      </rPr>
      <t xml:space="preserve"> Complete contact information for the Head of Fire Department, Fire Department Grant Manager, School Official, and Senior Agency Official as appropriate.
</t>
    </r>
    <r>
      <rPr>
        <b/>
        <sz val="12"/>
        <color theme="1"/>
        <rFont val="Garamond"/>
        <family val="1"/>
      </rPr>
      <t>6.</t>
    </r>
    <r>
      <rPr>
        <sz val="12"/>
        <color theme="1"/>
        <rFont val="Garamond"/>
        <family val="1"/>
      </rPr>
      <t xml:space="preserve"> If you are submitting a single department application, move to the 'Community Information' tab. If you are submitting a joint/regional application, complete the 'Joint Applicants' tab.</t>
    </r>
  </si>
  <si>
    <r>
      <t xml:space="preserve">1. </t>
    </r>
    <r>
      <rPr>
        <sz val="12"/>
        <color theme="1"/>
        <rFont val="Garamond"/>
        <family val="1"/>
      </rPr>
      <t xml:space="preserve">Complete the budget tables for your requested S.A.F.E. and/or Senior SAFE expenses. Use the green table for S.A.F.E. and the blue table for Senior SAFE.
</t>
    </r>
    <r>
      <rPr>
        <b/>
        <sz val="12"/>
        <color theme="1"/>
        <rFont val="Garamond"/>
        <family val="1"/>
      </rPr>
      <t>2.</t>
    </r>
    <r>
      <rPr>
        <sz val="12"/>
        <color theme="1"/>
        <rFont val="Garamond"/>
        <family val="1"/>
      </rPr>
      <t xml:space="preserve"> Provide as much detail as possible in the item description column. Entries in the Equipment and Materials &amp; Supplies categories are limited to the options in the drop-down menus.
</t>
    </r>
    <r>
      <rPr>
        <b/>
        <sz val="12"/>
        <color theme="1"/>
        <rFont val="Garamond"/>
        <family val="1"/>
      </rPr>
      <t>3.</t>
    </r>
    <r>
      <rPr>
        <sz val="12"/>
        <color theme="1"/>
        <rFont val="Garamond"/>
        <family val="1"/>
      </rPr>
      <t xml:space="preserve"> The total cost will auto-calculate only after the Item Description, Quantity, and Unit Cost categories are filled in completely. </t>
    </r>
    <r>
      <rPr>
        <u/>
        <sz val="12"/>
        <color theme="1"/>
        <rFont val="Garamond"/>
        <family val="1"/>
      </rPr>
      <t>No quantity or unit cost is required for salary expenses.</t>
    </r>
    <r>
      <rPr>
        <sz val="12"/>
        <color theme="1"/>
        <rFont val="Garamond"/>
        <family val="1"/>
      </rPr>
      <t xml:space="preserve">
</t>
    </r>
    <r>
      <rPr>
        <b/>
        <sz val="12"/>
        <color theme="1"/>
        <rFont val="Garamond"/>
        <family val="1"/>
      </rPr>
      <t>4.</t>
    </r>
    <r>
      <rPr>
        <sz val="12"/>
        <color theme="1"/>
        <rFont val="Garamond"/>
        <family val="1"/>
      </rPr>
      <t xml:space="preserve"> Use the information at the top of the chart to monitor your totals and ensure that you are not applying for more funding than you are eligible for. If your application exceeds your eligible award amount, you will receive an error message. Your application must be equal to or less than your eligible award amount before it is submitted. The Budget Indicator Lights to the left of the instructions will also indicate whether your application is under budget, over budget, or on budget. These indicators will turn green when your application amount is correct.
</t>
    </r>
    <r>
      <rPr>
        <b/>
        <sz val="12"/>
        <color theme="1"/>
        <rFont val="Garamond"/>
        <family val="1"/>
      </rPr>
      <t>5.</t>
    </r>
    <r>
      <rPr>
        <sz val="12"/>
        <color theme="1"/>
        <rFont val="Garamond"/>
        <family val="1"/>
      </rPr>
      <t xml:space="preserve"> Continue to the 'SAFE Narrative' and/or 'Senior SAFE Narrative' tabs as appropriate.</t>
    </r>
  </si>
  <si>
    <r>
      <rPr>
        <b/>
        <sz val="12"/>
        <color theme="1"/>
        <rFont val="Garamond"/>
        <family val="1"/>
      </rPr>
      <t>1.</t>
    </r>
    <r>
      <rPr>
        <sz val="12"/>
        <color theme="1"/>
        <rFont val="Garamond"/>
        <family val="1"/>
      </rPr>
      <t xml:space="preserve"> Complete all demographic information in the white boxes. Information in the shaded boxes does not need to be filled out and will be totaled up automatically.
</t>
    </r>
    <r>
      <rPr>
        <b/>
        <sz val="12"/>
        <color theme="1"/>
        <rFont val="Garamond"/>
        <family val="1"/>
      </rPr>
      <t>2.</t>
    </r>
    <r>
      <rPr>
        <sz val="12"/>
        <color theme="1"/>
        <rFont val="Garamond"/>
        <family val="1"/>
      </rPr>
      <t xml:space="preserve"> Provide all contact information for your community's Lead S.A.F.E. Educator who either has or is scheduled to complete PFALSE training.
</t>
    </r>
    <r>
      <rPr>
        <b/>
        <sz val="12"/>
        <color theme="1"/>
        <rFont val="Garamond"/>
        <family val="1"/>
      </rPr>
      <t>3.</t>
    </r>
    <r>
      <rPr>
        <sz val="12"/>
        <color theme="1"/>
        <rFont val="Garamond"/>
        <family val="1"/>
      </rPr>
      <t xml:space="preserve"> Continue to the 'Budget Worksheet' tab.</t>
    </r>
  </si>
  <si>
    <r>
      <t xml:space="preserve">All incomplete reports from prior years must be completed before the current year application deadline. Applicants with outstanding reports at the time of the application deadline </t>
    </r>
    <r>
      <rPr>
        <b/>
        <u/>
        <sz val="11"/>
        <color rgb="FFFF0000"/>
        <rFont val="Garamond"/>
        <family val="1"/>
      </rPr>
      <t>will not be eligible for funding</t>
    </r>
    <r>
      <rPr>
        <b/>
        <sz val="11"/>
        <color theme="1"/>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</si>
</sst>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0_);_(* \(#,##0\);_(* &quot;-&quot;??_);_(@_)"/>
    <numFmt numFmtId="166" formatCode="00000"/>
    <numFmt numFmtId="167" formatCode="m/d/yy;@"/>
  </numFmts>
  <fonts count="59" x14ac:knownFonts="1">
    <font>
      <sz val="11"/>
      <color theme="1"/>
      <name val="Calibri"/>
      <family val="2"/>
      <scheme val="minor"/>
    </font>
    <font>
      <b/>
      <sz val="11"/>
      <color theme="1"/>
      <name val="Calibri"/>
      <family val="2"/>
      <scheme val="minor"/>
    </font>
    <font>
      <sz val="11"/>
      <color theme="1"/>
      <name val="Garamond"/>
      <family val="1"/>
    </font>
    <font>
      <b/>
      <sz val="11"/>
      <color theme="1"/>
      <name val="Garamond"/>
      <family val="1"/>
    </font>
    <font>
      <b/>
      <sz val="12"/>
      <color theme="0"/>
      <name val="Garamond"/>
      <family val="1"/>
    </font>
    <font>
      <sz val="12"/>
      <color theme="1"/>
      <name val="Garamond"/>
      <family val="1"/>
    </font>
    <font>
      <b/>
      <sz val="12"/>
      <color theme="1"/>
      <name val="Garamond"/>
      <family val="1"/>
    </font>
    <font>
      <b/>
      <sz val="14"/>
      <color theme="1"/>
      <name val="Garamond"/>
      <family val="1"/>
    </font>
    <font>
      <b/>
      <sz val="14"/>
      <color theme="0"/>
      <name val="Garamond"/>
      <family val="1"/>
    </font>
    <font>
      <sz val="11"/>
      <color rgb="FFFF0000"/>
      <name val="Calibri"/>
      <family val="2"/>
      <scheme val="minor"/>
    </font>
    <font>
      <sz val="11"/>
      <color theme="1"/>
      <name val="Calibri"/>
      <family val="2"/>
      <scheme val="minor"/>
    </font>
    <font>
      <sz val="11"/>
      <color indexed="8"/>
      <name val="Calibri"/>
      <family val="2"/>
    </font>
    <font>
      <sz val="11"/>
      <name val="Calibri"/>
      <family val="2"/>
    </font>
    <font>
      <sz val="10"/>
      <name val="Arial"/>
      <family val="2"/>
    </font>
    <font>
      <sz val="10"/>
      <color indexed="8"/>
      <name val="Arial"/>
      <family val="2"/>
    </font>
    <font>
      <b/>
      <sz val="14"/>
      <color rgb="FFC00000"/>
      <name val="Garamond"/>
      <family val="1"/>
    </font>
    <font>
      <sz val="8"/>
      <name val="Calibri"/>
      <family val="2"/>
      <scheme val="minor"/>
    </font>
    <font>
      <b/>
      <sz val="12"/>
      <color rgb="FFC00000"/>
      <name val="Garamond"/>
      <family val="1"/>
    </font>
    <font>
      <b/>
      <sz val="13"/>
      <color rgb="FFC00000"/>
      <name val="Garamond"/>
      <family val="1"/>
    </font>
    <font>
      <u/>
      <sz val="11"/>
      <color theme="10"/>
      <name val="Calibri"/>
      <family val="2"/>
      <scheme val="minor"/>
    </font>
    <font>
      <u/>
      <sz val="12"/>
      <color rgb="FF0000FF"/>
      <name val="Garamond"/>
      <family val="1"/>
    </font>
    <font>
      <i/>
      <sz val="12"/>
      <color theme="1"/>
      <name val="Garamond"/>
      <family val="1"/>
    </font>
    <font>
      <b/>
      <u/>
      <sz val="11"/>
      <color theme="10"/>
      <name val="Garamond"/>
      <family val="1"/>
    </font>
    <font>
      <b/>
      <i/>
      <sz val="12"/>
      <color theme="1"/>
      <name val="Garamond"/>
      <family val="1"/>
    </font>
    <font>
      <b/>
      <sz val="14"/>
      <name val="Garamond"/>
      <family val="1"/>
    </font>
    <font>
      <sz val="11"/>
      <name val="Garamond"/>
      <family val="1"/>
    </font>
    <font>
      <b/>
      <sz val="10.5"/>
      <color theme="1"/>
      <name val="Garamond"/>
      <family val="1"/>
    </font>
    <font>
      <sz val="10.5"/>
      <color theme="1"/>
      <name val="Garamond"/>
      <family val="1"/>
    </font>
    <font>
      <b/>
      <sz val="10.5"/>
      <color rgb="FFC00000"/>
      <name val="Garamond"/>
      <family val="1"/>
    </font>
    <font>
      <b/>
      <sz val="10.5"/>
      <color theme="9" tint="-0.249977111117893"/>
      <name val="Garamond"/>
      <family val="1"/>
    </font>
    <font>
      <b/>
      <sz val="10.5"/>
      <color theme="8" tint="-0.249977111117893"/>
      <name val="Garamond"/>
      <family val="1"/>
    </font>
    <font>
      <b/>
      <sz val="11"/>
      <color theme="0"/>
      <name val="Garamond"/>
      <family val="1"/>
    </font>
    <font>
      <b/>
      <sz val="11.5"/>
      <color theme="1"/>
      <name val="Garamond"/>
      <family val="1"/>
    </font>
    <font>
      <sz val="11.5"/>
      <name val="Garamond"/>
      <family val="1"/>
    </font>
    <font>
      <b/>
      <sz val="11.5"/>
      <name val="Garamond"/>
      <family val="1"/>
    </font>
    <font>
      <sz val="11.5"/>
      <color theme="1"/>
      <name val="Garamond"/>
      <family val="1"/>
    </font>
    <font>
      <b/>
      <sz val="14"/>
      <color theme="8" tint="-0.249977111117893"/>
      <name val="Garamond"/>
      <family val="1"/>
    </font>
    <font>
      <sz val="11"/>
      <color theme="8" tint="-0.249977111117893"/>
      <name val="Garamond"/>
      <family val="1"/>
    </font>
    <font>
      <sz val="12"/>
      <color theme="8" tint="-0.249977111117893"/>
      <name val="Garamond"/>
      <family val="1"/>
    </font>
    <font>
      <b/>
      <sz val="12"/>
      <color theme="8" tint="-0.249977111117893"/>
      <name val="Garamond"/>
      <family val="1"/>
    </font>
    <font>
      <b/>
      <sz val="14"/>
      <color theme="9" tint="-0.249977111117893"/>
      <name val="Garamond"/>
      <family val="1"/>
    </font>
    <font>
      <sz val="11"/>
      <color theme="9" tint="-0.249977111117893"/>
      <name val="Garamond"/>
      <family val="1"/>
    </font>
    <font>
      <sz val="12"/>
      <color theme="9" tint="-0.249977111117893"/>
      <name val="Garamond"/>
      <family val="1"/>
    </font>
    <font>
      <b/>
      <sz val="12"/>
      <color theme="9" tint="-0.249977111117893"/>
      <name val="Garamond"/>
      <family val="1"/>
    </font>
    <font>
      <b/>
      <sz val="18"/>
      <color theme="1"/>
      <name val="Garamond"/>
      <family val="1"/>
    </font>
    <font>
      <sz val="12"/>
      <color theme="1"/>
      <name val="Times New Roman"/>
      <family val="1"/>
    </font>
    <font>
      <b/>
      <sz val="16"/>
      <color theme="0"/>
      <name val="Garamond"/>
      <family val="1"/>
    </font>
    <font>
      <b/>
      <sz val="11"/>
      <name val="Garamond"/>
      <family val="1"/>
    </font>
    <font>
      <b/>
      <sz val="12.5"/>
      <color theme="0"/>
      <name val="Garamond"/>
      <family val="1"/>
    </font>
    <font>
      <sz val="12"/>
      <color theme="1"/>
      <name val="Calibri"/>
      <family val="2"/>
      <scheme val="minor"/>
    </font>
    <font>
      <b/>
      <u/>
      <sz val="12"/>
      <color theme="1"/>
      <name val="Garamond"/>
      <family val="1"/>
    </font>
    <font>
      <b/>
      <u/>
      <sz val="12"/>
      <color rgb="FFFF0000"/>
      <name val="Garamond"/>
      <family val="1"/>
    </font>
    <font>
      <b/>
      <sz val="26"/>
      <color theme="1"/>
      <name val="Garamond"/>
      <family val="1"/>
    </font>
    <font>
      <b/>
      <sz val="36"/>
      <color rgb="FFFF0000"/>
      <name val="Garamond"/>
      <family val="1"/>
    </font>
    <font>
      <b/>
      <sz val="12"/>
      <name val="Garamond"/>
      <family val="1"/>
    </font>
    <font>
      <b/>
      <sz val="12.5"/>
      <color theme="1"/>
      <name val="Garamond"/>
      <family val="1"/>
    </font>
    <font>
      <sz val="12.5"/>
      <color theme="1"/>
      <name val="Garamond"/>
      <family val="1"/>
    </font>
    <font>
      <u/>
      <sz val="12"/>
      <color theme="1"/>
      <name val="Garamond"/>
      <family val="1"/>
    </font>
    <font>
      <b/>
      <u/>
      <sz val="11"/>
      <color rgb="FFFF0000"/>
      <name val="Garamond"/>
      <family val="1"/>
    </font>
  </fonts>
  <fills count="1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4" tint="0.39997558519241921"/>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bottom style="dashed">
        <color auto="1"/>
      </bottom>
      <diagonal/>
    </border>
    <border>
      <left style="dashed">
        <color auto="1"/>
      </left>
      <right/>
      <top style="dashed">
        <color auto="1"/>
      </top>
      <bottom/>
      <diagonal/>
    </border>
    <border>
      <left/>
      <right/>
      <top style="dashed">
        <color auto="1"/>
      </top>
      <bottom/>
      <diagonal/>
    </border>
    <border>
      <left/>
      <right/>
      <top style="dashed">
        <color auto="1"/>
      </top>
      <bottom style="thin">
        <color indexed="64"/>
      </bottom>
      <diagonal/>
    </border>
    <border>
      <left style="dashed">
        <color auto="1"/>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s>
  <cellStyleXfs count="5">
    <xf numFmtId="0" fontId="0" fillId="0" borderId="0"/>
    <xf numFmtId="43" fontId="10" fillId="0" borderId="0" applyFont="0" applyFill="0" applyBorder="0" applyAlignment="0" applyProtection="0"/>
    <xf numFmtId="0" fontId="14" fillId="0" borderId="0"/>
    <xf numFmtId="44" fontId="10" fillId="0" borderId="0" applyFont="0" applyFill="0" applyBorder="0" applyAlignment="0" applyProtection="0"/>
    <xf numFmtId="0" fontId="19" fillId="0" borderId="0" applyNumberFormat="0" applyFill="0" applyBorder="0" applyAlignment="0" applyProtection="0"/>
  </cellStyleXfs>
  <cellXfs count="559">
    <xf numFmtId="0" fontId="0" fillId="0" borderId="0" xfId="0"/>
    <xf numFmtId="0" fontId="6" fillId="6" borderId="0" xfId="0" applyFont="1" applyFill="1" applyAlignment="1" applyProtection="1">
      <alignment vertical="center" wrapText="1"/>
    </xf>
    <xf numFmtId="0" fontId="2" fillId="6" borderId="0" xfId="0" applyFont="1" applyFill="1" applyAlignment="1" applyProtection="1">
      <alignment vertical="center" wrapText="1"/>
    </xf>
    <xf numFmtId="0" fontId="2" fillId="6" borderId="0" xfId="0" applyFont="1" applyFill="1" applyAlignment="1" applyProtection="1">
      <alignment vertical="center"/>
    </xf>
    <xf numFmtId="0" fontId="5" fillId="6" borderId="0" xfId="0" applyFont="1" applyFill="1" applyAlignment="1" applyProtection="1">
      <alignment vertical="center" wrapText="1"/>
    </xf>
    <xf numFmtId="0" fontId="2"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2" fillId="5" borderId="0" xfId="0" applyFont="1" applyFill="1" applyAlignment="1" applyProtection="1">
      <alignment vertical="center"/>
    </xf>
    <xf numFmtId="0" fontId="2" fillId="5" borderId="0" xfId="0" applyFont="1" applyFill="1" applyBorder="1" applyAlignment="1" applyProtection="1">
      <alignment vertical="center"/>
    </xf>
    <xf numFmtId="0" fontId="5" fillId="5" borderId="0" xfId="0" applyFont="1" applyFill="1" applyBorder="1" applyAlignment="1" applyProtection="1">
      <alignment vertical="center"/>
    </xf>
    <xf numFmtId="0" fontId="6" fillId="5" borderId="0" xfId="0" applyFont="1" applyFill="1" applyBorder="1" applyAlignment="1" applyProtection="1">
      <alignment vertical="center" wrapText="1"/>
    </xf>
    <xf numFmtId="0" fontId="5"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6" fillId="5" borderId="0" xfId="0" applyFont="1" applyFill="1" applyBorder="1" applyAlignment="1" applyProtection="1">
      <alignment vertical="center"/>
    </xf>
    <xf numFmtId="164" fontId="5" fillId="5" borderId="0" xfId="0" applyNumberFormat="1" applyFont="1" applyFill="1" applyBorder="1" applyAlignment="1" applyProtection="1">
      <alignment vertical="center"/>
    </xf>
    <xf numFmtId="0" fontId="6" fillId="6" borderId="0" xfId="0" applyFont="1" applyFill="1" applyAlignment="1" applyProtection="1">
      <alignment vertical="center"/>
    </xf>
    <xf numFmtId="0" fontId="7" fillId="5" borderId="0" xfId="0" applyFont="1" applyFill="1" applyBorder="1" applyAlignment="1" applyProtection="1">
      <alignment vertical="center"/>
    </xf>
    <xf numFmtId="0" fontId="5" fillId="5" borderId="0" xfId="0" applyFont="1" applyFill="1" applyAlignment="1" applyProtection="1">
      <alignment vertical="center"/>
    </xf>
    <xf numFmtId="0" fontId="15" fillId="5" borderId="15"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6" fillId="5" borderId="15" xfId="0" applyFont="1" applyFill="1" applyBorder="1" applyAlignment="1" applyProtection="1">
      <alignment vertical="center"/>
    </xf>
    <xf numFmtId="0" fontId="6" fillId="5" borderId="16" xfId="0" applyFont="1" applyFill="1" applyBorder="1" applyAlignment="1" applyProtection="1">
      <alignment vertical="center"/>
    </xf>
    <xf numFmtId="0" fontId="5" fillId="5" borderId="15" xfId="0" applyFont="1" applyFill="1" applyBorder="1" applyAlignment="1" applyProtection="1">
      <alignment vertical="center"/>
    </xf>
    <xf numFmtId="0" fontId="5" fillId="5" borderId="16" xfId="0" applyFont="1" applyFill="1" applyBorder="1" applyAlignment="1" applyProtection="1">
      <alignment vertical="center"/>
    </xf>
    <xf numFmtId="0" fontId="7" fillId="5" borderId="15" xfId="0" applyFont="1" applyFill="1" applyBorder="1" applyAlignment="1" applyProtection="1">
      <alignment vertical="center"/>
    </xf>
    <xf numFmtId="0" fontId="7" fillId="5" borderId="16" xfId="0" applyFont="1" applyFill="1" applyBorder="1" applyAlignment="1" applyProtection="1">
      <alignment vertical="center"/>
    </xf>
    <xf numFmtId="0" fontId="2" fillId="5" borderId="15" xfId="0" applyFont="1" applyFill="1" applyBorder="1" applyAlignment="1" applyProtection="1">
      <alignment vertical="center"/>
    </xf>
    <xf numFmtId="0" fontId="2" fillId="5" borderId="16"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18" xfId="0" applyFont="1" applyFill="1" applyBorder="1" applyAlignment="1" applyProtection="1">
      <alignment vertical="center"/>
    </xf>
    <xf numFmtId="0" fontId="5" fillId="5" borderId="18" xfId="0" applyFont="1" applyFill="1" applyBorder="1" applyAlignment="1" applyProtection="1">
      <alignment vertical="center"/>
    </xf>
    <xf numFmtId="0" fontId="5" fillId="5" borderId="19" xfId="0" applyFont="1" applyFill="1" applyBorder="1" applyAlignment="1" applyProtection="1">
      <alignment vertical="center"/>
    </xf>
    <xf numFmtId="0" fontId="6" fillId="6" borderId="0" xfId="0" applyFont="1" applyFill="1" applyBorder="1" applyAlignment="1" applyProtection="1">
      <alignment vertical="center"/>
    </xf>
    <xf numFmtId="0" fontId="6" fillId="5" borderId="16" xfId="0" applyFont="1" applyFill="1" applyBorder="1" applyAlignment="1" applyProtection="1">
      <alignment vertical="center" wrapText="1"/>
    </xf>
    <xf numFmtId="0" fontId="6" fillId="5" borderId="18" xfId="0" applyFont="1" applyFill="1" applyBorder="1" applyAlignment="1" applyProtection="1">
      <alignment vertical="center"/>
    </xf>
    <xf numFmtId="164" fontId="5" fillId="5" borderId="18" xfId="0" applyNumberFormat="1" applyFont="1" applyFill="1" applyBorder="1" applyAlignment="1" applyProtection="1">
      <alignment vertical="center"/>
    </xf>
    <xf numFmtId="0" fontId="4" fillId="5" borderId="0" xfId="0" applyFont="1" applyFill="1" applyBorder="1" applyAlignment="1" applyProtection="1">
      <alignment horizontal="center" vertical="center"/>
    </xf>
    <xf numFmtId="0" fontId="5" fillId="5" borderId="15" xfId="0" applyFont="1" applyFill="1" applyBorder="1" applyAlignment="1" applyProtection="1">
      <alignment vertical="center" wrapText="1"/>
    </xf>
    <xf numFmtId="0" fontId="5" fillId="5" borderId="16" xfId="0" applyFont="1" applyFill="1" applyBorder="1" applyAlignment="1" applyProtection="1">
      <alignment vertical="center" wrapText="1"/>
    </xf>
    <xf numFmtId="0" fontId="2" fillId="5" borderId="15" xfId="0" applyFont="1" applyFill="1" applyBorder="1" applyAlignment="1" applyProtection="1">
      <alignment vertical="center" wrapText="1"/>
    </xf>
    <xf numFmtId="0" fontId="7" fillId="5" borderId="0"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6" fillId="8" borderId="0" xfId="0" applyFont="1" applyFill="1" applyAlignment="1" applyProtection="1">
      <alignment vertical="center"/>
    </xf>
    <xf numFmtId="0" fontId="2" fillId="8" borderId="0" xfId="0" applyFont="1" applyFill="1" applyAlignment="1" applyProtection="1">
      <alignment vertical="center"/>
    </xf>
    <xf numFmtId="0" fontId="5" fillId="8" borderId="0" xfId="0" applyFont="1" applyFill="1" applyAlignment="1" applyProtection="1">
      <alignment vertical="center"/>
    </xf>
    <xf numFmtId="0" fontId="5" fillId="8" borderId="0" xfId="0" applyFont="1" applyFill="1" applyBorder="1" applyAlignment="1" applyProtection="1">
      <alignment vertical="center"/>
    </xf>
    <xf numFmtId="0" fontId="2" fillId="8" borderId="0" xfId="0" applyFont="1" applyFill="1" applyBorder="1" applyAlignment="1" applyProtection="1">
      <alignment vertical="center"/>
    </xf>
    <xf numFmtId="0" fontId="7" fillId="5" borderId="15" xfId="0" applyFont="1" applyFill="1" applyBorder="1" applyAlignment="1" applyProtection="1">
      <alignment horizontal="center" vertical="center"/>
    </xf>
    <xf numFmtId="0" fontId="21" fillId="5" borderId="0" xfId="0" applyFont="1" applyFill="1" applyBorder="1" applyAlignment="1" applyProtection="1">
      <alignment vertical="center" wrapText="1"/>
    </xf>
    <xf numFmtId="0" fontId="5" fillId="5" borderId="0" xfId="0" applyFont="1" applyFill="1" applyBorder="1" applyAlignment="1" applyProtection="1">
      <alignment vertical="top" wrapText="1"/>
    </xf>
    <xf numFmtId="0" fontId="19" fillId="8" borderId="0" xfId="4" applyFill="1" applyAlignment="1" applyProtection="1">
      <alignment vertical="center"/>
    </xf>
    <xf numFmtId="0" fontId="22" fillId="5" borderId="0" xfId="4" applyFont="1" applyFill="1" applyBorder="1" applyAlignment="1" applyProtection="1">
      <alignment vertical="top" wrapText="1"/>
    </xf>
    <xf numFmtId="0" fontId="21" fillId="5" borderId="0" xfId="0" applyFont="1" applyFill="1" applyBorder="1" applyAlignment="1" applyProtection="1">
      <alignment vertical="top" wrapText="1"/>
    </xf>
    <xf numFmtId="0" fontId="6" fillId="5" borderId="15"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5" fillId="5" borderId="0" xfId="0" applyFont="1" applyFill="1" applyBorder="1" applyAlignment="1" applyProtection="1">
      <alignment vertical="center" textRotation="90" wrapText="1"/>
    </xf>
    <xf numFmtId="0" fontId="5" fillId="5" borderId="0" xfId="3" applyNumberFormat="1" applyFont="1" applyFill="1" applyBorder="1" applyAlignment="1" applyProtection="1">
      <alignment horizontal="center" vertical="center"/>
    </xf>
    <xf numFmtId="0" fontId="27" fillId="5" borderId="0" xfId="0" applyFont="1" applyFill="1" applyBorder="1" applyAlignment="1" applyProtection="1">
      <alignment vertical="center"/>
    </xf>
    <xf numFmtId="0" fontId="26" fillId="5" borderId="27" xfId="0" applyFont="1" applyFill="1" applyBorder="1" applyAlignment="1" applyProtection="1">
      <alignment horizontal="left" vertical="center"/>
    </xf>
    <xf numFmtId="0" fontId="27" fillId="5" borderId="27" xfId="0" applyFont="1" applyFill="1" applyBorder="1" applyAlignment="1" applyProtection="1">
      <alignment vertical="center"/>
    </xf>
    <xf numFmtId="0" fontId="5" fillId="5" borderId="27" xfId="0" applyFont="1" applyFill="1" applyBorder="1" applyAlignment="1" applyProtection="1">
      <alignment vertical="center"/>
    </xf>
    <xf numFmtId="0" fontId="27" fillId="5" borderId="31" xfId="0" applyFont="1" applyFill="1" applyBorder="1" applyAlignment="1" applyProtection="1">
      <alignment vertical="center"/>
    </xf>
    <xf numFmtId="0" fontId="26" fillId="5" borderId="31" xfId="0" applyFont="1" applyFill="1" applyBorder="1" applyAlignment="1" applyProtection="1">
      <alignment horizontal="left" vertical="center"/>
    </xf>
    <xf numFmtId="0" fontId="2" fillId="5" borderId="28" xfId="0" applyFont="1" applyFill="1" applyBorder="1" applyAlignment="1" applyProtection="1">
      <alignment vertical="center"/>
    </xf>
    <xf numFmtId="0" fontId="2" fillId="5" borderId="31" xfId="0" applyFont="1" applyFill="1" applyBorder="1" applyAlignment="1" applyProtection="1">
      <alignment vertical="center"/>
    </xf>
    <xf numFmtId="0" fontId="5" fillId="5" borderId="31" xfId="0" applyFont="1" applyFill="1" applyBorder="1" applyAlignment="1" applyProtection="1">
      <alignment vertical="center"/>
    </xf>
    <xf numFmtId="3" fontId="33" fillId="5" borderId="2" xfId="1" applyNumberFormat="1" applyFont="1" applyFill="1" applyBorder="1" applyAlignment="1" applyProtection="1">
      <alignment horizontal="center" vertical="center"/>
      <protection locked="0"/>
    </xf>
    <xf numFmtId="0" fontId="25" fillId="5" borderId="16" xfId="0" applyFont="1" applyFill="1" applyBorder="1" applyAlignment="1" applyProtection="1">
      <alignment vertical="center" wrapText="1"/>
    </xf>
    <xf numFmtId="0" fontId="32" fillId="5" borderId="0" xfId="0" applyFont="1" applyFill="1" applyBorder="1" applyAlignment="1" applyProtection="1">
      <alignment horizontal="right" vertical="center"/>
    </xf>
    <xf numFmtId="3" fontId="33" fillId="5" borderId="0" xfId="0" applyNumberFormat="1" applyFont="1" applyFill="1" applyBorder="1" applyAlignment="1" applyProtection="1">
      <alignment horizontal="center" vertical="center"/>
    </xf>
    <xf numFmtId="3" fontId="24" fillId="5" borderId="0" xfId="0" applyNumberFormat="1" applyFont="1" applyFill="1" applyBorder="1" applyAlignment="1" applyProtection="1">
      <alignment horizontal="center" vertical="center"/>
    </xf>
    <xf numFmtId="0" fontId="2" fillId="5" borderId="18" xfId="0" applyFont="1" applyFill="1" applyBorder="1" applyAlignment="1" applyProtection="1">
      <alignment vertical="center" wrapText="1"/>
    </xf>
    <xf numFmtId="0" fontId="2" fillId="5" borderId="19" xfId="0" applyFont="1" applyFill="1" applyBorder="1" applyAlignment="1" applyProtection="1">
      <alignment vertical="center" wrapText="1"/>
    </xf>
    <xf numFmtId="0" fontId="8" fillId="5" borderId="15" xfId="0" applyFont="1" applyFill="1" applyBorder="1" applyAlignment="1" applyProtection="1">
      <alignment vertical="center"/>
    </xf>
    <xf numFmtId="0" fontId="6" fillId="5" borderId="0" xfId="0" applyFont="1" applyFill="1" applyBorder="1" applyAlignment="1" applyProtection="1">
      <alignment horizontal="left" vertical="center"/>
    </xf>
    <xf numFmtId="0" fontId="20"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3" fontId="33" fillId="5" borderId="2" xfId="0" applyNumberFormat="1" applyFont="1" applyFill="1" applyBorder="1" applyAlignment="1" applyProtection="1">
      <alignment horizontal="center" vertical="center"/>
      <protection locked="0"/>
    </xf>
    <xf numFmtId="0" fontId="5" fillId="5" borderId="0" xfId="0" applyFont="1" applyFill="1" applyBorder="1" applyAlignment="1" applyProtection="1">
      <alignment horizontal="left" vertical="center"/>
    </xf>
    <xf numFmtId="0" fontId="6" fillId="5" borderId="0" xfId="0" applyFont="1" applyFill="1" applyBorder="1" applyAlignment="1" applyProtection="1">
      <alignment horizontal="right" vertical="center"/>
    </xf>
    <xf numFmtId="0" fontId="3"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22" fillId="5" borderId="0" xfId="4" applyFont="1" applyFill="1" applyBorder="1" applyAlignment="1" applyProtection="1">
      <alignment horizontal="center" vertical="top" wrapText="1"/>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horizontal="center" vertical="center" textRotation="90" wrapText="1"/>
    </xf>
    <xf numFmtId="0" fontId="5" fillId="5" borderId="0" xfId="0" applyFont="1" applyFill="1" applyBorder="1" applyAlignment="1" applyProtection="1">
      <alignment horizontal="left" vertical="center" wrapText="1"/>
    </xf>
    <xf numFmtId="0" fontId="26" fillId="5" borderId="0" xfId="0" applyFont="1" applyFill="1" applyBorder="1" applyAlignment="1" applyProtection="1">
      <alignment horizontal="left" vertical="center"/>
    </xf>
    <xf numFmtId="0" fontId="38" fillId="5" borderId="0" xfId="0" applyFont="1" applyFill="1" applyBorder="1" applyAlignment="1" applyProtection="1">
      <alignment vertical="center" wrapText="1"/>
    </xf>
    <xf numFmtId="0" fontId="38" fillId="5" borderId="0" xfId="0" applyFont="1" applyFill="1" applyBorder="1" applyAlignment="1" applyProtection="1">
      <alignment vertical="center"/>
    </xf>
    <xf numFmtId="164" fontId="38" fillId="5" borderId="0" xfId="0" applyNumberFormat="1" applyFont="1" applyFill="1" applyBorder="1" applyAlignment="1" applyProtection="1">
      <alignment horizontal="right" vertical="center"/>
    </xf>
    <xf numFmtId="0" fontId="42" fillId="5" borderId="0" xfId="0" applyFont="1" applyFill="1" applyBorder="1" applyAlignment="1" applyProtection="1">
      <alignment vertical="center" wrapText="1"/>
    </xf>
    <xf numFmtId="0" fontId="42" fillId="5" borderId="0" xfId="0" applyFont="1" applyFill="1" applyBorder="1" applyAlignment="1" applyProtection="1">
      <alignment vertical="center"/>
    </xf>
    <xf numFmtId="164" fontId="42" fillId="5" borderId="0" xfId="0" applyNumberFormat="1" applyFont="1" applyFill="1" applyBorder="1" applyAlignment="1" applyProtection="1">
      <alignment horizontal="right" vertical="center"/>
    </xf>
    <xf numFmtId="0" fontId="41" fillId="5" borderId="0" xfId="0" applyFont="1" applyFill="1" applyBorder="1" applyAlignment="1" applyProtection="1">
      <alignment vertical="center" wrapText="1"/>
    </xf>
    <xf numFmtId="0" fontId="37" fillId="5" borderId="0" xfId="0" applyFont="1" applyFill="1" applyBorder="1" applyAlignment="1" applyProtection="1">
      <alignment vertical="center" wrapText="1"/>
    </xf>
    <xf numFmtId="0" fontId="2" fillId="7" borderId="0" xfId="0" applyFont="1" applyFill="1" applyAlignment="1" applyProtection="1">
      <alignment vertical="center"/>
    </xf>
    <xf numFmtId="0" fontId="3" fillId="5" borderId="0" xfId="0" applyFont="1" applyFill="1" applyBorder="1" applyAlignment="1" applyProtection="1">
      <alignment horizontal="left" vertical="center"/>
    </xf>
    <xf numFmtId="0" fontId="3"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textRotation="90" wrapText="1"/>
    </xf>
    <xf numFmtId="0" fontId="5" fillId="5" borderId="0" xfId="0" applyFont="1" applyFill="1" applyBorder="1" applyAlignment="1" applyProtection="1">
      <alignment horizontal="left" vertical="top" wrapText="1"/>
    </xf>
    <xf numFmtId="0" fontId="3" fillId="5" borderId="0" xfId="0" applyFont="1" applyFill="1" applyBorder="1" applyAlignment="1" applyProtection="1">
      <alignment vertical="center"/>
    </xf>
    <xf numFmtId="0" fontId="2" fillId="5" borderId="0" xfId="0" applyFont="1" applyFill="1" applyAlignment="1" applyProtection="1">
      <alignment vertical="center" wrapText="1"/>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46" fillId="5" borderId="0" xfId="0" applyFont="1" applyFill="1" applyAlignment="1" applyProtection="1">
      <alignment vertical="center"/>
    </xf>
    <xf numFmtId="0" fontId="2" fillId="5" borderId="48" xfId="0" applyFont="1" applyFill="1" applyBorder="1" applyAlignment="1" applyProtection="1">
      <alignment vertical="center"/>
    </xf>
    <xf numFmtId="0" fontId="2" fillId="5" borderId="49" xfId="0" applyFont="1" applyFill="1" applyBorder="1" applyAlignment="1" applyProtection="1">
      <alignment vertical="center"/>
    </xf>
    <xf numFmtId="0" fontId="5" fillId="5" borderId="48" xfId="0" applyFont="1" applyFill="1" applyBorder="1" applyAlignment="1" applyProtection="1">
      <alignment vertical="center"/>
    </xf>
    <xf numFmtId="0" fontId="5" fillId="5" borderId="49" xfId="0" applyFont="1" applyFill="1" applyBorder="1" applyAlignment="1" applyProtection="1">
      <alignment vertical="center"/>
    </xf>
    <xf numFmtId="0" fontId="6" fillId="5" borderId="48" xfId="0" applyFont="1" applyFill="1" applyBorder="1" applyAlignment="1" applyProtection="1">
      <alignment horizontal="left" vertical="center"/>
    </xf>
    <xf numFmtId="164" fontId="5" fillId="5" borderId="39" xfId="0" applyNumberFormat="1" applyFont="1" applyFill="1" applyBorder="1" applyAlignment="1" applyProtection="1">
      <alignment horizontal="center" vertical="center"/>
    </xf>
    <xf numFmtId="0" fontId="6" fillId="5" borderId="32" xfId="0" applyFont="1" applyFill="1" applyBorder="1" applyAlignment="1" applyProtection="1">
      <alignment horizontal="right" vertical="center"/>
    </xf>
    <xf numFmtId="0" fontId="6" fillId="5" borderId="33" xfId="0" applyFont="1" applyFill="1" applyBorder="1" applyAlignment="1" applyProtection="1">
      <alignment horizontal="right" vertical="center"/>
    </xf>
    <xf numFmtId="164" fontId="5" fillId="5" borderId="33" xfId="0" applyNumberFormat="1" applyFont="1" applyFill="1" applyBorder="1" applyAlignment="1" applyProtection="1">
      <alignment horizontal="center" vertical="center"/>
    </xf>
    <xf numFmtId="0" fontId="2" fillId="5" borderId="33" xfId="0" applyFont="1" applyFill="1" applyBorder="1" applyAlignment="1" applyProtection="1">
      <alignment vertical="center"/>
    </xf>
    <xf numFmtId="164" fontId="5" fillId="5" borderId="36" xfId="0" applyNumberFormat="1" applyFont="1" applyFill="1" applyBorder="1" applyAlignment="1" applyProtection="1">
      <alignment horizontal="center" vertical="center"/>
    </xf>
    <xf numFmtId="0" fontId="6" fillId="5" borderId="0" xfId="0" applyFont="1" applyFill="1" applyAlignment="1" applyProtection="1">
      <alignment horizontal="right" vertical="center"/>
    </xf>
    <xf numFmtId="164" fontId="5" fillId="5" borderId="0" xfId="0" applyNumberFormat="1" applyFont="1" applyFill="1" applyBorder="1" applyAlignment="1" applyProtection="1">
      <alignment horizontal="center" vertical="center"/>
    </xf>
    <xf numFmtId="0" fontId="6" fillId="5" borderId="0" xfId="0" applyFont="1" applyFill="1" applyAlignment="1" applyProtection="1">
      <alignment vertical="center"/>
    </xf>
    <xf numFmtId="0" fontId="3" fillId="5" borderId="48" xfId="0" applyFont="1" applyFill="1" applyBorder="1" applyAlignment="1" applyProtection="1">
      <alignment horizontal="left" vertical="center"/>
    </xf>
    <xf numFmtId="0" fontId="2" fillId="5" borderId="49"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5" borderId="32" xfId="0" applyFont="1" applyFill="1" applyBorder="1" applyAlignment="1" applyProtection="1">
      <alignment vertical="center"/>
    </xf>
    <xf numFmtId="0" fontId="3" fillId="5" borderId="33" xfId="0" applyFont="1" applyFill="1" applyBorder="1" applyAlignment="1" applyProtection="1">
      <alignment vertical="center" wrapText="1"/>
    </xf>
    <xf numFmtId="0" fontId="3" fillId="5" borderId="33" xfId="0" applyFont="1" applyFill="1" applyBorder="1" applyAlignment="1" applyProtection="1">
      <alignment horizontal="right" vertical="center" wrapText="1"/>
    </xf>
    <xf numFmtId="0" fontId="3" fillId="5" borderId="33" xfId="0" applyFont="1" applyFill="1" applyBorder="1" applyAlignment="1" applyProtection="1">
      <alignment horizontal="right" vertical="center"/>
    </xf>
    <xf numFmtId="164" fontId="2" fillId="5" borderId="33" xfId="0" applyNumberFormat="1" applyFont="1" applyFill="1" applyBorder="1" applyAlignment="1" applyProtection="1">
      <alignment horizontal="center" vertical="center"/>
    </xf>
    <xf numFmtId="164" fontId="2" fillId="5" borderId="36" xfId="0" applyNumberFormat="1" applyFont="1" applyFill="1" applyBorder="1" applyAlignment="1" applyProtection="1">
      <alignment horizontal="center" vertical="center"/>
    </xf>
    <xf numFmtId="0" fontId="2" fillId="5" borderId="25" xfId="0" applyFont="1" applyFill="1" applyBorder="1" applyAlignment="1" applyProtection="1">
      <alignment vertical="center"/>
    </xf>
    <xf numFmtId="0" fontId="2" fillId="6" borderId="0" xfId="0" applyNumberFormat="1" applyFont="1" applyFill="1" applyAlignment="1" applyProtection="1">
      <alignment vertical="center"/>
    </xf>
    <xf numFmtId="0" fontId="3" fillId="5" borderId="32"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14" fontId="2" fillId="5" borderId="33" xfId="0"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14" fontId="5" fillId="5" borderId="0" xfId="0" applyNumberFormat="1"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0" fontId="6" fillId="5" borderId="49" xfId="0" applyFont="1" applyFill="1" applyBorder="1" applyAlignment="1" applyProtection="1">
      <alignment vertical="center"/>
    </xf>
    <xf numFmtId="0" fontId="2" fillId="5" borderId="33" xfId="0" applyFont="1" applyFill="1" applyBorder="1" applyAlignment="1" applyProtection="1">
      <alignment horizontal="left" vertical="center"/>
    </xf>
    <xf numFmtId="0" fontId="3" fillId="5" borderId="33" xfId="0" applyFont="1" applyFill="1" applyBorder="1" applyAlignment="1" applyProtection="1">
      <alignment vertical="center"/>
    </xf>
    <xf numFmtId="14" fontId="5" fillId="5" borderId="33"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1" xfId="0" applyFont="1" applyFill="1" applyBorder="1" applyAlignment="1" applyProtection="1">
      <alignment horizontal="center" vertical="center"/>
      <protection locked="0"/>
    </xf>
    <xf numFmtId="0" fontId="27" fillId="5" borderId="27" xfId="0" applyFont="1" applyFill="1" applyBorder="1" applyAlignment="1" applyProtection="1">
      <alignment horizontal="left" vertical="center"/>
    </xf>
    <xf numFmtId="167" fontId="27" fillId="5" borderId="27" xfId="0" applyNumberFormat="1" applyFont="1" applyFill="1" applyBorder="1" applyAlignment="1" applyProtection="1">
      <alignment horizontal="center" vertical="center"/>
    </xf>
    <xf numFmtId="14" fontId="27" fillId="5" borderId="0" xfId="0" applyNumberFormat="1"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14" fontId="2" fillId="5" borderId="0" xfId="0" applyNumberFormat="1"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3" fontId="48" fillId="14" borderId="52" xfId="0" applyNumberFormat="1" applyFont="1" applyFill="1" applyBorder="1" applyAlignment="1" applyProtection="1">
      <alignment horizontal="center" vertical="center"/>
    </xf>
    <xf numFmtId="3" fontId="48" fillId="14" borderId="53" xfId="0" applyNumberFormat="1" applyFont="1" applyFill="1" applyBorder="1" applyAlignment="1" applyProtection="1">
      <alignment horizontal="center" vertical="center"/>
    </xf>
    <xf numFmtId="3" fontId="48" fillId="14" borderId="54" xfId="0" applyNumberFormat="1" applyFont="1" applyFill="1" applyBorder="1" applyAlignment="1" applyProtection="1">
      <alignment horizontal="center" vertical="center"/>
    </xf>
    <xf numFmtId="3" fontId="33" fillId="5" borderId="4" xfId="0" applyNumberFormat="1" applyFont="1" applyFill="1" applyBorder="1" applyAlignment="1" applyProtection="1">
      <alignment horizontal="center" vertical="center"/>
      <protection locked="0"/>
    </xf>
    <xf numFmtId="3" fontId="33" fillId="5" borderId="7" xfId="0" applyNumberFormat="1" applyFont="1" applyFill="1" applyBorder="1" applyAlignment="1" applyProtection="1">
      <alignment horizontal="center" vertical="center"/>
      <protection locked="0"/>
    </xf>
    <xf numFmtId="3" fontId="33" fillId="5" borderId="37" xfId="0" applyNumberFormat="1" applyFont="1" applyFill="1" applyBorder="1" applyAlignment="1" applyProtection="1">
      <alignment horizontal="center" vertical="center"/>
      <protection locked="0"/>
    </xf>
    <xf numFmtId="3" fontId="34" fillId="3" borderId="5" xfId="0" applyNumberFormat="1" applyFont="1" applyFill="1" applyBorder="1" applyAlignment="1" applyProtection="1">
      <alignment horizontal="center" vertical="center"/>
    </xf>
    <xf numFmtId="3" fontId="34" fillId="3" borderId="38" xfId="0" applyNumberFormat="1" applyFont="1" applyFill="1" applyBorder="1" applyAlignment="1" applyProtection="1">
      <alignment horizontal="center" vertical="center"/>
    </xf>
    <xf numFmtId="0" fontId="2" fillId="5" borderId="16" xfId="0" applyFont="1" applyFill="1" applyBorder="1" applyAlignment="1" applyProtection="1">
      <alignment vertical="center" wrapText="1"/>
    </xf>
    <xf numFmtId="0" fontId="4" fillId="5" borderId="0" xfId="0" applyFont="1" applyFill="1" applyBorder="1" applyAlignment="1" applyProtection="1">
      <alignment horizontal="right" vertical="center" wrapText="1"/>
    </xf>
    <xf numFmtId="164" fontId="4" fillId="5" borderId="0" xfId="0" applyNumberFormat="1" applyFont="1" applyFill="1" applyBorder="1" applyAlignment="1" applyProtection="1">
      <alignment vertical="center" wrapText="1"/>
    </xf>
    <xf numFmtId="0" fontId="2" fillId="5" borderId="17" xfId="0" applyFont="1" applyFill="1" applyBorder="1" applyAlignment="1" applyProtection="1">
      <alignment vertical="center" wrapText="1"/>
    </xf>
    <xf numFmtId="0" fontId="0" fillId="5" borderId="0" xfId="0" applyFill="1" applyProtection="1"/>
    <xf numFmtId="0" fontId="5" fillId="7" borderId="0" xfId="0" applyFont="1" applyFill="1" applyAlignment="1" applyProtection="1">
      <alignment horizontal="left" vertical="center"/>
    </xf>
    <xf numFmtId="0" fontId="5" fillId="8" borderId="0" xfId="0" applyFont="1" applyFill="1" applyAlignment="1" applyProtection="1">
      <alignment horizontal="left" vertical="center"/>
    </xf>
    <xf numFmtId="49" fontId="3" fillId="7" borderId="0" xfId="0" applyNumberFormat="1" applyFont="1" applyFill="1" applyAlignment="1" applyProtection="1">
      <alignment horizontal="center" vertical="center"/>
    </xf>
    <xf numFmtId="49" fontId="6" fillId="8" borderId="0" xfId="0" applyNumberFormat="1" applyFont="1" applyFill="1" applyAlignment="1" applyProtection="1">
      <alignment horizontal="center" vertical="center"/>
    </xf>
    <xf numFmtId="49" fontId="6" fillId="7" borderId="0" xfId="0" applyNumberFormat="1" applyFont="1" applyFill="1" applyAlignment="1" applyProtection="1">
      <alignment horizontal="center" vertical="center"/>
    </xf>
    <xf numFmtId="49" fontId="3" fillId="8" borderId="0" xfId="0" applyNumberFormat="1" applyFont="1" applyFill="1" applyAlignment="1" applyProtection="1">
      <alignment horizontal="center" vertical="center"/>
    </xf>
    <xf numFmtId="0" fontId="2" fillId="6" borderId="0" xfId="0" applyFont="1" applyFill="1" applyAlignment="1" applyProtection="1">
      <alignment vertical="top" wrapText="1"/>
    </xf>
    <xf numFmtId="0" fontId="6" fillId="6" borderId="0" xfId="0" applyFont="1" applyFill="1" applyBorder="1" applyAlignment="1" applyProtection="1">
      <alignment vertical="center" wrapText="1"/>
    </xf>
    <xf numFmtId="0" fontId="6" fillId="6" borderId="0" xfId="0" applyFont="1" applyFill="1" applyBorder="1" applyAlignment="1" applyProtection="1"/>
    <xf numFmtId="0" fontId="6" fillId="6" borderId="0" xfId="0" applyFont="1" applyFill="1" applyBorder="1" applyAlignment="1" applyProtection="1">
      <alignment wrapText="1"/>
    </xf>
    <xf numFmtId="0" fontId="6"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2" fillId="3" borderId="0" xfId="0" applyFont="1" applyFill="1" applyAlignment="1" applyProtection="1">
      <alignment vertical="center"/>
    </xf>
    <xf numFmtId="0" fontId="20" fillId="3" borderId="0" xfId="0" applyFont="1" applyFill="1" applyBorder="1" applyAlignment="1" applyProtection="1">
      <alignment vertical="center"/>
    </xf>
    <xf numFmtId="0" fontId="5" fillId="3" borderId="0" xfId="0" applyFont="1" applyFill="1" applyAlignment="1" applyProtection="1">
      <alignment vertical="center"/>
    </xf>
    <xf numFmtId="49" fontId="6" fillId="7" borderId="0" xfId="0" applyNumberFormat="1" applyFont="1" applyFill="1" applyAlignment="1" applyProtection="1">
      <alignment horizontal="center" vertical="top"/>
    </xf>
    <xf numFmtId="0" fontId="5" fillId="6" borderId="0" xfId="0" applyFont="1" applyFill="1" applyAlignment="1" applyProtection="1">
      <alignment vertical="top" wrapText="1"/>
    </xf>
    <xf numFmtId="0" fontId="6" fillId="5" borderId="0" xfId="0" applyFont="1" applyFill="1" applyBorder="1" applyAlignment="1" applyProtection="1">
      <alignment horizontal="left" vertical="center"/>
    </xf>
    <xf numFmtId="0" fontId="6" fillId="5" borderId="0" xfId="0" applyFont="1" applyFill="1" applyBorder="1" applyAlignment="1" applyProtection="1">
      <alignment horizontal="right" vertical="center"/>
    </xf>
    <xf numFmtId="0" fontId="43" fillId="5" borderId="0" xfId="0" applyFont="1" applyFill="1" applyBorder="1" applyAlignment="1" applyProtection="1">
      <alignment horizontal="right" vertical="center"/>
    </xf>
    <xf numFmtId="0" fontId="39" fillId="5" borderId="0" xfId="0" applyFont="1" applyFill="1" applyBorder="1" applyAlignment="1" applyProtection="1">
      <alignment horizontal="right" vertical="center"/>
    </xf>
    <xf numFmtId="164" fontId="42" fillId="5" borderId="0"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wrapText="1"/>
    </xf>
    <xf numFmtId="0" fontId="7" fillId="5" borderId="14" xfId="0" applyFont="1" applyFill="1" applyBorder="1" applyAlignment="1" applyProtection="1">
      <alignment vertical="top" wrapText="1"/>
    </xf>
    <xf numFmtId="0" fontId="15" fillId="5" borderId="0" xfId="0" applyFont="1" applyFill="1" applyBorder="1" applyAlignment="1" applyProtection="1">
      <alignment vertical="top"/>
    </xf>
    <xf numFmtId="0" fontId="15" fillId="5" borderId="15" xfId="0" applyFont="1" applyFill="1" applyBorder="1" applyAlignment="1" applyProtection="1">
      <alignment vertical="top"/>
    </xf>
    <xf numFmtId="0" fontId="15" fillId="5" borderId="16" xfId="0" applyFont="1" applyFill="1" applyBorder="1" applyAlignment="1" applyProtection="1">
      <alignment vertical="center"/>
    </xf>
    <xf numFmtId="0" fontId="39" fillId="5" borderId="0" xfId="0" applyFont="1" applyFill="1" applyBorder="1" applyAlignment="1" applyProtection="1">
      <alignment horizontal="right"/>
    </xf>
    <xf numFmtId="0" fontId="39" fillId="5" borderId="0" xfId="0" applyFont="1" applyFill="1" applyBorder="1" applyAlignment="1" applyProtection="1"/>
    <xf numFmtId="0" fontId="43" fillId="5" borderId="0" xfId="0" applyFont="1" applyFill="1" applyBorder="1" applyAlignment="1" applyProtection="1">
      <alignment horizontal="right"/>
    </xf>
    <xf numFmtId="0" fontId="43" fillId="5" borderId="0" xfId="0" applyFont="1" applyFill="1" applyBorder="1" applyAlignment="1" applyProtection="1"/>
    <xf numFmtId="0" fontId="15" fillId="5" borderId="16" xfId="0" applyFont="1" applyFill="1" applyBorder="1" applyAlignment="1" applyProtection="1">
      <alignment vertical="top"/>
    </xf>
    <xf numFmtId="0" fontId="3" fillId="5" borderId="0" xfId="0" applyFont="1" applyFill="1" applyBorder="1" applyAlignment="1" applyProtection="1">
      <alignment vertical="center" wrapText="1"/>
    </xf>
    <xf numFmtId="0" fontId="2" fillId="5" borderId="0" xfId="0" applyFont="1" applyFill="1" applyBorder="1" applyAlignment="1" applyProtection="1"/>
    <xf numFmtId="0" fontId="2" fillId="5" borderId="16" xfId="0" applyFont="1" applyFill="1" applyBorder="1" applyAlignment="1" applyProtection="1"/>
    <xf numFmtId="0" fontId="6" fillId="5" borderId="0" xfId="0" applyFont="1" applyFill="1" applyBorder="1" applyAlignment="1" applyProtection="1"/>
    <xf numFmtId="0" fontId="6" fillId="5" borderId="63" xfId="0" applyFont="1" applyFill="1" applyBorder="1" applyAlignment="1" applyProtection="1">
      <alignment vertical="center"/>
    </xf>
    <xf numFmtId="0" fontId="6" fillId="5" borderId="1" xfId="0" applyFont="1" applyFill="1" applyBorder="1" applyAlignment="1" applyProtection="1">
      <alignment vertical="center"/>
    </xf>
    <xf numFmtId="0" fontId="6" fillId="5" borderId="64" xfId="0" applyFont="1" applyFill="1" applyBorder="1" applyAlignment="1" applyProtection="1">
      <alignment vertical="center"/>
    </xf>
    <xf numFmtId="0" fontId="6" fillId="5" borderId="66" xfId="0" applyFont="1" applyFill="1" applyBorder="1" applyAlignment="1" applyProtection="1">
      <alignment horizontal="center" vertical="center"/>
    </xf>
    <xf numFmtId="0" fontId="5" fillId="5" borderId="70" xfId="0" applyFont="1" applyFill="1" applyBorder="1" applyAlignment="1" applyProtection="1">
      <alignment horizontal="center"/>
    </xf>
    <xf numFmtId="0" fontId="5" fillId="5" borderId="1" xfId="0" applyFont="1" applyFill="1" applyBorder="1" applyAlignment="1" applyProtection="1">
      <alignment horizontal="center"/>
    </xf>
    <xf numFmtId="0" fontId="6" fillId="5" borderId="65" xfId="0" applyFont="1" applyFill="1" applyBorder="1" applyAlignment="1" applyProtection="1">
      <alignment vertical="center"/>
    </xf>
    <xf numFmtId="0" fontId="6" fillId="5" borderId="26" xfId="0" applyFont="1" applyFill="1" applyBorder="1" applyAlignment="1" applyProtection="1">
      <alignment vertical="center"/>
    </xf>
    <xf numFmtId="0" fontId="6" fillId="6" borderId="0" xfId="0" applyFont="1" applyFill="1" applyAlignment="1" applyProtection="1">
      <alignment vertical="top" wrapText="1"/>
    </xf>
    <xf numFmtId="0" fontId="5" fillId="5" borderId="0" xfId="0" applyFont="1" applyFill="1" applyBorder="1" applyAlignment="1" applyProtection="1">
      <alignment horizontal="left"/>
    </xf>
    <xf numFmtId="0" fontId="2" fillId="5" borderId="0" xfId="0" applyFont="1" applyFill="1" applyAlignment="1" applyProtection="1">
      <alignment horizontal="left"/>
    </xf>
    <xf numFmtId="0" fontId="20" fillId="5" borderId="0" xfId="0" applyFont="1" applyFill="1" applyBorder="1" applyAlignment="1" applyProtection="1">
      <alignment horizontal="left"/>
    </xf>
    <xf numFmtId="0" fontId="5" fillId="5" borderId="0" xfId="0" applyFont="1" applyFill="1" applyAlignment="1" applyProtection="1">
      <alignment horizontal="left"/>
    </xf>
    <xf numFmtId="0" fontId="1" fillId="4" borderId="0" xfId="0" applyFont="1" applyFill="1" applyAlignment="1" applyProtection="1">
      <alignment horizontal="center" vertical="center" wrapText="1"/>
      <protection locked="0"/>
    </xf>
    <xf numFmtId="3" fontId="1" fillId="4" borderId="0" xfId="0" applyNumberFormat="1" applyFont="1" applyFill="1" applyAlignment="1" applyProtection="1">
      <alignment horizontal="center" vertical="center" wrapText="1"/>
      <protection locked="0"/>
    </xf>
    <xf numFmtId="0" fontId="0" fillId="0" borderId="0" xfId="0" applyProtection="1">
      <protection locked="0"/>
    </xf>
    <xf numFmtId="0" fontId="9" fillId="0" borderId="0" xfId="0" applyFont="1" applyProtection="1">
      <protection locked="0"/>
    </xf>
    <xf numFmtId="0" fontId="1" fillId="0" borderId="0" xfId="0" applyFont="1" applyProtection="1">
      <protection locked="0"/>
    </xf>
    <xf numFmtId="0" fontId="1" fillId="0" borderId="0" xfId="0" applyFont="1" applyAlignment="1" applyProtection="1">
      <protection locked="0"/>
    </xf>
    <xf numFmtId="0" fontId="0" fillId="0" borderId="0" xfId="0" applyFill="1" applyProtection="1">
      <protection locked="0"/>
    </xf>
    <xf numFmtId="165" fontId="11" fillId="0" borderId="11" xfId="1" applyNumberFormat="1" applyFont="1" applyFill="1" applyBorder="1" applyAlignment="1" applyProtection="1">
      <alignment horizontal="right" wrapText="1"/>
      <protection locked="0"/>
    </xf>
    <xf numFmtId="9" fontId="11" fillId="0" borderId="11" xfId="2" applyNumberFormat="1" applyFont="1" applyFill="1" applyBorder="1" applyAlignment="1" applyProtection="1">
      <alignment horizontal="right" wrapText="1"/>
      <protection locked="0"/>
    </xf>
    <xf numFmtId="164" fontId="0" fillId="0" borderId="0" xfId="0" applyNumberFormat="1" applyFill="1" applyProtection="1">
      <protection locked="0"/>
    </xf>
    <xf numFmtId="164" fontId="0" fillId="0" borderId="0" xfId="0" applyNumberFormat="1" applyFill="1" applyAlignment="1" applyProtection="1">
      <alignment horizontal="center"/>
      <protection locked="0"/>
    </xf>
    <xf numFmtId="0" fontId="1" fillId="4" borderId="2" xfId="0" applyFont="1" applyFill="1" applyBorder="1" applyAlignment="1" applyProtection="1">
      <alignment horizontal="center" vertical="center"/>
      <protection locked="0"/>
    </xf>
    <xf numFmtId="164" fontId="9" fillId="0" borderId="0" xfId="0" applyNumberFormat="1" applyFont="1" applyProtection="1">
      <protection locked="0"/>
    </xf>
    <xf numFmtId="0" fontId="0" fillId="5" borderId="26"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9" fillId="0" borderId="0" xfId="4" applyProtection="1">
      <protection locked="0"/>
    </xf>
    <xf numFmtId="0" fontId="45" fillId="0" borderId="0" xfId="0" applyFont="1" applyAlignment="1" applyProtection="1">
      <protection locked="0"/>
    </xf>
    <xf numFmtId="0" fontId="0" fillId="0" borderId="0" xfId="0" applyAlignment="1" applyProtection="1">
      <protection locked="0"/>
    </xf>
    <xf numFmtId="0" fontId="45" fillId="0" borderId="0" xfId="0" applyFont="1" applyProtection="1">
      <protection locked="0"/>
    </xf>
    <xf numFmtId="0" fontId="49" fillId="0" borderId="0" xfId="0" applyFont="1" applyProtection="1">
      <protection locked="0"/>
    </xf>
    <xf numFmtId="165" fontId="12" fillId="0" borderId="11" xfId="1" applyNumberFormat="1" applyFont="1" applyFill="1" applyBorder="1" applyAlignment="1" applyProtection="1">
      <alignment horizontal="right" wrapText="1"/>
      <protection locked="0"/>
    </xf>
    <xf numFmtId="9" fontId="12" fillId="0" borderId="11" xfId="2" applyNumberFormat="1" applyFont="1" applyFill="1" applyBorder="1" applyAlignment="1" applyProtection="1">
      <alignment horizontal="right" wrapText="1"/>
      <protection locked="0"/>
    </xf>
    <xf numFmtId="0" fontId="0" fillId="0" borderId="2" xfId="0" applyBorder="1" applyProtection="1">
      <protection locked="0"/>
    </xf>
    <xf numFmtId="164" fontId="0" fillId="0" borderId="2" xfId="0" applyNumberFormat="1" applyBorder="1" applyAlignment="1" applyProtection="1">
      <alignment horizontal="center"/>
      <protection locked="0"/>
    </xf>
    <xf numFmtId="164" fontId="0" fillId="0" borderId="2" xfId="0" applyNumberFormat="1" applyBorder="1" applyProtection="1">
      <protection locked="0"/>
    </xf>
    <xf numFmtId="0" fontId="0" fillId="0" borderId="0" xfId="0" applyFont="1" applyFill="1" applyProtection="1">
      <protection locked="0"/>
    </xf>
    <xf numFmtId="0" fontId="0" fillId="0" borderId="0" xfId="0" applyFont="1" applyFill="1" applyBorder="1" applyProtection="1">
      <protection locked="0"/>
    </xf>
    <xf numFmtId="0" fontId="0" fillId="0" borderId="0" xfId="0" applyFont="1" applyAlignment="1" applyProtection="1">
      <protection locked="0"/>
    </xf>
    <xf numFmtId="0" fontId="0" fillId="0" borderId="0" xfId="0" applyFont="1" applyProtection="1">
      <protection locked="0"/>
    </xf>
    <xf numFmtId="0" fontId="1" fillId="4" borderId="2" xfId="0" applyFont="1" applyFill="1" applyBorder="1" applyAlignment="1" applyProtection="1">
      <alignment horizontal="center"/>
      <protection locked="0"/>
    </xf>
    <xf numFmtId="0" fontId="0" fillId="0" borderId="0" xfId="0" applyFill="1" applyAlignment="1" applyProtection="1">
      <protection locked="0"/>
    </xf>
    <xf numFmtId="3" fontId="13" fillId="0" borderId="0" xfId="0" applyNumberFormat="1" applyFont="1" applyFill="1" applyBorder="1" applyAlignment="1" applyProtection="1">
      <alignment horizontal="right" vertical="center"/>
      <protection locked="0"/>
    </xf>
    <xf numFmtId="3" fontId="0" fillId="0" borderId="0" xfId="0" applyNumberFormat="1" applyProtection="1">
      <protection locked="0"/>
    </xf>
    <xf numFmtId="3" fontId="1" fillId="4" borderId="0" xfId="0" applyNumberFormat="1" applyFont="1" applyFill="1" applyAlignment="1" applyProtection="1">
      <alignment horizontal="center" vertical="center" wrapText="1"/>
    </xf>
    <xf numFmtId="164" fontId="0" fillId="0" borderId="0" xfId="0" applyNumberFormat="1" applyFill="1" applyAlignment="1" applyProtection="1">
      <alignment horizontal="center"/>
    </xf>
    <xf numFmtId="164" fontId="0" fillId="0" borderId="2" xfId="0" applyNumberFormat="1" applyBorder="1" applyProtection="1"/>
    <xf numFmtId="0" fontId="0" fillId="0" borderId="2" xfId="0" applyBorder="1" applyAlignment="1" applyProtection="1">
      <alignment horizontal="center"/>
    </xf>
    <xf numFmtId="3" fontId="0" fillId="0" borderId="0" xfId="0" applyNumberFormat="1" applyFill="1" applyProtection="1"/>
    <xf numFmtId="164" fontId="0" fillId="0" borderId="0" xfId="0" applyNumberFormat="1" applyFill="1" applyProtection="1"/>
    <xf numFmtId="0" fontId="6" fillId="5" borderId="0" xfId="0" applyFont="1" applyFill="1" applyBorder="1" applyAlignment="1" applyProtection="1">
      <alignment wrapText="1"/>
    </xf>
    <xf numFmtId="0" fontId="5" fillId="5" borderId="0" xfId="0" applyFont="1" applyFill="1" applyBorder="1" applyAlignment="1" applyProtection="1">
      <alignment vertical="center"/>
      <protection locked="0"/>
    </xf>
    <xf numFmtId="0" fontId="56" fillId="5" borderId="25" xfId="0" applyFont="1" applyFill="1" applyBorder="1" applyAlignment="1" applyProtection="1">
      <alignment vertical="center"/>
    </xf>
    <xf numFmtId="164" fontId="5" fillId="6" borderId="0" xfId="0" applyNumberFormat="1" applyFont="1" applyFill="1" applyAlignment="1" applyProtection="1">
      <alignment vertical="top" wrapText="1"/>
    </xf>
    <xf numFmtId="0" fontId="2" fillId="7" borderId="25" xfId="0" applyFont="1" applyFill="1" applyBorder="1" applyAlignment="1" applyProtection="1">
      <alignment vertical="center"/>
    </xf>
    <xf numFmtId="0" fontId="2" fillId="7" borderId="23" xfId="0" applyFont="1" applyFill="1" applyBorder="1" applyAlignment="1" applyProtection="1">
      <alignment vertical="center"/>
    </xf>
    <xf numFmtId="0" fontId="5" fillId="5" borderId="1" xfId="0" applyFont="1" applyFill="1" applyBorder="1" applyAlignment="1" applyProtection="1">
      <alignment vertical="center"/>
      <protection locked="0"/>
    </xf>
    <xf numFmtId="0" fontId="6" fillId="5" borderId="0" xfId="0" applyFont="1" applyFill="1" applyBorder="1" applyAlignment="1" applyProtection="1">
      <alignment horizontal="left" vertical="center"/>
    </xf>
    <xf numFmtId="0" fontId="5" fillId="5" borderId="1" xfId="0" applyFont="1" applyFill="1" applyBorder="1" applyAlignment="1" applyProtection="1">
      <alignment horizontal="left" vertical="center"/>
      <protection locked="0"/>
    </xf>
    <xf numFmtId="0" fontId="7" fillId="5" borderId="12" xfId="0" applyFont="1" applyFill="1" applyBorder="1" applyAlignment="1" applyProtection="1">
      <alignment horizontal="center" vertical="top" wrapText="1"/>
    </xf>
    <xf numFmtId="0" fontId="7" fillId="5" borderId="13" xfId="0" applyFont="1" applyFill="1" applyBorder="1" applyAlignment="1" applyProtection="1">
      <alignment horizontal="center" vertical="top" wrapText="1"/>
    </xf>
    <xf numFmtId="0" fontId="7" fillId="5" borderId="14" xfId="0" applyFont="1" applyFill="1" applyBorder="1" applyAlignment="1" applyProtection="1">
      <alignment horizontal="center" vertical="top" wrapText="1"/>
    </xf>
    <xf numFmtId="0" fontId="18" fillId="5"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15" fillId="5" borderId="16"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166" fontId="5" fillId="5" borderId="1"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left" vertical="center"/>
      <protection locked="0"/>
    </xf>
    <xf numFmtId="0" fontId="6" fillId="9" borderId="15"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6" fillId="9" borderId="16"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21"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54" fillId="8" borderId="0" xfId="0" applyNumberFormat="1" applyFont="1" applyFill="1" applyAlignment="1" applyProtection="1">
      <alignment horizontal="center" vertical="center" wrapText="1"/>
    </xf>
    <xf numFmtId="0" fontId="6" fillId="5" borderId="0" xfId="0" applyFont="1" applyFill="1" applyBorder="1" applyAlignment="1" applyProtection="1">
      <alignment horizontal="center" wrapText="1"/>
    </xf>
    <xf numFmtId="0" fontId="5" fillId="5" borderId="1" xfId="0" applyFont="1" applyFill="1" applyBorder="1" applyAlignment="1" applyProtection="1">
      <alignment horizontal="center" vertical="center"/>
      <protection locked="0"/>
    </xf>
    <xf numFmtId="0" fontId="53" fillId="8" borderId="0" xfId="0" applyNumberFormat="1" applyFont="1" applyFill="1" applyAlignment="1" applyProtection="1">
      <alignment horizontal="center" vertical="center" wrapText="1"/>
    </xf>
    <xf numFmtId="0" fontId="6" fillId="7" borderId="24" xfId="0"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6" fillId="7" borderId="23" xfId="0" applyFont="1" applyFill="1" applyBorder="1" applyAlignment="1" applyProtection="1">
      <alignment horizontal="center" vertical="center"/>
    </xf>
    <xf numFmtId="0" fontId="5" fillId="7" borderId="48" xfId="0" applyFont="1" applyFill="1" applyBorder="1" applyAlignment="1" applyProtection="1">
      <alignment horizontal="left" vertical="top" wrapText="1"/>
    </xf>
    <xf numFmtId="0" fontId="5" fillId="7" borderId="0" xfId="0" applyFont="1" applyFill="1" applyBorder="1" applyAlignment="1" applyProtection="1">
      <alignment horizontal="left" vertical="top" wrapText="1"/>
    </xf>
    <xf numFmtId="0" fontId="5" fillId="7" borderId="49" xfId="0" applyFont="1" applyFill="1" applyBorder="1" applyAlignment="1" applyProtection="1">
      <alignment horizontal="left" vertical="top" wrapText="1"/>
    </xf>
    <xf numFmtId="0" fontId="5" fillId="7" borderId="32" xfId="0" applyFont="1" applyFill="1" applyBorder="1" applyAlignment="1" applyProtection="1">
      <alignment horizontal="left" vertical="top" wrapText="1"/>
    </xf>
    <xf numFmtId="0" fontId="5" fillId="7" borderId="33" xfId="0" applyFont="1" applyFill="1" applyBorder="1" applyAlignment="1" applyProtection="1">
      <alignment horizontal="left" vertical="top" wrapText="1"/>
    </xf>
    <xf numFmtId="0" fontId="5" fillId="7" borderId="36" xfId="0" applyFont="1" applyFill="1" applyBorder="1" applyAlignment="1" applyProtection="1">
      <alignment horizontal="left" vertical="top" wrapText="1"/>
    </xf>
    <xf numFmtId="0" fontId="21" fillId="5" borderId="0" xfId="0" applyFont="1" applyFill="1" applyAlignment="1" applyProtection="1">
      <alignment horizontal="center" vertical="center" wrapText="1"/>
    </xf>
    <xf numFmtId="0" fontId="3"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top" wrapText="1"/>
    </xf>
    <xf numFmtId="0" fontId="5" fillId="5" borderId="1" xfId="0" applyFont="1" applyFill="1" applyBorder="1" applyAlignment="1" applyProtection="1">
      <alignment horizontal="left" vertical="center"/>
    </xf>
    <xf numFmtId="0" fontId="20" fillId="5" borderId="0" xfId="0" applyFont="1" applyFill="1" applyBorder="1" applyAlignment="1" applyProtection="1">
      <alignment horizontal="left"/>
      <protection locked="0"/>
    </xf>
    <xf numFmtId="0" fontId="30" fillId="5" borderId="1"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xf>
    <xf numFmtId="167" fontId="27" fillId="5" borderId="1" xfId="0" applyNumberFormat="1" applyFont="1" applyFill="1" applyBorder="1" applyAlignment="1" applyProtection="1">
      <alignment horizontal="center" vertical="center"/>
      <protection locked="0"/>
    </xf>
    <xf numFmtId="0" fontId="30" fillId="5" borderId="29" xfId="0" applyFont="1" applyFill="1" applyBorder="1" applyAlignment="1" applyProtection="1">
      <alignment horizontal="left" vertical="center"/>
    </xf>
    <xf numFmtId="14" fontId="27" fillId="5" borderId="1" xfId="0" applyNumberFormat="1" applyFont="1" applyFill="1" applyBorder="1" applyAlignment="1" applyProtection="1">
      <alignment horizontal="left" vertical="center"/>
      <protection locked="0"/>
    </xf>
    <xf numFmtId="0" fontId="27" fillId="5" borderId="30"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xf>
    <xf numFmtId="0" fontId="27" fillId="5" borderId="1" xfId="0" applyFont="1" applyFill="1" applyBorder="1" applyAlignment="1" applyProtection="1">
      <alignment horizontal="left" vertical="center"/>
      <protection locked="0"/>
    </xf>
    <xf numFmtId="14" fontId="27" fillId="5" borderId="1" xfId="0" applyNumberFormat="1" applyFont="1" applyFill="1" applyBorder="1" applyAlignment="1" applyProtection="1">
      <alignment horizontal="center" vertical="center"/>
      <protection locked="0"/>
    </xf>
    <xf numFmtId="0" fontId="28" fillId="5" borderId="0" xfId="0" applyFont="1" applyFill="1" applyBorder="1" applyAlignment="1" applyProtection="1">
      <alignment horizontal="left" vertical="center"/>
    </xf>
    <xf numFmtId="0" fontId="26" fillId="5" borderId="0" xfId="0" applyFont="1" applyFill="1" applyBorder="1" applyAlignment="1" applyProtection="1">
      <alignment horizontal="left" vertical="center"/>
    </xf>
    <xf numFmtId="0" fontId="31"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20" fillId="3" borderId="0" xfId="0" applyFont="1" applyFill="1" applyBorder="1" applyAlignment="1" applyProtection="1">
      <alignment horizontal="center" vertical="center"/>
      <protection locked="0"/>
    </xf>
    <xf numFmtId="0" fontId="44" fillId="6" borderId="0" xfId="0" applyFont="1" applyFill="1" applyBorder="1" applyAlignment="1" applyProtection="1">
      <alignment horizontal="center" wrapText="1"/>
    </xf>
    <xf numFmtId="0" fontId="6" fillId="3" borderId="0" xfId="0" applyFont="1" applyFill="1" applyBorder="1" applyAlignment="1" applyProtection="1">
      <alignment horizontal="left" vertical="center"/>
    </xf>
    <xf numFmtId="0" fontId="17" fillId="5" borderId="0" xfId="0" applyFont="1" applyFill="1" applyBorder="1" applyAlignment="1" applyProtection="1">
      <alignment horizontal="center" vertical="top"/>
    </xf>
    <xf numFmtId="0" fontId="15" fillId="5" borderId="0" xfId="0" applyFont="1" applyFill="1" applyBorder="1" applyAlignment="1" applyProtection="1">
      <alignment horizontal="center" vertical="top"/>
    </xf>
    <xf numFmtId="0" fontId="5" fillId="7" borderId="0" xfId="0" applyFont="1" applyFill="1" applyBorder="1" applyAlignment="1" applyProtection="1">
      <alignment horizontal="left" vertical="center" wrapText="1"/>
    </xf>
    <xf numFmtId="0" fontId="6" fillId="7" borderId="24" xfId="0" applyFont="1" applyFill="1" applyBorder="1" applyAlignment="1" applyProtection="1">
      <alignment horizontal="center"/>
    </xf>
    <xf numFmtId="0" fontId="6" fillId="7" borderId="25" xfId="0" applyFont="1" applyFill="1" applyBorder="1" applyAlignment="1" applyProtection="1">
      <alignment horizontal="center"/>
    </xf>
    <xf numFmtId="0" fontId="6" fillId="7" borderId="48" xfId="0" applyFont="1" applyFill="1" applyBorder="1" applyAlignment="1" applyProtection="1">
      <alignment horizontal="left" vertical="top" wrapText="1"/>
    </xf>
    <xf numFmtId="0" fontId="6" fillId="7" borderId="0" xfId="0" applyFont="1" applyFill="1" applyBorder="1" applyAlignment="1" applyProtection="1">
      <alignment horizontal="left" vertical="top" wrapText="1"/>
    </xf>
    <xf numFmtId="0" fontId="6" fillId="7" borderId="49" xfId="0" applyFont="1" applyFill="1" applyBorder="1" applyAlignment="1" applyProtection="1">
      <alignment horizontal="left" vertical="top" wrapText="1"/>
    </xf>
    <xf numFmtId="0" fontId="6" fillId="7" borderId="32" xfId="0" applyFont="1" applyFill="1" applyBorder="1" applyAlignment="1" applyProtection="1">
      <alignment horizontal="left" vertical="top" wrapText="1"/>
    </xf>
    <xf numFmtId="0" fontId="6" fillId="7" borderId="33" xfId="0" applyFont="1" applyFill="1" applyBorder="1" applyAlignment="1" applyProtection="1">
      <alignment horizontal="left" vertical="top" wrapText="1"/>
    </xf>
    <xf numFmtId="0" fontId="6" fillId="7" borderId="36" xfId="0" applyFont="1" applyFill="1" applyBorder="1" applyAlignment="1" applyProtection="1">
      <alignment horizontal="left" vertical="top" wrapText="1"/>
    </xf>
    <xf numFmtId="0" fontId="3" fillId="5" borderId="48"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2" fillId="5" borderId="1" xfId="0" applyFont="1" applyFill="1" applyBorder="1" applyAlignment="1" applyProtection="1">
      <alignment horizontal="left" vertical="center"/>
      <protection locked="0"/>
    </xf>
    <xf numFmtId="14" fontId="5" fillId="5" borderId="1" xfId="0" applyNumberFormat="1"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3" fontId="33" fillId="5" borderId="58" xfId="0" applyNumberFormat="1" applyFont="1" applyFill="1" applyBorder="1" applyAlignment="1" applyProtection="1">
      <alignment horizontal="center" vertical="center"/>
      <protection locked="0"/>
    </xf>
    <xf numFmtId="0" fontId="15" fillId="5" borderId="15" xfId="0" applyFont="1" applyFill="1" applyBorder="1" applyAlignment="1" applyProtection="1">
      <alignment horizontal="center" vertical="top"/>
    </xf>
    <xf numFmtId="0" fontId="15" fillId="5" borderId="16" xfId="0" applyFont="1" applyFill="1" applyBorder="1" applyAlignment="1" applyProtection="1">
      <alignment horizontal="center" vertical="top"/>
    </xf>
    <xf numFmtId="3" fontId="33" fillId="5" borderId="35" xfId="0" applyNumberFormat="1"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wrapText="1"/>
    </xf>
    <xf numFmtId="3" fontId="33" fillId="3" borderId="56" xfId="0" applyNumberFormat="1" applyFont="1" applyFill="1" applyBorder="1" applyAlignment="1" applyProtection="1">
      <alignment horizontal="center" vertical="center"/>
    </xf>
    <xf numFmtId="3" fontId="33" fillId="3" borderId="26" xfId="0" applyNumberFormat="1" applyFont="1" applyFill="1" applyBorder="1" applyAlignment="1" applyProtection="1">
      <alignment horizontal="center" vertical="center"/>
    </xf>
    <xf numFmtId="0" fontId="6" fillId="5" borderId="0" xfId="0" applyFont="1" applyFill="1" applyBorder="1" applyAlignment="1" applyProtection="1">
      <alignment horizontal="right" vertical="center"/>
    </xf>
    <xf numFmtId="0" fontId="6" fillId="4" borderId="24" xfId="0" applyFont="1" applyFill="1" applyBorder="1" applyAlignment="1" applyProtection="1">
      <alignment horizontal="center" vertical="center"/>
    </xf>
    <xf numFmtId="0" fontId="6" fillId="4" borderId="25"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35" fillId="5" borderId="40" xfId="0" applyFont="1" applyFill="1" applyBorder="1" applyAlignment="1" applyProtection="1">
      <alignment horizontal="right" vertical="center"/>
    </xf>
    <xf numFmtId="0" fontId="35" fillId="5" borderId="2" xfId="0" applyFont="1" applyFill="1" applyBorder="1" applyAlignment="1" applyProtection="1">
      <alignment horizontal="right" vertical="center"/>
    </xf>
    <xf numFmtId="0" fontId="32" fillId="7" borderId="2" xfId="0" applyFont="1" applyFill="1" applyBorder="1" applyAlignment="1" applyProtection="1">
      <alignment horizontal="center" vertical="center" wrapText="1"/>
    </xf>
    <xf numFmtId="0" fontId="35" fillId="5" borderId="3" xfId="0" applyFont="1" applyFill="1" applyBorder="1" applyAlignment="1" applyProtection="1">
      <alignment horizontal="right" vertical="center"/>
    </xf>
    <xf numFmtId="0" fontId="35" fillId="5" borderId="4" xfId="0" applyFont="1" applyFill="1" applyBorder="1" applyAlignment="1" applyProtection="1">
      <alignment horizontal="right" vertical="center"/>
    </xf>
    <xf numFmtId="0" fontId="32" fillId="3" borderId="55" xfId="0" applyFont="1" applyFill="1" applyBorder="1" applyAlignment="1" applyProtection="1">
      <alignment horizontal="right" vertical="center"/>
    </xf>
    <xf numFmtId="0" fontId="32" fillId="3" borderId="56" xfId="0" applyFont="1" applyFill="1" applyBorder="1" applyAlignment="1" applyProtection="1">
      <alignment horizontal="right" vertical="center"/>
    </xf>
    <xf numFmtId="0" fontId="6" fillId="7" borderId="24" xfId="0" applyFont="1" applyFill="1" applyBorder="1" applyAlignment="1" applyProtection="1">
      <alignment horizontal="center" vertical="center" wrapText="1"/>
    </xf>
    <xf numFmtId="0" fontId="6" fillId="7" borderId="2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5" fillId="7" borderId="48" xfId="0" applyFont="1" applyFill="1" applyBorder="1" applyAlignment="1" applyProtection="1">
      <alignment horizontal="left" vertical="center" wrapText="1"/>
    </xf>
    <xf numFmtId="0" fontId="5" fillId="7" borderId="49" xfId="0" applyFont="1" applyFill="1" applyBorder="1" applyAlignment="1" applyProtection="1">
      <alignment horizontal="left" vertical="center" wrapText="1"/>
    </xf>
    <xf numFmtId="0" fontId="5" fillId="7" borderId="32" xfId="0" applyFont="1" applyFill="1" applyBorder="1" applyAlignment="1" applyProtection="1">
      <alignment horizontal="left" vertical="center" wrapText="1"/>
    </xf>
    <xf numFmtId="0" fontId="5" fillId="7" borderId="33" xfId="0" applyFont="1" applyFill="1" applyBorder="1" applyAlignment="1" applyProtection="1">
      <alignment horizontal="left" vertical="center" wrapText="1"/>
    </xf>
    <xf numFmtId="0" fontId="5" fillId="7" borderId="36" xfId="0" applyFont="1" applyFill="1" applyBorder="1" applyAlignment="1" applyProtection="1">
      <alignment horizontal="left" vertical="center" wrapText="1"/>
    </xf>
    <xf numFmtId="0" fontId="32" fillId="3" borderId="41" xfId="0" applyFont="1" applyFill="1" applyBorder="1" applyAlignment="1" applyProtection="1">
      <alignment horizontal="right" vertical="center"/>
    </xf>
    <xf numFmtId="0" fontId="32" fillId="3" borderId="5" xfId="0" applyFont="1" applyFill="1" applyBorder="1" applyAlignment="1" applyProtection="1">
      <alignment horizontal="right" vertical="center"/>
    </xf>
    <xf numFmtId="0" fontId="32" fillId="5" borderId="57" xfId="0" applyFont="1" applyFill="1" applyBorder="1" applyAlignment="1" applyProtection="1">
      <alignment horizontal="right" vertical="center"/>
    </xf>
    <xf numFmtId="0" fontId="32" fillId="5" borderId="58" xfId="0" applyFont="1" applyFill="1" applyBorder="1" applyAlignment="1" applyProtection="1">
      <alignment horizontal="right"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7" borderId="40" xfId="0" applyFont="1" applyFill="1" applyBorder="1" applyAlignment="1" applyProtection="1">
      <alignment horizontal="center" vertical="center"/>
    </xf>
    <xf numFmtId="0" fontId="6" fillId="7" borderId="2" xfId="0" applyFont="1" applyFill="1" applyBorder="1" applyAlignment="1" applyProtection="1">
      <alignment horizontal="center" vertical="center"/>
    </xf>
    <xf numFmtId="0" fontId="6" fillId="7" borderId="41"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6" fillId="7" borderId="7" xfId="0" applyFont="1" applyFill="1" applyBorder="1" applyAlignment="1" applyProtection="1">
      <alignment horizontal="center" vertical="center" wrapText="1"/>
    </xf>
    <xf numFmtId="0" fontId="6" fillId="7" borderId="37" xfId="0" applyFont="1" applyFill="1" applyBorder="1" applyAlignment="1" applyProtection="1">
      <alignment horizontal="center" vertical="center" wrapText="1"/>
    </xf>
    <xf numFmtId="0" fontId="6" fillId="7" borderId="38" xfId="0" applyFont="1" applyFill="1" applyBorder="1" applyAlignment="1" applyProtection="1">
      <alignment horizontal="center" vertical="center" wrapText="1"/>
    </xf>
    <xf numFmtId="0" fontId="4" fillId="2" borderId="32" xfId="0" applyFont="1" applyFill="1" applyBorder="1" applyAlignment="1" applyProtection="1">
      <alignment horizontal="right" vertical="center" wrapText="1"/>
    </xf>
    <xf numFmtId="0" fontId="4" fillId="2" borderId="33" xfId="0" applyFont="1" applyFill="1" applyBorder="1" applyAlignment="1" applyProtection="1">
      <alignment horizontal="right" vertical="center" wrapText="1"/>
    </xf>
    <xf numFmtId="0" fontId="4" fillId="2" borderId="34" xfId="0" applyFont="1" applyFill="1" applyBorder="1" applyAlignment="1" applyProtection="1">
      <alignment horizontal="right" vertical="center" wrapText="1"/>
    </xf>
    <xf numFmtId="0" fontId="2" fillId="3" borderId="2" xfId="0" applyFont="1" applyFill="1" applyBorder="1" applyAlignment="1" applyProtection="1">
      <alignment horizontal="center" vertical="center"/>
      <protection locked="0"/>
    </xf>
    <xf numFmtId="164" fontId="2" fillId="3" borderId="61" xfId="0" applyNumberFormat="1" applyFont="1" applyFill="1" applyBorder="1" applyAlignment="1" applyProtection="1">
      <alignment horizontal="center" vertical="center"/>
    </xf>
    <xf numFmtId="164" fontId="2" fillId="3" borderId="6" xfId="0" applyNumberFormat="1" applyFont="1" applyFill="1" applyBorder="1" applyAlignment="1" applyProtection="1">
      <alignment horizontal="center" vertical="center"/>
    </xf>
    <xf numFmtId="164" fontId="2" fillId="3" borderId="68" xfId="0" applyNumberFormat="1"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164" fontId="2" fillId="5" borderId="61" xfId="0" applyNumberFormat="1" applyFont="1" applyFill="1" applyBorder="1" applyAlignment="1" applyProtection="1">
      <alignment horizontal="center" vertical="center"/>
    </xf>
    <xf numFmtId="164" fontId="2" fillId="5" borderId="6" xfId="0" applyNumberFormat="1" applyFont="1" applyFill="1" applyBorder="1" applyAlignment="1" applyProtection="1">
      <alignment horizontal="center" vertical="center"/>
    </xf>
    <xf numFmtId="164" fontId="2" fillId="5" borderId="68"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protection locked="0"/>
    </xf>
    <xf numFmtId="164" fontId="2" fillId="5" borderId="2" xfId="0" applyNumberFormat="1" applyFont="1" applyFill="1" applyBorder="1" applyAlignment="1" applyProtection="1">
      <alignment horizontal="center" vertical="center"/>
      <protection locked="0"/>
    </xf>
    <xf numFmtId="164" fontId="2" fillId="3" borderId="60" xfId="0" applyNumberFormat="1" applyFont="1" applyFill="1" applyBorder="1" applyAlignment="1" applyProtection="1">
      <alignment horizontal="center" vertical="center"/>
    </xf>
    <xf numFmtId="164" fontId="2" fillId="3" borderId="10" xfId="0" applyNumberFormat="1" applyFont="1" applyFill="1" applyBorder="1" applyAlignment="1" applyProtection="1">
      <alignment horizontal="center" vertical="center"/>
    </xf>
    <xf numFmtId="164" fontId="2" fillId="3" borderId="67" xfId="0" applyNumberFormat="1" applyFont="1" applyFill="1" applyBorder="1" applyAlignment="1" applyProtection="1">
      <alignment horizontal="center" vertical="center"/>
    </xf>
    <xf numFmtId="164" fontId="4" fillId="2" borderId="35" xfId="0" applyNumberFormat="1" applyFont="1" applyFill="1" applyBorder="1" applyAlignment="1" applyProtection="1">
      <alignment horizontal="center" vertical="center" wrapText="1"/>
    </xf>
    <xf numFmtId="164" fontId="4" fillId="2" borderId="33" xfId="0" applyNumberFormat="1" applyFont="1" applyFill="1" applyBorder="1" applyAlignment="1" applyProtection="1">
      <alignment horizontal="center" vertical="center" wrapText="1"/>
    </xf>
    <xf numFmtId="164" fontId="4" fillId="2" borderId="36" xfId="0" applyNumberFormat="1" applyFont="1" applyFill="1" applyBorder="1" applyAlignment="1" applyProtection="1">
      <alignment horizontal="center" vertical="center" wrapText="1"/>
    </xf>
    <xf numFmtId="164" fontId="2" fillId="5" borderId="2" xfId="0" applyNumberFormat="1" applyFont="1" applyFill="1" applyBorder="1" applyAlignment="1" applyProtection="1">
      <alignment horizontal="center" vertical="center"/>
    </xf>
    <xf numFmtId="164" fontId="2" fillId="5" borderId="37" xfId="0" applyNumberFormat="1" applyFont="1" applyFill="1" applyBorder="1" applyAlignment="1" applyProtection="1">
      <alignment horizontal="center" vertical="center"/>
    </xf>
    <xf numFmtId="0" fontId="2" fillId="5" borderId="8"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2" fillId="5" borderId="2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xf numFmtId="164" fontId="2" fillId="5" borderId="4" xfId="0" applyNumberFormat="1" applyFont="1" applyFill="1" applyBorder="1" applyAlignment="1" applyProtection="1">
      <alignment horizontal="center" vertical="center"/>
      <protection locked="0"/>
    </xf>
    <xf numFmtId="164" fontId="2" fillId="5" borderId="7" xfId="0" applyNumberFormat="1" applyFont="1" applyFill="1" applyBorder="1" applyAlignment="1" applyProtection="1">
      <alignment horizontal="center" vertical="center"/>
      <protection locked="0"/>
    </xf>
    <xf numFmtId="0" fontId="3" fillId="13" borderId="45" xfId="0" applyFont="1" applyFill="1" applyBorder="1" applyAlignment="1" applyProtection="1">
      <alignment horizontal="center" vertical="center" wrapText="1"/>
    </xf>
    <xf numFmtId="0" fontId="3" fillId="13" borderId="46" xfId="0" applyFont="1" applyFill="1" applyBorder="1" applyAlignment="1" applyProtection="1">
      <alignment horizontal="center" vertical="center" wrapText="1"/>
    </xf>
    <xf numFmtId="0" fontId="3" fillId="13" borderId="47" xfId="0" applyFont="1" applyFill="1" applyBorder="1" applyAlignment="1" applyProtection="1">
      <alignment horizontal="center" vertical="center" wrapText="1"/>
    </xf>
    <xf numFmtId="164" fontId="42" fillId="5" borderId="1" xfId="0" applyNumberFormat="1" applyFont="1" applyFill="1" applyBorder="1" applyAlignment="1" applyProtection="1">
      <alignment horizontal="center" vertical="center"/>
    </xf>
    <xf numFmtId="164" fontId="41" fillId="5" borderId="1" xfId="0" applyNumberFormat="1" applyFont="1" applyFill="1" applyBorder="1" applyAlignment="1" applyProtection="1">
      <alignment horizontal="center" vertical="center" wrapText="1"/>
    </xf>
    <xf numFmtId="0" fontId="41" fillId="5" borderId="1" xfId="0"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9" fillId="5" borderId="0" xfId="0" applyFont="1" applyFill="1" applyBorder="1" applyAlignment="1" applyProtection="1">
      <alignment horizontal="right"/>
    </xf>
    <xf numFmtId="164" fontId="38" fillId="5" borderId="1" xfId="0" applyNumberFormat="1" applyFont="1" applyFill="1" applyBorder="1" applyAlignment="1" applyProtection="1">
      <alignment horizontal="center" vertical="center"/>
    </xf>
    <xf numFmtId="0" fontId="40" fillId="5" borderId="0" xfId="0" applyFont="1" applyFill="1" applyBorder="1" applyAlignment="1" applyProtection="1">
      <alignment horizontal="center" vertical="center" wrapText="1"/>
    </xf>
    <xf numFmtId="0" fontId="43" fillId="5" borderId="0" xfId="0" applyFont="1" applyFill="1" applyBorder="1" applyAlignment="1" applyProtection="1">
      <alignment horizontal="right"/>
    </xf>
    <xf numFmtId="0" fontId="6" fillId="15" borderId="51"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15" borderId="59" xfId="0" applyFont="1" applyFill="1" applyBorder="1" applyAlignment="1" applyProtection="1">
      <alignment horizontal="center" vertical="center" wrapText="1"/>
    </xf>
    <xf numFmtId="164" fontId="2" fillId="5" borderId="4" xfId="0" applyNumberFormat="1" applyFont="1" applyFill="1" applyBorder="1" applyAlignment="1" applyProtection="1">
      <alignment horizontal="center" vertical="center"/>
    </xf>
    <xf numFmtId="0" fontId="6" fillId="15" borderId="47"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protection locked="0"/>
    </xf>
    <xf numFmtId="164" fontId="2" fillId="5" borderId="5" xfId="0" applyNumberFormat="1" applyFont="1" applyFill="1" applyBorder="1" applyAlignment="1" applyProtection="1">
      <alignment horizontal="center" vertical="center"/>
      <protection locked="0"/>
    </xf>
    <xf numFmtId="164" fontId="2" fillId="5" borderId="60" xfId="0" applyNumberFormat="1" applyFont="1" applyFill="1" applyBorder="1" applyAlignment="1" applyProtection="1">
      <alignment horizontal="center" vertical="center"/>
    </xf>
    <xf numFmtId="164" fontId="2" fillId="5" borderId="10" xfId="0" applyNumberFormat="1" applyFont="1" applyFill="1" applyBorder="1" applyAlignment="1" applyProtection="1">
      <alignment horizontal="center" vertical="center"/>
    </xf>
    <xf numFmtId="164" fontId="2" fillId="5" borderId="67" xfId="0" applyNumberFormat="1" applyFont="1" applyFill="1" applyBorder="1" applyAlignment="1" applyProtection="1">
      <alignment horizontal="center" vertical="center"/>
    </xf>
    <xf numFmtId="0" fontId="2" fillId="5" borderId="9"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69" xfId="0" applyFont="1" applyFill="1" applyBorder="1" applyAlignment="1" applyProtection="1">
      <alignment horizontal="left" vertical="center"/>
      <protection locked="0"/>
    </xf>
    <xf numFmtId="0" fontId="2" fillId="5" borderId="50" xfId="0" applyFont="1" applyFill="1" applyBorder="1" applyAlignment="1" applyProtection="1">
      <alignment horizontal="left" vertical="center"/>
      <protection locked="0"/>
    </xf>
    <xf numFmtId="0" fontId="2" fillId="5" borderId="62" xfId="0" applyFont="1" applyFill="1" applyBorder="1" applyAlignment="1" applyProtection="1">
      <alignment horizontal="left" vertical="center"/>
      <protection locked="0"/>
    </xf>
    <xf numFmtId="0" fontId="2" fillId="5" borderId="4" xfId="0" applyFont="1" applyFill="1" applyBorder="1" applyAlignment="1" applyProtection="1">
      <alignment horizontal="center" vertical="center"/>
    </xf>
    <xf numFmtId="0" fontId="8" fillId="10" borderId="45" xfId="0" applyFont="1" applyFill="1" applyBorder="1" applyAlignment="1" applyProtection="1">
      <alignment horizontal="center" vertical="center" wrapText="1"/>
    </xf>
    <xf numFmtId="0" fontId="8" fillId="10" borderId="46" xfId="0" applyFont="1" applyFill="1" applyBorder="1" applyAlignment="1" applyProtection="1">
      <alignment horizontal="center" vertical="center" wrapText="1"/>
    </xf>
    <xf numFmtId="0" fontId="8" fillId="10" borderId="47" xfId="0" applyFont="1" applyFill="1" applyBorder="1" applyAlignment="1" applyProtection="1">
      <alignment horizontal="center" vertical="center" wrapText="1"/>
    </xf>
    <xf numFmtId="0" fontId="8" fillId="12" borderId="45" xfId="0" applyFont="1" applyFill="1" applyBorder="1" applyAlignment="1" applyProtection="1">
      <alignment horizontal="center" vertical="center" wrapText="1"/>
    </xf>
    <xf numFmtId="0" fontId="8" fillId="12" borderId="46" xfId="0" applyFont="1" applyFill="1" applyBorder="1" applyAlignment="1" applyProtection="1">
      <alignment horizontal="center" vertical="center" wrapText="1"/>
    </xf>
    <xf numFmtId="0" fontId="8" fillId="12" borderId="47" xfId="0" applyFont="1" applyFill="1" applyBorder="1" applyAlignment="1" applyProtection="1">
      <alignment horizontal="center" vertical="center" wrapText="1"/>
    </xf>
    <xf numFmtId="0" fontId="6" fillId="15" borderId="45" xfId="0" applyFont="1" applyFill="1" applyBorder="1" applyAlignment="1" applyProtection="1">
      <alignment horizontal="left" vertical="center" wrapText="1"/>
    </xf>
    <xf numFmtId="0" fontId="6" fillId="15" borderId="46" xfId="0" applyFont="1" applyFill="1" applyBorder="1" applyAlignment="1" applyProtection="1">
      <alignment horizontal="left" vertical="center" wrapText="1"/>
    </xf>
    <xf numFmtId="0" fontId="6" fillId="15" borderId="59" xfId="0" applyFont="1" applyFill="1" applyBorder="1" applyAlignment="1" applyProtection="1">
      <alignment horizontal="left" vertical="center" wrapText="1"/>
    </xf>
    <xf numFmtId="0" fontId="3" fillId="11" borderId="45" xfId="0" applyFont="1" applyFill="1" applyBorder="1" applyAlignment="1" applyProtection="1">
      <alignment horizontal="center" vertical="center" wrapText="1"/>
    </xf>
    <xf numFmtId="0" fontId="3" fillId="11" borderId="46" xfId="0" applyFont="1" applyFill="1" applyBorder="1" applyAlignment="1" applyProtection="1">
      <alignment horizontal="center" vertical="center" wrapText="1"/>
    </xf>
    <xf numFmtId="0" fontId="3" fillId="11" borderId="47" xfId="0" applyFont="1" applyFill="1" applyBorder="1" applyAlignment="1" applyProtection="1">
      <alignment horizontal="center" vertical="center" wrapText="1"/>
    </xf>
    <xf numFmtId="164" fontId="37" fillId="5" borderId="1" xfId="0" applyNumberFormat="1" applyFont="1" applyFill="1" applyBorder="1" applyAlignment="1" applyProtection="1">
      <alignment horizontal="center" vertical="center" wrapText="1"/>
    </xf>
    <xf numFmtId="0" fontId="37" fillId="5" borderId="1" xfId="0" applyFont="1" applyFill="1" applyBorder="1" applyAlignment="1" applyProtection="1">
      <alignment horizontal="center" vertical="center" wrapText="1"/>
    </xf>
    <xf numFmtId="0" fontId="6" fillId="16" borderId="51" xfId="0" applyFont="1" applyFill="1" applyBorder="1" applyAlignment="1" applyProtection="1">
      <alignment horizontal="left" vertical="center" wrapText="1"/>
    </xf>
    <xf numFmtId="0" fontId="6" fillId="16" borderId="46" xfId="0" applyFont="1" applyFill="1" applyBorder="1" applyAlignment="1" applyProtection="1">
      <alignment horizontal="left" vertical="center" wrapText="1"/>
    </xf>
    <xf numFmtId="0" fontId="6" fillId="16" borderId="59" xfId="0" applyFont="1" applyFill="1" applyBorder="1" applyAlignment="1" applyProtection="1">
      <alignment horizontal="left" vertical="center" wrapText="1"/>
    </xf>
    <xf numFmtId="0" fontId="6" fillId="16" borderId="51" xfId="0" applyFont="1" applyFill="1" applyBorder="1" applyAlignment="1" applyProtection="1">
      <alignment horizontal="center" vertical="center" wrapText="1"/>
    </xf>
    <xf numFmtId="0" fontId="6" fillId="16" borderId="46" xfId="0" applyFont="1" applyFill="1" applyBorder="1" applyAlignment="1" applyProtection="1">
      <alignment horizontal="center" vertical="center" wrapText="1"/>
    </xf>
    <xf numFmtId="0" fontId="6" fillId="16" borderId="59" xfId="0" applyFont="1" applyFill="1" applyBorder="1" applyAlignment="1" applyProtection="1">
      <alignment horizontal="center" vertical="center" wrapText="1"/>
    </xf>
    <xf numFmtId="0" fontId="6" fillId="16" borderId="47" xfId="0" applyFont="1" applyFill="1" applyBorder="1" applyAlignment="1" applyProtection="1">
      <alignment horizontal="center" vertical="center" wrapText="1"/>
    </xf>
    <xf numFmtId="0" fontId="3" fillId="5" borderId="0" xfId="0" applyFont="1" applyFill="1" applyBorder="1" applyAlignment="1" applyProtection="1">
      <alignment horizontal="left"/>
    </xf>
    <xf numFmtId="0" fontId="2" fillId="5" borderId="1" xfId="0" applyFont="1" applyFill="1" applyBorder="1" applyAlignment="1" applyProtection="1">
      <alignment horizontal="left"/>
    </xf>
    <xf numFmtId="0" fontId="3" fillId="5"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15" fillId="5" borderId="0" xfId="0" applyFont="1" applyFill="1" applyBorder="1" applyAlignment="1" applyProtection="1">
      <alignment horizontal="center" vertical="top" wrapText="1"/>
    </xf>
    <xf numFmtId="0" fontId="52" fillId="5" borderId="39" xfId="0" applyFont="1" applyFill="1" applyBorder="1" applyAlignment="1" applyProtection="1">
      <alignment horizontal="center" vertical="center"/>
    </xf>
    <xf numFmtId="0" fontId="52" fillId="5" borderId="0" xfId="0" applyFont="1" applyFill="1" applyBorder="1" applyAlignment="1" applyProtection="1">
      <alignment horizontal="center" vertical="center"/>
    </xf>
    <xf numFmtId="0" fontId="44" fillId="7" borderId="24" xfId="0" applyFont="1" applyFill="1" applyBorder="1" applyAlignment="1" applyProtection="1">
      <alignment horizontal="center" vertical="center"/>
    </xf>
    <xf numFmtId="0" fontId="44" fillId="7" borderId="25" xfId="0" applyFont="1" applyFill="1" applyBorder="1" applyAlignment="1" applyProtection="1">
      <alignment horizontal="center" vertical="center"/>
    </xf>
    <xf numFmtId="0" fontId="44" fillId="7" borderId="23" xfId="0" applyFont="1" applyFill="1" applyBorder="1" applyAlignment="1" applyProtection="1">
      <alignment horizontal="center" vertical="center"/>
    </xf>
    <xf numFmtId="0" fontId="44" fillId="7" borderId="48" xfId="0" applyFont="1" applyFill="1" applyBorder="1" applyAlignment="1" applyProtection="1">
      <alignment horizontal="center" vertical="center"/>
    </xf>
    <xf numFmtId="0" fontId="44" fillId="7" borderId="0" xfId="0" applyFont="1" applyFill="1" applyBorder="1" applyAlignment="1" applyProtection="1">
      <alignment horizontal="center" vertical="center"/>
    </xf>
    <xf numFmtId="0" fontId="44" fillId="7" borderId="49" xfId="0" applyFont="1" applyFill="1" applyBorder="1" applyAlignment="1" applyProtection="1">
      <alignment horizontal="center" vertical="center"/>
    </xf>
    <xf numFmtId="0" fontId="2" fillId="5" borderId="4" xfId="0" applyFont="1" applyFill="1" applyBorder="1" applyAlignment="1" applyProtection="1">
      <alignment horizontal="center" vertical="center"/>
      <protection locked="0"/>
    </xf>
    <xf numFmtId="164" fontId="2" fillId="5" borderId="7"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xf>
    <xf numFmtId="0" fontId="3" fillId="5" borderId="0" xfId="0" applyFont="1" applyFill="1" applyBorder="1" applyAlignment="1" applyProtection="1">
      <alignment horizontal="left" vertical="center" wrapText="1"/>
    </xf>
    <xf numFmtId="0" fontId="3" fillId="5" borderId="0"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center"/>
    </xf>
    <xf numFmtId="0" fontId="5" fillId="5" borderId="18" xfId="0" applyFont="1" applyFill="1" applyBorder="1" applyAlignment="1" applyProtection="1">
      <alignment horizontal="center" vertical="center"/>
    </xf>
    <xf numFmtId="0" fontId="6" fillId="7" borderId="32" xfId="0" applyFont="1" applyFill="1" applyBorder="1" applyAlignment="1" applyProtection="1">
      <alignment horizontal="left" vertical="center" wrapText="1"/>
    </xf>
    <xf numFmtId="0" fontId="6" fillId="7" borderId="33" xfId="0" applyFont="1" applyFill="1" applyBorder="1" applyAlignment="1" applyProtection="1">
      <alignment horizontal="left" vertical="center" wrapText="1"/>
    </xf>
    <xf numFmtId="0" fontId="6" fillId="7" borderId="36" xfId="0" applyFont="1" applyFill="1" applyBorder="1" applyAlignment="1" applyProtection="1">
      <alignment horizontal="left" vertical="center" wrapText="1"/>
    </xf>
    <xf numFmtId="0" fontId="6" fillId="7" borderId="24" xfId="0" applyFont="1" applyFill="1" applyBorder="1" applyAlignment="1" applyProtection="1">
      <alignment horizontal="center" wrapText="1"/>
    </xf>
    <xf numFmtId="0" fontId="6" fillId="7" borderId="25" xfId="0" applyFont="1" applyFill="1" applyBorder="1" applyAlignment="1" applyProtection="1">
      <alignment horizontal="center" wrapText="1"/>
    </xf>
    <xf numFmtId="0" fontId="6" fillId="7" borderId="23" xfId="0" applyFont="1" applyFill="1" applyBorder="1" applyAlignment="1" applyProtection="1">
      <alignment horizontal="center" wrapText="1"/>
    </xf>
    <xf numFmtId="0" fontId="6" fillId="7" borderId="0" xfId="0" applyFont="1" applyFill="1" applyBorder="1" applyAlignment="1" applyProtection="1">
      <alignment horizontal="center" wrapText="1"/>
    </xf>
    <xf numFmtId="0" fontId="6" fillId="7" borderId="0" xfId="0" applyFont="1" applyFill="1" applyBorder="1" applyAlignment="1" applyProtection="1">
      <alignment horizontal="left" vertical="center" wrapText="1"/>
    </xf>
    <xf numFmtId="0" fontId="3"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22" fillId="5" borderId="0" xfId="4" applyFont="1" applyFill="1" applyBorder="1" applyAlignment="1" applyProtection="1">
      <alignment horizontal="center" vertical="top" wrapText="1"/>
      <protection locked="0"/>
    </xf>
    <xf numFmtId="0" fontId="5" fillId="5" borderId="0" xfId="0" applyFont="1" applyFill="1" applyBorder="1" applyAlignment="1" applyProtection="1">
      <alignment horizontal="left" vertical="top" wrapText="1"/>
    </xf>
    <xf numFmtId="0" fontId="5" fillId="5" borderId="1" xfId="3"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textRotation="90" wrapText="1"/>
    </xf>
    <xf numFmtId="0" fontId="5" fillId="5" borderId="0" xfId="0" applyFont="1" applyFill="1" applyBorder="1" applyAlignment="1" applyProtection="1">
      <alignment horizontal="left" vertical="center" wrapText="1"/>
    </xf>
    <xf numFmtId="0" fontId="5" fillId="7" borderId="0" xfId="0" applyFont="1" applyFill="1" applyAlignment="1" applyProtection="1">
      <alignment horizontal="left" vertical="top" wrapText="1"/>
    </xf>
    <xf numFmtId="0" fontId="5" fillId="7" borderId="0" xfId="0" applyFont="1" applyFill="1" applyAlignment="1" applyProtection="1">
      <alignment horizontal="left" vertical="top"/>
    </xf>
    <xf numFmtId="0" fontId="6" fillId="7" borderId="0" xfId="0" applyFont="1" applyFill="1" applyAlignment="1" applyProtection="1">
      <alignment horizontal="center" vertical="center"/>
    </xf>
    <xf numFmtId="0" fontId="47" fillId="7" borderId="51" xfId="0" applyFont="1" applyFill="1" applyBorder="1" applyAlignment="1" applyProtection="1">
      <alignment horizontal="center" vertical="center"/>
    </xf>
    <xf numFmtId="0" fontId="47" fillId="7" borderId="46" xfId="0" applyFont="1" applyFill="1" applyBorder="1" applyAlignment="1" applyProtection="1">
      <alignment horizontal="center" vertical="center"/>
    </xf>
    <xf numFmtId="0" fontId="47" fillId="7" borderId="47" xfId="0" applyFont="1" applyFill="1" applyBorder="1" applyAlignment="1" applyProtection="1">
      <alignment horizontal="center" vertical="center"/>
    </xf>
    <xf numFmtId="0" fontId="26" fillId="3" borderId="0" xfId="0" applyFont="1" applyFill="1" applyBorder="1" applyAlignment="1" applyProtection="1">
      <alignment horizontal="right" vertical="center" wrapText="1"/>
    </xf>
    <xf numFmtId="0" fontId="47" fillId="7" borderId="45" xfId="0" applyFont="1" applyFill="1" applyBorder="1" applyAlignment="1" applyProtection="1">
      <alignment horizontal="center" vertical="center"/>
    </xf>
    <xf numFmtId="14" fontId="2" fillId="5" borderId="1" xfId="0" applyNumberFormat="1" applyFont="1" applyFill="1" applyBorder="1" applyAlignment="1" applyProtection="1">
      <alignment horizontal="center" vertical="center"/>
    </xf>
    <xf numFmtId="164" fontId="2" fillId="3" borderId="1" xfId="0" applyNumberFormat="1" applyFont="1" applyFill="1" applyBorder="1" applyAlignment="1" applyProtection="1">
      <alignment horizontal="center" vertical="center"/>
    </xf>
    <xf numFmtId="0" fontId="6" fillId="5" borderId="48" xfId="0" applyFont="1" applyFill="1" applyBorder="1" applyAlignment="1" applyProtection="1">
      <alignment horizontal="left" vertical="center"/>
    </xf>
    <xf numFmtId="1" fontId="5" fillId="5" borderId="1" xfId="0" applyNumberFormat="1"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164" fontId="5" fillId="5" borderId="1" xfId="0" applyNumberFormat="1" applyFont="1" applyFill="1" applyBorder="1" applyAlignment="1" applyProtection="1">
      <alignment horizontal="center" vertical="center"/>
    </xf>
    <xf numFmtId="0" fontId="6" fillId="5" borderId="48" xfId="0" applyFont="1" applyFill="1" applyBorder="1" applyAlignment="1" applyProtection="1">
      <alignment horizontal="right" vertical="center"/>
    </xf>
    <xf numFmtId="0" fontId="3" fillId="5" borderId="0" xfId="0" applyFont="1" applyFill="1" applyBorder="1" applyAlignment="1" applyProtection="1">
      <alignment horizontal="center" vertical="center"/>
    </xf>
    <xf numFmtId="0" fontId="6" fillId="7" borderId="45" xfId="0" applyFont="1" applyFill="1" applyBorder="1" applyAlignment="1" applyProtection="1">
      <alignment horizontal="center" vertical="center"/>
    </xf>
    <xf numFmtId="0" fontId="6" fillId="7" borderId="46" xfId="0" applyFont="1" applyFill="1" applyBorder="1" applyAlignment="1" applyProtection="1">
      <alignment horizontal="center" vertical="center"/>
    </xf>
    <xf numFmtId="0" fontId="6" fillId="7" borderId="47" xfId="0"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3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37" xfId="0" applyNumberFormat="1" applyFont="1" applyFill="1" applyBorder="1" applyAlignment="1" applyProtection="1">
      <alignment horizontal="center" vertical="center"/>
    </xf>
    <xf numFmtId="0" fontId="2" fillId="5" borderId="2"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47" fillId="13" borderId="51" xfId="0" applyFont="1" applyFill="1" applyBorder="1" applyAlignment="1" applyProtection="1">
      <alignment horizontal="center" vertical="center"/>
    </xf>
    <xf numFmtId="0" fontId="47" fillId="13" borderId="46" xfId="0" applyFont="1" applyFill="1" applyBorder="1" applyAlignment="1" applyProtection="1">
      <alignment horizontal="center" vertical="center"/>
    </xf>
    <xf numFmtId="0" fontId="47" fillId="13" borderId="47" xfId="0" applyFont="1" applyFill="1" applyBorder="1" applyAlignment="1" applyProtection="1">
      <alignment horizontal="center" vertical="center"/>
    </xf>
    <xf numFmtId="1" fontId="2" fillId="5" borderId="43" xfId="0" applyNumberFormat="1" applyFont="1" applyFill="1" applyBorder="1" applyAlignment="1" applyProtection="1">
      <alignment horizontal="center" vertical="center"/>
    </xf>
    <xf numFmtId="1" fontId="2" fillId="5" borderId="44" xfId="0" applyNumberFormat="1" applyFont="1" applyFill="1" applyBorder="1" applyAlignment="1" applyProtection="1">
      <alignment horizontal="center" vertical="center"/>
    </xf>
    <xf numFmtId="0" fontId="3" fillId="5" borderId="40"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5" borderId="41" xfId="0" applyFont="1" applyFill="1" applyBorder="1" applyAlignment="1" applyProtection="1">
      <alignment vertical="center" wrapText="1"/>
    </xf>
    <xf numFmtId="0" fontId="3" fillId="5" borderId="5" xfId="0" applyFont="1" applyFill="1" applyBorder="1" applyAlignment="1" applyProtection="1">
      <alignment vertical="center" wrapText="1"/>
    </xf>
    <xf numFmtId="0" fontId="47" fillId="11" borderId="45" xfId="0" applyFont="1" applyFill="1" applyBorder="1" applyAlignment="1" applyProtection="1">
      <alignment horizontal="center" vertical="center"/>
    </xf>
    <xf numFmtId="0" fontId="47" fillId="11" borderId="46" xfId="0" applyFont="1" applyFill="1" applyBorder="1" applyAlignment="1" applyProtection="1">
      <alignment horizontal="center" vertical="center"/>
    </xf>
    <xf numFmtId="0" fontId="2" fillId="5" borderId="4" xfId="0" applyFont="1" applyFill="1" applyBorder="1" applyAlignment="1" applyProtection="1">
      <alignment horizontal="left" vertical="center" wrapText="1"/>
      <protection locked="0"/>
    </xf>
    <xf numFmtId="0" fontId="47" fillId="13" borderId="45" xfId="0" applyFont="1" applyFill="1" applyBorder="1" applyAlignment="1" applyProtection="1">
      <alignment horizontal="center" vertical="center"/>
    </xf>
    <xf numFmtId="0" fontId="2" fillId="5" borderId="43" xfId="0" applyFont="1" applyFill="1" applyBorder="1" applyAlignment="1" applyProtection="1">
      <alignment horizontal="left" vertical="center" wrapText="1"/>
      <protection locked="0"/>
    </xf>
    <xf numFmtId="0" fontId="3" fillId="5" borderId="40"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42" xfId="0" applyFont="1" applyFill="1" applyBorder="1" applyAlignment="1" applyProtection="1">
      <alignment vertical="center"/>
    </xf>
    <xf numFmtId="0" fontId="3" fillId="5" borderId="43" xfId="0" applyFont="1" applyFill="1" applyBorder="1" applyAlignment="1" applyProtection="1">
      <alignment vertical="center"/>
    </xf>
    <xf numFmtId="0" fontId="47" fillId="11" borderId="51" xfId="0" applyFont="1" applyFill="1" applyBorder="1" applyAlignment="1" applyProtection="1">
      <alignment horizontal="center" vertical="center"/>
    </xf>
    <xf numFmtId="0" fontId="47" fillId="11" borderId="47" xfId="0" applyFont="1" applyFill="1" applyBorder="1" applyAlignment="1" applyProtection="1">
      <alignment horizontal="center" vertical="center"/>
    </xf>
    <xf numFmtId="1" fontId="2" fillId="5" borderId="4" xfId="0" applyNumberFormat="1" applyFont="1" applyFill="1" applyBorder="1" applyAlignment="1" applyProtection="1">
      <alignment horizontal="center" vertical="center"/>
    </xf>
    <xf numFmtId="1" fontId="2" fillId="5" borderId="7" xfId="0" applyNumberFormat="1" applyFont="1" applyFill="1" applyBorder="1" applyAlignment="1" applyProtection="1">
      <alignment horizontal="center" vertical="center"/>
    </xf>
    <xf numFmtId="1" fontId="2" fillId="5" borderId="22" xfId="0" applyNumberFormat="1" applyFont="1" applyFill="1" applyBorder="1" applyAlignment="1" applyProtection="1">
      <alignment horizontal="center" vertical="center"/>
    </xf>
    <xf numFmtId="1" fontId="2" fillId="5" borderId="25" xfId="0" applyNumberFormat="1" applyFont="1" applyFill="1" applyBorder="1" applyAlignment="1" applyProtection="1">
      <alignment horizontal="center" vertical="center"/>
    </xf>
    <xf numFmtId="1" fontId="2" fillId="5" borderId="23" xfId="0" applyNumberFormat="1" applyFont="1" applyFill="1" applyBorder="1" applyAlignment="1" applyProtection="1">
      <alignment horizontal="center" vertical="center"/>
    </xf>
    <xf numFmtId="1" fontId="2" fillId="5" borderId="26" xfId="0" applyNumberFormat="1" applyFont="1" applyFill="1" applyBorder="1" applyAlignment="1" applyProtection="1">
      <alignment horizontal="center" vertical="center"/>
    </xf>
    <xf numFmtId="1" fontId="2" fillId="5" borderId="0" xfId="0" applyNumberFormat="1" applyFont="1" applyFill="1" applyBorder="1" applyAlignment="1" applyProtection="1">
      <alignment horizontal="center" vertical="center"/>
    </xf>
    <xf numFmtId="1" fontId="2" fillId="5" borderId="49" xfId="0" applyNumberFormat="1" applyFont="1" applyFill="1" applyBorder="1" applyAlignment="1" applyProtection="1">
      <alignment horizontal="center" vertical="center"/>
    </xf>
    <xf numFmtId="1" fontId="2" fillId="5" borderId="35" xfId="0" applyNumberFormat="1" applyFont="1" applyFill="1" applyBorder="1" applyAlignment="1" applyProtection="1">
      <alignment horizontal="center" vertical="center"/>
    </xf>
    <xf numFmtId="1" fontId="2" fillId="5" borderId="33" xfId="0" applyNumberFormat="1" applyFont="1" applyFill="1" applyBorder="1" applyAlignment="1" applyProtection="1">
      <alignment horizontal="center" vertical="center"/>
    </xf>
    <xf numFmtId="1" fontId="2" fillId="5" borderId="36"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3" fillId="5" borderId="24"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2" fillId="5" borderId="50" xfId="0" applyFont="1" applyFill="1" applyBorder="1" applyAlignment="1" applyProtection="1">
      <alignment horizontal="center" vertical="center"/>
    </xf>
    <xf numFmtId="0" fontId="46" fillId="2" borderId="45" xfId="0" applyFont="1" applyFill="1" applyBorder="1" applyAlignment="1" applyProtection="1">
      <alignment horizontal="center" vertical="center"/>
    </xf>
    <xf numFmtId="0" fontId="46" fillId="2" borderId="46" xfId="0" applyFont="1" applyFill="1" applyBorder="1" applyAlignment="1" applyProtection="1">
      <alignment horizontal="center" vertical="center"/>
    </xf>
    <xf numFmtId="0" fontId="46" fillId="2" borderId="47" xfId="0" applyFont="1" applyFill="1" applyBorder="1" applyAlignment="1" applyProtection="1">
      <alignment horizontal="center" vertical="center"/>
    </xf>
    <xf numFmtId="0" fontId="56" fillId="5" borderId="50" xfId="0" applyFont="1" applyFill="1" applyBorder="1" applyAlignment="1" applyProtection="1">
      <alignment horizontal="left" vertical="center"/>
    </xf>
    <xf numFmtId="0" fontId="55" fillId="5" borderId="24" xfId="0" applyFont="1" applyFill="1" applyBorder="1" applyAlignment="1" applyProtection="1">
      <alignment horizontal="right" vertical="center"/>
    </xf>
    <xf numFmtId="0" fontId="55" fillId="5" borderId="25" xfId="0" applyFont="1" applyFill="1" applyBorder="1" applyAlignment="1" applyProtection="1">
      <alignment horizontal="right" vertical="center"/>
    </xf>
    <xf numFmtId="0" fontId="7" fillId="7" borderId="0" xfId="0" applyFont="1" applyFill="1" applyAlignment="1" applyProtection="1">
      <alignment horizontal="center"/>
    </xf>
    <xf numFmtId="0" fontId="5" fillId="7" borderId="0" xfId="0" applyFont="1" applyFill="1" applyAlignment="1" applyProtection="1">
      <alignment horizontal="left" vertical="center" wrapText="1"/>
    </xf>
    <xf numFmtId="0" fontId="3" fillId="5" borderId="48" xfId="0" applyFont="1" applyFill="1" applyBorder="1" applyAlignment="1" applyProtection="1">
      <alignment horizontal="right"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center"/>
      <protection locked="0"/>
    </xf>
    <xf numFmtId="0" fontId="0" fillId="0" borderId="2" xfId="0" applyBorder="1" applyAlignment="1" applyProtection="1">
      <alignment horizontal="right" vertical="center"/>
      <protection locked="0"/>
    </xf>
  </cellXfs>
  <cellStyles count="5">
    <cellStyle name="Comma" xfId="1" builtinId="3"/>
    <cellStyle name="Currency" xfId="3" builtinId="4"/>
    <cellStyle name="Hyperlink" xfId="4" builtinId="8"/>
    <cellStyle name="Normal" xfId="0" builtinId="0"/>
    <cellStyle name="Normal_Sheet2" xfId="2" xr:uid="{00000000-0005-0000-0000-000002000000}"/>
  </cellStyles>
  <dxfs count="30">
    <dxf>
      <font>
        <color rgb="FFFF0000"/>
      </font>
      <fill>
        <patternFill>
          <bgColor rgb="FFFF9999"/>
        </patternFill>
      </fill>
    </dxf>
    <dxf>
      <font>
        <b/>
        <i val="0"/>
      </font>
      <fill>
        <patternFill>
          <bgColor rgb="FFFF0000"/>
        </patternFill>
      </fill>
    </dxf>
    <dxf>
      <font>
        <b/>
        <i val="0"/>
      </font>
      <fill>
        <patternFill>
          <bgColor rgb="FFFF0000"/>
        </patternFill>
      </fill>
    </dxf>
    <dxf>
      <fill>
        <patternFill>
          <bgColor theme="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auto="1"/>
      </font>
    </dxf>
    <dxf>
      <font>
        <b/>
        <i val="0"/>
      </font>
      <fill>
        <patternFill>
          <bgColor rgb="FF00B050"/>
        </patternFill>
      </fill>
    </dxf>
    <dxf>
      <font>
        <b/>
        <i val="0"/>
      </font>
      <fill>
        <patternFill>
          <bgColor rgb="FFFF0000"/>
        </patternFill>
      </fill>
    </dxf>
    <dxf>
      <font>
        <b/>
        <i val="0"/>
      </font>
      <fill>
        <patternFill>
          <bgColor rgb="FFFFFF00"/>
        </patternFill>
      </fill>
    </dxf>
    <dxf>
      <font>
        <b/>
        <i val="0"/>
        <color theme="1"/>
      </font>
      <fill>
        <patternFill>
          <bgColor rgb="FFFF0000"/>
        </patternFill>
      </fill>
    </dxf>
    <dxf>
      <font>
        <b/>
        <i val="0"/>
        <color theme="1"/>
      </font>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rgb="FFFFFF00"/>
      </font>
      <fill>
        <patternFill>
          <bgColor rgb="FFFF0000"/>
        </patternFill>
      </fill>
    </dxf>
    <dxf>
      <font>
        <b/>
        <i val="0"/>
        <color rgb="FFFF0000"/>
      </font>
      <fill>
        <patternFill>
          <bgColor rgb="FFFFFF00"/>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b/>
        <i val="0"/>
      </font>
      <fill>
        <patternFill>
          <bgColor rgb="FFFF0000"/>
        </patternFill>
      </fill>
    </dxf>
  </dxfs>
  <tableStyles count="0" defaultTableStyle="TableStyleMedium2" defaultPivotStyle="PivotStyleLight16"/>
  <colors>
    <mruColors>
      <color rgb="FFFF9999"/>
      <color rgb="FF0000FF"/>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48</xdr:col>
      <xdr:colOff>84179</xdr:colOff>
      <xdr:row>0</xdr:row>
      <xdr:rowOff>34925</xdr:rowOff>
    </xdr:from>
    <xdr:to>
      <xdr:col>53</xdr:col>
      <xdr:colOff>103991</xdr:colOff>
      <xdr:row>1</xdr:row>
      <xdr:rowOff>8993</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2529" y="34925"/>
          <a:ext cx="638937" cy="640818"/>
        </a:xfrm>
        <a:prstGeom prst="rect">
          <a:avLst/>
        </a:prstGeom>
      </xdr:spPr>
    </xdr:pic>
    <xdr:clientData/>
  </xdr:twoCellAnchor>
  <xdr:twoCellAnchor editAs="oneCell">
    <xdr:from>
      <xdr:col>1</xdr:col>
      <xdr:colOff>9525</xdr:colOff>
      <xdr:row>0</xdr:row>
      <xdr:rowOff>34926</xdr:rowOff>
    </xdr:from>
    <xdr:to>
      <xdr:col>6</xdr:col>
      <xdr:colOff>29337</xdr:colOff>
      <xdr:row>1</xdr:row>
      <xdr:rowOff>35688</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4926"/>
          <a:ext cx="638937" cy="6675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50</xdr:col>
      <xdr:colOff>84179</xdr:colOff>
      <xdr:row>0</xdr:row>
      <xdr:rowOff>34925</xdr:rowOff>
    </xdr:from>
    <xdr:to>
      <xdr:col>56</xdr:col>
      <xdr:colOff>27791</xdr:colOff>
      <xdr:row>1</xdr:row>
      <xdr:rowOff>38100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039" y="34925"/>
          <a:ext cx="667512" cy="666115"/>
        </a:xfrm>
        <a:prstGeom prst="rect">
          <a:avLst/>
        </a:prstGeom>
      </xdr:spPr>
    </xdr:pic>
    <xdr:clientData/>
  </xdr:twoCellAnchor>
  <xdr:twoCellAnchor editAs="oneCell">
    <xdr:from>
      <xdr:col>1</xdr:col>
      <xdr:colOff>9525</xdr:colOff>
      <xdr:row>0</xdr:row>
      <xdr:rowOff>34927</xdr:rowOff>
    </xdr:from>
    <xdr:to>
      <xdr:col>6</xdr:col>
      <xdr:colOff>76962</xdr:colOff>
      <xdr:row>1</xdr:row>
      <xdr:rowOff>12844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 y="34927"/>
          <a:ext cx="667512" cy="64085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29</xdr:col>
      <xdr:colOff>457201</xdr:colOff>
      <xdr:row>0</xdr:row>
      <xdr:rowOff>44450</xdr:rowOff>
    </xdr:from>
    <xdr:to>
      <xdr:col>30</xdr:col>
      <xdr:colOff>646917</xdr:colOff>
      <xdr:row>1</xdr:row>
      <xdr:rowOff>216662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2926" y="44450"/>
          <a:ext cx="685016" cy="667512"/>
        </a:xfrm>
        <a:prstGeom prst="rect">
          <a:avLst/>
        </a:prstGeom>
      </xdr:spPr>
    </xdr:pic>
    <xdr:clientData/>
  </xdr:twoCellAnchor>
  <xdr:twoCellAnchor editAs="oneCell">
    <xdr:from>
      <xdr:col>1</xdr:col>
      <xdr:colOff>66676</xdr:colOff>
      <xdr:row>0</xdr:row>
      <xdr:rowOff>34926</xdr:rowOff>
    </xdr:from>
    <xdr:to>
      <xdr:col>7</xdr:col>
      <xdr:colOff>29337</xdr:colOff>
      <xdr:row>1</xdr:row>
      <xdr:rowOff>207138</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6" y="34926"/>
          <a:ext cx="734186" cy="6675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44</xdr:col>
      <xdr:colOff>85725</xdr:colOff>
      <xdr:row>0</xdr:row>
      <xdr:rowOff>44450</xdr:rowOff>
    </xdr:from>
    <xdr:to>
      <xdr:col>49</xdr:col>
      <xdr:colOff>94466</xdr:colOff>
      <xdr:row>1</xdr:row>
      <xdr:rowOff>216662</xdr:rowOff>
    </xdr:to>
    <xdr:pic>
      <xdr:nvPicPr>
        <xdr:cNvPr id="6" name="Picture 5">
          <a:extLst>
            <a:ext uri="{FF2B5EF4-FFF2-40B4-BE49-F238E27FC236}">
              <a16:creationId xmlns:a16="http://schemas.microsoft.com/office/drawing/2014/main" id="{00000000-0008-0000-0300-000006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25" y="44450"/>
          <a:ext cx="675491" cy="667512"/>
        </a:xfrm>
        <a:prstGeom prst="rect">
          <a:avLst/>
        </a:prstGeom>
      </xdr:spPr>
    </xdr:pic>
    <xdr:clientData/>
  </xdr:twoCellAnchor>
  <xdr:twoCellAnchor editAs="oneCell">
    <xdr:from>
      <xdr:col>0</xdr:col>
      <xdr:colOff>38101</xdr:colOff>
      <xdr:row>0</xdr:row>
      <xdr:rowOff>34926</xdr:rowOff>
    </xdr:from>
    <xdr:to>
      <xdr:col>5</xdr:col>
      <xdr:colOff>67437</xdr:colOff>
      <xdr:row>1</xdr:row>
      <xdr:rowOff>207138</xdr:rowOff>
    </xdr:to>
    <xdr:pic>
      <xdr:nvPicPr>
        <xdr:cNvPr id="7" name="Picture 6">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1" y="34926"/>
          <a:ext cx="696086" cy="6675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48</xdr:col>
      <xdr:colOff>84179</xdr:colOff>
      <xdr:row>0</xdr:row>
      <xdr:rowOff>34925</xdr:rowOff>
    </xdr:from>
    <xdr:to>
      <xdr:col>53</xdr:col>
      <xdr:colOff>103991</xdr:colOff>
      <xdr:row>1</xdr:row>
      <xdr:rowOff>8993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039" y="34925"/>
          <a:ext cx="667512" cy="637008"/>
        </a:xfrm>
        <a:prstGeom prst="rect">
          <a:avLst/>
        </a:prstGeom>
      </xdr:spPr>
    </xdr:pic>
    <xdr:clientData/>
  </xdr:twoCellAnchor>
  <xdr:twoCellAnchor editAs="oneCell">
    <xdr:from>
      <xdr:col>1</xdr:col>
      <xdr:colOff>9525</xdr:colOff>
      <xdr:row>0</xdr:row>
      <xdr:rowOff>34926</xdr:rowOff>
    </xdr:from>
    <xdr:to>
      <xdr:col>6</xdr:col>
      <xdr:colOff>29337</xdr:colOff>
      <xdr:row>1</xdr:row>
      <xdr:rowOff>35688</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 y="34926"/>
          <a:ext cx="667512" cy="66370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48</xdr:col>
      <xdr:colOff>84179</xdr:colOff>
      <xdr:row>0</xdr:row>
      <xdr:rowOff>34925</xdr:rowOff>
    </xdr:from>
    <xdr:to>
      <xdr:col>53</xdr:col>
      <xdr:colOff>103991</xdr:colOff>
      <xdr:row>1</xdr:row>
      <xdr:rowOff>8993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2529" y="34925"/>
          <a:ext cx="638937" cy="640818"/>
        </a:xfrm>
        <a:prstGeom prst="rect">
          <a:avLst/>
        </a:prstGeom>
      </xdr:spPr>
    </xdr:pic>
    <xdr:clientData/>
  </xdr:twoCellAnchor>
  <xdr:twoCellAnchor editAs="oneCell">
    <xdr:from>
      <xdr:col>1</xdr:col>
      <xdr:colOff>9525</xdr:colOff>
      <xdr:row>0</xdr:row>
      <xdr:rowOff>34926</xdr:rowOff>
    </xdr:from>
    <xdr:to>
      <xdr:col>6</xdr:col>
      <xdr:colOff>29337</xdr:colOff>
      <xdr:row>1</xdr:row>
      <xdr:rowOff>35688</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4926"/>
          <a:ext cx="638937" cy="6675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48</xdr:col>
      <xdr:colOff>84179</xdr:colOff>
      <xdr:row>0</xdr:row>
      <xdr:rowOff>34925</xdr:rowOff>
    </xdr:from>
    <xdr:to>
      <xdr:col>53</xdr:col>
      <xdr:colOff>103991</xdr:colOff>
      <xdr:row>1</xdr:row>
      <xdr:rowOff>8993</xdr:rowOff>
    </xdr:to>
    <xdr:pic>
      <xdr:nvPicPr>
        <xdr:cNvPr id="3" name="Picture 2">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039" y="34925"/>
          <a:ext cx="667512" cy="637008"/>
        </a:xfrm>
        <a:prstGeom prst="rect">
          <a:avLst/>
        </a:prstGeom>
      </xdr:spPr>
    </xdr:pic>
    <xdr:clientData/>
  </xdr:twoCellAnchor>
  <xdr:twoCellAnchor editAs="oneCell">
    <xdr:from>
      <xdr:col>1</xdr:col>
      <xdr:colOff>9525</xdr:colOff>
      <xdr:row>0</xdr:row>
      <xdr:rowOff>34926</xdr:rowOff>
    </xdr:from>
    <xdr:to>
      <xdr:col>6</xdr:col>
      <xdr:colOff>29337</xdr:colOff>
      <xdr:row>1</xdr:row>
      <xdr:rowOff>35688</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 y="34926"/>
          <a:ext cx="667512" cy="66370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38100</xdr:colOff>
          <xdr:row>5</xdr:row>
          <xdr:rowOff>19050</xdr:rowOff>
        </xdr:from>
        <xdr:to>
          <xdr:col>5</xdr:col>
          <xdr:colOff>0</xdr:colOff>
          <xdr:row>5</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0</xdr:rowOff>
        </xdr:from>
        <xdr:to>
          <xdr:col>4</xdr:col>
          <xdr:colOff>104775</xdr:colOff>
          <xdr:row>14</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19050</xdr:rowOff>
        </xdr:from>
        <xdr:to>
          <xdr:col>4</xdr:col>
          <xdr:colOff>114300</xdr:colOff>
          <xdr:row>7</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4</xdr:col>
          <xdr:colOff>114300</xdr:colOff>
          <xdr:row>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0</xdr:rowOff>
        </xdr:from>
        <xdr:to>
          <xdr:col>4</xdr:col>
          <xdr:colOff>104775</xdr:colOff>
          <xdr:row>11</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28575</xdr:rowOff>
        </xdr:from>
        <xdr:to>
          <xdr:col>6</xdr:col>
          <xdr:colOff>0</xdr:colOff>
          <xdr:row>25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6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0</xdr:rowOff>
        </xdr:from>
        <xdr:to>
          <xdr:col>6</xdr:col>
          <xdr:colOff>0</xdr:colOff>
          <xdr:row>26</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6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28575</xdr:rowOff>
        </xdr:from>
        <xdr:to>
          <xdr:col>6</xdr:col>
          <xdr:colOff>0</xdr:colOff>
          <xdr:row>37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6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0</xdr:rowOff>
        </xdr:from>
        <xdr:to>
          <xdr:col>6</xdr:col>
          <xdr:colOff>0</xdr:colOff>
          <xdr:row>38</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6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mass.gov/info-details/safe-and-senior-safe-mission-statements"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www.mass.gov/info-details/safe-and-senior-safe-mission-statements" TargetMode="External"/><Relationship Id="rId16" Type="http://schemas.openxmlformats.org/officeDocument/2006/relationships/ctrlProp" Target="../ctrlProps/ctrlProp9.xml"/><Relationship Id="rId1" Type="http://schemas.openxmlformats.org/officeDocument/2006/relationships/hyperlink" Target="https://www.mass.gov/info-details/safe-and-senior-safe-mission-statements" TargetMode="External"/><Relationship Id="rId6" Type="http://schemas.openxmlformats.org/officeDocument/2006/relationships/drawing" Target="../drawings/drawing7.xml"/><Relationship Id="rId11" Type="http://schemas.openxmlformats.org/officeDocument/2006/relationships/ctrlProp" Target="../ctrlProps/ctrlProp4.xml"/><Relationship Id="rId5" Type="http://schemas.openxmlformats.org/officeDocument/2006/relationships/printerSettings" Target="../printerSettings/printerSettings7.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www.mass.gov/info-details/safe-and-senior-safe-mission-statements"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ass.gov/doc/fy20-safe-budget-extension-worksheet" TargetMode="External"/><Relationship Id="rId2" Type="http://schemas.openxmlformats.org/officeDocument/2006/relationships/hyperlink" Target="https://www.mass.gov/doc/fy2021-safe-year-end-report" TargetMode="External"/><Relationship Id="rId1" Type="http://schemas.openxmlformats.org/officeDocument/2006/relationships/hyperlink" Target="https://www.mass.gov/doc/fy20-safe-eoy-report" TargetMode="External"/><Relationship Id="rId5" Type="http://schemas.openxmlformats.org/officeDocument/2006/relationships/printerSettings" Target="../printerSettings/printerSettings9.bin"/><Relationship Id="rId4" Type="http://schemas.openxmlformats.org/officeDocument/2006/relationships/hyperlink" Target="https://www.mass.gov/doc/fy21-safe-budget-extension-work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8131-3E53-4BA1-BFB5-7A5EA0E7C7A4}">
  <sheetPr>
    <pageSetUpPr fitToPage="1"/>
  </sheetPr>
  <dimension ref="A1:DI65"/>
  <sheetViews>
    <sheetView tabSelected="1" workbookViewId="0">
      <selection activeCell="U6" sqref="U6:AQ6"/>
    </sheetView>
  </sheetViews>
  <sheetFormatPr defaultColWidth="8.7109375" defaultRowHeight="15.75" x14ac:dyDescent="0.25"/>
  <cols>
    <col min="1" max="1" width="0.42578125" style="43" customWidth="1"/>
    <col min="2" max="2" width="1.85546875" style="43" customWidth="1"/>
    <col min="3" max="54" width="1.85546875" style="44" customWidth="1"/>
    <col min="55" max="55" width="0.85546875" style="44" customWidth="1"/>
    <col min="56" max="60" width="1.85546875" style="44" customWidth="1"/>
    <col min="61" max="61" width="1.85546875" style="166" customWidth="1"/>
    <col min="62" max="66" width="1.85546875" style="44" customWidth="1"/>
    <col min="67" max="111" width="1.85546875" style="43" customWidth="1"/>
    <col min="112" max="16384" width="8.7109375" style="43"/>
  </cols>
  <sheetData>
    <row r="1" spans="1:113" ht="52.5"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2"/>
      <c r="BD1" s="42"/>
      <c r="BE1" s="42"/>
      <c r="BF1" s="42"/>
      <c r="BG1" s="42"/>
      <c r="BH1" s="42"/>
      <c r="BI1" s="282" t="s">
        <v>958</v>
      </c>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4"/>
    </row>
    <row r="2" spans="1:113" ht="25.5" customHeight="1" x14ac:dyDescent="0.25">
      <c r="A2" s="18"/>
      <c r="B2" s="263" t="s">
        <v>765</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19"/>
      <c r="BD2" s="42"/>
      <c r="BE2" s="42"/>
      <c r="BF2" s="42"/>
      <c r="BG2" s="42"/>
      <c r="BH2" s="42"/>
      <c r="BI2" s="285" t="s">
        <v>1018</v>
      </c>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7"/>
    </row>
    <row r="3" spans="1:113" ht="18.75" x14ac:dyDescent="0.25">
      <c r="A3" s="265" t="s">
        <v>370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6"/>
      <c r="BD3" s="42"/>
      <c r="BE3" s="42"/>
      <c r="BF3" s="42"/>
      <c r="BG3" s="42"/>
      <c r="BH3" s="42"/>
      <c r="BI3" s="285"/>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7"/>
    </row>
    <row r="4" spans="1:113" ht="18.75" customHeight="1" x14ac:dyDescent="0.25">
      <c r="A4" s="267" t="s">
        <v>375</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9"/>
      <c r="BD4" s="43"/>
      <c r="BE4" s="43"/>
      <c r="BF4" s="43"/>
      <c r="BG4" s="43"/>
      <c r="BH4" s="43"/>
      <c r="BI4" s="285"/>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7"/>
      <c r="DH4" s="164"/>
      <c r="DI4" s="164"/>
    </row>
    <row r="5" spans="1:113" ht="6.75" customHeight="1" x14ac:dyDescent="0.25">
      <c r="A5" s="20"/>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21"/>
      <c r="BD5" s="42"/>
      <c r="BE5" s="42"/>
      <c r="BF5" s="42"/>
      <c r="BI5" s="285"/>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7"/>
      <c r="DH5" s="164"/>
      <c r="DI5" s="164"/>
    </row>
    <row r="6" spans="1:113" ht="15.6" customHeight="1" x14ac:dyDescent="0.25">
      <c r="A6" s="20"/>
      <c r="B6" s="258" t="s">
        <v>371</v>
      </c>
      <c r="C6" s="258"/>
      <c r="D6" s="258"/>
      <c r="E6" s="258"/>
      <c r="F6" s="258"/>
      <c r="G6" s="258"/>
      <c r="H6" s="258"/>
      <c r="I6" s="258"/>
      <c r="J6" s="258"/>
      <c r="K6" s="258"/>
      <c r="L6" s="258"/>
      <c r="M6" s="258"/>
      <c r="N6" s="258"/>
      <c r="O6" s="258"/>
      <c r="P6" s="258"/>
      <c r="Q6" s="258"/>
      <c r="R6" s="258"/>
      <c r="S6" s="258"/>
      <c r="T6" s="258"/>
      <c r="U6" s="259"/>
      <c r="V6" s="259"/>
      <c r="W6" s="259"/>
      <c r="X6" s="259"/>
      <c r="Y6" s="259"/>
      <c r="Z6" s="259"/>
      <c r="AA6" s="259"/>
      <c r="AB6" s="259"/>
      <c r="AC6" s="259"/>
      <c r="AD6" s="259"/>
      <c r="AE6" s="259"/>
      <c r="AF6" s="259"/>
      <c r="AG6" s="259"/>
      <c r="AH6" s="259"/>
      <c r="AI6" s="259"/>
      <c r="AJ6" s="259"/>
      <c r="AK6" s="259"/>
      <c r="AL6" s="259"/>
      <c r="AM6" s="259"/>
      <c r="AN6" s="259"/>
      <c r="AO6" s="259"/>
      <c r="AP6" s="259"/>
      <c r="AQ6" s="259"/>
      <c r="AR6" s="9"/>
      <c r="AS6" s="9"/>
      <c r="AT6" s="9"/>
      <c r="AU6" s="9"/>
      <c r="AV6" s="14"/>
      <c r="AW6" s="14"/>
      <c r="AX6" s="14"/>
      <c r="AY6" s="14"/>
      <c r="AZ6" s="14"/>
      <c r="BA6" s="14"/>
      <c r="BB6" s="14"/>
      <c r="BC6" s="21"/>
      <c r="BD6" s="42"/>
      <c r="BE6" s="42"/>
      <c r="BF6" s="42"/>
      <c r="BG6" s="42"/>
      <c r="BH6" s="42"/>
      <c r="BI6" s="285"/>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7"/>
      <c r="DH6" s="164"/>
      <c r="DI6" s="164"/>
    </row>
    <row r="7" spans="1:113" ht="9" customHeight="1" x14ac:dyDescent="0.25">
      <c r="A7" s="22"/>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21"/>
      <c r="BD7" s="42"/>
      <c r="BE7" s="42"/>
      <c r="BF7" s="42"/>
      <c r="BG7" s="42"/>
      <c r="BH7" s="42"/>
      <c r="BI7" s="285"/>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7"/>
      <c r="DH7" s="164"/>
      <c r="DI7" s="164"/>
    </row>
    <row r="8" spans="1:113" ht="15.6" customHeight="1" x14ac:dyDescent="0.25">
      <c r="A8" s="22"/>
      <c r="B8" s="258" t="s">
        <v>870</v>
      </c>
      <c r="C8" s="258"/>
      <c r="D8" s="258"/>
      <c r="E8" s="258"/>
      <c r="F8" s="258"/>
      <c r="G8" s="258"/>
      <c r="H8" s="258"/>
      <c r="I8" s="258"/>
      <c r="J8" s="258"/>
      <c r="K8" s="271"/>
      <c r="L8" s="271"/>
      <c r="M8" s="271"/>
      <c r="N8" s="271"/>
      <c r="O8" s="271"/>
      <c r="P8" s="271"/>
      <c r="Q8" s="271"/>
      <c r="R8" s="271"/>
      <c r="S8" s="271"/>
      <c r="T8" s="271"/>
      <c r="U8" s="271"/>
      <c r="V8" s="271"/>
      <c r="W8" s="271"/>
      <c r="X8" s="271"/>
      <c r="Y8" s="271"/>
      <c r="Z8" s="271"/>
      <c r="AA8" s="271"/>
      <c r="AB8" s="271"/>
      <c r="AC8" s="9"/>
      <c r="AD8" s="9"/>
      <c r="AE8" s="258" t="s">
        <v>372</v>
      </c>
      <c r="AF8" s="258"/>
      <c r="AG8" s="258"/>
      <c r="AH8" s="258"/>
      <c r="AI8" s="258"/>
      <c r="AJ8" s="280"/>
      <c r="AK8" s="280"/>
      <c r="AL8" s="280"/>
      <c r="AM8" s="280"/>
      <c r="AN8" s="280"/>
      <c r="AO8" s="280"/>
      <c r="AP8" s="280"/>
      <c r="AQ8" s="280"/>
      <c r="AR8" s="13"/>
      <c r="AS8" s="13"/>
      <c r="AT8" s="13"/>
      <c r="AU8" s="13"/>
      <c r="AV8" s="14"/>
      <c r="AW8" s="14"/>
      <c r="AX8" s="14"/>
      <c r="AY8" s="14"/>
      <c r="AZ8" s="14"/>
      <c r="BA8" s="14"/>
      <c r="BB8" s="14"/>
      <c r="BC8" s="23"/>
      <c r="BG8" s="42"/>
      <c r="BH8" s="42"/>
      <c r="BI8" s="285"/>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7"/>
      <c r="DH8" s="164"/>
      <c r="DI8" s="164"/>
    </row>
    <row r="9" spans="1:113" ht="9" customHeight="1" x14ac:dyDescent="0.25">
      <c r="A9" s="20"/>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21"/>
      <c r="BD9" s="42"/>
      <c r="BE9" s="42"/>
      <c r="BF9" s="42"/>
      <c r="BG9" s="42"/>
      <c r="BH9" s="42"/>
      <c r="BI9" s="285"/>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7"/>
      <c r="DH9" s="164"/>
      <c r="DI9" s="164"/>
    </row>
    <row r="10" spans="1:113" ht="18.75" x14ac:dyDescent="0.25">
      <c r="A10" s="24"/>
      <c r="B10" s="258" t="s">
        <v>373</v>
      </c>
      <c r="C10" s="258"/>
      <c r="D10" s="258"/>
      <c r="E10" s="258"/>
      <c r="F10" s="258"/>
      <c r="G10" s="258"/>
      <c r="H10" s="258"/>
      <c r="I10" s="258"/>
      <c r="J10" s="259"/>
      <c r="K10" s="259"/>
      <c r="L10" s="259"/>
      <c r="M10" s="259"/>
      <c r="N10" s="259"/>
      <c r="O10" s="259"/>
      <c r="P10" s="259"/>
      <c r="Q10" s="259"/>
      <c r="R10" s="259"/>
      <c r="S10" s="259"/>
      <c r="T10" s="259"/>
      <c r="U10" s="259"/>
      <c r="V10" s="259"/>
      <c r="W10" s="259"/>
      <c r="X10" s="259"/>
      <c r="Y10" s="259"/>
      <c r="Z10" s="259"/>
      <c r="AA10" s="259"/>
      <c r="AB10" s="259"/>
      <c r="AC10" s="9"/>
      <c r="AD10" s="9"/>
      <c r="AE10" s="258" t="s">
        <v>374</v>
      </c>
      <c r="AF10" s="258"/>
      <c r="AG10" s="258"/>
      <c r="AH10" s="258"/>
      <c r="AI10" s="258"/>
      <c r="AJ10" s="258"/>
      <c r="AK10" s="270"/>
      <c r="AL10" s="270"/>
      <c r="AM10" s="270"/>
      <c r="AN10" s="270"/>
      <c r="AO10" s="270"/>
      <c r="AP10" s="270"/>
      <c r="AQ10" s="270"/>
      <c r="AR10" s="16"/>
      <c r="AS10" s="16"/>
      <c r="AT10" s="16"/>
      <c r="AU10" s="16"/>
      <c r="AV10" s="16"/>
      <c r="AW10" s="16"/>
      <c r="AX10" s="16"/>
      <c r="AY10" s="16"/>
      <c r="AZ10" s="16"/>
      <c r="BA10" s="16"/>
      <c r="BB10" s="16"/>
      <c r="BC10" s="25"/>
      <c r="BD10" s="43"/>
      <c r="BE10" s="43"/>
      <c r="BF10" s="43"/>
      <c r="BG10" s="43"/>
      <c r="BH10" s="43"/>
      <c r="BI10" s="285"/>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c r="CP10" s="286"/>
      <c r="CQ10" s="286"/>
      <c r="CR10" s="286"/>
      <c r="CS10" s="286"/>
      <c r="CT10" s="286"/>
      <c r="CU10" s="286"/>
      <c r="CV10" s="286"/>
      <c r="CW10" s="286"/>
      <c r="CX10" s="286"/>
      <c r="CY10" s="286"/>
      <c r="CZ10" s="286"/>
      <c r="DA10" s="286"/>
      <c r="DB10" s="286"/>
      <c r="DC10" s="286"/>
      <c r="DD10" s="286"/>
      <c r="DE10" s="286"/>
      <c r="DF10" s="286"/>
      <c r="DG10" s="287"/>
      <c r="DH10" s="164"/>
      <c r="DI10" s="164"/>
    </row>
    <row r="11" spans="1:113" ht="6.75" customHeight="1" x14ac:dyDescent="0.25">
      <c r="A11" s="26"/>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27"/>
      <c r="BD11" s="43"/>
      <c r="BE11" s="43"/>
      <c r="BF11" s="43"/>
      <c r="BG11" s="43"/>
      <c r="BH11" s="43"/>
      <c r="BI11" s="285"/>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7"/>
      <c r="DH11" s="164"/>
      <c r="DI11" s="164"/>
    </row>
    <row r="12" spans="1:113" ht="18.75" x14ac:dyDescent="0.25">
      <c r="A12" s="267" t="s">
        <v>869</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9"/>
      <c r="BD12" s="43"/>
      <c r="BE12" s="43"/>
      <c r="BF12" s="43"/>
      <c r="BG12" s="43"/>
      <c r="BH12" s="43"/>
      <c r="BI12" s="285"/>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7"/>
      <c r="DH12" s="164"/>
      <c r="DI12" s="164"/>
    </row>
    <row r="13" spans="1:113" ht="6.75" customHeight="1" x14ac:dyDescent="0.25">
      <c r="A13" s="26"/>
      <c r="B13" s="8"/>
      <c r="C13" s="9"/>
      <c r="D13" s="9"/>
      <c r="E13" s="9"/>
      <c r="F13" s="9"/>
      <c r="G13" s="13"/>
      <c r="H13" s="13"/>
      <c r="I13" s="9"/>
      <c r="J13" s="9"/>
      <c r="K13" s="9"/>
      <c r="L13" s="9"/>
      <c r="M13" s="9"/>
      <c r="N13" s="9"/>
      <c r="O13" s="9"/>
      <c r="P13" s="9"/>
      <c r="Q13" s="9"/>
      <c r="R13" s="9"/>
      <c r="S13" s="9"/>
      <c r="T13" s="9"/>
      <c r="U13" s="9"/>
      <c r="V13" s="9"/>
      <c r="W13" s="9"/>
      <c r="X13" s="9"/>
      <c r="Y13" s="9"/>
      <c r="Z13" s="9"/>
      <c r="AA13" s="9"/>
      <c r="AB13" s="9"/>
      <c r="AC13" s="9"/>
      <c r="AD13" s="13"/>
      <c r="AE13" s="13"/>
      <c r="AF13" s="9"/>
      <c r="AG13" s="9"/>
      <c r="AH13" s="9"/>
      <c r="AI13" s="9"/>
      <c r="AJ13" s="9"/>
      <c r="AK13" s="9"/>
      <c r="AL13" s="9"/>
      <c r="AM13" s="9"/>
      <c r="AN13" s="9"/>
      <c r="AO13" s="9"/>
      <c r="AP13" s="9"/>
      <c r="AQ13" s="9"/>
      <c r="AR13" s="9"/>
      <c r="AS13" s="9"/>
      <c r="AT13" s="9"/>
      <c r="AU13" s="9"/>
      <c r="AV13" s="9"/>
      <c r="AW13" s="9"/>
      <c r="AX13" s="9"/>
      <c r="AY13" s="9"/>
      <c r="AZ13" s="9"/>
      <c r="BA13" s="9"/>
      <c r="BB13" s="9"/>
      <c r="BC13" s="27"/>
      <c r="BD13" s="43"/>
      <c r="BE13" s="43"/>
      <c r="BF13" s="43"/>
      <c r="BG13" s="43"/>
      <c r="BH13" s="43"/>
      <c r="BI13" s="285"/>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287"/>
      <c r="DH13" s="164"/>
      <c r="DI13" s="164"/>
    </row>
    <row r="14" spans="1:113" x14ac:dyDescent="0.25">
      <c r="A14" s="26"/>
      <c r="B14" s="258" t="s">
        <v>795</v>
      </c>
      <c r="C14" s="258"/>
      <c r="D14" s="258"/>
      <c r="E14" s="258"/>
      <c r="F14" s="258"/>
      <c r="G14" s="258"/>
      <c r="H14" s="258"/>
      <c r="I14" s="258"/>
      <c r="J14" s="294" t="str">
        <f>IF(U6="","",IF(VLOOKUP(U6,'Lookup Key'!$B$2:$J$366,8,FALSE)="Complete","Complete - Thank You!",IF(VLOOKUP(U6,'Lookup Key'!$B$2:$J$366,8,FALSE)="-","N/A",IF(VLOOKUP(U6,'Lookup Key'!$B$2:$J$366,8,FALSE)="Incomplete","Incomplete - Click link to complete before proceeding:","Missing Budget Sheet - Complete before proceeding:"))))</f>
        <v/>
      </c>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t="str">
        <f>IF(J14="Incomplete - Click link to complete before proceeding:", HYPERLINK('Lookup Key'!Z2,"FY2020 Safe Year End Report"), IF(J14="Missing Budget Sheet - Complete before proceeding:",HYPERLINK('Lookup Key'!Z4, "FY2020 Budget Ext. Worksheet"), ""))</f>
        <v/>
      </c>
      <c r="AM14" s="295"/>
      <c r="AN14" s="295"/>
      <c r="AO14" s="295"/>
      <c r="AP14" s="295"/>
      <c r="AQ14" s="295"/>
      <c r="AR14" s="295"/>
      <c r="AS14" s="295"/>
      <c r="AT14" s="295"/>
      <c r="AU14" s="295"/>
      <c r="AV14" s="295"/>
      <c r="AW14" s="295"/>
      <c r="AX14" s="295"/>
      <c r="AY14" s="295"/>
      <c r="AZ14" s="295"/>
      <c r="BA14" s="295"/>
      <c r="BB14" s="295"/>
      <c r="BC14" s="197"/>
      <c r="BD14" s="43"/>
      <c r="BE14" s="43"/>
      <c r="BF14" s="43"/>
      <c r="BG14" s="43"/>
      <c r="BH14" s="43"/>
      <c r="BI14" s="285"/>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86"/>
      <c r="CW14" s="286"/>
      <c r="CX14" s="286"/>
      <c r="CY14" s="286"/>
      <c r="CZ14" s="286"/>
      <c r="DA14" s="286"/>
      <c r="DB14" s="286"/>
      <c r="DC14" s="286"/>
      <c r="DD14" s="286"/>
      <c r="DE14" s="286"/>
      <c r="DF14" s="286"/>
      <c r="DG14" s="287"/>
      <c r="DH14" s="164"/>
      <c r="DI14" s="164"/>
    </row>
    <row r="15" spans="1:113" ht="9" customHeight="1" x14ac:dyDescent="0.25">
      <c r="A15" s="26"/>
      <c r="B15" s="9"/>
      <c r="C15" s="9"/>
      <c r="D15" s="9"/>
      <c r="E15" s="9"/>
      <c r="F15" s="9"/>
      <c r="G15" s="13"/>
      <c r="H15" s="13"/>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208"/>
      <c r="AM15" s="208"/>
      <c r="AN15" s="208"/>
      <c r="AO15" s="208"/>
      <c r="AP15" s="209"/>
      <c r="AQ15" s="210"/>
      <c r="AR15" s="210"/>
      <c r="AS15" s="210"/>
      <c r="AT15" s="210"/>
      <c r="AU15" s="210"/>
      <c r="AV15" s="210"/>
      <c r="AW15" s="210"/>
      <c r="AX15" s="210"/>
      <c r="AY15" s="210"/>
      <c r="AZ15" s="210"/>
      <c r="BA15" s="211"/>
      <c r="BB15" s="211"/>
      <c r="BC15" s="197"/>
      <c r="BD15" s="43"/>
      <c r="BE15" s="43"/>
      <c r="BF15" s="43"/>
      <c r="BG15" s="43"/>
      <c r="BH15" s="43"/>
      <c r="BI15" s="285"/>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7"/>
      <c r="DH15" s="164"/>
      <c r="DI15" s="164"/>
    </row>
    <row r="16" spans="1:113" x14ac:dyDescent="0.25">
      <c r="A16" s="26"/>
      <c r="B16" s="258" t="s">
        <v>796</v>
      </c>
      <c r="C16" s="258"/>
      <c r="D16" s="258"/>
      <c r="E16" s="258"/>
      <c r="F16" s="258"/>
      <c r="G16" s="258"/>
      <c r="H16" s="258"/>
      <c r="I16" s="258"/>
      <c r="J16" s="294" t="str">
        <f>IF(U6="","",IF(VLOOKUP(U6,'Lookup Key'!$B$2:$J$366,9,FALSE)="Complete","Complete - Thank You!",IF(VLOOKUP(U6,'Lookup Key'!$B$2:$J$366,9,FALSE)="-","N/A",IF(VLOOKUP(U6,'Lookup Key'!$B$2:$J$366,9,FALSE)="Incomplete","Incomplete - Click link to complete before proceeding:","Missing Budget Sheet - Complete before proceeding:"))))</f>
        <v/>
      </c>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5" t="str">
        <f>IF(J16="Incomplete - Click link to complete before proceeding:",HYPERLINK('Lookup Key'!Z3,"FY2021 Safe Year End Report"),IF(J16="Missing Budget Sheet - Complete before Proceeding:",HYPERLINK('Lookup Key'!Z5,"FY2021 Budget Ext. Worksheet"),""))</f>
        <v/>
      </c>
      <c r="AM16" s="295"/>
      <c r="AN16" s="295"/>
      <c r="AO16" s="295"/>
      <c r="AP16" s="295"/>
      <c r="AQ16" s="295"/>
      <c r="AR16" s="295"/>
      <c r="AS16" s="295"/>
      <c r="AT16" s="295"/>
      <c r="AU16" s="295"/>
      <c r="AV16" s="295"/>
      <c r="AW16" s="295"/>
      <c r="AX16" s="295"/>
      <c r="AY16" s="295"/>
      <c r="AZ16" s="295"/>
      <c r="BA16" s="295"/>
      <c r="BB16" s="295"/>
      <c r="BC16" s="197"/>
      <c r="BD16" s="43"/>
      <c r="BE16" s="43"/>
      <c r="BF16" s="43"/>
      <c r="BG16" s="43"/>
      <c r="BH16" s="43"/>
      <c r="BI16" s="285"/>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7"/>
      <c r="DH16" s="164"/>
      <c r="DI16" s="164"/>
    </row>
    <row r="17" spans="1:113" ht="9" customHeight="1" x14ac:dyDescent="0.25">
      <c r="A17" s="26"/>
      <c r="B17" s="74"/>
      <c r="C17" s="74"/>
      <c r="D17" s="74"/>
      <c r="E17" s="74"/>
      <c r="F17" s="74"/>
      <c r="G17" s="74"/>
      <c r="H17" s="74"/>
      <c r="I17" s="74"/>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5"/>
      <c r="AM17" s="75"/>
      <c r="AN17" s="75"/>
      <c r="AO17" s="75"/>
      <c r="AP17" s="75"/>
      <c r="AQ17" s="75"/>
      <c r="AR17" s="75"/>
      <c r="AS17" s="75"/>
      <c r="AT17" s="75"/>
      <c r="AU17" s="75"/>
      <c r="AV17" s="75"/>
      <c r="AW17" s="75"/>
      <c r="AX17" s="75"/>
      <c r="AY17" s="75"/>
      <c r="AZ17" s="75"/>
      <c r="BA17" s="75"/>
      <c r="BB17" s="75"/>
      <c r="BC17" s="27"/>
      <c r="BD17" s="43"/>
      <c r="BE17" s="43"/>
      <c r="BF17" s="43"/>
      <c r="BG17" s="43"/>
      <c r="BH17" s="43"/>
      <c r="BI17" s="285"/>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7"/>
      <c r="DH17" s="164"/>
      <c r="DI17" s="164"/>
    </row>
    <row r="18" spans="1:113" ht="15.75" customHeight="1" x14ac:dyDescent="0.25">
      <c r="A18" s="26"/>
      <c r="B18" s="292" t="s">
        <v>1021</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7"/>
      <c r="BD18" s="43"/>
      <c r="BE18" s="43"/>
      <c r="BF18" s="43"/>
      <c r="BG18" s="43"/>
      <c r="BH18" s="43"/>
      <c r="BI18" s="285"/>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7"/>
      <c r="DH18" s="164"/>
      <c r="DI18" s="164"/>
    </row>
    <row r="19" spans="1:113" ht="15.75" customHeight="1" x14ac:dyDescent="0.25">
      <c r="A19" s="2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7"/>
      <c r="BD19" s="43"/>
      <c r="BE19" s="43"/>
      <c r="BF19" s="43"/>
      <c r="BG19" s="43"/>
      <c r="BH19" s="43"/>
      <c r="BI19" s="285"/>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7"/>
      <c r="DH19" s="164"/>
      <c r="DI19" s="164"/>
    </row>
    <row r="20" spans="1:113" ht="6.75" customHeight="1" x14ac:dyDescent="0.25">
      <c r="A20" s="26"/>
      <c r="B20" s="9"/>
      <c r="C20" s="9"/>
      <c r="D20" s="9"/>
      <c r="E20" s="9"/>
      <c r="F20" s="9"/>
      <c r="G20" s="13"/>
      <c r="H20" s="13"/>
      <c r="I20" s="9"/>
      <c r="J20" s="9"/>
      <c r="K20" s="9"/>
      <c r="L20" s="9"/>
      <c r="M20" s="9"/>
      <c r="N20" s="9"/>
      <c r="O20" s="9"/>
      <c r="P20" s="9"/>
      <c r="Q20" s="9"/>
      <c r="R20" s="9"/>
      <c r="S20" s="9"/>
      <c r="T20" s="9"/>
      <c r="U20" s="9"/>
      <c r="V20" s="9"/>
      <c r="W20" s="9"/>
      <c r="X20" s="9"/>
      <c r="Y20" s="9"/>
      <c r="Z20" s="9"/>
      <c r="AA20" s="9"/>
      <c r="AB20" s="9"/>
      <c r="AC20" s="9"/>
      <c r="AD20" s="13"/>
      <c r="AE20" s="13"/>
      <c r="AF20" s="9"/>
      <c r="AG20" s="9"/>
      <c r="AH20" s="9"/>
      <c r="AI20" s="9"/>
      <c r="AJ20" s="9"/>
      <c r="AK20" s="9"/>
      <c r="AL20" s="9"/>
      <c r="AM20" s="9"/>
      <c r="AN20" s="9"/>
      <c r="AO20" s="9"/>
      <c r="AP20" s="9"/>
      <c r="AQ20" s="9"/>
      <c r="AR20" s="9"/>
      <c r="AS20" s="9"/>
      <c r="AT20" s="9"/>
      <c r="AU20" s="9"/>
      <c r="AV20" s="9"/>
      <c r="AW20" s="9"/>
      <c r="AX20" s="9"/>
      <c r="AY20" s="9"/>
      <c r="AZ20" s="9"/>
      <c r="BA20" s="9"/>
      <c r="BB20" s="9"/>
      <c r="BC20" s="27"/>
      <c r="BD20" s="43"/>
      <c r="BE20" s="43"/>
      <c r="BF20" s="43"/>
      <c r="BG20" s="43"/>
      <c r="BH20" s="43"/>
      <c r="BI20" s="285"/>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c r="CO20" s="286"/>
      <c r="CP20" s="286"/>
      <c r="CQ20" s="286"/>
      <c r="CR20" s="286"/>
      <c r="CS20" s="286"/>
      <c r="CT20" s="286"/>
      <c r="CU20" s="286"/>
      <c r="CV20" s="286"/>
      <c r="CW20" s="286"/>
      <c r="CX20" s="286"/>
      <c r="CY20" s="286"/>
      <c r="CZ20" s="286"/>
      <c r="DA20" s="286"/>
      <c r="DB20" s="286"/>
      <c r="DC20" s="286"/>
      <c r="DD20" s="286"/>
      <c r="DE20" s="286"/>
      <c r="DF20" s="286"/>
      <c r="DG20" s="287"/>
      <c r="DH20" s="164"/>
      <c r="DI20" s="164"/>
    </row>
    <row r="21" spans="1:113" ht="19.5" thickBot="1" x14ac:dyDescent="0.3">
      <c r="A21" s="267" t="s">
        <v>382</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9"/>
      <c r="BD21" s="46"/>
      <c r="BE21" s="45"/>
      <c r="BF21" s="45"/>
      <c r="BG21" s="43"/>
      <c r="BH21" s="43"/>
      <c r="BI21" s="288"/>
      <c r="BJ21" s="289"/>
      <c r="BK21" s="289"/>
      <c r="BL21" s="289"/>
      <c r="BM21" s="289"/>
      <c r="BN21" s="289"/>
      <c r="BO21" s="289"/>
      <c r="BP21" s="289"/>
      <c r="BQ21" s="289"/>
      <c r="BR21" s="289"/>
      <c r="BS21" s="289"/>
      <c r="BT21" s="289"/>
      <c r="BU21" s="289"/>
      <c r="BV21" s="289"/>
      <c r="BW21" s="289"/>
      <c r="BX21" s="289"/>
      <c r="BY21" s="289"/>
      <c r="BZ21" s="289"/>
      <c r="CA21" s="289"/>
      <c r="CB21" s="289"/>
      <c r="CC21" s="289"/>
      <c r="CD21" s="289"/>
      <c r="CE21" s="289"/>
      <c r="CF21" s="289"/>
      <c r="CG21" s="289"/>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89"/>
      <c r="DG21" s="290"/>
      <c r="DH21" s="164"/>
      <c r="DI21" s="164"/>
    </row>
    <row r="22" spans="1:113" ht="18.75" customHeight="1" x14ac:dyDescent="0.25">
      <c r="A22" s="47"/>
      <c r="B22" s="7"/>
      <c r="C22" s="279" t="s">
        <v>1013</v>
      </c>
      <c r="D22" s="279"/>
      <c r="E22" s="279"/>
      <c r="F22" s="279"/>
      <c r="G22" s="279"/>
      <c r="H22" s="279"/>
      <c r="I22" s="279"/>
      <c r="J22" s="279"/>
      <c r="K22" s="279"/>
      <c r="L22" s="279"/>
      <c r="M22" s="279"/>
      <c r="N22" s="279"/>
      <c r="O22" s="251"/>
      <c r="P22" s="251"/>
      <c r="Q22" s="279" t="s">
        <v>1014</v>
      </c>
      <c r="R22" s="279"/>
      <c r="S22" s="279"/>
      <c r="T22" s="279"/>
      <c r="U22" s="279"/>
      <c r="V22" s="279"/>
      <c r="W22" s="279"/>
      <c r="X22" s="279"/>
      <c r="Y22" s="279"/>
      <c r="Z22" s="279"/>
      <c r="AA22" s="279"/>
      <c r="AB22" s="279"/>
      <c r="AC22" s="293" t="s">
        <v>793</v>
      </c>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41"/>
      <c r="BD22" s="46"/>
      <c r="BE22" s="45"/>
      <c r="BF22" s="45"/>
      <c r="BG22" s="45"/>
      <c r="BH22" s="45"/>
      <c r="BI22" s="278" t="str">
        <f>_xlfn.IFNA(IF(VLOOKUP(U6,'Lookup Key'!A2:P400, 16, FALSE)="No", "Your department has not applied for a SAFE Grant in the last 5 years - You must select 'Planning Grant' for the SAFE Application Type if applying for that program", ""), "")</f>
        <v/>
      </c>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c r="CK22" s="278"/>
      <c r="CL22" s="278"/>
      <c r="CM22" s="278"/>
      <c r="CN22" s="278"/>
      <c r="CO22" s="278"/>
      <c r="CP22" s="278"/>
      <c r="CQ22" s="278"/>
      <c r="CR22" s="278"/>
      <c r="CS22" s="278"/>
      <c r="CT22" s="278"/>
      <c r="CU22" s="278"/>
      <c r="CV22" s="278"/>
      <c r="CW22" s="278"/>
      <c r="CX22" s="278"/>
      <c r="CY22" s="278"/>
      <c r="CZ22" s="278"/>
      <c r="DA22" s="278"/>
      <c r="DB22" s="278"/>
      <c r="DC22" s="278"/>
      <c r="DD22" s="278"/>
      <c r="DE22" s="278"/>
      <c r="DF22" s="278"/>
      <c r="DG22" s="278"/>
      <c r="DH22" s="164"/>
      <c r="DI22" s="164"/>
    </row>
    <row r="23" spans="1:113" ht="18.75" customHeight="1" x14ac:dyDescent="0.25">
      <c r="A23" s="47"/>
      <c r="B23" s="251"/>
      <c r="C23" s="279"/>
      <c r="D23" s="279"/>
      <c r="E23" s="279"/>
      <c r="F23" s="279"/>
      <c r="G23" s="279"/>
      <c r="H23" s="279"/>
      <c r="I23" s="279"/>
      <c r="J23" s="279"/>
      <c r="K23" s="279"/>
      <c r="L23" s="279"/>
      <c r="M23" s="279"/>
      <c r="N23" s="279"/>
      <c r="O23" s="251"/>
      <c r="P23" s="251"/>
      <c r="Q23" s="279"/>
      <c r="R23" s="279"/>
      <c r="S23" s="279"/>
      <c r="T23" s="279"/>
      <c r="U23" s="279"/>
      <c r="V23" s="279"/>
      <c r="W23" s="279"/>
      <c r="X23" s="279"/>
      <c r="Y23" s="279"/>
      <c r="Z23" s="279"/>
      <c r="AA23" s="279"/>
      <c r="AB23" s="279"/>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41"/>
      <c r="BD23" s="46"/>
      <c r="BE23" s="45"/>
      <c r="BF23" s="45"/>
      <c r="BG23" s="45"/>
      <c r="BH23" s="45"/>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row>
    <row r="24" spans="1:113" ht="18.75" x14ac:dyDescent="0.25">
      <c r="A24" s="47"/>
      <c r="B24" s="7"/>
      <c r="C24" s="9"/>
      <c r="D24" s="280"/>
      <c r="E24" s="280"/>
      <c r="F24" s="280"/>
      <c r="G24" s="280"/>
      <c r="H24" s="280"/>
      <c r="I24" s="280"/>
      <c r="J24" s="280"/>
      <c r="K24" s="280"/>
      <c r="L24" s="280"/>
      <c r="M24" s="280"/>
      <c r="N24" s="252"/>
      <c r="O24" s="252"/>
      <c r="P24" s="17"/>
      <c r="Q24" s="9"/>
      <c r="R24" s="280"/>
      <c r="S24" s="280"/>
      <c r="T24" s="280"/>
      <c r="U24" s="280"/>
      <c r="V24" s="280"/>
      <c r="W24" s="280"/>
      <c r="X24" s="280"/>
      <c r="Y24" s="280"/>
      <c r="Z24" s="280"/>
      <c r="AA24" s="280"/>
      <c r="AB24" s="252"/>
      <c r="AC24" s="7"/>
      <c r="AD24" s="7"/>
      <c r="AE24" s="7"/>
      <c r="AF24" s="7"/>
      <c r="AG24" s="7"/>
      <c r="AH24" s="7"/>
      <c r="AI24" s="280"/>
      <c r="AJ24" s="280"/>
      <c r="AK24" s="280"/>
      <c r="AL24" s="280"/>
      <c r="AM24" s="280"/>
      <c r="AN24" s="280"/>
      <c r="AO24" s="280"/>
      <c r="AP24" s="280"/>
      <c r="AQ24" s="280"/>
      <c r="AR24" s="280"/>
      <c r="AS24" s="280"/>
      <c r="AT24" s="280"/>
      <c r="AU24" s="280"/>
      <c r="AV24" s="280"/>
      <c r="AW24" s="280"/>
      <c r="AX24" s="280"/>
      <c r="AY24" s="7"/>
      <c r="AZ24" s="40"/>
      <c r="BA24" s="40"/>
      <c r="BB24" s="40"/>
      <c r="BC24" s="41"/>
      <c r="BD24" s="46"/>
      <c r="BE24" s="45"/>
      <c r="BF24" s="45"/>
      <c r="BG24" s="45"/>
      <c r="BH24" s="45"/>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c r="DC24" s="278"/>
      <c r="DD24" s="278"/>
      <c r="DE24" s="278"/>
      <c r="DF24" s="278"/>
      <c r="DG24" s="278"/>
    </row>
    <row r="25" spans="1:113" ht="8.25" customHeight="1" x14ac:dyDescent="0.25">
      <c r="A25" s="47"/>
      <c r="B25" s="10"/>
      <c r="C25" s="7"/>
      <c r="D25" s="7"/>
      <c r="E25" s="7"/>
      <c r="F25" s="135"/>
      <c r="G25" s="135"/>
      <c r="H25" s="135"/>
      <c r="I25" s="135"/>
      <c r="J25" s="135"/>
      <c r="K25" s="135"/>
      <c r="L25" s="135"/>
      <c r="M25" s="135"/>
      <c r="N25" s="135"/>
      <c r="O25" s="135"/>
      <c r="P25" s="135"/>
      <c r="Q25" s="135"/>
      <c r="R25" s="135"/>
      <c r="S25" s="135"/>
      <c r="T25" s="135"/>
      <c r="U25" s="135"/>
      <c r="V25" s="10"/>
      <c r="W25" s="10"/>
      <c r="X25" s="10"/>
      <c r="Y25" s="10"/>
      <c r="Z25" s="7"/>
      <c r="AA25" s="7"/>
      <c r="AB25" s="7"/>
      <c r="AC25" s="7"/>
      <c r="AD25" s="7"/>
      <c r="AE25" s="7"/>
      <c r="AF25" s="7"/>
      <c r="AG25" s="7"/>
      <c r="AH25" s="7"/>
      <c r="AI25" s="135"/>
      <c r="AJ25" s="135"/>
      <c r="AK25" s="135"/>
      <c r="AL25" s="135"/>
      <c r="AM25" s="135"/>
      <c r="AN25" s="135"/>
      <c r="AO25" s="135"/>
      <c r="AP25" s="135"/>
      <c r="AQ25" s="135"/>
      <c r="AR25" s="135"/>
      <c r="AS25" s="135"/>
      <c r="AT25" s="135"/>
      <c r="AU25" s="135"/>
      <c r="AV25" s="135"/>
      <c r="AW25" s="135"/>
      <c r="AX25" s="135"/>
      <c r="AY25" s="7"/>
      <c r="AZ25" s="40"/>
      <c r="BA25" s="40"/>
      <c r="BB25" s="40"/>
      <c r="BC25" s="41"/>
      <c r="BD25" s="46"/>
      <c r="BE25" s="45"/>
      <c r="BF25" s="45"/>
      <c r="BG25" s="45"/>
      <c r="BH25" s="45"/>
      <c r="BI25" s="281" t="str">
        <f>_xlfn.IFNA(IF(VLOOKUP(U6,'Lookup Key'!A2:P400, 16, FALSE)="No", IF(D24="Program Grant", "CORRECT SAFE APPLICATION TYPE!",""),""), "")</f>
        <v/>
      </c>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row>
    <row r="26" spans="1:113" ht="18.75" customHeight="1" x14ac:dyDescent="0.25">
      <c r="A26" s="47"/>
      <c r="B26" s="291" t="s">
        <v>806</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41"/>
      <c r="BD26" s="46"/>
      <c r="BE26" s="45"/>
      <c r="BF26" s="45"/>
      <c r="BG26" s="45"/>
      <c r="BH26" s="45"/>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row>
    <row r="27" spans="1:113" ht="6.75" customHeight="1" x14ac:dyDescent="0.25">
      <c r="A27" s="26"/>
      <c r="B27" s="8"/>
      <c r="C27" s="8"/>
      <c r="D27" s="8"/>
      <c r="E27" s="8"/>
      <c r="F27" s="8"/>
      <c r="G27" s="8"/>
      <c r="H27" s="8"/>
      <c r="I27" s="9"/>
      <c r="J27" s="9"/>
      <c r="K27" s="9"/>
      <c r="L27" s="9"/>
      <c r="M27" s="9"/>
      <c r="N27" s="9"/>
      <c r="O27" s="9"/>
      <c r="P27" s="9"/>
      <c r="Q27" s="9"/>
      <c r="R27" s="9"/>
      <c r="S27" s="9"/>
      <c r="T27" s="9"/>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8"/>
      <c r="BC27" s="27"/>
      <c r="BD27" s="43"/>
      <c r="BE27" s="43"/>
      <c r="BF27" s="43"/>
      <c r="BG27" s="43"/>
      <c r="BH27" s="43"/>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row>
    <row r="28" spans="1:113" ht="18.75" x14ac:dyDescent="0.25">
      <c r="A28" s="267" t="s">
        <v>798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9"/>
      <c r="BD28" s="43"/>
      <c r="BE28" s="43"/>
      <c r="BF28" s="43"/>
      <c r="BG28" s="43"/>
      <c r="BH28" s="43"/>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row>
    <row r="29" spans="1:113" x14ac:dyDescent="0.25">
      <c r="A29" s="272" t="s">
        <v>815</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4"/>
      <c r="BD29" s="43"/>
      <c r="BE29" s="43"/>
      <c r="BF29" s="43"/>
      <c r="BG29" s="43"/>
      <c r="BH29" s="43"/>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row>
    <row r="30" spans="1:113" x14ac:dyDescent="0.25">
      <c r="A30" s="26"/>
      <c r="B30" s="13" t="s">
        <v>376</v>
      </c>
      <c r="C30" s="13"/>
      <c r="D30" s="13"/>
      <c r="E30" s="13"/>
      <c r="F30" s="13"/>
      <c r="G30" s="13"/>
      <c r="H30" s="13"/>
      <c r="I30" s="259"/>
      <c r="J30" s="259"/>
      <c r="K30" s="259"/>
      <c r="L30" s="259"/>
      <c r="M30" s="259"/>
      <c r="N30" s="259"/>
      <c r="O30" s="259"/>
      <c r="P30" s="259"/>
      <c r="Q30" s="13"/>
      <c r="R30" s="13"/>
      <c r="S30" s="13"/>
      <c r="T30" s="13"/>
      <c r="U30" s="13"/>
      <c r="V30" s="13"/>
      <c r="W30" s="9"/>
      <c r="X30" s="9"/>
      <c r="Y30" s="9"/>
      <c r="Z30" s="275" t="s">
        <v>381</v>
      </c>
      <c r="AA30" s="275"/>
      <c r="AB30" s="275"/>
      <c r="AC30" s="259"/>
      <c r="AD30" s="259"/>
      <c r="AE30" s="259"/>
      <c r="AF30" s="259"/>
      <c r="AG30" s="259"/>
      <c r="AH30" s="259"/>
      <c r="AI30" s="259"/>
      <c r="AJ30" s="259"/>
      <c r="AK30" s="259"/>
      <c r="AL30" s="259"/>
      <c r="AM30" s="259"/>
      <c r="AN30" s="259"/>
      <c r="AO30" s="259"/>
      <c r="AP30" s="17"/>
      <c r="AQ30" s="17"/>
      <c r="AR30" s="17"/>
      <c r="AS30" s="17"/>
      <c r="AT30" s="17"/>
      <c r="AU30" s="17"/>
      <c r="AV30" s="17"/>
      <c r="AW30" s="17"/>
      <c r="AX30" s="17"/>
      <c r="AY30" s="17"/>
      <c r="AZ30" s="17"/>
      <c r="BA30" s="17"/>
      <c r="BB30" s="17"/>
      <c r="BC30" s="27"/>
      <c r="BD30" s="43"/>
      <c r="BE30" s="43"/>
      <c r="BF30" s="43"/>
      <c r="BG30" s="43"/>
      <c r="BH30" s="43"/>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row>
    <row r="31" spans="1:113" ht="5.25" customHeight="1" x14ac:dyDescent="0.25">
      <c r="A31" s="26"/>
      <c r="B31" s="9"/>
      <c r="C31" s="9"/>
      <c r="D31" s="9"/>
      <c r="E31" s="9"/>
      <c r="F31" s="9"/>
      <c r="G31" s="13"/>
      <c r="H31" s="13"/>
      <c r="I31" s="9"/>
      <c r="J31" s="9"/>
      <c r="K31" s="9"/>
      <c r="L31" s="9"/>
      <c r="M31" s="9"/>
      <c r="N31" s="9"/>
      <c r="O31" s="9"/>
      <c r="P31" s="9"/>
      <c r="Q31" s="9"/>
      <c r="R31" s="9"/>
      <c r="S31" s="9"/>
      <c r="T31" s="9"/>
      <c r="U31" s="9"/>
      <c r="V31" s="9"/>
      <c r="W31" s="9"/>
      <c r="X31" s="9"/>
      <c r="Y31" s="9"/>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27"/>
      <c r="BD31" s="43"/>
      <c r="BE31" s="43"/>
      <c r="BF31" s="43"/>
      <c r="BG31" s="43"/>
      <c r="BH31" s="43"/>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row>
    <row r="32" spans="1:113" x14ac:dyDescent="0.25">
      <c r="A32" s="26"/>
      <c r="B32" s="258" t="s">
        <v>377</v>
      </c>
      <c r="C32" s="258"/>
      <c r="D32" s="258"/>
      <c r="E32" s="258"/>
      <c r="F32" s="258"/>
      <c r="G32" s="258"/>
      <c r="H32" s="258"/>
      <c r="I32" s="258"/>
      <c r="J32" s="257"/>
      <c r="K32" s="257"/>
      <c r="L32" s="9"/>
      <c r="M32" s="9"/>
      <c r="N32" s="9"/>
      <c r="O32" s="9"/>
      <c r="P32" s="9"/>
      <c r="Q32" s="9"/>
      <c r="R32" s="9"/>
      <c r="S32" s="9"/>
      <c r="T32" s="9"/>
      <c r="U32" s="9"/>
      <c r="V32" s="9"/>
      <c r="W32" s="9"/>
      <c r="X32" s="9"/>
      <c r="Y32" s="9"/>
      <c r="Z32" s="258" t="s">
        <v>379</v>
      </c>
      <c r="AA32" s="258"/>
      <c r="AB32" s="258"/>
      <c r="AC32" s="258"/>
      <c r="AD32" s="258"/>
      <c r="AE32" s="258"/>
      <c r="AF32" s="258"/>
      <c r="AG32" s="258"/>
      <c r="AH32" s="258"/>
      <c r="AI32" s="259"/>
      <c r="AJ32" s="259"/>
      <c r="AK32" s="259"/>
      <c r="AL32" s="259"/>
      <c r="AM32" s="259"/>
      <c r="AN32" s="259"/>
      <c r="AO32" s="259"/>
      <c r="AP32" s="259"/>
      <c r="AQ32" s="259"/>
      <c r="AR32" s="259"/>
      <c r="AS32" s="259"/>
      <c r="AT32" s="259"/>
      <c r="AU32" s="9"/>
      <c r="AV32" s="9"/>
      <c r="AW32" s="9"/>
      <c r="AX32" s="9"/>
      <c r="AY32" s="9"/>
      <c r="AZ32" s="9"/>
      <c r="BA32" s="9"/>
      <c r="BB32" s="9"/>
      <c r="BC32" s="27"/>
      <c r="BD32" s="43"/>
      <c r="BE32" s="43"/>
      <c r="BF32" s="43"/>
      <c r="BG32" s="43"/>
      <c r="BH32" s="43"/>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row>
    <row r="33" spans="1:111" ht="5.25" customHeight="1" x14ac:dyDescent="0.25">
      <c r="A33" s="26"/>
      <c r="B33" s="9"/>
      <c r="C33" s="9"/>
      <c r="D33" s="9"/>
      <c r="E33" s="9"/>
      <c r="F33" s="9"/>
      <c r="G33" s="13"/>
      <c r="H33" s="13"/>
      <c r="I33" s="9"/>
      <c r="J33" s="9"/>
      <c r="K33" s="9"/>
      <c r="L33" s="9"/>
      <c r="M33" s="9"/>
      <c r="N33" s="9"/>
      <c r="O33" s="9"/>
      <c r="P33" s="9"/>
      <c r="Q33" s="9"/>
      <c r="R33" s="9"/>
      <c r="S33" s="9"/>
      <c r="T33" s="9"/>
      <c r="U33" s="9"/>
      <c r="V33" s="9"/>
      <c r="W33" s="9"/>
      <c r="X33" s="9"/>
      <c r="Y33" s="9"/>
      <c r="Z33" s="9"/>
      <c r="AA33" s="9"/>
      <c r="AB33" s="9"/>
      <c r="AC33" s="9"/>
      <c r="AD33" s="13"/>
      <c r="AE33" s="13"/>
      <c r="AF33" s="9"/>
      <c r="AG33" s="9"/>
      <c r="AH33" s="9"/>
      <c r="AI33" s="9"/>
      <c r="AJ33" s="9"/>
      <c r="AK33" s="9"/>
      <c r="AL33" s="9"/>
      <c r="AM33" s="9"/>
      <c r="AN33" s="9"/>
      <c r="AO33" s="9"/>
      <c r="AP33" s="9"/>
      <c r="AQ33" s="9"/>
      <c r="AR33" s="9"/>
      <c r="AS33" s="9"/>
      <c r="AT33" s="9"/>
      <c r="AU33" s="9"/>
      <c r="AV33" s="9"/>
      <c r="AW33" s="9"/>
      <c r="AX33" s="9"/>
      <c r="AY33" s="9"/>
      <c r="AZ33" s="9"/>
      <c r="BA33" s="9"/>
      <c r="BB33" s="9"/>
      <c r="BC33" s="27"/>
      <c r="BD33" s="43"/>
      <c r="BE33" s="43"/>
      <c r="BF33" s="43"/>
      <c r="BG33" s="43"/>
      <c r="BH33" s="43"/>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row>
    <row r="34" spans="1:111" x14ac:dyDescent="0.25">
      <c r="A34" s="26"/>
      <c r="B34" s="258" t="s">
        <v>378</v>
      </c>
      <c r="C34" s="258"/>
      <c r="D34" s="258"/>
      <c r="E34" s="258"/>
      <c r="F34" s="258"/>
      <c r="G34" s="258"/>
      <c r="H34" s="258"/>
      <c r="I34" s="259"/>
      <c r="J34" s="259"/>
      <c r="K34" s="259"/>
      <c r="L34" s="259"/>
      <c r="M34" s="259"/>
      <c r="N34" s="259"/>
      <c r="O34" s="259"/>
      <c r="P34" s="259"/>
      <c r="Q34" s="9"/>
      <c r="R34" s="9"/>
      <c r="S34" s="9"/>
      <c r="T34" s="9"/>
      <c r="U34" s="9"/>
      <c r="V34" s="9"/>
      <c r="W34" s="9"/>
      <c r="X34" s="9"/>
      <c r="Y34" s="9"/>
      <c r="Z34" s="258" t="s">
        <v>380</v>
      </c>
      <c r="AA34" s="258"/>
      <c r="AB34" s="258"/>
      <c r="AC34" s="258"/>
      <c r="AD34" s="258"/>
      <c r="AE34" s="258"/>
      <c r="AF34" s="258"/>
      <c r="AG34" s="258"/>
      <c r="AH34" s="258"/>
      <c r="AI34" s="259"/>
      <c r="AJ34" s="259"/>
      <c r="AK34" s="259"/>
      <c r="AL34" s="259"/>
      <c r="AM34" s="259"/>
      <c r="AN34" s="259"/>
      <c r="AO34" s="259"/>
      <c r="AP34" s="259"/>
      <c r="AQ34" s="259"/>
      <c r="AR34" s="259"/>
      <c r="AS34" s="259"/>
      <c r="AT34" s="259"/>
      <c r="AU34" s="259"/>
      <c r="AV34" s="259"/>
      <c r="AW34" s="259"/>
      <c r="AX34" s="259"/>
      <c r="AY34" s="259"/>
      <c r="AZ34" s="259"/>
      <c r="BA34" s="259"/>
      <c r="BB34" s="259"/>
      <c r="BC34" s="27"/>
      <c r="BD34" s="43"/>
      <c r="BE34" s="43"/>
      <c r="BF34" s="43"/>
      <c r="BG34" s="43"/>
      <c r="BH34" s="43"/>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row>
    <row r="35" spans="1:111" ht="5.25" customHeight="1" x14ac:dyDescent="0.25">
      <c r="A35" s="26"/>
      <c r="B35" s="9"/>
      <c r="C35" s="9"/>
      <c r="D35" s="9"/>
      <c r="E35" s="9"/>
      <c r="F35" s="9"/>
      <c r="G35" s="13"/>
      <c r="H35" s="13"/>
      <c r="I35" s="9"/>
      <c r="J35" s="9"/>
      <c r="K35" s="9"/>
      <c r="L35" s="9"/>
      <c r="M35" s="9"/>
      <c r="N35" s="9"/>
      <c r="O35" s="9"/>
      <c r="P35" s="9"/>
      <c r="Q35" s="9"/>
      <c r="R35" s="9"/>
      <c r="S35" s="9"/>
      <c r="T35" s="9"/>
      <c r="U35" s="9"/>
      <c r="V35" s="9"/>
      <c r="W35" s="9"/>
      <c r="X35" s="9"/>
      <c r="Y35" s="9"/>
      <c r="Z35" s="9"/>
      <c r="AA35" s="9"/>
      <c r="AB35" s="9"/>
      <c r="AC35" s="9"/>
      <c r="AD35" s="13"/>
      <c r="AE35" s="13"/>
      <c r="AF35" s="9"/>
      <c r="AG35" s="9"/>
      <c r="AH35" s="9"/>
      <c r="AI35" s="9"/>
      <c r="AJ35" s="9"/>
      <c r="AK35" s="9"/>
      <c r="AL35" s="9"/>
      <c r="AM35" s="9"/>
      <c r="AN35" s="9"/>
      <c r="AO35" s="9"/>
      <c r="AP35" s="9"/>
      <c r="AQ35" s="9"/>
      <c r="AR35" s="9"/>
      <c r="AS35" s="9"/>
      <c r="AT35" s="9"/>
      <c r="AU35" s="9"/>
      <c r="AV35" s="9"/>
      <c r="AW35" s="9"/>
      <c r="AX35" s="9"/>
      <c r="AY35" s="9"/>
      <c r="AZ35" s="9"/>
      <c r="BA35" s="9"/>
      <c r="BB35" s="9"/>
      <c r="BC35" s="27"/>
      <c r="BD35" s="46"/>
      <c r="BE35" s="45"/>
      <c r="BF35" s="45"/>
      <c r="BG35" s="45"/>
      <c r="BH35" s="45"/>
      <c r="BI35" s="168"/>
      <c r="BJ35" s="43"/>
      <c r="BK35" s="43"/>
      <c r="BL35" s="43"/>
      <c r="BM35" s="43"/>
      <c r="BN35" s="43"/>
    </row>
    <row r="36" spans="1:111" x14ac:dyDescent="0.25">
      <c r="A36" s="272" t="s">
        <v>807</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4"/>
      <c r="BD36" s="43"/>
      <c r="BE36" s="43"/>
      <c r="BF36" s="43"/>
      <c r="BG36" s="43"/>
      <c r="BH36" s="43"/>
      <c r="BI36" s="168"/>
      <c r="BJ36" s="43"/>
      <c r="BK36" s="43"/>
      <c r="BL36" s="43"/>
      <c r="BM36" s="43"/>
      <c r="BN36" s="43"/>
    </row>
    <row r="37" spans="1:111" x14ac:dyDescent="0.25">
      <c r="A37" s="26"/>
      <c r="B37" s="13" t="s">
        <v>376</v>
      </c>
      <c r="C37" s="13"/>
      <c r="D37" s="13"/>
      <c r="E37" s="13"/>
      <c r="F37" s="13"/>
      <c r="G37" s="13"/>
      <c r="H37" s="13"/>
      <c r="I37" s="259"/>
      <c r="J37" s="259"/>
      <c r="K37" s="259"/>
      <c r="L37" s="259"/>
      <c r="M37" s="259"/>
      <c r="N37" s="259"/>
      <c r="O37" s="259"/>
      <c r="P37" s="259"/>
      <c r="Q37" s="13"/>
      <c r="R37" s="13"/>
      <c r="S37" s="13"/>
      <c r="T37" s="13"/>
      <c r="U37" s="13"/>
      <c r="V37" s="13"/>
      <c r="W37" s="9"/>
      <c r="X37" s="9"/>
      <c r="Y37" s="9"/>
      <c r="Z37" s="275" t="s">
        <v>381</v>
      </c>
      <c r="AA37" s="275"/>
      <c r="AB37" s="275"/>
      <c r="AC37" s="259"/>
      <c r="AD37" s="259"/>
      <c r="AE37" s="259"/>
      <c r="AF37" s="259"/>
      <c r="AG37" s="259"/>
      <c r="AH37" s="259"/>
      <c r="AI37" s="259"/>
      <c r="AJ37" s="259"/>
      <c r="AK37" s="259"/>
      <c r="AL37" s="259"/>
      <c r="AM37" s="259"/>
      <c r="AN37" s="259"/>
      <c r="AO37" s="259"/>
      <c r="AP37" s="17"/>
      <c r="AQ37" s="17"/>
      <c r="AR37" s="17"/>
      <c r="AS37" s="17"/>
      <c r="AT37" s="17"/>
      <c r="AU37" s="17"/>
      <c r="AV37" s="17"/>
      <c r="AW37" s="17"/>
      <c r="AX37" s="17"/>
      <c r="AY37" s="17"/>
      <c r="AZ37" s="17"/>
      <c r="BA37" s="17"/>
      <c r="BB37" s="17"/>
      <c r="BC37" s="27"/>
      <c r="BD37" s="43"/>
      <c r="BE37" s="43"/>
      <c r="BF37" s="43"/>
      <c r="BG37" s="43"/>
      <c r="BH37" s="43"/>
      <c r="BI37" s="168"/>
      <c r="BJ37" s="43"/>
      <c r="BK37" s="43"/>
      <c r="BL37" s="43"/>
      <c r="BM37" s="43"/>
      <c r="BN37" s="43"/>
    </row>
    <row r="38" spans="1:111" ht="5.25" customHeight="1" x14ac:dyDescent="0.25">
      <c r="A38" s="26"/>
      <c r="B38" s="9"/>
      <c r="C38" s="9"/>
      <c r="D38" s="9"/>
      <c r="E38" s="9"/>
      <c r="F38" s="9"/>
      <c r="G38" s="13"/>
      <c r="H38" s="13"/>
      <c r="I38" s="9"/>
      <c r="J38" s="9"/>
      <c r="K38" s="9"/>
      <c r="L38" s="9"/>
      <c r="M38" s="9"/>
      <c r="N38" s="9"/>
      <c r="O38" s="9"/>
      <c r="P38" s="9"/>
      <c r="Q38" s="9"/>
      <c r="R38" s="9"/>
      <c r="S38" s="9"/>
      <c r="T38" s="9"/>
      <c r="U38" s="9"/>
      <c r="V38" s="9"/>
      <c r="W38" s="9"/>
      <c r="X38" s="9"/>
      <c r="Y38" s="9"/>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27"/>
      <c r="BD38" s="43"/>
      <c r="BE38" s="43"/>
      <c r="BF38" s="43"/>
      <c r="BG38" s="43"/>
      <c r="BH38" s="43"/>
      <c r="BI38" s="168"/>
      <c r="BJ38" s="43"/>
      <c r="BK38" s="43"/>
      <c r="BL38" s="43"/>
      <c r="BM38" s="43"/>
      <c r="BN38" s="43"/>
    </row>
    <row r="39" spans="1:111" x14ac:dyDescent="0.25">
      <c r="A39" s="26"/>
      <c r="B39" s="258" t="s">
        <v>377</v>
      </c>
      <c r="C39" s="258"/>
      <c r="D39" s="258"/>
      <c r="E39" s="258"/>
      <c r="F39" s="258"/>
      <c r="G39" s="258"/>
      <c r="H39" s="258"/>
      <c r="I39" s="258"/>
      <c r="J39" s="257"/>
      <c r="K39" s="257"/>
      <c r="L39" s="9"/>
      <c r="M39" s="9"/>
      <c r="N39" s="9"/>
      <c r="O39" s="9"/>
      <c r="P39" s="9"/>
      <c r="Q39" s="9"/>
      <c r="R39" s="9"/>
      <c r="S39" s="9"/>
      <c r="T39" s="9"/>
      <c r="U39" s="9"/>
      <c r="V39" s="9"/>
      <c r="W39" s="9"/>
      <c r="X39" s="9"/>
      <c r="Y39" s="9"/>
      <c r="Z39" s="258" t="s">
        <v>379</v>
      </c>
      <c r="AA39" s="258"/>
      <c r="AB39" s="258"/>
      <c r="AC39" s="258"/>
      <c r="AD39" s="258"/>
      <c r="AE39" s="258"/>
      <c r="AF39" s="258"/>
      <c r="AG39" s="258"/>
      <c r="AH39" s="258"/>
      <c r="AI39" s="259"/>
      <c r="AJ39" s="259"/>
      <c r="AK39" s="259"/>
      <c r="AL39" s="259"/>
      <c r="AM39" s="259"/>
      <c r="AN39" s="259"/>
      <c r="AO39" s="259"/>
      <c r="AP39" s="259"/>
      <c r="AQ39" s="259"/>
      <c r="AR39" s="259"/>
      <c r="AS39" s="259"/>
      <c r="AT39" s="259"/>
      <c r="AU39" s="9"/>
      <c r="AV39" s="9"/>
      <c r="AW39" s="9"/>
      <c r="AX39" s="9"/>
      <c r="AY39" s="9"/>
      <c r="AZ39" s="9"/>
      <c r="BA39" s="9"/>
      <c r="BB39" s="9"/>
      <c r="BC39" s="27"/>
      <c r="BD39" s="43"/>
      <c r="BE39" s="43"/>
      <c r="BF39" s="43"/>
      <c r="BG39" s="43"/>
      <c r="BH39" s="43"/>
      <c r="BI39" s="168"/>
      <c r="BJ39" s="43"/>
      <c r="BK39" s="43"/>
      <c r="BL39" s="43"/>
      <c r="BM39" s="43"/>
      <c r="BN39" s="43"/>
    </row>
    <row r="40" spans="1:111" ht="5.25" customHeight="1" x14ac:dyDescent="0.25">
      <c r="A40" s="26"/>
      <c r="B40" s="9"/>
      <c r="C40" s="9"/>
      <c r="D40" s="9"/>
      <c r="E40" s="9"/>
      <c r="F40" s="9"/>
      <c r="G40" s="13"/>
      <c r="H40" s="13"/>
      <c r="I40" s="9"/>
      <c r="J40" s="9"/>
      <c r="K40" s="9"/>
      <c r="L40" s="9"/>
      <c r="M40" s="9"/>
      <c r="N40" s="9"/>
      <c r="O40" s="9"/>
      <c r="P40" s="9"/>
      <c r="Q40" s="9"/>
      <c r="R40" s="9"/>
      <c r="S40" s="9"/>
      <c r="T40" s="9"/>
      <c r="U40" s="9"/>
      <c r="V40" s="9"/>
      <c r="W40" s="9"/>
      <c r="X40" s="9"/>
      <c r="Y40" s="9"/>
      <c r="Z40" s="9"/>
      <c r="AA40" s="9"/>
      <c r="AB40" s="9"/>
      <c r="AC40" s="9"/>
      <c r="AD40" s="13"/>
      <c r="AE40" s="13"/>
      <c r="AF40" s="9"/>
      <c r="AG40" s="9"/>
      <c r="AH40" s="9"/>
      <c r="AI40" s="9"/>
      <c r="AJ40" s="9"/>
      <c r="AK40" s="9"/>
      <c r="AL40" s="9"/>
      <c r="AM40" s="9"/>
      <c r="AN40" s="9"/>
      <c r="AO40" s="9"/>
      <c r="AP40" s="9"/>
      <c r="AQ40" s="9"/>
      <c r="AR40" s="9"/>
      <c r="AS40" s="9"/>
      <c r="AT40" s="9"/>
      <c r="AU40" s="9"/>
      <c r="AV40" s="9"/>
      <c r="AW40" s="9"/>
      <c r="AX40" s="9"/>
      <c r="AY40" s="9"/>
      <c r="AZ40" s="9"/>
      <c r="BA40" s="9"/>
      <c r="BB40" s="9"/>
      <c r="BC40" s="27"/>
      <c r="BD40" s="43"/>
      <c r="BE40" s="43"/>
      <c r="BF40" s="43"/>
      <c r="BG40" s="43"/>
      <c r="BH40" s="43"/>
      <c r="BI40" s="168"/>
      <c r="BJ40" s="43"/>
      <c r="BK40" s="43"/>
      <c r="BL40" s="43"/>
      <c r="BM40" s="43"/>
      <c r="BN40" s="43"/>
    </row>
    <row r="41" spans="1:111" x14ac:dyDescent="0.25">
      <c r="A41" s="26"/>
      <c r="B41" s="258" t="s">
        <v>378</v>
      </c>
      <c r="C41" s="258"/>
      <c r="D41" s="258"/>
      <c r="E41" s="258"/>
      <c r="F41" s="258"/>
      <c r="G41" s="258"/>
      <c r="H41" s="258"/>
      <c r="I41" s="259"/>
      <c r="J41" s="259"/>
      <c r="K41" s="259"/>
      <c r="L41" s="259"/>
      <c r="M41" s="259"/>
      <c r="N41" s="259"/>
      <c r="O41" s="259"/>
      <c r="P41" s="259"/>
      <c r="Q41" s="9"/>
      <c r="R41" s="9"/>
      <c r="S41" s="9"/>
      <c r="T41" s="9"/>
      <c r="U41" s="9"/>
      <c r="V41" s="9"/>
      <c r="W41" s="9"/>
      <c r="X41" s="9"/>
      <c r="Y41" s="9"/>
      <c r="Z41" s="258" t="s">
        <v>380</v>
      </c>
      <c r="AA41" s="258"/>
      <c r="AB41" s="258"/>
      <c r="AC41" s="258"/>
      <c r="AD41" s="258"/>
      <c r="AE41" s="258"/>
      <c r="AF41" s="258"/>
      <c r="AG41" s="258"/>
      <c r="AH41" s="258"/>
      <c r="AI41" s="259"/>
      <c r="AJ41" s="259"/>
      <c r="AK41" s="259"/>
      <c r="AL41" s="259"/>
      <c r="AM41" s="259"/>
      <c r="AN41" s="259"/>
      <c r="AO41" s="259"/>
      <c r="AP41" s="259"/>
      <c r="AQ41" s="259"/>
      <c r="AR41" s="259"/>
      <c r="AS41" s="259"/>
      <c r="AT41" s="259"/>
      <c r="AU41" s="259"/>
      <c r="AV41" s="259"/>
      <c r="AW41" s="259"/>
      <c r="AX41" s="259"/>
      <c r="AY41" s="259"/>
      <c r="AZ41" s="259"/>
      <c r="BA41" s="259"/>
      <c r="BB41" s="259"/>
      <c r="BC41" s="27"/>
      <c r="BD41" s="43"/>
      <c r="BE41" s="43"/>
      <c r="BF41" s="43"/>
      <c r="BG41" s="43"/>
      <c r="BH41" s="43"/>
      <c r="BI41" s="168"/>
      <c r="BJ41" s="43"/>
      <c r="BK41" s="43"/>
      <c r="BL41" s="43"/>
      <c r="BM41" s="43"/>
      <c r="BN41" s="43"/>
    </row>
    <row r="42" spans="1:111" ht="5.25" customHeight="1" x14ac:dyDescent="0.25">
      <c r="A42" s="26"/>
      <c r="B42" s="74"/>
      <c r="C42" s="74"/>
      <c r="D42" s="74"/>
      <c r="E42" s="74"/>
      <c r="F42" s="74"/>
      <c r="G42" s="74"/>
      <c r="H42" s="74"/>
      <c r="I42" s="78"/>
      <c r="J42" s="78"/>
      <c r="K42" s="78"/>
      <c r="L42" s="78"/>
      <c r="M42" s="78"/>
      <c r="N42" s="78"/>
      <c r="O42" s="78"/>
      <c r="P42" s="78"/>
      <c r="Q42" s="9"/>
      <c r="R42" s="9"/>
      <c r="S42" s="9"/>
      <c r="T42" s="9"/>
      <c r="U42" s="9"/>
      <c r="V42" s="9"/>
      <c r="W42" s="9"/>
      <c r="X42" s="9"/>
      <c r="Y42" s="9"/>
      <c r="Z42" s="74"/>
      <c r="AA42" s="74"/>
      <c r="AB42" s="74"/>
      <c r="AC42" s="74"/>
      <c r="AD42" s="74"/>
      <c r="AE42" s="74"/>
      <c r="AF42" s="74"/>
      <c r="AG42" s="74"/>
      <c r="AH42" s="74"/>
      <c r="AI42" s="78"/>
      <c r="AJ42" s="78"/>
      <c r="AK42" s="78"/>
      <c r="AL42" s="78"/>
      <c r="AM42" s="78"/>
      <c r="AN42" s="78"/>
      <c r="AO42" s="78"/>
      <c r="AP42" s="78"/>
      <c r="AQ42" s="78"/>
      <c r="AR42" s="78"/>
      <c r="AS42" s="78"/>
      <c r="AT42" s="78"/>
      <c r="AU42" s="78"/>
      <c r="AV42" s="78"/>
      <c r="AW42" s="78"/>
      <c r="AX42" s="78"/>
      <c r="AY42" s="78"/>
      <c r="AZ42" s="78"/>
      <c r="BA42" s="78"/>
      <c r="BB42" s="78"/>
      <c r="BC42" s="27"/>
      <c r="BD42" s="43"/>
      <c r="BE42" s="43"/>
      <c r="BF42" s="43"/>
      <c r="BG42" s="43"/>
      <c r="BH42" s="43"/>
      <c r="BI42" s="168"/>
      <c r="BJ42" s="43"/>
      <c r="BK42" s="43"/>
      <c r="BL42" s="43"/>
      <c r="BM42" s="43"/>
      <c r="BN42" s="43"/>
    </row>
    <row r="43" spans="1:111" x14ac:dyDescent="0.25">
      <c r="A43" s="26"/>
      <c r="B43" s="276" t="s">
        <v>808</v>
      </c>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
      <c r="BD43" s="43"/>
      <c r="BE43" s="43"/>
      <c r="BF43" s="43"/>
      <c r="BG43" s="43"/>
      <c r="BH43" s="43"/>
      <c r="BI43" s="168"/>
      <c r="BJ43" s="43"/>
      <c r="BK43" s="43"/>
      <c r="BL43" s="43"/>
      <c r="BM43" s="43"/>
      <c r="BN43" s="43"/>
    </row>
    <row r="44" spans="1:111" ht="5.25" customHeight="1" x14ac:dyDescent="0.25">
      <c r="A44" s="26"/>
      <c r="B44" s="9"/>
      <c r="C44" s="9"/>
      <c r="D44" s="9"/>
      <c r="E44" s="9"/>
      <c r="F44" s="9"/>
      <c r="G44" s="13"/>
      <c r="H44" s="13"/>
      <c r="I44" s="9"/>
      <c r="J44" s="9"/>
      <c r="K44" s="9"/>
      <c r="L44" s="9"/>
      <c r="M44" s="9"/>
      <c r="N44" s="9"/>
      <c r="O44" s="9"/>
      <c r="P44" s="9"/>
      <c r="Q44" s="9"/>
      <c r="R44" s="9"/>
      <c r="S44" s="9"/>
      <c r="T44" s="9"/>
      <c r="U44" s="9"/>
      <c r="V44" s="9"/>
      <c r="W44" s="9"/>
      <c r="X44" s="9"/>
      <c r="Y44" s="9"/>
      <c r="Z44" s="9"/>
      <c r="AA44" s="9"/>
      <c r="AB44" s="9"/>
      <c r="AC44" s="9"/>
      <c r="AD44" s="13"/>
      <c r="AE44" s="13"/>
      <c r="AF44" s="9"/>
      <c r="AG44" s="9"/>
      <c r="AH44" s="9"/>
      <c r="AI44" s="9"/>
      <c r="AJ44" s="9"/>
      <c r="AK44" s="9"/>
      <c r="AL44" s="9"/>
      <c r="AM44" s="9"/>
      <c r="AN44" s="9"/>
      <c r="AO44" s="9"/>
      <c r="AP44" s="9"/>
      <c r="AQ44" s="9"/>
      <c r="AR44" s="9"/>
      <c r="AS44" s="9"/>
      <c r="AT44" s="9"/>
      <c r="AU44" s="9"/>
      <c r="AV44" s="9"/>
      <c r="AW44" s="9"/>
      <c r="AX44" s="9"/>
      <c r="AY44" s="9"/>
      <c r="AZ44" s="9"/>
      <c r="BA44" s="9"/>
      <c r="BB44" s="9"/>
      <c r="BC44" s="27"/>
      <c r="BD44" s="46"/>
      <c r="BE44" s="45"/>
      <c r="BF44" s="45"/>
      <c r="BG44" s="45"/>
      <c r="BH44" s="45"/>
      <c r="BI44" s="168"/>
      <c r="BJ44" s="43"/>
      <c r="BK44" s="43"/>
      <c r="BL44" s="43"/>
      <c r="BM44" s="43"/>
      <c r="BN44" s="43"/>
    </row>
    <row r="45" spans="1:111" ht="15.75" customHeight="1" x14ac:dyDescent="0.25">
      <c r="A45" s="272" t="s">
        <v>804</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4"/>
      <c r="BD45" s="43"/>
      <c r="BE45" s="43"/>
      <c r="BF45" s="43"/>
      <c r="BG45" s="43"/>
      <c r="BH45" s="43"/>
      <c r="BI45" s="168"/>
      <c r="BJ45" s="43"/>
      <c r="BK45" s="43"/>
      <c r="BL45" s="43"/>
      <c r="BM45" s="43"/>
      <c r="BN45" s="43"/>
    </row>
    <row r="46" spans="1:111" ht="5.25" customHeight="1" x14ac:dyDescent="0.25">
      <c r="A46" s="53"/>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54"/>
      <c r="BD46" s="43"/>
      <c r="BE46" s="43"/>
      <c r="BF46" s="43"/>
      <c r="BG46" s="43"/>
      <c r="BH46" s="43"/>
      <c r="BI46" s="168"/>
      <c r="BJ46" s="43"/>
      <c r="BK46" s="43"/>
      <c r="BL46" s="43"/>
      <c r="BM46" s="43"/>
      <c r="BN46" s="43"/>
    </row>
    <row r="47" spans="1:111" ht="15.75" customHeight="1" x14ac:dyDescent="0.25">
      <c r="A47" s="53"/>
      <c r="B47" s="258" t="s">
        <v>805</v>
      </c>
      <c r="C47" s="258"/>
      <c r="D47" s="258"/>
      <c r="E47" s="258"/>
      <c r="F47" s="258"/>
      <c r="G47" s="258"/>
      <c r="H47" s="258"/>
      <c r="I47" s="258"/>
      <c r="J47" s="258"/>
      <c r="K47" s="258"/>
      <c r="L47" s="258"/>
      <c r="M47" s="258"/>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76"/>
      <c r="AV47" s="76"/>
      <c r="AW47" s="76"/>
      <c r="AX47" s="76"/>
      <c r="AY47" s="76"/>
      <c r="AZ47" s="76"/>
      <c r="BA47" s="76"/>
      <c r="BB47" s="76"/>
      <c r="BC47" s="54"/>
      <c r="BD47" s="43"/>
      <c r="BE47" s="43"/>
      <c r="BF47" s="43"/>
      <c r="BG47" s="43"/>
      <c r="BH47" s="43"/>
      <c r="BI47" s="168"/>
      <c r="BJ47" s="43"/>
      <c r="BK47" s="43"/>
      <c r="BL47" s="43"/>
      <c r="BM47" s="43"/>
      <c r="BN47" s="43"/>
    </row>
    <row r="48" spans="1:111" ht="6.75" customHeight="1" x14ac:dyDescent="0.25">
      <c r="A48" s="26"/>
      <c r="B48" s="8"/>
      <c r="C48" s="9"/>
      <c r="D48" s="9"/>
      <c r="E48" s="9"/>
      <c r="F48" s="9"/>
      <c r="G48" s="13"/>
      <c r="H48" s="13"/>
      <c r="I48" s="9"/>
      <c r="J48" s="9"/>
      <c r="K48" s="9"/>
      <c r="L48" s="9"/>
      <c r="M48" s="9"/>
      <c r="N48" s="9"/>
      <c r="O48" s="9"/>
      <c r="P48" s="9"/>
      <c r="Q48" s="9"/>
      <c r="R48" s="9"/>
      <c r="S48" s="9"/>
      <c r="T48" s="9"/>
      <c r="U48" s="9"/>
      <c r="V48" s="9"/>
      <c r="W48" s="9"/>
      <c r="X48" s="9"/>
      <c r="Y48" s="9"/>
      <c r="Z48" s="9"/>
      <c r="AA48" s="9"/>
      <c r="AB48" s="9"/>
      <c r="AC48" s="9"/>
      <c r="AD48" s="13"/>
      <c r="AE48" s="13"/>
      <c r="AF48" s="9"/>
      <c r="AG48" s="9"/>
      <c r="AH48" s="9"/>
      <c r="AI48" s="9"/>
      <c r="AJ48" s="9"/>
      <c r="AK48" s="9"/>
      <c r="AL48" s="9"/>
      <c r="AM48" s="9"/>
      <c r="AN48" s="9"/>
      <c r="AO48" s="9"/>
      <c r="AP48" s="9"/>
      <c r="AQ48" s="9"/>
      <c r="AR48" s="9"/>
      <c r="AS48" s="9"/>
      <c r="AT48" s="9"/>
      <c r="AU48" s="9"/>
      <c r="AV48" s="9"/>
      <c r="AW48" s="9"/>
      <c r="AX48" s="9"/>
      <c r="AY48" s="9"/>
      <c r="AZ48" s="9"/>
      <c r="BA48" s="9"/>
      <c r="BB48" s="9"/>
      <c r="BC48" s="27"/>
      <c r="BD48" s="46"/>
      <c r="BE48" s="45"/>
      <c r="BF48" s="45"/>
      <c r="BG48" s="45"/>
      <c r="BH48" s="45"/>
      <c r="BI48" s="168"/>
      <c r="BJ48" s="43"/>
      <c r="BK48" s="43"/>
      <c r="BL48" s="43"/>
      <c r="BM48" s="43"/>
      <c r="BN48" s="43"/>
    </row>
    <row r="49" spans="1:76" x14ac:dyDescent="0.25">
      <c r="A49" s="26"/>
      <c r="B49" s="13" t="s">
        <v>376</v>
      </c>
      <c r="C49" s="13"/>
      <c r="D49" s="13"/>
      <c r="E49" s="13"/>
      <c r="F49" s="13"/>
      <c r="G49" s="13"/>
      <c r="H49" s="13"/>
      <c r="I49" s="259"/>
      <c r="J49" s="259"/>
      <c r="K49" s="259"/>
      <c r="L49" s="259"/>
      <c r="M49" s="259"/>
      <c r="N49" s="259"/>
      <c r="O49" s="259"/>
      <c r="P49" s="259"/>
      <c r="Q49" s="13"/>
      <c r="R49" s="13"/>
      <c r="S49" s="13"/>
      <c r="T49" s="13"/>
      <c r="U49" s="13"/>
      <c r="V49" s="13"/>
      <c r="W49" s="9"/>
      <c r="X49" s="9"/>
      <c r="Y49" s="9"/>
      <c r="Z49" s="277" t="s">
        <v>381</v>
      </c>
      <c r="AA49" s="277"/>
      <c r="AB49" s="277"/>
      <c r="AC49" s="259"/>
      <c r="AD49" s="259"/>
      <c r="AE49" s="259"/>
      <c r="AF49" s="259"/>
      <c r="AG49" s="259"/>
      <c r="AH49" s="259"/>
      <c r="AI49" s="259"/>
      <c r="AJ49" s="259"/>
      <c r="AK49" s="259"/>
      <c r="AL49" s="259"/>
      <c r="AM49" s="259"/>
      <c r="AN49" s="259"/>
      <c r="AO49" s="259"/>
      <c r="AP49" s="259"/>
      <c r="AQ49" s="259"/>
      <c r="AR49" s="259"/>
      <c r="AS49" s="259"/>
      <c r="AT49" s="259"/>
      <c r="AU49" s="9"/>
      <c r="AV49" s="9"/>
      <c r="AW49" s="9"/>
      <c r="AX49" s="9"/>
      <c r="AY49" s="9"/>
      <c r="AZ49" s="9"/>
      <c r="BA49" s="9"/>
      <c r="BB49" s="9"/>
      <c r="BC49" s="27"/>
      <c r="BD49" s="46"/>
      <c r="BE49" s="45"/>
      <c r="BF49" s="45"/>
      <c r="BG49" s="45"/>
      <c r="BH49" s="45"/>
      <c r="BI49" s="168"/>
      <c r="BJ49" s="43"/>
      <c r="BK49" s="43"/>
      <c r="BL49" s="43"/>
      <c r="BM49" s="43"/>
      <c r="BN49" s="43"/>
    </row>
    <row r="50" spans="1:76" ht="5.25" customHeight="1" x14ac:dyDescent="0.25">
      <c r="A50" s="26"/>
      <c r="B50" s="9"/>
      <c r="C50" s="9"/>
      <c r="D50" s="9"/>
      <c r="E50" s="9"/>
      <c r="F50" s="9"/>
      <c r="G50" s="13"/>
      <c r="H50" s="13"/>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27"/>
      <c r="BD50" s="43"/>
      <c r="BE50" s="43"/>
      <c r="BF50" s="43"/>
      <c r="BG50" s="43"/>
      <c r="BH50" s="43"/>
      <c r="BI50" s="168"/>
      <c r="BJ50" s="43"/>
      <c r="BK50" s="43"/>
      <c r="BL50" s="43"/>
      <c r="BM50" s="43"/>
      <c r="BN50" s="43"/>
    </row>
    <row r="51" spans="1:76" x14ac:dyDescent="0.25">
      <c r="A51" s="26"/>
      <c r="B51" s="258" t="s">
        <v>377</v>
      </c>
      <c r="C51" s="258"/>
      <c r="D51" s="258"/>
      <c r="E51" s="258"/>
      <c r="F51" s="258"/>
      <c r="G51" s="258"/>
      <c r="H51" s="258"/>
      <c r="I51" s="258"/>
      <c r="J51" s="259"/>
      <c r="K51" s="259"/>
      <c r="L51" s="9"/>
      <c r="M51" s="9"/>
      <c r="N51" s="9"/>
      <c r="O51" s="9"/>
      <c r="P51" s="9"/>
      <c r="Q51" s="9"/>
      <c r="R51" s="9"/>
      <c r="S51" s="9"/>
      <c r="T51" s="9"/>
      <c r="U51" s="9"/>
      <c r="V51" s="9"/>
      <c r="W51" s="9"/>
      <c r="X51" s="9"/>
      <c r="Y51" s="9"/>
      <c r="Z51" s="258" t="s">
        <v>379</v>
      </c>
      <c r="AA51" s="258"/>
      <c r="AB51" s="258"/>
      <c r="AC51" s="258"/>
      <c r="AD51" s="258"/>
      <c r="AE51" s="258"/>
      <c r="AF51" s="258"/>
      <c r="AG51" s="258"/>
      <c r="AH51" s="258"/>
      <c r="AI51" s="259"/>
      <c r="AJ51" s="259"/>
      <c r="AK51" s="259"/>
      <c r="AL51" s="259"/>
      <c r="AM51" s="259"/>
      <c r="AN51" s="259"/>
      <c r="AO51" s="259"/>
      <c r="AP51" s="259"/>
      <c r="AQ51" s="259"/>
      <c r="AR51" s="259"/>
      <c r="AS51" s="259"/>
      <c r="AT51" s="259"/>
      <c r="AU51" s="9"/>
      <c r="AV51" s="9"/>
      <c r="AW51" s="9"/>
      <c r="AX51" s="9"/>
      <c r="AY51" s="9"/>
      <c r="AZ51" s="9"/>
      <c r="BA51" s="9"/>
      <c r="BB51" s="9"/>
      <c r="BC51" s="27"/>
      <c r="BD51" s="43"/>
      <c r="BE51" s="43"/>
      <c r="BF51" s="43"/>
      <c r="BG51" s="43"/>
      <c r="BH51" s="43"/>
      <c r="BI51" s="168"/>
      <c r="BJ51" s="43"/>
      <c r="BK51" s="43"/>
      <c r="BL51" s="43"/>
      <c r="BM51" s="43"/>
      <c r="BN51" s="43"/>
    </row>
    <row r="52" spans="1:76" ht="5.25" customHeight="1" x14ac:dyDescent="0.25">
      <c r="A52" s="26"/>
      <c r="B52" s="9"/>
      <c r="C52" s="9"/>
      <c r="D52" s="9"/>
      <c r="E52" s="9"/>
      <c r="F52" s="9"/>
      <c r="G52" s="13"/>
      <c r="H52" s="13"/>
      <c r="I52" s="9"/>
      <c r="J52" s="9"/>
      <c r="K52" s="9"/>
      <c r="L52" s="9"/>
      <c r="M52" s="9"/>
      <c r="N52" s="9"/>
      <c r="O52" s="9"/>
      <c r="P52" s="9"/>
      <c r="Q52" s="9"/>
      <c r="R52" s="9"/>
      <c r="S52" s="9"/>
      <c r="T52" s="9"/>
      <c r="U52" s="9"/>
      <c r="V52" s="9"/>
      <c r="W52" s="9"/>
      <c r="X52" s="9"/>
      <c r="Y52" s="9"/>
      <c r="Z52" s="9"/>
      <c r="AA52" s="9"/>
      <c r="AB52" s="9"/>
      <c r="AC52" s="9"/>
      <c r="AD52" s="13"/>
      <c r="AE52" s="13"/>
      <c r="AF52" s="9"/>
      <c r="AG52" s="9"/>
      <c r="AH52" s="9"/>
      <c r="AI52" s="9"/>
      <c r="AJ52" s="9"/>
      <c r="AK52" s="9"/>
      <c r="AL52" s="9"/>
      <c r="AM52" s="9"/>
      <c r="AN52" s="9"/>
      <c r="AO52" s="9"/>
      <c r="AP52" s="9"/>
      <c r="AQ52" s="9"/>
      <c r="AR52" s="9"/>
      <c r="AS52" s="9"/>
      <c r="AT52" s="9"/>
      <c r="AU52" s="9"/>
      <c r="AV52" s="9"/>
      <c r="AW52" s="9"/>
      <c r="AX52" s="9"/>
      <c r="AY52" s="9"/>
      <c r="AZ52" s="9"/>
      <c r="BA52" s="9"/>
      <c r="BB52" s="9"/>
      <c r="BC52" s="27"/>
      <c r="BD52" s="43"/>
      <c r="BE52" s="43"/>
      <c r="BF52" s="43"/>
      <c r="BG52" s="43"/>
      <c r="BH52" s="43"/>
      <c r="BI52" s="168"/>
      <c r="BJ52" s="43"/>
      <c r="BK52" s="43"/>
      <c r="BL52" s="43"/>
      <c r="BM52" s="43"/>
      <c r="BN52" s="43"/>
    </row>
    <row r="53" spans="1:76" ht="16.5" customHeight="1" x14ac:dyDescent="0.25">
      <c r="A53" s="26"/>
      <c r="B53" s="258" t="s">
        <v>378</v>
      </c>
      <c r="C53" s="258"/>
      <c r="D53" s="258"/>
      <c r="E53" s="258"/>
      <c r="F53" s="258"/>
      <c r="G53" s="258"/>
      <c r="H53" s="258"/>
      <c r="I53" s="259"/>
      <c r="J53" s="259"/>
      <c r="K53" s="259"/>
      <c r="L53" s="259"/>
      <c r="M53" s="259"/>
      <c r="N53" s="259"/>
      <c r="O53" s="259"/>
      <c r="P53" s="259"/>
      <c r="Q53" s="9"/>
      <c r="R53" s="9"/>
      <c r="S53" s="9"/>
      <c r="T53" s="9"/>
      <c r="U53" s="9"/>
      <c r="V53" s="9"/>
      <c r="W53" s="9"/>
      <c r="X53" s="9"/>
      <c r="Y53" s="9"/>
      <c r="Z53" s="74" t="s">
        <v>380</v>
      </c>
      <c r="AA53" s="74"/>
      <c r="AB53" s="74"/>
      <c r="AC53" s="74"/>
      <c r="AD53" s="74"/>
      <c r="AE53" s="74"/>
      <c r="AF53" s="74"/>
      <c r="AG53" s="74"/>
      <c r="AH53" s="74"/>
      <c r="AI53" s="259"/>
      <c r="AJ53" s="259"/>
      <c r="AK53" s="259"/>
      <c r="AL53" s="259"/>
      <c r="AM53" s="259"/>
      <c r="AN53" s="259"/>
      <c r="AO53" s="259"/>
      <c r="AP53" s="259"/>
      <c r="AQ53" s="259"/>
      <c r="AR53" s="259"/>
      <c r="AS53" s="259"/>
      <c r="AT53" s="259"/>
      <c r="AU53" s="259"/>
      <c r="AV53" s="259"/>
      <c r="AW53" s="259"/>
      <c r="AX53" s="259"/>
      <c r="AY53" s="259"/>
      <c r="AZ53" s="259"/>
      <c r="BA53" s="259"/>
      <c r="BB53" s="259"/>
      <c r="BC53" s="27"/>
      <c r="BD53" s="43"/>
      <c r="BE53" s="43"/>
      <c r="BF53" s="43"/>
      <c r="BG53" s="43"/>
      <c r="BH53" s="43"/>
      <c r="BI53" s="168"/>
      <c r="BJ53" s="43"/>
      <c r="BK53" s="43"/>
      <c r="BL53" s="43"/>
      <c r="BM53" s="43"/>
      <c r="BN53" s="43"/>
    </row>
    <row r="54" spans="1:76" ht="6.75" customHeight="1" x14ac:dyDescent="0.25">
      <c r="A54" s="26"/>
      <c r="B54" s="9"/>
      <c r="C54" s="9"/>
      <c r="D54" s="9"/>
      <c r="E54" s="9"/>
      <c r="F54" s="9"/>
      <c r="G54" s="13"/>
      <c r="H54" s="13"/>
      <c r="I54" s="9"/>
      <c r="J54" s="9"/>
      <c r="K54" s="9"/>
      <c r="L54" s="9"/>
      <c r="M54" s="9"/>
      <c r="N54" s="9"/>
      <c r="O54" s="9"/>
      <c r="P54" s="9"/>
      <c r="Q54" s="9"/>
      <c r="R54" s="9"/>
      <c r="S54" s="9"/>
      <c r="T54" s="9"/>
      <c r="U54" s="9"/>
      <c r="V54" s="9"/>
      <c r="W54" s="9"/>
      <c r="X54" s="9"/>
      <c r="Y54" s="9"/>
      <c r="Z54" s="9"/>
      <c r="AA54" s="9"/>
      <c r="AB54" s="9"/>
      <c r="AC54" s="9"/>
      <c r="AD54" s="13"/>
      <c r="AE54" s="13"/>
      <c r="AF54" s="9"/>
      <c r="AG54" s="9"/>
      <c r="AH54" s="9"/>
      <c r="AI54" s="9"/>
      <c r="AJ54" s="9"/>
      <c r="AK54" s="9"/>
      <c r="AL54" s="9"/>
      <c r="AM54" s="9"/>
      <c r="AN54" s="9"/>
      <c r="AO54" s="9"/>
      <c r="AP54" s="9"/>
      <c r="AQ54" s="9"/>
      <c r="AR54" s="9"/>
      <c r="AS54" s="9"/>
      <c r="AT54" s="9"/>
      <c r="AU54" s="9"/>
      <c r="AV54" s="9"/>
      <c r="AW54" s="9"/>
      <c r="AX54" s="9"/>
      <c r="AY54" s="9"/>
      <c r="AZ54" s="9"/>
      <c r="BA54" s="9"/>
      <c r="BB54" s="9"/>
      <c r="BC54" s="27"/>
      <c r="BD54" s="43"/>
      <c r="BE54" s="43"/>
      <c r="BF54" s="43"/>
      <c r="BG54" s="43"/>
      <c r="BH54" s="43"/>
      <c r="BI54" s="168"/>
      <c r="BJ54" s="43"/>
      <c r="BK54" s="43"/>
      <c r="BL54" s="43"/>
      <c r="BM54" s="43"/>
      <c r="BN54" s="43"/>
    </row>
    <row r="55" spans="1:76" ht="15.75" customHeight="1" x14ac:dyDescent="0.25">
      <c r="A55" s="272" t="s">
        <v>803</v>
      </c>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4"/>
      <c r="BD55" s="43"/>
      <c r="BE55" s="43"/>
      <c r="BF55" s="43"/>
      <c r="BG55" s="43"/>
      <c r="BH55" s="43"/>
      <c r="BI55" s="168"/>
      <c r="BJ55" s="43"/>
      <c r="BK55" s="43"/>
      <c r="BL55" s="43"/>
      <c r="BM55" s="43"/>
      <c r="BN55" s="43"/>
    </row>
    <row r="56" spans="1:76" ht="5.25" customHeight="1" x14ac:dyDescent="0.25">
      <c r="A56" s="53"/>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54"/>
      <c r="BD56" s="43"/>
      <c r="BE56" s="43"/>
      <c r="BF56" s="43"/>
      <c r="BG56" s="43"/>
      <c r="BH56" s="43"/>
      <c r="BI56" s="168"/>
      <c r="BJ56" s="43"/>
      <c r="BK56" s="43"/>
      <c r="BL56" s="43"/>
      <c r="BM56" s="43"/>
      <c r="BN56" s="43"/>
    </row>
    <row r="57" spans="1:76" ht="15.75" customHeight="1" x14ac:dyDescent="0.25">
      <c r="A57" s="53"/>
      <c r="B57" s="258" t="s">
        <v>802</v>
      </c>
      <c r="C57" s="258"/>
      <c r="D57" s="258"/>
      <c r="E57" s="258"/>
      <c r="F57" s="258"/>
      <c r="G57" s="258"/>
      <c r="H57" s="258"/>
      <c r="I57" s="258"/>
      <c r="J57" s="258"/>
      <c r="K57" s="258"/>
      <c r="L57" s="258"/>
      <c r="M57" s="258"/>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76"/>
      <c r="AV57" s="76"/>
      <c r="AW57" s="76"/>
      <c r="AX57" s="76"/>
      <c r="AY57" s="76"/>
      <c r="AZ57" s="76"/>
      <c r="BA57" s="76"/>
      <c r="BB57" s="76"/>
      <c r="BC57" s="54"/>
      <c r="BD57" s="43"/>
      <c r="BE57" s="43"/>
      <c r="BF57" s="43"/>
      <c r="BG57" s="43"/>
      <c r="BH57" s="43"/>
      <c r="BI57" s="168"/>
      <c r="BJ57" s="43"/>
      <c r="BK57" s="43"/>
      <c r="BL57" s="43"/>
      <c r="BM57" s="43"/>
      <c r="BN57" s="43"/>
    </row>
    <row r="58" spans="1:76" ht="6.75" customHeight="1" x14ac:dyDescent="0.25">
      <c r="A58" s="26"/>
      <c r="B58" s="8"/>
      <c r="C58" s="9"/>
      <c r="D58" s="9"/>
      <c r="E58" s="9"/>
      <c r="F58" s="9"/>
      <c r="G58" s="13"/>
      <c r="H58" s="13"/>
      <c r="I58" s="9"/>
      <c r="J58" s="9"/>
      <c r="K58" s="9"/>
      <c r="L58" s="9"/>
      <c r="M58" s="9"/>
      <c r="N58" s="9"/>
      <c r="O58" s="9"/>
      <c r="P58" s="9"/>
      <c r="Q58" s="9"/>
      <c r="R58" s="9"/>
      <c r="S58" s="9"/>
      <c r="T58" s="9"/>
      <c r="U58" s="9"/>
      <c r="V58" s="9"/>
      <c r="W58" s="9"/>
      <c r="X58" s="9"/>
      <c r="Y58" s="9"/>
      <c r="Z58" s="9"/>
      <c r="AA58" s="9"/>
      <c r="AB58" s="9"/>
      <c r="AC58" s="9"/>
      <c r="AD58" s="13"/>
      <c r="AE58" s="13"/>
      <c r="AF58" s="9"/>
      <c r="AG58" s="9"/>
      <c r="AH58" s="9"/>
      <c r="AI58" s="9"/>
      <c r="AJ58" s="9"/>
      <c r="AK58" s="9"/>
      <c r="AL58" s="9"/>
      <c r="AM58" s="9"/>
      <c r="AN58" s="9"/>
      <c r="AO58" s="9"/>
      <c r="AP58" s="9"/>
      <c r="AQ58" s="9"/>
      <c r="AR58" s="9"/>
      <c r="AS58" s="9"/>
      <c r="AT58" s="9"/>
      <c r="AU58" s="9"/>
      <c r="AV58" s="9"/>
      <c r="AW58" s="9"/>
      <c r="AX58" s="9"/>
      <c r="AY58" s="9"/>
      <c r="AZ58" s="9"/>
      <c r="BA58" s="9"/>
      <c r="BB58" s="9"/>
      <c r="BC58" s="27"/>
      <c r="BD58" s="46"/>
      <c r="BE58" s="45"/>
      <c r="BF58" s="45"/>
      <c r="BG58" s="45"/>
      <c r="BH58" s="45"/>
      <c r="BI58" s="168"/>
      <c r="BJ58" s="43"/>
      <c r="BK58" s="43"/>
      <c r="BL58" s="43"/>
      <c r="BM58" s="43"/>
      <c r="BN58" s="43"/>
    </row>
    <row r="59" spans="1:76" x14ac:dyDescent="0.25">
      <c r="A59" s="26"/>
      <c r="B59" s="13" t="s">
        <v>376</v>
      </c>
      <c r="C59" s="13"/>
      <c r="D59" s="13"/>
      <c r="E59" s="13"/>
      <c r="F59" s="13"/>
      <c r="G59" s="13"/>
      <c r="H59" s="13"/>
      <c r="I59" s="259"/>
      <c r="J59" s="259"/>
      <c r="K59" s="259"/>
      <c r="L59" s="259"/>
      <c r="M59" s="259"/>
      <c r="N59" s="259"/>
      <c r="O59" s="259"/>
      <c r="P59" s="259"/>
      <c r="Q59" s="13"/>
      <c r="R59" s="13"/>
      <c r="S59" s="13"/>
      <c r="T59" s="13"/>
      <c r="U59" s="13"/>
      <c r="V59" s="13"/>
      <c r="W59" s="9"/>
      <c r="X59" s="9"/>
      <c r="Y59" s="9"/>
      <c r="Z59" s="277" t="s">
        <v>381</v>
      </c>
      <c r="AA59" s="277"/>
      <c r="AB59" s="277"/>
      <c r="AC59" s="259"/>
      <c r="AD59" s="259"/>
      <c r="AE59" s="259"/>
      <c r="AF59" s="259"/>
      <c r="AG59" s="259"/>
      <c r="AH59" s="259"/>
      <c r="AI59" s="259"/>
      <c r="AJ59" s="259"/>
      <c r="AK59" s="259"/>
      <c r="AL59" s="259"/>
      <c r="AM59" s="259"/>
      <c r="AN59" s="259"/>
      <c r="AO59" s="259"/>
      <c r="AP59" s="259"/>
      <c r="AQ59" s="259"/>
      <c r="AR59" s="259"/>
      <c r="AS59" s="259"/>
      <c r="AT59" s="259"/>
      <c r="AU59" s="9"/>
      <c r="AV59" s="9"/>
      <c r="AW59" s="9"/>
      <c r="AX59" s="9"/>
      <c r="AY59" s="9"/>
      <c r="AZ59" s="9"/>
      <c r="BA59" s="9"/>
      <c r="BB59" s="9"/>
      <c r="BC59" s="27"/>
      <c r="BD59" s="46"/>
      <c r="BE59" s="45"/>
      <c r="BF59" s="45"/>
      <c r="BG59" s="45"/>
      <c r="BH59" s="45"/>
      <c r="BI59" s="168"/>
      <c r="BJ59" s="43"/>
      <c r="BK59" s="43"/>
      <c r="BL59" s="43"/>
      <c r="BM59" s="43"/>
      <c r="BN59" s="43"/>
    </row>
    <row r="60" spans="1:76" ht="5.25" customHeight="1" x14ac:dyDescent="0.25">
      <c r="A60" s="26"/>
      <c r="B60" s="9"/>
      <c r="C60" s="9"/>
      <c r="D60" s="9"/>
      <c r="E60" s="9"/>
      <c r="F60" s="9"/>
      <c r="G60" s="13"/>
      <c r="H60" s="13"/>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27"/>
      <c r="BD60" s="43"/>
      <c r="BE60" s="43"/>
      <c r="BF60" s="43"/>
      <c r="BG60" s="43"/>
      <c r="BH60" s="43"/>
      <c r="BI60" s="168"/>
      <c r="BJ60" s="43"/>
      <c r="BK60" s="43"/>
      <c r="BL60" s="43"/>
      <c r="BM60" s="43"/>
      <c r="BN60" s="43"/>
    </row>
    <row r="61" spans="1:76" x14ac:dyDescent="0.25">
      <c r="A61" s="26"/>
      <c r="B61" s="258" t="s">
        <v>377</v>
      </c>
      <c r="C61" s="258"/>
      <c r="D61" s="258"/>
      <c r="E61" s="258"/>
      <c r="F61" s="258"/>
      <c r="G61" s="258"/>
      <c r="H61" s="258"/>
      <c r="I61" s="258"/>
      <c r="J61" s="259"/>
      <c r="K61" s="259"/>
      <c r="L61" s="9"/>
      <c r="M61" s="9"/>
      <c r="N61" s="9"/>
      <c r="O61" s="9"/>
      <c r="P61" s="9"/>
      <c r="Q61" s="9"/>
      <c r="R61" s="9"/>
      <c r="S61" s="9"/>
      <c r="T61" s="9"/>
      <c r="U61" s="9"/>
      <c r="V61" s="9"/>
      <c r="W61" s="9"/>
      <c r="X61" s="9"/>
      <c r="Y61" s="9"/>
      <c r="Z61" s="258" t="s">
        <v>379</v>
      </c>
      <c r="AA61" s="258"/>
      <c r="AB61" s="258"/>
      <c r="AC61" s="258"/>
      <c r="AD61" s="258"/>
      <c r="AE61" s="258"/>
      <c r="AF61" s="258"/>
      <c r="AG61" s="258"/>
      <c r="AH61" s="258"/>
      <c r="AI61" s="259"/>
      <c r="AJ61" s="259"/>
      <c r="AK61" s="259"/>
      <c r="AL61" s="259"/>
      <c r="AM61" s="259"/>
      <c r="AN61" s="259"/>
      <c r="AO61" s="259"/>
      <c r="AP61" s="259"/>
      <c r="AQ61" s="259"/>
      <c r="AR61" s="259"/>
      <c r="AS61" s="259"/>
      <c r="AT61" s="259"/>
      <c r="AU61" s="9"/>
      <c r="AV61" s="9"/>
      <c r="AW61" s="9"/>
      <c r="AX61" s="9"/>
      <c r="AY61" s="9"/>
      <c r="AZ61" s="9"/>
      <c r="BA61" s="9"/>
      <c r="BB61" s="9"/>
      <c r="BC61" s="27"/>
      <c r="BD61" s="43"/>
      <c r="BE61" s="43"/>
      <c r="BF61" s="43"/>
      <c r="BG61" s="43"/>
      <c r="BH61" s="43"/>
      <c r="BI61" s="168"/>
      <c r="BJ61" s="43"/>
      <c r="BK61" s="43"/>
      <c r="BL61" s="43"/>
      <c r="BM61" s="43"/>
      <c r="BN61" s="43"/>
    </row>
    <row r="62" spans="1:76" ht="5.25" customHeight="1" x14ac:dyDescent="0.25">
      <c r="A62" s="26"/>
      <c r="B62" s="9"/>
      <c r="C62" s="9"/>
      <c r="D62" s="9"/>
      <c r="E62" s="9"/>
      <c r="F62" s="9"/>
      <c r="G62" s="13"/>
      <c r="H62" s="13"/>
      <c r="I62" s="9"/>
      <c r="J62" s="9"/>
      <c r="K62" s="9"/>
      <c r="L62" s="9"/>
      <c r="M62" s="9"/>
      <c r="N62" s="9"/>
      <c r="O62" s="9"/>
      <c r="P62" s="9"/>
      <c r="Q62" s="9"/>
      <c r="R62" s="9"/>
      <c r="S62" s="9"/>
      <c r="T62" s="9"/>
      <c r="U62" s="9"/>
      <c r="V62" s="9"/>
      <c r="W62" s="9"/>
      <c r="X62" s="9"/>
      <c r="Y62" s="9"/>
      <c r="Z62" s="9"/>
      <c r="AA62" s="9"/>
      <c r="AB62" s="9"/>
      <c r="AC62" s="9"/>
      <c r="AD62" s="13"/>
      <c r="AE62" s="13"/>
      <c r="AF62" s="9"/>
      <c r="AG62" s="9"/>
      <c r="AH62" s="9"/>
      <c r="AI62" s="9"/>
      <c r="AJ62" s="9"/>
      <c r="AK62" s="9"/>
      <c r="AL62" s="9"/>
      <c r="AM62" s="9"/>
      <c r="AN62" s="9"/>
      <c r="AO62" s="9"/>
      <c r="AP62" s="9"/>
      <c r="AQ62" s="9"/>
      <c r="AR62" s="9"/>
      <c r="AS62" s="9"/>
      <c r="AT62" s="9"/>
      <c r="AU62" s="9"/>
      <c r="AV62" s="9"/>
      <c r="AW62" s="9"/>
      <c r="AX62" s="9"/>
      <c r="AY62" s="9"/>
      <c r="AZ62" s="9"/>
      <c r="BA62" s="9"/>
      <c r="BB62" s="9"/>
      <c r="BC62" s="27"/>
      <c r="BD62" s="43"/>
      <c r="BE62" s="43"/>
      <c r="BF62" s="43"/>
      <c r="BG62" s="43"/>
      <c r="BH62" s="43"/>
      <c r="BI62" s="168"/>
      <c r="BJ62" s="43"/>
      <c r="BK62" s="43"/>
      <c r="BL62" s="43"/>
      <c r="BM62" s="43"/>
      <c r="BN62" s="43"/>
      <c r="BX62" s="50"/>
    </row>
    <row r="63" spans="1:76" ht="16.5" customHeight="1" x14ac:dyDescent="0.25">
      <c r="A63" s="26"/>
      <c r="B63" s="258" t="s">
        <v>378</v>
      </c>
      <c r="C63" s="258"/>
      <c r="D63" s="258"/>
      <c r="E63" s="258"/>
      <c r="F63" s="258"/>
      <c r="G63" s="258"/>
      <c r="H63" s="258"/>
      <c r="I63" s="259"/>
      <c r="J63" s="259"/>
      <c r="K63" s="259"/>
      <c r="L63" s="259"/>
      <c r="M63" s="259"/>
      <c r="N63" s="259"/>
      <c r="O63" s="259"/>
      <c r="P63" s="259"/>
      <c r="Q63" s="9"/>
      <c r="R63" s="9"/>
      <c r="S63" s="9"/>
      <c r="T63" s="9"/>
      <c r="U63" s="9"/>
      <c r="V63" s="9"/>
      <c r="W63" s="9"/>
      <c r="X63" s="9"/>
      <c r="Y63" s="9"/>
      <c r="Z63" s="74" t="s">
        <v>380</v>
      </c>
      <c r="AA63" s="74"/>
      <c r="AB63" s="74"/>
      <c r="AC63" s="74"/>
      <c r="AD63" s="74"/>
      <c r="AE63" s="74"/>
      <c r="AF63" s="74"/>
      <c r="AG63" s="74"/>
      <c r="AH63" s="74"/>
      <c r="AI63" s="259"/>
      <c r="AJ63" s="259"/>
      <c r="AK63" s="259"/>
      <c r="AL63" s="259"/>
      <c r="AM63" s="259"/>
      <c r="AN63" s="259"/>
      <c r="AO63" s="259"/>
      <c r="AP63" s="259"/>
      <c r="AQ63" s="259"/>
      <c r="AR63" s="259"/>
      <c r="AS63" s="259"/>
      <c r="AT63" s="259"/>
      <c r="AU63" s="259"/>
      <c r="AV63" s="259"/>
      <c r="AW63" s="259"/>
      <c r="AX63" s="259"/>
      <c r="AY63" s="259"/>
      <c r="AZ63" s="259"/>
      <c r="BA63" s="259"/>
      <c r="BB63" s="259"/>
      <c r="BC63" s="27"/>
      <c r="BD63" s="43"/>
      <c r="BE63" s="43"/>
      <c r="BF63" s="43"/>
      <c r="BG63" s="43"/>
      <c r="BH63" s="43"/>
      <c r="BI63" s="168"/>
      <c r="BJ63" s="43"/>
      <c r="BK63" s="43"/>
      <c r="BL63" s="43"/>
      <c r="BM63" s="43"/>
      <c r="BN63" s="43"/>
    </row>
    <row r="64" spans="1:76" ht="6.75" customHeight="1" thickBot="1" x14ac:dyDescent="0.3">
      <c r="A64" s="28"/>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1"/>
      <c r="BI64" s="168"/>
      <c r="BJ64" s="43"/>
      <c r="BK64" s="43"/>
      <c r="BL64" s="43"/>
      <c r="BM64" s="43"/>
      <c r="BN64" s="43"/>
    </row>
    <row r="65" ht="16.5" thickTop="1" x14ac:dyDescent="0.25"/>
  </sheetData>
  <sheetProtection algorithmName="SHA-512" hashValue="ENEb+akk08EcN0Z1xDQZgF/GIB6hILVtblzmUfJuS7HcAO6GeMZrQ66aZD1rB76v3mcqkE/n2yINRegtfBYWgg==" saltValue="W6N67LsJLLoyInYPw+9N4g==" spinCount="100000" sheet="1" selectLockedCells="1"/>
  <mergeCells count="86">
    <mergeCell ref="BI1:DG1"/>
    <mergeCell ref="BI2:DG21"/>
    <mergeCell ref="B26:BB26"/>
    <mergeCell ref="B18:BB19"/>
    <mergeCell ref="A21:BC21"/>
    <mergeCell ref="AC22:BB23"/>
    <mergeCell ref="AI24:AX24"/>
    <mergeCell ref="A12:BC12"/>
    <mergeCell ref="B14:I14"/>
    <mergeCell ref="J14:AK14"/>
    <mergeCell ref="AL14:BB14"/>
    <mergeCell ref="B16:I16"/>
    <mergeCell ref="J16:AK16"/>
    <mergeCell ref="AL16:BB16"/>
    <mergeCell ref="AE8:AI8"/>
    <mergeCell ref="AJ8:AQ8"/>
    <mergeCell ref="B41:H41"/>
    <mergeCell ref="I41:P41"/>
    <mergeCell ref="Z41:AH41"/>
    <mergeCell ref="AI41:BB41"/>
    <mergeCell ref="BI22:DG24"/>
    <mergeCell ref="C22:N23"/>
    <mergeCell ref="Q22:AB23"/>
    <mergeCell ref="D24:M24"/>
    <mergeCell ref="R24:AA24"/>
    <mergeCell ref="BI25:DG34"/>
    <mergeCell ref="A28:BC28"/>
    <mergeCell ref="A29:BC29"/>
    <mergeCell ref="I30:P30"/>
    <mergeCell ref="Z30:AB30"/>
    <mergeCell ref="AC30:AO30"/>
    <mergeCell ref="B32:I32"/>
    <mergeCell ref="B51:I51"/>
    <mergeCell ref="J51:K51"/>
    <mergeCell ref="Z51:AH51"/>
    <mergeCell ref="AI51:AT51"/>
    <mergeCell ref="AC49:AT49"/>
    <mergeCell ref="I49:P49"/>
    <mergeCell ref="Z49:AB49"/>
    <mergeCell ref="B53:H53"/>
    <mergeCell ref="I53:P53"/>
    <mergeCell ref="AI53:BB53"/>
    <mergeCell ref="B63:H63"/>
    <mergeCell ref="I63:P63"/>
    <mergeCell ref="AI63:BB63"/>
    <mergeCell ref="A55:BC55"/>
    <mergeCell ref="I59:P59"/>
    <mergeCell ref="Z59:AB59"/>
    <mergeCell ref="AC59:AT59"/>
    <mergeCell ref="B61:I61"/>
    <mergeCell ref="J61:K61"/>
    <mergeCell ref="Z61:AH61"/>
    <mergeCell ref="AI61:AT61"/>
    <mergeCell ref="N57:AT57"/>
    <mergeCell ref="B57:M57"/>
    <mergeCell ref="N47:AT47"/>
    <mergeCell ref="B47:M47"/>
    <mergeCell ref="A36:BC36"/>
    <mergeCell ref="I37:P37"/>
    <mergeCell ref="Z34:AH34"/>
    <mergeCell ref="Z37:AB37"/>
    <mergeCell ref="AC37:AO37"/>
    <mergeCell ref="AI34:BB34"/>
    <mergeCell ref="A45:BC45"/>
    <mergeCell ref="B34:H34"/>
    <mergeCell ref="I34:P34"/>
    <mergeCell ref="B43:BB43"/>
    <mergeCell ref="B39:I39"/>
    <mergeCell ref="J39:K39"/>
    <mergeCell ref="Z39:AH39"/>
    <mergeCell ref="AI39:AT39"/>
    <mergeCell ref="J32:K32"/>
    <mergeCell ref="Z32:AH32"/>
    <mergeCell ref="AI32:AT32"/>
    <mergeCell ref="A1:BC1"/>
    <mergeCell ref="B2:BB2"/>
    <mergeCell ref="A3:BC3"/>
    <mergeCell ref="A4:BC4"/>
    <mergeCell ref="B6:T6"/>
    <mergeCell ref="U6:AQ6"/>
    <mergeCell ref="B10:I10"/>
    <mergeCell ref="J10:AB10"/>
    <mergeCell ref="AE10:AJ10"/>
    <mergeCell ref="AK10:AQ10"/>
    <mergeCell ref="B8:J8"/>
    <mergeCell ref="K8:AB8"/>
  </mergeCells>
  <conditionalFormatting sqref="AV8">
    <cfRule type="cellIs" dxfId="29" priority="7" operator="lessThan">
      <formula>0</formula>
    </cfRule>
  </conditionalFormatting>
  <conditionalFormatting sqref="J14:AK14">
    <cfRule type="expression" dxfId="28" priority="4">
      <formula>$J14="Missing Budget Sheet - Complete before proceeding:"</formula>
    </cfRule>
    <cfRule type="expression" dxfId="27" priority="6">
      <formula>$J$14="Incomplete - Click Link to complete before proceeding:"</formula>
    </cfRule>
  </conditionalFormatting>
  <conditionalFormatting sqref="J16:AK16">
    <cfRule type="expression" dxfId="26" priority="3">
      <formula>$J$16="Missing Budget Sheet - Complete before proceeding:"</formula>
    </cfRule>
    <cfRule type="expression" dxfId="25" priority="5">
      <formula>$J$16="Incomplete - Click Link to complete before proceeding:"</formula>
    </cfRule>
  </conditionalFormatting>
  <conditionalFormatting sqref="BI22:DG24">
    <cfRule type="expression" dxfId="24" priority="2">
      <formula>$BI$22="Your department has not applied for a SAFE Grant in the last 5 years - You must select 'Planning Grant' for the SAFE Application Type if applying for that program"</formula>
    </cfRule>
  </conditionalFormatting>
  <conditionalFormatting sqref="BI25:DG34">
    <cfRule type="expression" dxfId="23" priority="1">
      <formula>$BI$25="CORRECT SAFE APPLICATION TYPE!"</formula>
    </cfRule>
  </conditionalFormatting>
  <dataValidations xWindow="121" yWindow="903" count="2">
    <dataValidation allowBlank="1" promptTitle="Planning Grant" prompt="If your department has not been awarded a SAFE grant during the last five fiscal years (FY2018-FY2022), you must select 'Planning Grant' from this menu." sqref="O24" xr:uid="{5070838C-92C4-4D07-A74B-B24AB51955FC}"/>
    <dataValidation allowBlank="1" error="Select an option from the drop-down menu." prompt="If your department has not been awarded a SAFE grant during the last five fiscal years (FY2018-FY2022), you must select 'Planning Grant' from this menu." sqref="N24" xr:uid="{79434364-E5B5-470F-AC41-E1BDCC82A898}"/>
  </dataValidations>
  <pageMargins left="0.25" right="0.25" top="0.25" bottom="0.25" header="0" footer="0"/>
  <pageSetup scale="93" orientation="portrait" r:id="rId1"/>
  <drawing r:id="rId2"/>
  <extLst>
    <ext xmlns:x14="http://schemas.microsoft.com/office/spreadsheetml/2009/9/main" uri="{CCE6A557-97BC-4b89-ADB6-D9C93CAAB3DF}">
      <x14:dataValidations xmlns:xm="http://schemas.microsoft.com/office/excel/2006/main" xWindow="121" yWindow="903" count="4">
        <x14:dataValidation type="list" allowBlank="1" showInputMessage="1" showErrorMessage="1" xr:uid="{50534465-8026-435D-B565-E6287312E09A}">
          <x14:formula1>
            <xm:f>'Lookup Key'!$B$2:$B$366</xm:f>
          </x14:formula1>
          <xm:sqref>U6:AQ6</xm:sqref>
        </x14:dataValidation>
        <x14:dataValidation type="list" allowBlank="1" showInputMessage="1" showErrorMessage="1" xr:uid="{8BD85C75-7A2E-4117-BFC7-759EA6F332C9}">
          <x14:formula1>
            <xm:f>'Lookup Key'!$X$2:$X$3</xm:f>
          </x14:formula1>
          <xm:sqref>AI24</xm:sqref>
        </x14:dataValidation>
        <x14:dataValidation type="list" allowBlank="1" showInputMessage="1" showErrorMessage="1" error="Select an option from the drop-down menu." prompt="If your department has not been awarded a SAFE grant during the last five fiscal years (FY2018-FY2022), you must select 'Planning Grant' from this menu." xr:uid="{FFB5F64B-29B8-4B76-8432-7167390ED097}">
          <x14:formula1>
            <xm:f>'Lookup Key'!$AP$2:$AP$4</xm:f>
          </x14:formula1>
          <xm:sqref>D24</xm:sqref>
        </x14:dataValidation>
        <x14:dataValidation type="list" allowBlank="1" showErrorMessage="1" error="Select an option from the drop-down menu." promptTitle="Planning Grant" prompt="If your department has not been awarded a SAFE grant during the last five fiscal years (FY2018-FY2022), you must select 'Planning Grant' from this menu." xr:uid="{FA31538D-CBCD-41DD-B064-27A6A229D347}">
          <x14:formula1>
            <xm:f>'Lookup Key'!$AQ$2:$AQ$3</xm:f>
          </x14:formula1>
          <xm:sqref>R24 AB24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EF6C-2E54-41CB-A65D-021D5B8ADA10}">
  <sheetPr codeName="Sheet3"/>
  <dimension ref="A1:DT62"/>
  <sheetViews>
    <sheetView zoomScaleNormal="100" workbookViewId="0">
      <selection activeCell="AM11" sqref="AM11:BC11"/>
    </sheetView>
  </sheetViews>
  <sheetFormatPr defaultColWidth="8.7109375" defaultRowHeight="15.75" x14ac:dyDescent="0.25"/>
  <cols>
    <col min="1" max="1" width="0.42578125" style="5" customWidth="1"/>
    <col min="2" max="2" width="1.140625" style="5" customWidth="1"/>
    <col min="3" max="28" width="1.85546875" style="6" customWidth="1"/>
    <col min="29" max="29" width="1.5703125" style="6" customWidth="1"/>
    <col min="30" max="55" width="1.85546875" style="6" customWidth="1"/>
    <col min="56" max="56" width="1.140625" style="6" customWidth="1"/>
    <col min="57" max="57" width="0.85546875" style="6" customWidth="1"/>
    <col min="58" max="71" width="1.85546875" style="6" customWidth="1"/>
    <col min="72" max="129" width="1.85546875" style="5" customWidth="1"/>
    <col min="130" max="16384" width="8.7109375" style="5"/>
  </cols>
  <sheetData>
    <row r="1" spans="1:124" ht="52.5"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c r="BF1" s="32"/>
      <c r="BG1" s="32"/>
      <c r="BH1" s="32"/>
      <c r="BI1" s="32"/>
      <c r="BJ1" s="316" t="s">
        <v>958</v>
      </c>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317"/>
      <c r="DK1" s="255"/>
      <c r="DL1" s="255"/>
      <c r="DM1" s="255"/>
      <c r="DN1" s="255"/>
      <c r="DO1" s="255"/>
      <c r="DP1" s="255"/>
      <c r="DQ1" s="255"/>
      <c r="DR1" s="255"/>
      <c r="DS1" s="255"/>
      <c r="DT1" s="256"/>
    </row>
    <row r="2" spans="1:124" ht="18.75" customHeight="1" x14ac:dyDescent="0.25">
      <c r="A2" s="18"/>
      <c r="B2" s="313" t="s">
        <v>766</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19"/>
      <c r="BF2" s="32"/>
      <c r="BG2" s="32"/>
      <c r="BH2" s="32"/>
      <c r="BI2" s="32"/>
      <c r="BJ2" s="318" t="s">
        <v>962</v>
      </c>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19"/>
      <c r="DP2" s="319"/>
      <c r="DQ2" s="319"/>
      <c r="DR2" s="319"/>
      <c r="DS2" s="319"/>
      <c r="DT2" s="320"/>
    </row>
    <row r="3" spans="1:124" ht="33.75" customHeight="1" x14ac:dyDescent="0.25">
      <c r="A3" s="265" t="s">
        <v>769</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6"/>
      <c r="BF3" s="32"/>
      <c r="BG3" s="32"/>
      <c r="BH3" s="32"/>
      <c r="BI3" s="32"/>
      <c r="BJ3" s="318"/>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319"/>
      <c r="DH3" s="319"/>
      <c r="DI3" s="319"/>
      <c r="DJ3" s="319"/>
      <c r="DK3" s="319"/>
      <c r="DL3" s="319"/>
      <c r="DM3" s="319"/>
      <c r="DN3" s="319"/>
      <c r="DO3" s="319"/>
      <c r="DP3" s="319"/>
      <c r="DQ3" s="319"/>
      <c r="DR3" s="319"/>
      <c r="DS3" s="319"/>
      <c r="DT3" s="320"/>
    </row>
    <row r="4" spans="1:124" x14ac:dyDescent="0.25">
      <c r="A4" s="26"/>
      <c r="B4" s="8"/>
      <c r="C4" s="315" t="s">
        <v>768</v>
      </c>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9"/>
      <c r="BE4" s="23"/>
      <c r="BJ4" s="318"/>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20"/>
    </row>
    <row r="5" spans="1:124" ht="16.5" thickBot="1" x14ac:dyDescent="0.3">
      <c r="A5" s="26"/>
      <c r="B5" s="8"/>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9"/>
      <c r="BE5" s="23"/>
      <c r="BJ5" s="321"/>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3"/>
    </row>
    <row r="6" spans="1:124" x14ac:dyDescent="0.25">
      <c r="A6" s="26"/>
      <c r="B6" s="8"/>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9"/>
      <c r="BE6" s="23"/>
      <c r="BJ6" s="311" t="s">
        <v>882</v>
      </c>
      <c r="BK6" s="311"/>
      <c r="BL6" s="311"/>
      <c r="BM6" s="311"/>
      <c r="BN6" s="311"/>
      <c r="BO6" s="311"/>
      <c r="BP6" s="311"/>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row>
    <row r="7" spans="1:124" x14ac:dyDescent="0.25">
      <c r="A7" s="26"/>
      <c r="B7" s="8"/>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9"/>
      <c r="BE7" s="23"/>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row>
    <row r="8" spans="1:124" ht="4.5" customHeight="1" x14ac:dyDescent="0.25">
      <c r="A8" s="26"/>
      <c r="B8" s="8"/>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9"/>
      <c r="BE8" s="23"/>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c r="DE8" s="311"/>
      <c r="DF8" s="311"/>
      <c r="DG8" s="311"/>
      <c r="DH8" s="311"/>
      <c r="DI8" s="311"/>
      <c r="DJ8" s="311"/>
    </row>
    <row r="9" spans="1:124" x14ac:dyDescent="0.25">
      <c r="A9" s="26"/>
      <c r="B9" s="8"/>
      <c r="C9" s="308" t="s">
        <v>387</v>
      </c>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8"/>
      <c r="AD9" s="308" t="s">
        <v>388</v>
      </c>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9"/>
      <c r="BE9" s="23"/>
      <c r="BJ9" s="312" t="s">
        <v>883</v>
      </c>
      <c r="BK9" s="312"/>
      <c r="BL9" s="312"/>
      <c r="BM9" s="312"/>
      <c r="BN9" s="312"/>
      <c r="BO9" s="312"/>
      <c r="BP9" s="312"/>
      <c r="BQ9" s="312"/>
      <c r="BR9" s="312"/>
      <c r="BS9" s="312"/>
      <c r="BT9" s="312"/>
      <c r="BU9" s="312"/>
      <c r="BV9" s="312"/>
      <c r="BW9" s="312"/>
      <c r="BX9" s="312" t="str">
        <f>IF(L11="", "", L11)</f>
        <v/>
      </c>
      <c r="BY9" s="312"/>
      <c r="BZ9" s="312"/>
      <c r="CA9" s="312"/>
      <c r="CB9" s="312"/>
      <c r="CC9" s="312"/>
      <c r="CD9" s="312"/>
      <c r="CE9" s="312"/>
      <c r="CF9" s="312"/>
      <c r="CG9" s="312"/>
      <c r="CH9" s="312"/>
      <c r="CI9" s="312"/>
      <c r="CJ9" s="312"/>
      <c r="CK9" s="312"/>
      <c r="CL9" s="312"/>
      <c r="CM9" s="312"/>
      <c r="CN9" s="312"/>
      <c r="CO9" s="312"/>
      <c r="CP9" s="312"/>
      <c r="CQ9" s="312"/>
      <c r="CR9" s="312"/>
      <c r="CS9" s="173"/>
      <c r="CT9" s="173"/>
      <c r="CU9" s="173"/>
      <c r="CV9" s="173"/>
      <c r="CW9" s="173"/>
      <c r="CX9" s="173"/>
      <c r="CY9" s="173"/>
      <c r="CZ9" s="173"/>
      <c r="DA9" s="173"/>
      <c r="DB9" s="173"/>
      <c r="DC9" s="173"/>
      <c r="DD9" s="173"/>
      <c r="DE9" s="173"/>
      <c r="DF9" s="173"/>
      <c r="DG9" s="173"/>
      <c r="DH9" s="173"/>
      <c r="DI9" s="173"/>
      <c r="DJ9" s="173"/>
    </row>
    <row r="10" spans="1:124" ht="4.5" customHeight="1" x14ac:dyDescent="0.25">
      <c r="A10" s="26"/>
      <c r="B10" s="8"/>
      <c r="C10" s="36"/>
      <c r="D10" s="36"/>
      <c r="E10" s="36"/>
      <c r="F10" s="36"/>
      <c r="G10" s="36"/>
      <c r="H10" s="36"/>
      <c r="I10" s="36"/>
      <c r="J10" s="36"/>
      <c r="K10" s="36"/>
      <c r="L10" s="36"/>
      <c r="M10" s="36"/>
      <c r="N10" s="36"/>
      <c r="O10" s="36"/>
      <c r="P10" s="36"/>
      <c r="Q10" s="36"/>
      <c r="R10" s="36"/>
      <c r="S10" s="36"/>
      <c r="T10" s="36"/>
      <c r="U10" s="36"/>
      <c r="V10" s="36"/>
      <c r="W10" s="36"/>
      <c r="X10" s="36"/>
      <c r="Y10" s="36"/>
      <c r="Z10" s="36"/>
      <c r="AA10" s="8"/>
      <c r="AB10" s="8"/>
      <c r="AC10" s="8"/>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8"/>
      <c r="BC10" s="8"/>
      <c r="BD10" s="9"/>
      <c r="BE10" s="23"/>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173"/>
      <c r="CT10" s="173"/>
      <c r="CU10" s="173"/>
      <c r="CV10" s="173"/>
      <c r="CW10" s="173"/>
      <c r="CX10" s="173"/>
      <c r="CY10" s="173"/>
      <c r="CZ10" s="173"/>
      <c r="DA10" s="173"/>
      <c r="DB10" s="173"/>
      <c r="DC10" s="173"/>
      <c r="DD10" s="173"/>
      <c r="DE10" s="173"/>
      <c r="DF10" s="173"/>
      <c r="DG10" s="173"/>
      <c r="DH10" s="173"/>
      <c r="DI10" s="173"/>
      <c r="DJ10" s="173"/>
    </row>
    <row r="11" spans="1:124" x14ac:dyDescent="0.25">
      <c r="A11" s="26"/>
      <c r="B11" s="8"/>
      <c r="C11" s="306" t="s">
        <v>386</v>
      </c>
      <c r="D11" s="306"/>
      <c r="E11" s="306"/>
      <c r="F11" s="306"/>
      <c r="G11" s="306"/>
      <c r="H11" s="306"/>
      <c r="I11" s="306"/>
      <c r="J11" s="306"/>
      <c r="K11" s="306"/>
      <c r="L11" s="303"/>
      <c r="M11" s="303"/>
      <c r="N11" s="303"/>
      <c r="O11" s="303"/>
      <c r="P11" s="303"/>
      <c r="Q11" s="303"/>
      <c r="R11" s="303"/>
      <c r="S11" s="303"/>
      <c r="T11" s="303"/>
      <c r="U11" s="303"/>
      <c r="V11" s="303"/>
      <c r="W11" s="303"/>
      <c r="X11" s="303"/>
      <c r="Y11" s="303"/>
      <c r="Z11" s="303"/>
      <c r="AA11" s="303"/>
      <c r="AB11" s="303"/>
      <c r="AC11" s="57"/>
      <c r="AD11" s="306" t="s">
        <v>386</v>
      </c>
      <c r="AE11" s="306"/>
      <c r="AF11" s="306"/>
      <c r="AG11" s="306"/>
      <c r="AH11" s="306"/>
      <c r="AI11" s="306"/>
      <c r="AJ11" s="306"/>
      <c r="AK11" s="306"/>
      <c r="AL11" s="306"/>
      <c r="AM11" s="303"/>
      <c r="AN11" s="303"/>
      <c r="AO11" s="303"/>
      <c r="AP11" s="303"/>
      <c r="AQ11" s="303"/>
      <c r="AR11" s="303"/>
      <c r="AS11" s="303"/>
      <c r="AT11" s="303"/>
      <c r="AU11" s="303"/>
      <c r="AV11" s="303"/>
      <c r="AW11" s="303"/>
      <c r="AX11" s="303"/>
      <c r="AY11" s="303"/>
      <c r="AZ11" s="303"/>
      <c r="BA11" s="303"/>
      <c r="BB11" s="303"/>
      <c r="BC11" s="303"/>
      <c r="BD11" s="9"/>
      <c r="BE11" s="23"/>
      <c r="BJ11" s="312" t="s">
        <v>795</v>
      </c>
      <c r="BK11" s="312"/>
      <c r="BL11" s="312"/>
      <c r="BM11" s="312"/>
      <c r="BN11" s="312"/>
      <c r="BO11" s="312"/>
      <c r="BP11" s="312"/>
      <c r="BQ11" s="312"/>
      <c r="BR11" s="309" t="str">
        <f>IF(L11="","",IF(VLOOKUP(L11,'Lookup Key'!$B$2:$J$366,8,FALSE)="Complete","Complete - Thank You!",IF(VLOOKUP(L11,'Lookup Key'!$B$2:$J$366,8,FALSE)="-","N/A","Incomplete - Click link to complete before proceeding:")))</f>
        <v/>
      </c>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10" t="str">
        <f>IF(BR11="Incomplete - Click link to complete before proceeding:", HYPERLINK('Lookup Key'!Z2,"FY2020 Safe Year End Report"), "")</f>
        <v/>
      </c>
      <c r="CU11" s="310"/>
      <c r="CV11" s="310"/>
      <c r="CW11" s="310"/>
      <c r="CX11" s="310"/>
      <c r="CY11" s="310"/>
      <c r="CZ11" s="310"/>
      <c r="DA11" s="310"/>
      <c r="DB11" s="310"/>
      <c r="DC11" s="310"/>
      <c r="DD11" s="310"/>
      <c r="DE11" s="310"/>
      <c r="DF11" s="310"/>
      <c r="DG11" s="310"/>
      <c r="DH11" s="310"/>
      <c r="DI11" s="310"/>
      <c r="DJ11" s="310"/>
    </row>
    <row r="12" spans="1:124" ht="7.5" customHeight="1" x14ac:dyDescent="0.25">
      <c r="A12" s="26"/>
      <c r="B12" s="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7"/>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9"/>
      <c r="BE12" s="23"/>
      <c r="BJ12" s="174"/>
      <c r="BK12" s="174"/>
      <c r="BL12" s="174"/>
      <c r="BM12" s="174"/>
      <c r="BN12" s="174"/>
      <c r="BO12" s="173"/>
      <c r="BP12" s="173"/>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5"/>
      <c r="CY12" s="176"/>
      <c r="CZ12" s="176"/>
      <c r="DA12" s="176"/>
      <c r="DB12" s="176"/>
      <c r="DC12" s="176"/>
      <c r="DD12" s="176"/>
      <c r="DE12" s="176"/>
      <c r="DF12" s="176"/>
      <c r="DG12" s="176"/>
      <c r="DH12" s="176"/>
      <c r="DI12" s="177"/>
      <c r="DJ12" s="177"/>
    </row>
    <row r="13" spans="1:124" x14ac:dyDescent="0.25">
      <c r="A13" s="26"/>
      <c r="B13" s="8"/>
      <c r="C13" s="305" t="s">
        <v>385</v>
      </c>
      <c r="D13" s="305"/>
      <c r="E13" s="305"/>
      <c r="F13" s="305"/>
      <c r="G13" s="305"/>
      <c r="H13" s="305"/>
      <c r="I13" s="305"/>
      <c r="J13" s="305"/>
      <c r="K13" s="305"/>
      <c r="L13" s="303"/>
      <c r="M13" s="303"/>
      <c r="N13" s="303"/>
      <c r="O13" s="303"/>
      <c r="P13" s="303"/>
      <c r="Q13" s="303"/>
      <c r="R13" s="303"/>
      <c r="S13" s="303"/>
      <c r="T13" s="303"/>
      <c r="U13" s="303"/>
      <c r="V13" s="303"/>
      <c r="W13" s="303"/>
      <c r="X13" s="303"/>
      <c r="Y13" s="303"/>
      <c r="Z13" s="303"/>
      <c r="AA13" s="303"/>
      <c r="AB13" s="303"/>
      <c r="AC13" s="57"/>
      <c r="AD13" s="305" t="s">
        <v>385</v>
      </c>
      <c r="AE13" s="305"/>
      <c r="AF13" s="305"/>
      <c r="AG13" s="305"/>
      <c r="AH13" s="305"/>
      <c r="AI13" s="305"/>
      <c r="AJ13" s="305"/>
      <c r="AK13" s="305"/>
      <c r="AL13" s="305"/>
      <c r="AM13" s="303"/>
      <c r="AN13" s="303"/>
      <c r="AO13" s="303"/>
      <c r="AP13" s="303"/>
      <c r="AQ13" s="303"/>
      <c r="AR13" s="303"/>
      <c r="AS13" s="303"/>
      <c r="AT13" s="303"/>
      <c r="AU13" s="303"/>
      <c r="AV13" s="303"/>
      <c r="AW13" s="303"/>
      <c r="AX13" s="303"/>
      <c r="AY13" s="303"/>
      <c r="AZ13" s="303"/>
      <c r="BA13" s="303"/>
      <c r="BB13" s="303"/>
      <c r="BC13" s="303"/>
      <c r="BD13" s="9"/>
      <c r="BE13" s="23"/>
      <c r="BJ13" s="312" t="s">
        <v>796</v>
      </c>
      <c r="BK13" s="312"/>
      <c r="BL13" s="312"/>
      <c r="BM13" s="312"/>
      <c r="BN13" s="312"/>
      <c r="BO13" s="312"/>
      <c r="BP13" s="312"/>
      <c r="BQ13" s="312"/>
      <c r="BR13" s="309" t="str">
        <f>IF(L11="","",IF(VLOOKUP(L11,'Lookup Key'!$B$2:$J$366,9,FALSE)="Complete","Complete - Thank You!",IF(VLOOKUP(L11,'Lookup Key'!$B$2:$J$366,9,FALSE)="-","N/A","Incomplete - Click link to complete before proceeding:")))</f>
        <v/>
      </c>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10" t="str">
        <f>IF(BR13="Incomplete - Click link to complete before proceeding:", HYPERLINK('Lookup Key'!Z3,"FY2021 Safe Year End Report"), "")</f>
        <v/>
      </c>
      <c r="CU13" s="310"/>
      <c r="CV13" s="310"/>
      <c r="CW13" s="310"/>
      <c r="CX13" s="310"/>
      <c r="CY13" s="310"/>
      <c r="CZ13" s="310"/>
      <c r="DA13" s="310"/>
      <c r="DB13" s="310"/>
      <c r="DC13" s="310"/>
      <c r="DD13" s="310"/>
      <c r="DE13" s="310"/>
      <c r="DF13" s="310"/>
      <c r="DG13" s="310"/>
      <c r="DH13" s="310"/>
      <c r="DI13" s="310"/>
      <c r="DJ13" s="310"/>
    </row>
    <row r="14" spans="1:124" ht="7.5" customHeight="1" x14ac:dyDescent="0.25">
      <c r="A14" s="26"/>
      <c r="B14" s="8"/>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9"/>
      <c r="BE14" s="23"/>
    </row>
    <row r="15" spans="1:124" x14ac:dyDescent="0.25">
      <c r="A15" s="26"/>
      <c r="B15" s="8"/>
      <c r="C15" s="305" t="s">
        <v>4</v>
      </c>
      <c r="D15" s="305"/>
      <c r="E15" s="305"/>
      <c r="F15" s="305"/>
      <c r="G15" s="305"/>
      <c r="H15" s="305"/>
      <c r="I15" s="303"/>
      <c r="J15" s="303"/>
      <c r="K15" s="303"/>
      <c r="L15" s="303"/>
      <c r="M15" s="303"/>
      <c r="N15" s="303"/>
      <c r="O15" s="303"/>
      <c r="P15" s="303"/>
      <c r="Q15" s="303"/>
      <c r="R15" s="303"/>
      <c r="S15" s="303"/>
      <c r="T15" s="57"/>
      <c r="U15" s="305" t="s">
        <v>5</v>
      </c>
      <c r="V15" s="305"/>
      <c r="W15" s="305"/>
      <c r="X15" s="298"/>
      <c r="Y15" s="298"/>
      <c r="Z15" s="298"/>
      <c r="AA15" s="298"/>
      <c r="AB15" s="298"/>
      <c r="AC15" s="57"/>
      <c r="AD15" s="305" t="s">
        <v>4</v>
      </c>
      <c r="AE15" s="305"/>
      <c r="AF15" s="305"/>
      <c r="AG15" s="305"/>
      <c r="AH15" s="305"/>
      <c r="AI15" s="305"/>
      <c r="AJ15" s="303"/>
      <c r="AK15" s="303"/>
      <c r="AL15" s="303"/>
      <c r="AM15" s="303"/>
      <c r="AN15" s="303"/>
      <c r="AO15" s="303"/>
      <c r="AP15" s="303"/>
      <c r="AQ15" s="303"/>
      <c r="AR15" s="303"/>
      <c r="AS15" s="303"/>
      <c r="AT15" s="303"/>
      <c r="AU15" s="57"/>
      <c r="AV15" s="305" t="s">
        <v>5</v>
      </c>
      <c r="AW15" s="305"/>
      <c r="AX15" s="305"/>
      <c r="AY15" s="298"/>
      <c r="AZ15" s="298"/>
      <c r="BA15" s="298"/>
      <c r="BB15" s="298"/>
      <c r="BC15" s="298"/>
      <c r="BD15" s="9"/>
      <c r="BE15" s="23"/>
      <c r="BJ15" s="312" t="s">
        <v>884</v>
      </c>
      <c r="BK15" s="312"/>
      <c r="BL15" s="312"/>
      <c r="BM15" s="312"/>
      <c r="BN15" s="312"/>
      <c r="BO15" s="312"/>
      <c r="BP15" s="312"/>
      <c r="BQ15" s="312"/>
      <c r="BR15" s="312"/>
      <c r="BS15" s="312"/>
      <c r="BT15" s="312"/>
      <c r="BU15" s="312"/>
      <c r="BV15" s="312"/>
      <c r="BW15" s="312"/>
      <c r="BX15" s="312" t="str">
        <f>IF(AM11="", "", AM11)</f>
        <v/>
      </c>
      <c r="BY15" s="312"/>
      <c r="BZ15" s="312"/>
      <c r="CA15" s="312"/>
      <c r="CB15" s="312"/>
      <c r="CC15" s="312"/>
      <c r="CD15" s="312"/>
      <c r="CE15" s="312"/>
      <c r="CF15" s="312"/>
      <c r="CG15" s="312"/>
      <c r="CH15" s="312"/>
      <c r="CI15" s="312"/>
      <c r="CJ15" s="312"/>
      <c r="CK15" s="312"/>
      <c r="CL15" s="312"/>
      <c r="CM15" s="312"/>
      <c r="CN15" s="312"/>
      <c r="CO15" s="312"/>
      <c r="CP15" s="312"/>
      <c r="CQ15" s="312"/>
      <c r="CR15" s="312"/>
      <c r="CS15" s="173"/>
      <c r="CT15" s="173"/>
      <c r="CU15" s="173"/>
      <c r="CV15" s="173"/>
      <c r="CW15" s="173"/>
      <c r="CX15" s="173"/>
      <c r="CY15" s="173"/>
      <c r="CZ15" s="173"/>
      <c r="DA15" s="173"/>
      <c r="DB15" s="173"/>
      <c r="DC15" s="173"/>
      <c r="DD15" s="173"/>
      <c r="DE15" s="173"/>
      <c r="DF15" s="173"/>
      <c r="DG15" s="173"/>
      <c r="DH15" s="173"/>
      <c r="DI15" s="173"/>
      <c r="DJ15" s="173"/>
    </row>
    <row r="16" spans="1:124" ht="7.5" customHeight="1" x14ac:dyDescent="0.25">
      <c r="A16" s="26"/>
      <c r="B16" s="8"/>
      <c r="C16" s="58"/>
      <c r="D16" s="58"/>
      <c r="E16" s="58"/>
      <c r="F16" s="58"/>
      <c r="G16" s="58"/>
      <c r="H16" s="58"/>
      <c r="I16" s="144"/>
      <c r="J16" s="144"/>
      <c r="K16" s="144"/>
      <c r="L16" s="144"/>
      <c r="M16" s="144"/>
      <c r="N16" s="144"/>
      <c r="O16" s="144"/>
      <c r="P16" s="144"/>
      <c r="Q16" s="144"/>
      <c r="R16" s="144"/>
      <c r="S16" s="144"/>
      <c r="T16" s="59"/>
      <c r="U16" s="58"/>
      <c r="V16" s="58"/>
      <c r="W16" s="58"/>
      <c r="X16" s="145"/>
      <c r="Y16" s="145"/>
      <c r="Z16" s="145"/>
      <c r="AA16" s="145"/>
      <c r="AB16" s="145"/>
      <c r="AC16" s="57"/>
      <c r="AD16" s="58"/>
      <c r="AE16" s="58"/>
      <c r="AF16" s="58"/>
      <c r="AG16" s="58"/>
      <c r="AH16" s="58"/>
      <c r="AI16" s="58"/>
      <c r="AJ16" s="144"/>
      <c r="AK16" s="144"/>
      <c r="AL16" s="144"/>
      <c r="AM16" s="144"/>
      <c r="AN16" s="144"/>
      <c r="AO16" s="144"/>
      <c r="AP16" s="144"/>
      <c r="AQ16" s="144"/>
      <c r="AR16" s="144"/>
      <c r="AS16" s="144"/>
      <c r="AT16" s="144"/>
      <c r="AU16" s="59"/>
      <c r="AV16" s="58"/>
      <c r="AW16" s="58"/>
      <c r="AX16" s="58"/>
      <c r="AY16" s="145"/>
      <c r="AZ16" s="145"/>
      <c r="BA16" s="145"/>
      <c r="BB16" s="145"/>
      <c r="BC16" s="145"/>
      <c r="BD16" s="9"/>
      <c r="BE16" s="23"/>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173"/>
      <c r="CT16" s="173"/>
      <c r="CU16" s="173"/>
      <c r="CV16" s="173"/>
      <c r="CW16" s="173"/>
      <c r="CX16" s="173"/>
      <c r="CY16" s="173"/>
      <c r="CZ16" s="173"/>
      <c r="DA16" s="173"/>
      <c r="DB16" s="173"/>
      <c r="DC16" s="173"/>
      <c r="DD16" s="173"/>
      <c r="DE16" s="173"/>
      <c r="DF16" s="173"/>
      <c r="DG16" s="173"/>
      <c r="DH16" s="173"/>
      <c r="DI16" s="173"/>
      <c r="DJ16" s="173"/>
    </row>
    <row r="17" spans="1:114" x14ac:dyDescent="0.25">
      <c r="A17" s="26"/>
      <c r="B17" s="8"/>
      <c r="C17" s="302" t="s">
        <v>831</v>
      </c>
      <c r="D17" s="302"/>
      <c r="E17" s="302"/>
      <c r="F17" s="302"/>
      <c r="G17" s="302"/>
      <c r="H17" s="302"/>
      <c r="I17" s="302"/>
      <c r="J17" s="302"/>
      <c r="K17" s="302"/>
      <c r="L17" s="302"/>
      <c r="M17" s="302"/>
      <c r="N17" s="303"/>
      <c r="O17" s="303"/>
      <c r="P17" s="303"/>
      <c r="Q17" s="303"/>
      <c r="R17" s="303"/>
      <c r="S17" s="303"/>
      <c r="T17" s="303"/>
      <c r="U17" s="303"/>
      <c r="V17" s="303"/>
      <c r="W17" s="303"/>
      <c r="X17" s="303"/>
      <c r="Y17" s="303"/>
      <c r="Z17" s="303"/>
      <c r="AA17" s="303"/>
      <c r="AB17" s="303"/>
      <c r="AC17" s="57"/>
      <c r="AD17" s="302" t="s">
        <v>831</v>
      </c>
      <c r="AE17" s="302"/>
      <c r="AF17" s="302"/>
      <c r="AG17" s="302"/>
      <c r="AH17" s="302"/>
      <c r="AI17" s="302"/>
      <c r="AJ17" s="302"/>
      <c r="AK17" s="302"/>
      <c r="AL17" s="302"/>
      <c r="AM17" s="302"/>
      <c r="AN17" s="302"/>
      <c r="AO17" s="303"/>
      <c r="AP17" s="303"/>
      <c r="AQ17" s="303"/>
      <c r="AR17" s="303"/>
      <c r="AS17" s="303"/>
      <c r="AT17" s="303"/>
      <c r="AU17" s="303"/>
      <c r="AV17" s="303"/>
      <c r="AW17" s="303"/>
      <c r="AX17" s="303"/>
      <c r="AY17" s="303"/>
      <c r="AZ17" s="303"/>
      <c r="BA17" s="303"/>
      <c r="BB17" s="303"/>
      <c r="BC17" s="303"/>
      <c r="BD17" s="9"/>
      <c r="BE17" s="23"/>
      <c r="BJ17" s="312" t="s">
        <v>795</v>
      </c>
      <c r="BK17" s="312"/>
      <c r="BL17" s="312"/>
      <c r="BM17" s="312"/>
      <c r="BN17" s="312"/>
      <c r="BO17" s="312"/>
      <c r="BP17" s="312"/>
      <c r="BQ17" s="312"/>
      <c r="BR17" s="309" t="str">
        <f>IF(AM11="","",IF(VLOOKUP(AM11,'Lookup Key'!$B$2:$J$366,8,FALSE)="Complete","Complete - Thank You!",IF(VLOOKUP(AM11,'Lookup Key'!$B$2:$J$366,8,FALSE)="-","N/A","Incomplete - Click link to complete before proceeding:")))</f>
        <v/>
      </c>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10" t="str">
        <f>IF(BR17="Incomplete - Click link to complete before proceeding:", HYPERLINK('Lookup Key'!Z8,"FY2020 Safe Year End Report"), "")</f>
        <v/>
      </c>
      <c r="CU17" s="310"/>
      <c r="CV17" s="310"/>
      <c r="CW17" s="310"/>
      <c r="CX17" s="310"/>
      <c r="CY17" s="310"/>
      <c r="CZ17" s="310"/>
      <c r="DA17" s="310"/>
      <c r="DB17" s="310"/>
      <c r="DC17" s="310"/>
      <c r="DD17" s="310"/>
      <c r="DE17" s="310"/>
      <c r="DF17" s="310"/>
      <c r="DG17" s="310"/>
      <c r="DH17" s="310"/>
      <c r="DI17" s="310"/>
      <c r="DJ17" s="310"/>
    </row>
    <row r="18" spans="1:114" ht="7.5" customHeight="1" x14ac:dyDescent="0.25">
      <c r="A18" s="26"/>
      <c r="B18" s="8"/>
      <c r="C18" s="57"/>
      <c r="D18" s="86"/>
      <c r="E18" s="86"/>
      <c r="F18" s="146"/>
      <c r="G18" s="147"/>
      <c r="H18" s="147"/>
      <c r="I18" s="147"/>
      <c r="J18" s="147"/>
      <c r="K18" s="147"/>
      <c r="L18" s="147"/>
      <c r="M18" s="57"/>
      <c r="N18" s="57"/>
      <c r="O18" s="57"/>
      <c r="P18" s="57"/>
      <c r="Q18" s="57"/>
      <c r="R18" s="57"/>
      <c r="S18" s="57"/>
      <c r="T18" s="57"/>
      <c r="U18" s="57"/>
      <c r="V18" s="57"/>
      <c r="W18" s="57"/>
      <c r="X18" s="57"/>
      <c r="Y18" s="57"/>
      <c r="Z18" s="57"/>
      <c r="AA18" s="57"/>
      <c r="AB18" s="57"/>
      <c r="AC18" s="57"/>
      <c r="AD18" s="57"/>
      <c r="AE18" s="86"/>
      <c r="AF18" s="86"/>
      <c r="AG18" s="146"/>
      <c r="AH18" s="147"/>
      <c r="AI18" s="147"/>
      <c r="AJ18" s="147"/>
      <c r="AK18" s="147"/>
      <c r="AL18" s="147"/>
      <c r="AM18" s="147"/>
      <c r="AN18" s="57"/>
      <c r="AO18" s="57"/>
      <c r="AP18" s="57"/>
      <c r="AQ18" s="57"/>
      <c r="AR18" s="57"/>
      <c r="AS18" s="57"/>
      <c r="AT18" s="57"/>
      <c r="AU18" s="57"/>
      <c r="AV18" s="57"/>
      <c r="AW18" s="57"/>
      <c r="AX18" s="57"/>
      <c r="AY18" s="57"/>
      <c r="AZ18" s="57"/>
      <c r="BA18" s="57"/>
      <c r="BB18" s="57"/>
      <c r="BC18" s="57"/>
      <c r="BD18" s="9"/>
      <c r="BE18" s="23"/>
      <c r="BJ18" s="174"/>
      <c r="BK18" s="174"/>
      <c r="BL18" s="174"/>
      <c r="BM18" s="174"/>
      <c r="BN18" s="174"/>
      <c r="BO18" s="173"/>
      <c r="BP18" s="173"/>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5"/>
      <c r="CY18" s="176"/>
      <c r="CZ18" s="176"/>
      <c r="DA18" s="176"/>
      <c r="DB18" s="176"/>
      <c r="DC18" s="176"/>
      <c r="DD18" s="176"/>
      <c r="DE18" s="176"/>
      <c r="DF18" s="176"/>
      <c r="DG18" s="176"/>
      <c r="DH18" s="176"/>
      <c r="DI18" s="177"/>
      <c r="DJ18" s="177"/>
    </row>
    <row r="19" spans="1:114" x14ac:dyDescent="0.25">
      <c r="A19" s="26"/>
      <c r="B19" s="8"/>
      <c r="C19" s="302" t="s">
        <v>381</v>
      </c>
      <c r="D19" s="302"/>
      <c r="E19" s="302"/>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57"/>
      <c r="AD19" s="302" t="s">
        <v>381</v>
      </c>
      <c r="AE19" s="302"/>
      <c r="AF19" s="302"/>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9"/>
      <c r="BE19" s="23"/>
      <c r="BJ19" s="312" t="s">
        <v>796</v>
      </c>
      <c r="BK19" s="312"/>
      <c r="BL19" s="312"/>
      <c r="BM19" s="312"/>
      <c r="BN19" s="312"/>
      <c r="BO19" s="312"/>
      <c r="BP19" s="312"/>
      <c r="BQ19" s="312"/>
      <c r="BR19" s="309" t="str">
        <f>IF(AM11="","",IF(VLOOKUP(AM11,'Lookup Key'!$B$2:$J$366,9,FALSE)="Complete","Complete - Thank You!",IF(VLOOKUP(AM11,'Lookup Key'!$B$2:$J$366,9,FALSE)="-","N/A","Incomplete - Click link to complete before proceeding:")))</f>
        <v/>
      </c>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10" t="str">
        <f>IF(BR19="Incomplete - Click link to complete before proceeding:", HYPERLINK('Lookup Key'!Z9,"FY2021 Safe Year End Report"), "")</f>
        <v/>
      </c>
      <c r="CU19" s="310"/>
      <c r="CV19" s="310"/>
      <c r="CW19" s="310"/>
      <c r="CX19" s="310"/>
      <c r="CY19" s="310"/>
      <c r="CZ19" s="310"/>
      <c r="DA19" s="310"/>
      <c r="DB19" s="310"/>
      <c r="DC19" s="310"/>
      <c r="DD19" s="310"/>
      <c r="DE19" s="310"/>
      <c r="DF19" s="310"/>
      <c r="DG19" s="310"/>
      <c r="DH19" s="310"/>
      <c r="DI19" s="310"/>
      <c r="DJ19" s="310"/>
    </row>
    <row r="20" spans="1:114" ht="7.5" customHeight="1" x14ac:dyDescent="0.25">
      <c r="A20" s="26"/>
      <c r="B20" s="8"/>
      <c r="C20" s="86"/>
      <c r="D20" s="86"/>
      <c r="E20" s="86"/>
      <c r="F20" s="146"/>
      <c r="G20" s="147"/>
      <c r="H20" s="147"/>
      <c r="I20" s="147"/>
      <c r="J20" s="147"/>
      <c r="K20" s="147"/>
      <c r="L20" s="147"/>
      <c r="M20" s="57"/>
      <c r="N20" s="57"/>
      <c r="O20" s="57"/>
      <c r="P20" s="57"/>
      <c r="Q20" s="57"/>
      <c r="R20" s="57"/>
      <c r="S20" s="57"/>
      <c r="T20" s="57"/>
      <c r="U20" s="57"/>
      <c r="V20" s="57"/>
      <c r="W20" s="57"/>
      <c r="X20" s="57"/>
      <c r="Y20" s="57"/>
      <c r="Z20" s="57"/>
      <c r="AA20" s="57"/>
      <c r="AB20" s="57"/>
      <c r="AC20" s="57"/>
      <c r="AD20" s="86"/>
      <c r="AE20" s="86"/>
      <c r="AF20" s="86"/>
      <c r="AG20" s="146"/>
      <c r="AH20" s="147"/>
      <c r="AI20" s="147"/>
      <c r="AJ20" s="147"/>
      <c r="AK20" s="147"/>
      <c r="AL20" s="147"/>
      <c r="AM20" s="147"/>
      <c r="AN20" s="57"/>
      <c r="AO20" s="57"/>
      <c r="AP20" s="57"/>
      <c r="AQ20" s="57"/>
      <c r="AR20" s="57"/>
      <c r="AS20" s="57"/>
      <c r="AT20" s="57"/>
      <c r="AU20" s="57"/>
      <c r="AV20" s="57"/>
      <c r="AW20" s="57"/>
      <c r="AX20" s="57"/>
      <c r="AY20" s="57"/>
      <c r="AZ20" s="57"/>
      <c r="BA20" s="57"/>
      <c r="BB20" s="57"/>
      <c r="BC20" s="57"/>
      <c r="BD20" s="9"/>
      <c r="BE20" s="23"/>
    </row>
    <row r="21" spans="1:114" x14ac:dyDescent="0.25">
      <c r="A21" s="26"/>
      <c r="B21" s="8"/>
      <c r="C21" s="302" t="s">
        <v>4</v>
      </c>
      <c r="D21" s="302"/>
      <c r="E21" s="302"/>
      <c r="F21" s="302"/>
      <c r="G21" s="302"/>
      <c r="H21" s="302"/>
      <c r="I21" s="303"/>
      <c r="J21" s="303"/>
      <c r="K21" s="303"/>
      <c r="L21" s="303"/>
      <c r="M21" s="303"/>
      <c r="N21" s="303"/>
      <c r="O21" s="303"/>
      <c r="P21" s="303"/>
      <c r="Q21" s="303"/>
      <c r="R21" s="303"/>
      <c r="S21" s="303"/>
      <c r="T21" s="57"/>
      <c r="U21" s="302" t="s">
        <v>5</v>
      </c>
      <c r="V21" s="302"/>
      <c r="W21" s="302"/>
      <c r="X21" s="298"/>
      <c r="Y21" s="298"/>
      <c r="Z21" s="298"/>
      <c r="AA21" s="298"/>
      <c r="AB21" s="298"/>
      <c r="AC21" s="57"/>
      <c r="AD21" s="302" t="s">
        <v>4</v>
      </c>
      <c r="AE21" s="302"/>
      <c r="AF21" s="302"/>
      <c r="AG21" s="302"/>
      <c r="AH21" s="302"/>
      <c r="AI21" s="302"/>
      <c r="AJ21" s="303"/>
      <c r="AK21" s="303"/>
      <c r="AL21" s="303"/>
      <c r="AM21" s="303"/>
      <c r="AN21" s="303"/>
      <c r="AO21" s="303"/>
      <c r="AP21" s="303"/>
      <c r="AQ21" s="303"/>
      <c r="AR21" s="303"/>
      <c r="AS21" s="303"/>
      <c r="AT21" s="303"/>
      <c r="AU21" s="57"/>
      <c r="AV21" s="302" t="s">
        <v>5</v>
      </c>
      <c r="AW21" s="302"/>
      <c r="AX21" s="302"/>
      <c r="AY21" s="298"/>
      <c r="AZ21" s="298"/>
      <c r="BA21" s="298"/>
      <c r="BB21" s="298"/>
      <c r="BC21" s="298"/>
      <c r="BD21" s="9"/>
      <c r="BE21" s="23"/>
      <c r="BJ21" s="312" t="s">
        <v>885</v>
      </c>
      <c r="BK21" s="312"/>
      <c r="BL21" s="312"/>
      <c r="BM21" s="312"/>
      <c r="BN21" s="312"/>
      <c r="BO21" s="312"/>
      <c r="BP21" s="312"/>
      <c r="BQ21" s="312"/>
      <c r="BR21" s="312"/>
      <c r="BS21" s="312"/>
      <c r="BT21" s="312"/>
      <c r="BU21" s="312"/>
      <c r="BV21" s="312"/>
      <c r="BW21" s="312"/>
      <c r="BX21" s="312" t="str">
        <f>IF(L31="", "", L31)</f>
        <v/>
      </c>
      <c r="BY21" s="312"/>
      <c r="BZ21" s="312"/>
      <c r="CA21" s="312"/>
      <c r="CB21" s="312"/>
      <c r="CC21" s="312"/>
      <c r="CD21" s="312"/>
      <c r="CE21" s="312"/>
      <c r="CF21" s="312"/>
      <c r="CG21" s="312"/>
      <c r="CH21" s="312"/>
      <c r="CI21" s="312"/>
      <c r="CJ21" s="312"/>
      <c r="CK21" s="312"/>
      <c r="CL21" s="312"/>
      <c r="CM21" s="312"/>
      <c r="CN21" s="312"/>
      <c r="CO21" s="312"/>
      <c r="CP21" s="312"/>
      <c r="CQ21" s="312"/>
      <c r="CR21" s="312"/>
      <c r="CS21" s="173"/>
      <c r="CT21" s="173"/>
      <c r="CU21" s="173"/>
      <c r="CV21" s="173"/>
      <c r="CW21" s="173"/>
      <c r="CX21" s="173"/>
      <c r="CY21" s="173"/>
      <c r="CZ21" s="173"/>
      <c r="DA21" s="173"/>
      <c r="DB21" s="173"/>
      <c r="DC21" s="173"/>
      <c r="DD21" s="173"/>
      <c r="DE21" s="173"/>
      <c r="DF21" s="173"/>
      <c r="DG21" s="173"/>
      <c r="DH21" s="173"/>
      <c r="DI21" s="173"/>
      <c r="DJ21" s="173"/>
    </row>
    <row r="22" spans="1:114" ht="7.5" customHeight="1" x14ac:dyDescent="0.25">
      <c r="A22" s="26"/>
      <c r="B22" s="8"/>
      <c r="C22" s="58"/>
      <c r="D22" s="58"/>
      <c r="E22" s="58"/>
      <c r="F22" s="58"/>
      <c r="G22" s="58"/>
      <c r="H22" s="58"/>
      <c r="I22" s="144"/>
      <c r="J22" s="144"/>
      <c r="K22" s="144"/>
      <c r="L22" s="144"/>
      <c r="M22" s="144"/>
      <c r="N22" s="144"/>
      <c r="O22" s="144"/>
      <c r="P22" s="144"/>
      <c r="Q22" s="144"/>
      <c r="R22" s="144"/>
      <c r="S22" s="144"/>
      <c r="T22" s="59"/>
      <c r="U22" s="58"/>
      <c r="V22" s="58"/>
      <c r="W22" s="58"/>
      <c r="X22" s="145"/>
      <c r="Y22" s="145"/>
      <c r="Z22" s="145"/>
      <c r="AA22" s="145"/>
      <c r="AB22" s="145"/>
      <c r="AC22" s="57"/>
      <c r="AD22" s="58"/>
      <c r="AE22" s="58"/>
      <c r="AF22" s="58"/>
      <c r="AG22" s="58"/>
      <c r="AH22" s="58"/>
      <c r="AI22" s="58"/>
      <c r="AJ22" s="144"/>
      <c r="AK22" s="144"/>
      <c r="AL22" s="144"/>
      <c r="AM22" s="144"/>
      <c r="AN22" s="144"/>
      <c r="AO22" s="144"/>
      <c r="AP22" s="144"/>
      <c r="AQ22" s="144"/>
      <c r="AR22" s="144"/>
      <c r="AS22" s="144"/>
      <c r="AT22" s="144"/>
      <c r="AU22" s="59"/>
      <c r="AV22" s="58"/>
      <c r="AW22" s="58"/>
      <c r="AX22" s="58"/>
      <c r="AY22" s="145"/>
      <c r="AZ22" s="145"/>
      <c r="BA22" s="145"/>
      <c r="BB22" s="145"/>
      <c r="BC22" s="145"/>
      <c r="BD22" s="9"/>
      <c r="BE22" s="23"/>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173"/>
      <c r="CT22" s="173"/>
      <c r="CU22" s="173"/>
      <c r="CV22" s="173"/>
      <c r="CW22" s="173"/>
      <c r="CX22" s="173"/>
      <c r="CY22" s="173"/>
      <c r="CZ22" s="173"/>
      <c r="DA22" s="173"/>
      <c r="DB22" s="173"/>
      <c r="DC22" s="173"/>
      <c r="DD22" s="173"/>
      <c r="DE22" s="173"/>
      <c r="DF22" s="173"/>
      <c r="DG22" s="173"/>
      <c r="DH22" s="173"/>
      <c r="DI22" s="173"/>
      <c r="DJ22" s="173"/>
    </row>
    <row r="23" spans="1:114" x14ac:dyDescent="0.25">
      <c r="A23" s="26"/>
      <c r="B23" s="8"/>
      <c r="C23" s="297" t="s">
        <v>832</v>
      </c>
      <c r="D23" s="297"/>
      <c r="E23" s="297"/>
      <c r="F23" s="297"/>
      <c r="G23" s="297"/>
      <c r="H23" s="297"/>
      <c r="I23" s="297"/>
      <c r="J23" s="297"/>
      <c r="K23" s="297"/>
      <c r="L23" s="297"/>
      <c r="M23" s="297"/>
      <c r="N23" s="297"/>
      <c r="O23" s="297"/>
      <c r="P23" s="297"/>
      <c r="Q23" s="297"/>
      <c r="R23" s="303"/>
      <c r="S23" s="303"/>
      <c r="T23" s="303"/>
      <c r="U23" s="303"/>
      <c r="V23" s="303"/>
      <c r="W23" s="303"/>
      <c r="X23" s="303"/>
      <c r="Y23" s="303"/>
      <c r="Z23" s="303"/>
      <c r="AA23" s="303"/>
      <c r="AB23" s="303"/>
      <c r="AC23" s="57"/>
      <c r="AD23" s="297" t="s">
        <v>832</v>
      </c>
      <c r="AE23" s="297"/>
      <c r="AF23" s="297"/>
      <c r="AG23" s="297"/>
      <c r="AH23" s="297"/>
      <c r="AI23" s="297"/>
      <c r="AJ23" s="297"/>
      <c r="AK23" s="297"/>
      <c r="AL23" s="297"/>
      <c r="AM23" s="297"/>
      <c r="AN23" s="297"/>
      <c r="AO23" s="297"/>
      <c r="AP23" s="297"/>
      <c r="AQ23" s="297"/>
      <c r="AR23" s="297"/>
      <c r="AS23" s="303"/>
      <c r="AT23" s="303"/>
      <c r="AU23" s="303"/>
      <c r="AV23" s="303"/>
      <c r="AW23" s="303"/>
      <c r="AX23" s="303"/>
      <c r="AY23" s="303"/>
      <c r="AZ23" s="303"/>
      <c r="BA23" s="303"/>
      <c r="BB23" s="303"/>
      <c r="BC23" s="303"/>
      <c r="BD23" s="9"/>
      <c r="BE23" s="23"/>
      <c r="BJ23" s="312" t="s">
        <v>795</v>
      </c>
      <c r="BK23" s="312"/>
      <c r="BL23" s="312"/>
      <c r="BM23" s="312"/>
      <c r="BN23" s="312"/>
      <c r="BO23" s="312"/>
      <c r="BP23" s="312"/>
      <c r="BQ23" s="312"/>
      <c r="BR23" s="309" t="str">
        <f>IF(L31="","",IF(VLOOKUP(L31,'Lookup Key'!$B$2:$J$366,8,FALSE)="Complete","Complete - Thank You!",IF(VLOOKUP(L31,'Lookup Key'!$B$2:$J$366,8,FALSE)="-","N/A","Incomplete - Click link to complete before proceeding:")))</f>
        <v/>
      </c>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10" t="str">
        <f>IF(BR23="Incomplete - Click link to complete before proceeding:", HYPERLINK('Lookup Key'!Z14,"FY2020 Safe Year End Report"), "")</f>
        <v/>
      </c>
      <c r="CU23" s="310"/>
      <c r="CV23" s="310"/>
      <c r="CW23" s="310"/>
      <c r="CX23" s="310"/>
      <c r="CY23" s="310"/>
      <c r="CZ23" s="310"/>
      <c r="DA23" s="310"/>
      <c r="DB23" s="310"/>
      <c r="DC23" s="310"/>
      <c r="DD23" s="310"/>
      <c r="DE23" s="310"/>
      <c r="DF23" s="310"/>
      <c r="DG23" s="310"/>
      <c r="DH23" s="310"/>
      <c r="DI23" s="310"/>
      <c r="DJ23" s="310"/>
    </row>
    <row r="24" spans="1:114" ht="7.5" customHeight="1" x14ac:dyDescent="0.25">
      <c r="A24" s="26"/>
      <c r="B24" s="8"/>
      <c r="C24" s="57"/>
      <c r="D24" s="86"/>
      <c r="E24" s="86"/>
      <c r="F24" s="146"/>
      <c r="G24" s="147"/>
      <c r="H24" s="147"/>
      <c r="I24" s="147"/>
      <c r="J24" s="147"/>
      <c r="K24" s="147"/>
      <c r="L24" s="147"/>
      <c r="M24" s="57"/>
      <c r="N24" s="57"/>
      <c r="O24" s="57"/>
      <c r="P24" s="57"/>
      <c r="Q24" s="57"/>
      <c r="R24" s="57"/>
      <c r="S24" s="57"/>
      <c r="T24" s="57"/>
      <c r="U24" s="57"/>
      <c r="V24" s="57"/>
      <c r="W24" s="57"/>
      <c r="X24" s="57"/>
      <c r="Y24" s="57"/>
      <c r="Z24" s="57"/>
      <c r="AA24" s="57"/>
      <c r="AB24" s="57"/>
      <c r="AC24" s="57"/>
      <c r="AD24" s="57"/>
      <c r="AE24" s="86"/>
      <c r="AF24" s="86"/>
      <c r="AG24" s="146"/>
      <c r="AH24" s="147"/>
      <c r="AI24" s="147"/>
      <c r="AJ24" s="147"/>
      <c r="AK24" s="147"/>
      <c r="AL24" s="147"/>
      <c r="AM24" s="147"/>
      <c r="AN24" s="57"/>
      <c r="AO24" s="57"/>
      <c r="AP24" s="57"/>
      <c r="AQ24" s="57"/>
      <c r="AR24" s="57"/>
      <c r="AS24" s="57"/>
      <c r="AT24" s="57"/>
      <c r="AU24" s="57"/>
      <c r="AV24" s="57"/>
      <c r="AW24" s="57"/>
      <c r="AX24" s="57"/>
      <c r="AY24" s="57"/>
      <c r="AZ24" s="57"/>
      <c r="BA24" s="57"/>
      <c r="BB24" s="57"/>
      <c r="BC24" s="57"/>
      <c r="BD24" s="9"/>
      <c r="BE24" s="23"/>
      <c r="BJ24" s="174"/>
      <c r="BK24" s="174"/>
      <c r="BL24" s="174"/>
      <c r="BM24" s="174"/>
      <c r="BN24" s="174"/>
      <c r="BO24" s="173"/>
      <c r="BP24" s="173"/>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5"/>
      <c r="CY24" s="176"/>
      <c r="CZ24" s="176"/>
      <c r="DA24" s="176"/>
      <c r="DB24" s="176"/>
      <c r="DC24" s="176"/>
      <c r="DD24" s="176"/>
      <c r="DE24" s="176"/>
      <c r="DF24" s="176"/>
      <c r="DG24" s="176"/>
      <c r="DH24" s="176"/>
      <c r="DI24" s="177"/>
      <c r="DJ24" s="177"/>
    </row>
    <row r="25" spans="1:114" x14ac:dyDescent="0.25">
      <c r="A25" s="26"/>
      <c r="B25" s="8"/>
      <c r="C25" s="297" t="s">
        <v>381</v>
      </c>
      <c r="D25" s="297"/>
      <c r="E25" s="297"/>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57"/>
      <c r="AD25" s="297" t="s">
        <v>381</v>
      </c>
      <c r="AE25" s="297"/>
      <c r="AF25" s="297"/>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9"/>
      <c r="BE25" s="23"/>
      <c r="BJ25" s="312" t="s">
        <v>796</v>
      </c>
      <c r="BK25" s="312"/>
      <c r="BL25" s="312"/>
      <c r="BM25" s="312"/>
      <c r="BN25" s="312"/>
      <c r="BO25" s="312"/>
      <c r="BP25" s="312"/>
      <c r="BQ25" s="312"/>
      <c r="BR25" s="309" t="str">
        <f>IF(L31="","",IF(VLOOKUP(L31,'Lookup Key'!$B$2:$J$366,9,FALSE)="Complete","Complete - Thank You!",IF(VLOOKUP(L31,'Lookup Key'!$B$2:$J$366,9,FALSE)="-","N/A","Incomplete - Click link to complete before proceeding:")))</f>
        <v/>
      </c>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10" t="str">
        <f>IF(BR25="Incomplete - Click link to complete before proceeding:", HYPERLINK('Lookup Key'!Z15,"FY2021 Safe Year End Report"), "")</f>
        <v/>
      </c>
      <c r="CU25" s="310"/>
      <c r="CV25" s="310"/>
      <c r="CW25" s="310"/>
      <c r="CX25" s="310"/>
      <c r="CY25" s="310"/>
      <c r="CZ25" s="310"/>
      <c r="DA25" s="310"/>
      <c r="DB25" s="310"/>
      <c r="DC25" s="310"/>
      <c r="DD25" s="310"/>
      <c r="DE25" s="310"/>
      <c r="DF25" s="310"/>
      <c r="DG25" s="310"/>
      <c r="DH25" s="310"/>
      <c r="DI25" s="310"/>
      <c r="DJ25" s="310"/>
    </row>
    <row r="26" spans="1:114" ht="7.5" customHeight="1" x14ac:dyDescent="0.25">
      <c r="A26" s="26"/>
      <c r="B26" s="8"/>
      <c r="C26" s="86"/>
      <c r="D26" s="86"/>
      <c r="E26" s="86"/>
      <c r="F26" s="146"/>
      <c r="G26" s="147"/>
      <c r="H26" s="147"/>
      <c r="I26" s="147"/>
      <c r="J26" s="147"/>
      <c r="K26" s="147"/>
      <c r="L26" s="147"/>
      <c r="M26" s="57"/>
      <c r="N26" s="57"/>
      <c r="O26" s="57"/>
      <c r="P26" s="57"/>
      <c r="Q26" s="57"/>
      <c r="R26" s="57"/>
      <c r="S26" s="57"/>
      <c r="T26" s="57"/>
      <c r="U26" s="57"/>
      <c r="V26" s="57"/>
      <c r="W26" s="57"/>
      <c r="X26" s="57"/>
      <c r="Y26" s="57"/>
      <c r="Z26" s="57"/>
      <c r="AA26" s="57"/>
      <c r="AB26" s="57"/>
      <c r="AC26" s="57"/>
      <c r="AD26" s="86"/>
      <c r="AE26" s="86"/>
      <c r="AF26" s="86"/>
      <c r="AG26" s="146"/>
      <c r="AH26" s="147"/>
      <c r="AI26" s="147"/>
      <c r="AJ26" s="147"/>
      <c r="AK26" s="147"/>
      <c r="AL26" s="147"/>
      <c r="AM26" s="147"/>
      <c r="AN26" s="57"/>
      <c r="AO26" s="57"/>
      <c r="AP26" s="57"/>
      <c r="AQ26" s="57"/>
      <c r="AR26" s="57"/>
      <c r="AS26" s="57"/>
      <c r="AT26" s="57"/>
      <c r="AU26" s="57"/>
      <c r="AV26" s="57"/>
      <c r="AW26" s="57"/>
      <c r="AX26" s="57"/>
      <c r="AY26" s="57"/>
      <c r="AZ26" s="57"/>
      <c r="BA26" s="57"/>
      <c r="BB26" s="57"/>
      <c r="BC26" s="57"/>
      <c r="BD26" s="9"/>
      <c r="BE26" s="23"/>
    </row>
    <row r="27" spans="1:114" x14ac:dyDescent="0.25">
      <c r="A27" s="26"/>
      <c r="B27" s="8"/>
      <c r="C27" s="297" t="s">
        <v>4</v>
      </c>
      <c r="D27" s="297"/>
      <c r="E27" s="297"/>
      <c r="F27" s="297"/>
      <c r="G27" s="297"/>
      <c r="H27" s="297"/>
      <c r="I27" s="303"/>
      <c r="J27" s="303"/>
      <c r="K27" s="303"/>
      <c r="L27" s="303"/>
      <c r="M27" s="303"/>
      <c r="N27" s="303"/>
      <c r="O27" s="303"/>
      <c r="P27" s="303"/>
      <c r="Q27" s="303"/>
      <c r="R27" s="303"/>
      <c r="S27" s="303"/>
      <c r="T27" s="57"/>
      <c r="U27" s="297" t="s">
        <v>5</v>
      </c>
      <c r="V27" s="297"/>
      <c r="W27" s="297"/>
      <c r="X27" s="298"/>
      <c r="Y27" s="298"/>
      <c r="Z27" s="298"/>
      <c r="AA27" s="298"/>
      <c r="AB27" s="298"/>
      <c r="AC27" s="57"/>
      <c r="AD27" s="297" t="s">
        <v>4</v>
      </c>
      <c r="AE27" s="297"/>
      <c r="AF27" s="297"/>
      <c r="AG27" s="297"/>
      <c r="AH27" s="297"/>
      <c r="AI27" s="297"/>
      <c r="AJ27" s="303"/>
      <c r="AK27" s="303"/>
      <c r="AL27" s="303"/>
      <c r="AM27" s="303"/>
      <c r="AN27" s="303"/>
      <c r="AO27" s="303"/>
      <c r="AP27" s="303"/>
      <c r="AQ27" s="303"/>
      <c r="AR27" s="303"/>
      <c r="AS27" s="303"/>
      <c r="AT27" s="303"/>
      <c r="AU27" s="57"/>
      <c r="AV27" s="297" t="s">
        <v>5</v>
      </c>
      <c r="AW27" s="297"/>
      <c r="AX27" s="297"/>
      <c r="AY27" s="298"/>
      <c r="AZ27" s="298"/>
      <c r="BA27" s="298"/>
      <c r="BB27" s="298"/>
      <c r="BC27" s="298"/>
      <c r="BD27" s="9"/>
      <c r="BE27" s="23"/>
      <c r="BJ27" s="312" t="s">
        <v>886</v>
      </c>
      <c r="BK27" s="312"/>
      <c r="BL27" s="312"/>
      <c r="BM27" s="312"/>
      <c r="BN27" s="312"/>
      <c r="BO27" s="312"/>
      <c r="BP27" s="312"/>
      <c r="BQ27" s="312"/>
      <c r="BR27" s="312"/>
      <c r="BS27" s="312"/>
      <c r="BT27" s="312"/>
      <c r="BU27" s="312"/>
      <c r="BV27" s="312"/>
      <c r="BW27" s="312"/>
      <c r="BX27" s="312" t="str">
        <f>IF(AM31="", "", AM31)</f>
        <v/>
      </c>
      <c r="BY27" s="312"/>
      <c r="BZ27" s="312"/>
      <c r="CA27" s="312"/>
      <c r="CB27" s="312"/>
      <c r="CC27" s="312"/>
      <c r="CD27" s="312"/>
      <c r="CE27" s="312"/>
      <c r="CF27" s="312"/>
      <c r="CG27" s="312"/>
      <c r="CH27" s="312"/>
      <c r="CI27" s="312"/>
      <c r="CJ27" s="312"/>
      <c r="CK27" s="312"/>
      <c r="CL27" s="312"/>
      <c r="CM27" s="312"/>
      <c r="CN27" s="312"/>
      <c r="CO27" s="312"/>
      <c r="CP27" s="312"/>
      <c r="CQ27" s="312"/>
      <c r="CR27" s="312"/>
      <c r="CS27" s="173"/>
      <c r="CT27" s="173"/>
      <c r="CU27" s="173"/>
      <c r="CV27" s="173"/>
      <c r="CW27" s="173"/>
      <c r="CX27" s="173"/>
      <c r="CY27" s="173"/>
      <c r="CZ27" s="173"/>
      <c r="DA27" s="173"/>
      <c r="DB27" s="173"/>
      <c r="DC27" s="173"/>
      <c r="DD27" s="173"/>
      <c r="DE27" s="173"/>
      <c r="DF27" s="173"/>
      <c r="DG27" s="173"/>
      <c r="DH27" s="173"/>
      <c r="DI27" s="173"/>
      <c r="DJ27" s="173"/>
    </row>
    <row r="28" spans="1:114" ht="7.5" customHeight="1" x14ac:dyDescent="0.25">
      <c r="A28" s="26"/>
      <c r="B28" s="8"/>
      <c r="C28" s="86"/>
      <c r="D28" s="86"/>
      <c r="E28" s="86"/>
      <c r="F28" s="146"/>
      <c r="G28" s="147"/>
      <c r="H28" s="147"/>
      <c r="I28" s="147"/>
      <c r="J28" s="147"/>
      <c r="K28" s="147"/>
      <c r="L28" s="147"/>
      <c r="M28" s="57"/>
      <c r="N28" s="57"/>
      <c r="O28" s="57"/>
      <c r="P28" s="57"/>
      <c r="Q28" s="57"/>
      <c r="R28" s="57"/>
      <c r="S28" s="57"/>
      <c r="T28" s="57"/>
      <c r="U28" s="57"/>
      <c r="V28" s="57"/>
      <c r="W28" s="57"/>
      <c r="X28" s="57"/>
      <c r="Y28" s="57"/>
      <c r="Z28" s="57"/>
      <c r="AA28" s="57"/>
      <c r="AB28" s="57"/>
      <c r="AC28" s="57"/>
      <c r="AD28" s="86"/>
      <c r="AE28" s="86"/>
      <c r="AF28" s="86"/>
      <c r="AG28" s="146"/>
      <c r="AH28" s="147"/>
      <c r="AI28" s="147"/>
      <c r="AJ28" s="147"/>
      <c r="AK28" s="147"/>
      <c r="AL28" s="147"/>
      <c r="AM28" s="147"/>
      <c r="AN28" s="57"/>
      <c r="AO28" s="57"/>
      <c r="AP28" s="57"/>
      <c r="AQ28" s="57"/>
      <c r="AR28" s="57"/>
      <c r="AS28" s="57"/>
      <c r="AT28" s="57"/>
      <c r="AU28" s="57"/>
      <c r="AV28" s="57"/>
      <c r="AW28" s="57"/>
      <c r="AX28" s="57"/>
      <c r="AY28" s="57"/>
      <c r="AZ28" s="57"/>
      <c r="BA28" s="57"/>
      <c r="BB28" s="57"/>
      <c r="BC28" s="57"/>
      <c r="BD28" s="9"/>
      <c r="BE28" s="23"/>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173"/>
      <c r="CT28" s="173"/>
      <c r="CU28" s="173"/>
      <c r="CV28" s="173"/>
      <c r="CW28" s="173"/>
      <c r="CX28" s="173"/>
      <c r="CY28" s="173"/>
      <c r="CZ28" s="173"/>
      <c r="DA28" s="173"/>
      <c r="DB28" s="173"/>
      <c r="DC28" s="173"/>
      <c r="DD28" s="173"/>
      <c r="DE28" s="173"/>
      <c r="DF28" s="173"/>
      <c r="DG28" s="173"/>
      <c r="DH28" s="173"/>
      <c r="DI28" s="173"/>
      <c r="DJ28" s="173"/>
    </row>
    <row r="29" spans="1:114" x14ac:dyDescent="0.25">
      <c r="A29" s="26"/>
      <c r="B29" s="8"/>
      <c r="C29" s="308" t="s">
        <v>389</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8"/>
      <c r="AD29" s="308" t="s">
        <v>390</v>
      </c>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9"/>
      <c r="BE29" s="23"/>
      <c r="BJ29" s="312" t="s">
        <v>795</v>
      </c>
      <c r="BK29" s="312"/>
      <c r="BL29" s="312"/>
      <c r="BM29" s="312"/>
      <c r="BN29" s="312"/>
      <c r="BO29" s="312"/>
      <c r="BP29" s="312"/>
      <c r="BQ29" s="312"/>
      <c r="BR29" s="309" t="str">
        <f>IF(AM31="","",IF(VLOOKUP(AM31,'Lookup Key'!$B$2:$J$366,8,FALSE)="Complete","Complete - Thank You!",IF(VLOOKUP(AM31,'Lookup Key'!$B$2:$J$366,8,FALSE)="-","N/A","Incomplete - Click link to complete before proceeding:")))</f>
        <v/>
      </c>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10" t="str">
        <f>IF(BR29="Incomplete - Click link to complete before proceeding:", HYPERLINK('Lookup Key'!Z20,"FY2020 Safe Year End Report"), "")</f>
        <v/>
      </c>
      <c r="CU29" s="310"/>
      <c r="CV29" s="310"/>
      <c r="CW29" s="310"/>
      <c r="CX29" s="310"/>
      <c r="CY29" s="310"/>
      <c r="CZ29" s="310"/>
      <c r="DA29" s="310"/>
      <c r="DB29" s="310"/>
      <c r="DC29" s="310"/>
      <c r="DD29" s="310"/>
      <c r="DE29" s="310"/>
      <c r="DF29" s="310"/>
      <c r="DG29" s="310"/>
      <c r="DH29" s="310"/>
      <c r="DI29" s="310"/>
      <c r="DJ29" s="310"/>
    </row>
    <row r="30" spans="1:114" ht="4.5" customHeight="1" x14ac:dyDescent="0.25">
      <c r="A30" s="26"/>
      <c r="B30" s="8"/>
      <c r="C30" s="36"/>
      <c r="D30" s="36"/>
      <c r="E30" s="36"/>
      <c r="F30" s="36"/>
      <c r="G30" s="36"/>
      <c r="H30" s="36"/>
      <c r="I30" s="36"/>
      <c r="J30" s="36"/>
      <c r="K30" s="36"/>
      <c r="L30" s="36"/>
      <c r="M30" s="36"/>
      <c r="N30" s="36"/>
      <c r="O30" s="36"/>
      <c r="P30" s="36"/>
      <c r="Q30" s="36"/>
      <c r="R30" s="36"/>
      <c r="S30" s="36"/>
      <c r="T30" s="36"/>
      <c r="U30" s="36"/>
      <c r="V30" s="36"/>
      <c r="W30" s="36"/>
      <c r="X30" s="36"/>
      <c r="Y30" s="36"/>
      <c r="Z30" s="36"/>
      <c r="AA30" s="8"/>
      <c r="AB30" s="8"/>
      <c r="AC30" s="8"/>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8"/>
      <c r="BC30" s="8"/>
      <c r="BD30" s="9"/>
      <c r="BE30" s="23"/>
      <c r="BJ30" s="174"/>
      <c r="BK30" s="174"/>
      <c r="BL30" s="174"/>
      <c r="BM30" s="174"/>
      <c r="BN30" s="174"/>
      <c r="BO30" s="173"/>
      <c r="BP30" s="173"/>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5"/>
      <c r="CY30" s="176"/>
      <c r="CZ30" s="176"/>
      <c r="DA30" s="176"/>
      <c r="DB30" s="176"/>
      <c r="DC30" s="176"/>
      <c r="DD30" s="176"/>
      <c r="DE30" s="176"/>
      <c r="DF30" s="176"/>
      <c r="DG30" s="176"/>
      <c r="DH30" s="176"/>
      <c r="DI30" s="177"/>
      <c r="DJ30" s="177"/>
    </row>
    <row r="31" spans="1:114" x14ac:dyDescent="0.25">
      <c r="A31" s="26"/>
      <c r="B31" s="8"/>
      <c r="C31" s="306" t="s">
        <v>386</v>
      </c>
      <c r="D31" s="306"/>
      <c r="E31" s="306"/>
      <c r="F31" s="306"/>
      <c r="G31" s="306"/>
      <c r="H31" s="306"/>
      <c r="I31" s="306"/>
      <c r="J31" s="306"/>
      <c r="K31" s="306"/>
      <c r="L31" s="303"/>
      <c r="M31" s="303"/>
      <c r="N31" s="303"/>
      <c r="O31" s="303"/>
      <c r="P31" s="303"/>
      <c r="Q31" s="303"/>
      <c r="R31" s="303"/>
      <c r="S31" s="303"/>
      <c r="T31" s="303"/>
      <c r="U31" s="303"/>
      <c r="V31" s="303"/>
      <c r="W31" s="303"/>
      <c r="X31" s="303"/>
      <c r="Y31" s="303"/>
      <c r="Z31" s="303"/>
      <c r="AA31" s="303"/>
      <c r="AB31" s="303"/>
      <c r="AC31" s="57"/>
      <c r="AD31" s="306" t="s">
        <v>386</v>
      </c>
      <c r="AE31" s="306"/>
      <c r="AF31" s="306"/>
      <c r="AG31" s="306"/>
      <c r="AH31" s="306"/>
      <c r="AI31" s="306"/>
      <c r="AJ31" s="306"/>
      <c r="AK31" s="306"/>
      <c r="AL31" s="306"/>
      <c r="AM31" s="303"/>
      <c r="AN31" s="303"/>
      <c r="AO31" s="303"/>
      <c r="AP31" s="303"/>
      <c r="AQ31" s="303"/>
      <c r="AR31" s="303"/>
      <c r="AS31" s="303"/>
      <c r="AT31" s="303"/>
      <c r="AU31" s="303"/>
      <c r="AV31" s="303"/>
      <c r="AW31" s="303"/>
      <c r="AX31" s="303"/>
      <c r="AY31" s="303"/>
      <c r="AZ31" s="303"/>
      <c r="BA31" s="303"/>
      <c r="BB31" s="303"/>
      <c r="BC31" s="303"/>
      <c r="BD31" s="9"/>
      <c r="BE31" s="23"/>
      <c r="BJ31" s="312" t="s">
        <v>796</v>
      </c>
      <c r="BK31" s="312"/>
      <c r="BL31" s="312"/>
      <c r="BM31" s="312"/>
      <c r="BN31" s="312"/>
      <c r="BO31" s="312"/>
      <c r="BP31" s="312"/>
      <c r="BQ31" s="312"/>
      <c r="BR31" s="309" t="str">
        <f>IF(AM31="","",IF(VLOOKUP(AM31,'Lookup Key'!$B$2:$J$366,9,FALSE)="Complete","Complete - Thank You!",IF(VLOOKUP(AM31,'Lookup Key'!$B$2:$J$366,9,FALSE)="-","N/A","Incomplete - Click link to complete before proceeding:")))</f>
        <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10" t="str">
        <f>IF(BR31="Incomplete - Click link to complete before proceeding:", HYPERLINK('Lookup Key'!Z21,"FY2021 Safe Year End Report"), "")</f>
        <v/>
      </c>
      <c r="CU31" s="310"/>
      <c r="CV31" s="310"/>
      <c r="CW31" s="310"/>
      <c r="CX31" s="310"/>
      <c r="CY31" s="310"/>
      <c r="CZ31" s="310"/>
      <c r="DA31" s="310"/>
      <c r="DB31" s="310"/>
      <c r="DC31" s="310"/>
      <c r="DD31" s="310"/>
      <c r="DE31" s="310"/>
      <c r="DF31" s="310"/>
      <c r="DG31" s="310"/>
      <c r="DH31" s="310"/>
      <c r="DI31" s="310"/>
      <c r="DJ31" s="310"/>
    </row>
    <row r="32" spans="1:114" ht="7.5" customHeight="1" x14ac:dyDescent="0.25">
      <c r="A32" s="26"/>
      <c r="B32" s="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7"/>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9"/>
      <c r="BE32" s="23"/>
    </row>
    <row r="33" spans="1:114" x14ac:dyDescent="0.25">
      <c r="A33" s="26"/>
      <c r="B33" s="8"/>
      <c r="C33" s="305" t="s">
        <v>385</v>
      </c>
      <c r="D33" s="305"/>
      <c r="E33" s="305"/>
      <c r="F33" s="305"/>
      <c r="G33" s="305"/>
      <c r="H33" s="305"/>
      <c r="I33" s="305"/>
      <c r="J33" s="305"/>
      <c r="K33" s="305"/>
      <c r="L33" s="303"/>
      <c r="M33" s="303"/>
      <c r="N33" s="303"/>
      <c r="O33" s="303"/>
      <c r="P33" s="303"/>
      <c r="Q33" s="303"/>
      <c r="R33" s="303"/>
      <c r="S33" s="303"/>
      <c r="T33" s="303"/>
      <c r="U33" s="303"/>
      <c r="V33" s="303"/>
      <c r="W33" s="303"/>
      <c r="X33" s="303"/>
      <c r="Y33" s="303"/>
      <c r="Z33" s="303"/>
      <c r="AA33" s="303"/>
      <c r="AB33" s="303"/>
      <c r="AC33" s="57"/>
      <c r="AD33" s="305" t="s">
        <v>385</v>
      </c>
      <c r="AE33" s="305"/>
      <c r="AF33" s="305"/>
      <c r="AG33" s="305"/>
      <c r="AH33" s="305"/>
      <c r="AI33" s="305"/>
      <c r="AJ33" s="305"/>
      <c r="AK33" s="305"/>
      <c r="AL33" s="305"/>
      <c r="AM33" s="303"/>
      <c r="AN33" s="303"/>
      <c r="AO33" s="303"/>
      <c r="AP33" s="303"/>
      <c r="AQ33" s="303"/>
      <c r="AR33" s="303"/>
      <c r="AS33" s="303"/>
      <c r="AT33" s="303"/>
      <c r="AU33" s="303"/>
      <c r="AV33" s="303"/>
      <c r="AW33" s="303"/>
      <c r="AX33" s="303"/>
      <c r="AY33" s="303"/>
      <c r="AZ33" s="303"/>
      <c r="BA33" s="303"/>
      <c r="BB33" s="303"/>
      <c r="BC33" s="303"/>
      <c r="BD33" s="9"/>
      <c r="BE33" s="23"/>
      <c r="BJ33" s="312" t="s">
        <v>887</v>
      </c>
      <c r="BK33" s="312"/>
      <c r="BL33" s="312"/>
      <c r="BM33" s="312"/>
      <c r="BN33" s="312"/>
      <c r="BO33" s="312"/>
      <c r="BP33" s="312"/>
      <c r="BQ33" s="312"/>
      <c r="BR33" s="312"/>
      <c r="BS33" s="312"/>
      <c r="BT33" s="312"/>
      <c r="BU33" s="312"/>
      <c r="BV33" s="312"/>
      <c r="BW33" s="312"/>
      <c r="BX33" s="312" t="str">
        <f>IF(L51="", "", L51)</f>
        <v/>
      </c>
      <c r="BY33" s="312"/>
      <c r="BZ33" s="312"/>
      <c r="CA33" s="312"/>
      <c r="CB33" s="312"/>
      <c r="CC33" s="312"/>
      <c r="CD33" s="312"/>
      <c r="CE33" s="312"/>
      <c r="CF33" s="312"/>
      <c r="CG33" s="312"/>
      <c r="CH33" s="312"/>
      <c r="CI33" s="312"/>
      <c r="CJ33" s="312"/>
      <c r="CK33" s="312"/>
      <c r="CL33" s="312"/>
      <c r="CM33" s="312"/>
      <c r="CN33" s="312"/>
      <c r="CO33" s="312"/>
      <c r="CP33" s="312"/>
      <c r="CQ33" s="312"/>
      <c r="CR33" s="312"/>
      <c r="CS33" s="173"/>
      <c r="CT33" s="173"/>
      <c r="CU33" s="173"/>
      <c r="CV33" s="173"/>
      <c r="CW33" s="173"/>
      <c r="CX33" s="173"/>
      <c r="CY33" s="173"/>
      <c r="CZ33" s="173"/>
      <c r="DA33" s="173"/>
      <c r="DB33" s="173"/>
      <c r="DC33" s="173"/>
      <c r="DD33" s="173"/>
      <c r="DE33" s="173"/>
      <c r="DF33" s="173"/>
      <c r="DG33" s="173"/>
      <c r="DH33" s="173"/>
      <c r="DI33" s="173"/>
      <c r="DJ33" s="173"/>
    </row>
    <row r="34" spans="1:114" ht="7.5" customHeight="1" x14ac:dyDescent="0.25">
      <c r="A34" s="26"/>
      <c r="B34" s="8"/>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9"/>
      <c r="BE34" s="23"/>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173"/>
      <c r="CT34" s="173"/>
      <c r="CU34" s="173"/>
      <c r="CV34" s="173"/>
      <c r="CW34" s="173"/>
      <c r="CX34" s="173"/>
      <c r="CY34" s="173"/>
      <c r="CZ34" s="173"/>
      <c r="DA34" s="173"/>
      <c r="DB34" s="173"/>
      <c r="DC34" s="173"/>
      <c r="DD34" s="173"/>
      <c r="DE34" s="173"/>
      <c r="DF34" s="173"/>
      <c r="DG34" s="173"/>
      <c r="DH34" s="173"/>
      <c r="DI34" s="173"/>
      <c r="DJ34" s="173"/>
    </row>
    <row r="35" spans="1:114" x14ac:dyDescent="0.25">
      <c r="A35" s="26"/>
      <c r="B35" s="8"/>
      <c r="C35" s="305" t="s">
        <v>4</v>
      </c>
      <c r="D35" s="305"/>
      <c r="E35" s="305"/>
      <c r="F35" s="305"/>
      <c r="G35" s="305"/>
      <c r="H35" s="305"/>
      <c r="I35" s="303"/>
      <c r="J35" s="303"/>
      <c r="K35" s="303"/>
      <c r="L35" s="303"/>
      <c r="M35" s="303"/>
      <c r="N35" s="303"/>
      <c r="O35" s="303"/>
      <c r="P35" s="303"/>
      <c r="Q35" s="303"/>
      <c r="R35" s="303"/>
      <c r="S35" s="303"/>
      <c r="T35" s="57"/>
      <c r="U35" s="305" t="s">
        <v>5</v>
      </c>
      <c r="V35" s="305"/>
      <c r="W35" s="305"/>
      <c r="X35" s="298"/>
      <c r="Y35" s="298"/>
      <c r="Z35" s="298"/>
      <c r="AA35" s="298"/>
      <c r="AB35" s="298"/>
      <c r="AC35" s="57"/>
      <c r="AD35" s="305" t="s">
        <v>4</v>
      </c>
      <c r="AE35" s="305"/>
      <c r="AF35" s="305"/>
      <c r="AG35" s="305"/>
      <c r="AH35" s="305"/>
      <c r="AI35" s="305"/>
      <c r="AJ35" s="303"/>
      <c r="AK35" s="303"/>
      <c r="AL35" s="303"/>
      <c r="AM35" s="303"/>
      <c r="AN35" s="303"/>
      <c r="AO35" s="303"/>
      <c r="AP35" s="303"/>
      <c r="AQ35" s="303"/>
      <c r="AR35" s="303"/>
      <c r="AS35" s="303"/>
      <c r="AT35" s="303"/>
      <c r="AU35" s="57"/>
      <c r="AV35" s="305" t="s">
        <v>5</v>
      </c>
      <c r="AW35" s="305"/>
      <c r="AX35" s="305"/>
      <c r="AY35" s="298"/>
      <c r="AZ35" s="298"/>
      <c r="BA35" s="298"/>
      <c r="BB35" s="298"/>
      <c r="BC35" s="298"/>
      <c r="BD35" s="9"/>
      <c r="BE35" s="23"/>
      <c r="BJ35" s="312" t="s">
        <v>795</v>
      </c>
      <c r="BK35" s="312"/>
      <c r="BL35" s="312"/>
      <c r="BM35" s="312"/>
      <c r="BN35" s="312"/>
      <c r="BO35" s="312"/>
      <c r="BP35" s="312"/>
      <c r="BQ35" s="312"/>
      <c r="BR35" s="309" t="str">
        <f>IF(L51="","",IF(VLOOKUP(L51,'Lookup Key'!$B$2:$J$366,8,FALSE)="Complete","Complete - Thank You!",IF(VLOOKUP(L51,'Lookup Key'!$B$2:$J$366,8,FALSE)="-","N/A","Incomplete - Click link to complete before proceeding:")))</f>
        <v/>
      </c>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10" t="str">
        <f>IF(BR35="Incomplete - Click link to complete before proceeding:", HYPERLINK('Lookup Key'!Z26,"FY2020 Safe Year End Report"), "")</f>
        <v/>
      </c>
      <c r="CU35" s="310"/>
      <c r="CV35" s="310"/>
      <c r="CW35" s="310"/>
      <c r="CX35" s="310"/>
      <c r="CY35" s="310"/>
      <c r="CZ35" s="310"/>
      <c r="DA35" s="310"/>
      <c r="DB35" s="310"/>
      <c r="DC35" s="310"/>
      <c r="DD35" s="310"/>
      <c r="DE35" s="310"/>
      <c r="DF35" s="310"/>
      <c r="DG35" s="310"/>
      <c r="DH35" s="310"/>
      <c r="DI35" s="310"/>
      <c r="DJ35" s="310"/>
    </row>
    <row r="36" spans="1:114" ht="7.5" customHeight="1" x14ac:dyDescent="0.25">
      <c r="A36" s="26"/>
      <c r="B36" s="8"/>
      <c r="C36" s="58"/>
      <c r="D36" s="58"/>
      <c r="E36" s="58"/>
      <c r="F36" s="58"/>
      <c r="G36" s="58"/>
      <c r="H36" s="58"/>
      <c r="I36" s="144"/>
      <c r="J36" s="144"/>
      <c r="K36" s="144"/>
      <c r="L36" s="144"/>
      <c r="M36" s="144"/>
      <c r="N36" s="144"/>
      <c r="O36" s="144"/>
      <c r="P36" s="144"/>
      <c r="Q36" s="144"/>
      <c r="R36" s="144"/>
      <c r="S36" s="144"/>
      <c r="T36" s="59"/>
      <c r="U36" s="58"/>
      <c r="V36" s="58"/>
      <c r="W36" s="58"/>
      <c r="X36" s="145"/>
      <c r="Y36" s="145"/>
      <c r="Z36" s="145"/>
      <c r="AA36" s="145"/>
      <c r="AB36" s="145"/>
      <c r="AC36" s="57"/>
      <c r="AD36" s="58"/>
      <c r="AE36" s="58"/>
      <c r="AF36" s="58"/>
      <c r="AG36" s="58"/>
      <c r="AH36" s="58"/>
      <c r="AI36" s="58"/>
      <c r="AJ36" s="144"/>
      <c r="AK36" s="144"/>
      <c r="AL36" s="144"/>
      <c r="AM36" s="144"/>
      <c r="AN36" s="144"/>
      <c r="AO36" s="144"/>
      <c r="AP36" s="144"/>
      <c r="AQ36" s="144"/>
      <c r="AR36" s="144"/>
      <c r="AS36" s="144"/>
      <c r="AT36" s="144"/>
      <c r="AU36" s="59"/>
      <c r="AV36" s="58"/>
      <c r="AW36" s="58"/>
      <c r="AX36" s="58"/>
      <c r="AY36" s="145"/>
      <c r="AZ36" s="145"/>
      <c r="BA36" s="145"/>
      <c r="BB36" s="145"/>
      <c r="BC36" s="145"/>
      <c r="BD36" s="9"/>
      <c r="BE36" s="23"/>
      <c r="BJ36" s="174"/>
      <c r="BK36" s="174"/>
      <c r="BL36" s="174"/>
      <c r="BM36" s="174"/>
      <c r="BN36" s="174"/>
      <c r="BO36" s="173"/>
      <c r="BP36" s="173"/>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5"/>
      <c r="CY36" s="176"/>
      <c r="CZ36" s="176"/>
      <c r="DA36" s="176"/>
      <c r="DB36" s="176"/>
      <c r="DC36" s="176"/>
      <c r="DD36" s="176"/>
      <c r="DE36" s="176"/>
      <c r="DF36" s="176"/>
      <c r="DG36" s="176"/>
      <c r="DH36" s="176"/>
      <c r="DI36" s="177"/>
      <c r="DJ36" s="177"/>
    </row>
    <row r="37" spans="1:114" x14ac:dyDescent="0.25">
      <c r="A37" s="26"/>
      <c r="B37" s="8"/>
      <c r="C37" s="302" t="s">
        <v>831</v>
      </c>
      <c r="D37" s="302"/>
      <c r="E37" s="302"/>
      <c r="F37" s="302"/>
      <c r="G37" s="302"/>
      <c r="H37" s="302"/>
      <c r="I37" s="302"/>
      <c r="J37" s="302"/>
      <c r="K37" s="302"/>
      <c r="L37" s="302"/>
      <c r="M37" s="302"/>
      <c r="N37" s="303"/>
      <c r="O37" s="303"/>
      <c r="P37" s="303"/>
      <c r="Q37" s="303"/>
      <c r="R37" s="303"/>
      <c r="S37" s="303"/>
      <c r="T37" s="303"/>
      <c r="U37" s="303"/>
      <c r="V37" s="303"/>
      <c r="W37" s="303"/>
      <c r="X37" s="303"/>
      <c r="Y37" s="303"/>
      <c r="Z37" s="303"/>
      <c r="AA37" s="303"/>
      <c r="AB37" s="303"/>
      <c r="AC37" s="57"/>
      <c r="AD37" s="302" t="s">
        <v>831</v>
      </c>
      <c r="AE37" s="302"/>
      <c r="AF37" s="302"/>
      <c r="AG37" s="302"/>
      <c r="AH37" s="302"/>
      <c r="AI37" s="302"/>
      <c r="AJ37" s="302"/>
      <c r="AK37" s="302"/>
      <c r="AL37" s="302"/>
      <c r="AM37" s="302"/>
      <c r="AN37" s="302"/>
      <c r="AO37" s="303"/>
      <c r="AP37" s="303"/>
      <c r="AQ37" s="303"/>
      <c r="AR37" s="303"/>
      <c r="AS37" s="303"/>
      <c r="AT37" s="303"/>
      <c r="AU37" s="303"/>
      <c r="AV37" s="303"/>
      <c r="AW37" s="303"/>
      <c r="AX37" s="303"/>
      <c r="AY37" s="303"/>
      <c r="AZ37" s="303"/>
      <c r="BA37" s="303"/>
      <c r="BB37" s="303"/>
      <c r="BC37" s="303"/>
      <c r="BD37" s="9"/>
      <c r="BE37" s="23"/>
      <c r="BJ37" s="312" t="s">
        <v>796</v>
      </c>
      <c r="BK37" s="312"/>
      <c r="BL37" s="312"/>
      <c r="BM37" s="312"/>
      <c r="BN37" s="312"/>
      <c r="BO37" s="312"/>
      <c r="BP37" s="312"/>
      <c r="BQ37" s="312"/>
      <c r="BR37" s="309" t="str">
        <f>IF(L51="","",IF(VLOOKUP(L51,'Lookup Key'!$B$2:$J$366,9,FALSE)="Complete","Complete - Thank You!",IF(VLOOKUP(L51,'Lookup Key'!$B$2:$J$366,9,FALSE)="-","N/A","Incomplete - Click link to complete before proceeding:")))</f>
        <v/>
      </c>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10" t="str">
        <f>IF(BR37="Incomplete - Click link to complete before proceeding:", HYPERLINK('Lookup Key'!Z27,"FY2021 Safe Year End Report"), "")</f>
        <v/>
      </c>
      <c r="CU37" s="310"/>
      <c r="CV37" s="310"/>
      <c r="CW37" s="310"/>
      <c r="CX37" s="310"/>
      <c r="CY37" s="310"/>
      <c r="CZ37" s="310"/>
      <c r="DA37" s="310"/>
      <c r="DB37" s="310"/>
      <c r="DC37" s="310"/>
      <c r="DD37" s="310"/>
      <c r="DE37" s="310"/>
      <c r="DF37" s="310"/>
      <c r="DG37" s="310"/>
      <c r="DH37" s="310"/>
      <c r="DI37" s="310"/>
      <c r="DJ37" s="310"/>
    </row>
    <row r="38" spans="1:114" ht="7.5" customHeight="1" x14ac:dyDescent="0.25">
      <c r="A38" s="26"/>
      <c r="B38" s="8"/>
      <c r="C38" s="57"/>
      <c r="D38" s="86"/>
      <c r="E38" s="86"/>
      <c r="F38" s="146"/>
      <c r="G38" s="147"/>
      <c r="H38" s="147"/>
      <c r="I38" s="147"/>
      <c r="J38" s="147"/>
      <c r="K38" s="147"/>
      <c r="L38" s="147"/>
      <c r="M38" s="57"/>
      <c r="N38" s="57"/>
      <c r="O38" s="57"/>
      <c r="P38" s="57"/>
      <c r="Q38" s="57"/>
      <c r="R38" s="57"/>
      <c r="S38" s="57"/>
      <c r="T38" s="57"/>
      <c r="U38" s="57"/>
      <c r="V38" s="57"/>
      <c r="W38" s="57"/>
      <c r="X38" s="57"/>
      <c r="Y38" s="57"/>
      <c r="Z38" s="57"/>
      <c r="AA38" s="57"/>
      <c r="AB38" s="57"/>
      <c r="AC38" s="57"/>
      <c r="AD38" s="57"/>
      <c r="AE38" s="86"/>
      <c r="AF38" s="86"/>
      <c r="AG38" s="146"/>
      <c r="AH38" s="147"/>
      <c r="AI38" s="147"/>
      <c r="AJ38" s="147"/>
      <c r="AK38" s="147"/>
      <c r="AL38" s="147"/>
      <c r="AM38" s="147"/>
      <c r="AN38" s="57"/>
      <c r="AO38" s="57"/>
      <c r="AP38" s="57"/>
      <c r="AQ38" s="57"/>
      <c r="AR38" s="57"/>
      <c r="AS38" s="57"/>
      <c r="AT38" s="57"/>
      <c r="AU38" s="57"/>
      <c r="AV38" s="57"/>
      <c r="AW38" s="57"/>
      <c r="AX38" s="57"/>
      <c r="AY38" s="57"/>
      <c r="AZ38" s="57"/>
      <c r="BA38" s="57"/>
      <c r="BB38" s="57"/>
      <c r="BC38" s="57"/>
      <c r="BD38" s="9"/>
      <c r="BE38" s="23"/>
    </row>
    <row r="39" spans="1:114" x14ac:dyDescent="0.25">
      <c r="A39" s="26"/>
      <c r="B39" s="8"/>
      <c r="C39" s="302" t="s">
        <v>381</v>
      </c>
      <c r="D39" s="302"/>
      <c r="E39" s="302"/>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57"/>
      <c r="AD39" s="302" t="s">
        <v>381</v>
      </c>
      <c r="AE39" s="302"/>
      <c r="AF39" s="302"/>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9"/>
      <c r="BE39" s="23"/>
    </row>
    <row r="40" spans="1:114" ht="7.5" customHeight="1" x14ac:dyDescent="0.25">
      <c r="A40" s="26"/>
      <c r="B40" s="8"/>
      <c r="C40" s="86"/>
      <c r="D40" s="86"/>
      <c r="E40" s="86"/>
      <c r="F40" s="146"/>
      <c r="G40" s="147"/>
      <c r="H40" s="147"/>
      <c r="I40" s="147"/>
      <c r="J40" s="147"/>
      <c r="K40" s="147"/>
      <c r="L40" s="147"/>
      <c r="M40" s="57"/>
      <c r="N40" s="57"/>
      <c r="O40" s="57"/>
      <c r="P40" s="57"/>
      <c r="Q40" s="57"/>
      <c r="R40" s="57"/>
      <c r="S40" s="57"/>
      <c r="T40" s="57"/>
      <c r="U40" s="57"/>
      <c r="V40" s="57"/>
      <c r="W40" s="57"/>
      <c r="X40" s="57"/>
      <c r="Y40" s="57"/>
      <c r="Z40" s="57"/>
      <c r="AA40" s="57"/>
      <c r="AB40" s="57"/>
      <c r="AC40" s="57"/>
      <c r="AD40" s="86"/>
      <c r="AE40" s="86"/>
      <c r="AF40" s="86"/>
      <c r="AG40" s="146"/>
      <c r="AH40" s="147"/>
      <c r="AI40" s="147"/>
      <c r="AJ40" s="147"/>
      <c r="AK40" s="147"/>
      <c r="AL40" s="147"/>
      <c r="AM40" s="147"/>
      <c r="AN40" s="57"/>
      <c r="AO40" s="57"/>
      <c r="AP40" s="57"/>
      <c r="AQ40" s="57"/>
      <c r="AR40" s="57"/>
      <c r="AS40" s="57"/>
      <c r="AT40" s="57"/>
      <c r="AU40" s="57"/>
      <c r="AV40" s="57"/>
      <c r="AW40" s="57"/>
      <c r="AX40" s="57"/>
      <c r="AY40" s="57"/>
      <c r="AZ40" s="57"/>
      <c r="BA40" s="57"/>
      <c r="BB40" s="57"/>
      <c r="BC40" s="57"/>
      <c r="BD40" s="9"/>
      <c r="BE40" s="23"/>
    </row>
    <row r="41" spans="1:114" x14ac:dyDescent="0.25">
      <c r="A41" s="26"/>
      <c r="B41" s="8"/>
      <c r="C41" s="302" t="s">
        <v>4</v>
      </c>
      <c r="D41" s="302"/>
      <c r="E41" s="302"/>
      <c r="F41" s="302"/>
      <c r="G41" s="302"/>
      <c r="H41" s="302"/>
      <c r="I41" s="303"/>
      <c r="J41" s="303"/>
      <c r="K41" s="303"/>
      <c r="L41" s="303"/>
      <c r="M41" s="303"/>
      <c r="N41" s="303"/>
      <c r="O41" s="303"/>
      <c r="P41" s="303"/>
      <c r="Q41" s="303"/>
      <c r="R41" s="303"/>
      <c r="S41" s="303"/>
      <c r="T41" s="57"/>
      <c r="U41" s="302" t="s">
        <v>5</v>
      </c>
      <c r="V41" s="302"/>
      <c r="W41" s="302"/>
      <c r="X41" s="298"/>
      <c r="Y41" s="298"/>
      <c r="Z41" s="298"/>
      <c r="AA41" s="298"/>
      <c r="AB41" s="298"/>
      <c r="AC41" s="57"/>
      <c r="AD41" s="302" t="s">
        <v>4</v>
      </c>
      <c r="AE41" s="302"/>
      <c r="AF41" s="302"/>
      <c r="AG41" s="302"/>
      <c r="AH41" s="302"/>
      <c r="AI41" s="302"/>
      <c r="AJ41" s="303"/>
      <c r="AK41" s="303"/>
      <c r="AL41" s="303"/>
      <c r="AM41" s="303"/>
      <c r="AN41" s="303"/>
      <c r="AO41" s="303"/>
      <c r="AP41" s="303"/>
      <c r="AQ41" s="303"/>
      <c r="AR41" s="303"/>
      <c r="AS41" s="303"/>
      <c r="AT41" s="303"/>
      <c r="AU41" s="57"/>
      <c r="AV41" s="302" t="s">
        <v>5</v>
      </c>
      <c r="AW41" s="302"/>
      <c r="AX41" s="302"/>
      <c r="AY41" s="298"/>
      <c r="AZ41" s="298"/>
      <c r="BA41" s="298"/>
      <c r="BB41" s="298"/>
      <c r="BC41" s="298"/>
      <c r="BD41" s="9"/>
      <c r="BE41" s="23"/>
    </row>
    <row r="42" spans="1:114" ht="7.5" customHeight="1" x14ac:dyDescent="0.25">
      <c r="A42" s="26"/>
      <c r="B42" s="8"/>
      <c r="C42" s="58"/>
      <c r="D42" s="58"/>
      <c r="E42" s="58"/>
      <c r="F42" s="58"/>
      <c r="G42" s="58"/>
      <c r="H42" s="58"/>
      <c r="I42" s="144"/>
      <c r="J42" s="144"/>
      <c r="K42" s="144"/>
      <c r="L42" s="144"/>
      <c r="M42" s="144"/>
      <c r="N42" s="144"/>
      <c r="O42" s="144"/>
      <c r="P42" s="144"/>
      <c r="Q42" s="144"/>
      <c r="R42" s="144"/>
      <c r="S42" s="144"/>
      <c r="T42" s="59"/>
      <c r="U42" s="58"/>
      <c r="V42" s="58"/>
      <c r="W42" s="58"/>
      <c r="X42" s="145"/>
      <c r="Y42" s="145"/>
      <c r="Z42" s="145"/>
      <c r="AA42" s="145"/>
      <c r="AB42" s="145"/>
      <c r="AC42" s="57"/>
      <c r="AD42" s="58"/>
      <c r="AE42" s="58"/>
      <c r="AF42" s="58"/>
      <c r="AG42" s="58"/>
      <c r="AH42" s="58"/>
      <c r="AI42" s="58"/>
      <c r="AJ42" s="144"/>
      <c r="AK42" s="144"/>
      <c r="AL42" s="144"/>
      <c r="AM42" s="144"/>
      <c r="AN42" s="144"/>
      <c r="AO42" s="144"/>
      <c r="AP42" s="144"/>
      <c r="AQ42" s="144"/>
      <c r="AR42" s="144"/>
      <c r="AS42" s="144"/>
      <c r="AT42" s="144"/>
      <c r="AU42" s="59"/>
      <c r="AV42" s="58"/>
      <c r="AW42" s="58"/>
      <c r="AX42" s="58"/>
      <c r="AY42" s="145"/>
      <c r="AZ42" s="145"/>
      <c r="BA42" s="145"/>
      <c r="BB42" s="145"/>
      <c r="BC42" s="145"/>
      <c r="BD42" s="9"/>
      <c r="BE42" s="23"/>
    </row>
    <row r="43" spans="1:114" x14ac:dyDescent="0.25">
      <c r="A43" s="26"/>
      <c r="B43" s="8"/>
      <c r="C43" s="297" t="s">
        <v>832</v>
      </c>
      <c r="D43" s="297"/>
      <c r="E43" s="297"/>
      <c r="F43" s="297"/>
      <c r="G43" s="297"/>
      <c r="H43" s="297"/>
      <c r="I43" s="297"/>
      <c r="J43" s="297"/>
      <c r="K43" s="297"/>
      <c r="L43" s="297"/>
      <c r="M43" s="297"/>
      <c r="N43" s="297"/>
      <c r="O43" s="297"/>
      <c r="P43" s="297"/>
      <c r="Q43" s="297"/>
      <c r="R43" s="303"/>
      <c r="S43" s="303"/>
      <c r="T43" s="303"/>
      <c r="U43" s="303"/>
      <c r="V43" s="303"/>
      <c r="W43" s="303"/>
      <c r="X43" s="303"/>
      <c r="Y43" s="303"/>
      <c r="Z43" s="303"/>
      <c r="AA43" s="303"/>
      <c r="AB43" s="303"/>
      <c r="AC43" s="57"/>
      <c r="AD43" s="297" t="s">
        <v>832</v>
      </c>
      <c r="AE43" s="297"/>
      <c r="AF43" s="297"/>
      <c r="AG43" s="297"/>
      <c r="AH43" s="297"/>
      <c r="AI43" s="297"/>
      <c r="AJ43" s="297"/>
      <c r="AK43" s="297"/>
      <c r="AL43" s="297"/>
      <c r="AM43" s="297"/>
      <c r="AN43" s="297"/>
      <c r="AO43" s="297"/>
      <c r="AP43" s="297"/>
      <c r="AQ43" s="297"/>
      <c r="AR43" s="297"/>
      <c r="AS43" s="303"/>
      <c r="AT43" s="303"/>
      <c r="AU43" s="303"/>
      <c r="AV43" s="303"/>
      <c r="AW43" s="303"/>
      <c r="AX43" s="303"/>
      <c r="AY43" s="303"/>
      <c r="AZ43" s="303"/>
      <c r="BA43" s="303"/>
      <c r="BB43" s="303"/>
      <c r="BC43" s="303"/>
      <c r="BD43" s="9"/>
      <c r="BE43" s="23"/>
    </row>
    <row r="44" spans="1:114" ht="7.5" customHeight="1" x14ac:dyDescent="0.25">
      <c r="A44" s="26"/>
      <c r="B44" s="8"/>
      <c r="C44" s="57"/>
      <c r="D44" s="86"/>
      <c r="E44" s="86"/>
      <c r="F44" s="146"/>
      <c r="G44" s="147"/>
      <c r="H44" s="147"/>
      <c r="I44" s="147"/>
      <c r="J44" s="147"/>
      <c r="K44" s="147"/>
      <c r="L44" s="147"/>
      <c r="M44" s="57"/>
      <c r="N44" s="57"/>
      <c r="O44" s="57"/>
      <c r="P44" s="57"/>
      <c r="Q44" s="57"/>
      <c r="R44" s="57"/>
      <c r="S44" s="57"/>
      <c r="T44" s="57"/>
      <c r="U44" s="57"/>
      <c r="V44" s="57"/>
      <c r="W44" s="57"/>
      <c r="X44" s="57"/>
      <c r="Y44" s="57"/>
      <c r="Z44" s="57"/>
      <c r="AA44" s="57"/>
      <c r="AB44" s="57"/>
      <c r="AC44" s="57"/>
      <c r="AD44" s="57"/>
      <c r="AE44" s="86"/>
      <c r="AF44" s="86"/>
      <c r="AG44" s="146"/>
      <c r="AH44" s="147"/>
      <c r="AI44" s="147"/>
      <c r="AJ44" s="147"/>
      <c r="AK44" s="147"/>
      <c r="AL44" s="147"/>
      <c r="AM44" s="147"/>
      <c r="AN44" s="57"/>
      <c r="AO44" s="57"/>
      <c r="AP44" s="57"/>
      <c r="AQ44" s="57"/>
      <c r="AR44" s="57"/>
      <c r="AS44" s="57"/>
      <c r="AT44" s="57"/>
      <c r="AU44" s="57"/>
      <c r="AV44" s="57"/>
      <c r="AW44" s="57"/>
      <c r="AX44" s="57"/>
      <c r="AY44" s="57"/>
      <c r="AZ44" s="57"/>
      <c r="BA44" s="57"/>
      <c r="BB44" s="57"/>
      <c r="BC44" s="57"/>
      <c r="BD44" s="9"/>
      <c r="BE44" s="23"/>
    </row>
    <row r="45" spans="1:114" x14ac:dyDescent="0.25">
      <c r="A45" s="26"/>
      <c r="B45" s="8"/>
      <c r="C45" s="297" t="s">
        <v>381</v>
      </c>
      <c r="D45" s="297"/>
      <c r="E45" s="297"/>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57"/>
      <c r="AD45" s="297" t="s">
        <v>381</v>
      </c>
      <c r="AE45" s="297"/>
      <c r="AF45" s="297"/>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9"/>
      <c r="BE45" s="23"/>
    </row>
    <row r="46" spans="1:114" ht="7.5" customHeight="1" x14ac:dyDescent="0.25">
      <c r="A46" s="26"/>
      <c r="B46" s="8"/>
      <c r="C46" s="86"/>
      <c r="D46" s="86"/>
      <c r="E46" s="86"/>
      <c r="F46" s="146"/>
      <c r="G46" s="147"/>
      <c r="H46" s="147"/>
      <c r="I46" s="147"/>
      <c r="J46" s="147"/>
      <c r="K46" s="147"/>
      <c r="L46" s="147"/>
      <c r="M46" s="57"/>
      <c r="N46" s="57"/>
      <c r="O46" s="57"/>
      <c r="P46" s="57"/>
      <c r="Q46" s="57"/>
      <c r="R46" s="57"/>
      <c r="S46" s="57"/>
      <c r="T46" s="57"/>
      <c r="U46" s="57"/>
      <c r="V46" s="57"/>
      <c r="W46" s="57"/>
      <c r="X46" s="57"/>
      <c r="Y46" s="57"/>
      <c r="Z46" s="57"/>
      <c r="AA46" s="57"/>
      <c r="AB46" s="57"/>
      <c r="AC46" s="57"/>
      <c r="AD46" s="86"/>
      <c r="AE46" s="86"/>
      <c r="AF46" s="86"/>
      <c r="AG46" s="146"/>
      <c r="AH46" s="147"/>
      <c r="AI46" s="147"/>
      <c r="AJ46" s="147"/>
      <c r="AK46" s="147"/>
      <c r="AL46" s="147"/>
      <c r="AM46" s="147"/>
      <c r="AN46" s="57"/>
      <c r="AO46" s="57"/>
      <c r="AP46" s="57"/>
      <c r="AQ46" s="57"/>
      <c r="AR46" s="57"/>
      <c r="AS46" s="57"/>
      <c r="AT46" s="57"/>
      <c r="AU46" s="57"/>
      <c r="AV46" s="57"/>
      <c r="AW46" s="57"/>
      <c r="AX46" s="57"/>
      <c r="AY46" s="57"/>
      <c r="AZ46" s="57"/>
      <c r="BA46" s="57"/>
      <c r="BB46" s="57"/>
      <c r="BC46" s="57"/>
      <c r="BD46" s="9"/>
      <c r="BE46" s="23"/>
    </row>
    <row r="47" spans="1:114" x14ac:dyDescent="0.25">
      <c r="A47" s="26"/>
      <c r="B47" s="8"/>
      <c r="C47" s="297" t="s">
        <v>4</v>
      </c>
      <c r="D47" s="297"/>
      <c r="E47" s="297"/>
      <c r="F47" s="297"/>
      <c r="G47" s="297"/>
      <c r="H47" s="297"/>
      <c r="I47" s="303"/>
      <c r="J47" s="303"/>
      <c r="K47" s="303"/>
      <c r="L47" s="303"/>
      <c r="M47" s="303"/>
      <c r="N47" s="303"/>
      <c r="O47" s="303"/>
      <c r="P47" s="303"/>
      <c r="Q47" s="303"/>
      <c r="R47" s="303"/>
      <c r="S47" s="303"/>
      <c r="T47" s="57"/>
      <c r="U47" s="297" t="s">
        <v>5</v>
      </c>
      <c r="V47" s="297"/>
      <c r="W47" s="297"/>
      <c r="X47" s="298"/>
      <c r="Y47" s="298"/>
      <c r="Z47" s="298"/>
      <c r="AA47" s="298"/>
      <c r="AB47" s="298"/>
      <c r="AC47" s="57"/>
      <c r="AD47" s="297" t="s">
        <v>4</v>
      </c>
      <c r="AE47" s="297"/>
      <c r="AF47" s="297"/>
      <c r="AG47" s="297"/>
      <c r="AH47" s="297"/>
      <c r="AI47" s="297"/>
      <c r="AJ47" s="303"/>
      <c r="AK47" s="303"/>
      <c r="AL47" s="303"/>
      <c r="AM47" s="303"/>
      <c r="AN47" s="303"/>
      <c r="AO47" s="303"/>
      <c r="AP47" s="303"/>
      <c r="AQ47" s="303"/>
      <c r="AR47" s="303"/>
      <c r="AS47" s="303"/>
      <c r="AT47" s="303"/>
      <c r="AU47" s="57"/>
      <c r="AV47" s="297" t="s">
        <v>5</v>
      </c>
      <c r="AW47" s="297"/>
      <c r="AX47" s="297"/>
      <c r="AY47" s="298"/>
      <c r="AZ47" s="298"/>
      <c r="BA47" s="298"/>
      <c r="BB47" s="298"/>
      <c r="BC47" s="298"/>
      <c r="BD47" s="9"/>
      <c r="BE47" s="23"/>
    </row>
    <row r="48" spans="1:114" ht="7.5" customHeight="1" x14ac:dyDescent="0.25">
      <c r="A48" s="26"/>
      <c r="B48" s="8"/>
      <c r="C48" s="86"/>
      <c r="D48" s="86"/>
      <c r="E48" s="86"/>
      <c r="F48" s="146"/>
      <c r="G48" s="147"/>
      <c r="H48" s="147"/>
      <c r="I48" s="147"/>
      <c r="J48" s="147"/>
      <c r="K48" s="147"/>
      <c r="L48" s="147"/>
      <c r="M48" s="57"/>
      <c r="N48" s="57"/>
      <c r="O48" s="57"/>
      <c r="P48" s="57"/>
      <c r="Q48" s="57"/>
      <c r="R48" s="57"/>
      <c r="S48" s="57"/>
      <c r="T48" s="57"/>
      <c r="U48" s="57"/>
      <c r="V48" s="57"/>
      <c r="W48" s="57"/>
      <c r="X48" s="57"/>
      <c r="Y48" s="57"/>
      <c r="Z48" s="57"/>
      <c r="AA48" s="57"/>
      <c r="AB48" s="57"/>
      <c r="AC48" s="57"/>
      <c r="AD48" s="86"/>
      <c r="AE48" s="86"/>
      <c r="AF48" s="86"/>
      <c r="AG48" s="146"/>
      <c r="AH48" s="147"/>
      <c r="AI48" s="147"/>
      <c r="AJ48" s="147"/>
      <c r="AK48" s="147"/>
      <c r="AL48" s="147"/>
      <c r="AM48" s="147"/>
      <c r="AN48" s="57"/>
      <c r="AO48" s="57"/>
      <c r="AP48" s="57"/>
      <c r="AQ48" s="57"/>
      <c r="AR48" s="57"/>
      <c r="AS48" s="57"/>
      <c r="AT48" s="57"/>
      <c r="AU48" s="57"/>
      <c r="AV48" s="57"/>
      <c r="AW48" s="57"/>
      <c r="AX48" s="57"/>
      <c r="AY48" s="57"/>
      <c r="AZ48" s="57"/>
      <c r="BA48" s="57"/>
      <c r="BB48" s="57"/>
      <c r="BC48" s="57"/>
      <c r="BD48" s="9"/>
      <c r="BE48" s="23"/>
    </row>
    <row r="49" spans="1:57" x14ac:dyDescent="0.25">
      <c r="A49" s="26"/>
      <c r="B49" s="8"/>
      <c r="C49" s="307" t="s">
        <v>391</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9"/>
      <c r="BE49" s="23"/>
    </row>
    <row r="50" spans="1:57" ht="4.5" customHeight="1" x14ac:dyDescent="0.25">
      <c r="A50" s="26"/>
      <c r="B50" s="8"/>
      <c r="C50" s="96"/>
      <c r="D50" s="96"/>
      <c r="E50" s="96"/>
      <c r="F50" s="148"/>
      <c r="G50" s="102"/>
      <c r="H50" s="102"/>
      <c r="I50" s="102"/>
      <c r="J50" s="102"/>
      <c r="K50" s="102"/>
      <c r="L50" s="102"/>
      <c r="M50" s="8"/>
      <c r="N50" s="8"/>
      <c r="O50" s="8"/>
      <c r="P50" s="8"/>
      <c r="Q50" s="8"/>
      <c r="R50" s="8"/>
      <c r="S50" s="8"/>
      <c r="T50" s="8"/>
      <c r="U50" s="8"/>
      <c r="V50" s="8"/>
      <c r="W50" s="8"/>
      <c r="X50" s="8"/>
      <c r="Y50" s="8"/>
      <c r="Z50" s="8"/>
      <c r="AA50" s="8"/>
      <c r="AB50" s="8"/>
      <c r="AC50" s="8"/>
      <c r="AD50" s="9"/>
      <c r="AE50" s="9"/>
      <c r="AF50" s="96"/>
      <c r="AG50" s="96"/>
      <c r="AH50" s="96"/>
      <c r="AI50" s="148"/>
      <c r="AJ50" s="102"/>
      <c r="AK50" s="102"/>
      <c r="AL50" s="102"/>
      <c r="AM50" s="102"/>
      <c r="AN50" s="102"/>
      <c r="AO50" s="102"/>
      <c r="AP50" s="8"/>
      <c r="AQ50" s="8"/>
      <c r="AR50" s="8"/>
      <c r="AS50" s="8"/>
      <c r="AT50" s="8"/>
      <c r="AU50" s="8"/>
      <c r="AV50" s="8"/>
      <c r="AW50" s="8"/>
      <c r="AX50" s="8"/>
      <c r="AY50" s="8"/>
      <c r="AZ50" s="8"/>
      <c r="BA50" s="8"/>
      <c r="BB50" s="8"/>
      <c r="BC50" s="8"/>
      <c r="BD50" s="9"/>
      <c r="BE50" s="23"/>
    </row>
    <row r="51" spans="1:57" x14ac:dyDescent="0.25">
      <c r="A51" s="26"/>
      <c r="B51" s="8"/>
      <c r="C51" s="306" t="s">
        <v>386</v>
      </c>
      <c r="D51" s="306"/>
      <c r="E51" s="306"/>
      <c r="F51" s="306"/>
      <c r="G51" s="306"/>
      <c r="H51" s="306"/>
      <c r="I51" s="306"/>
      <c r="J51" s="306"/>
      <c r="K51" s="306"/>
      <c r="L51" s="303"/>
      <c r="M51" s="303"/>
      <c r="N51" s="303"/>
      <c r="O51" s="303"/>
      <c r="P51" s="303"/>
      <c r="Q51" s="303"/>
      <c r="R51" s="303"/>
      <c r="S51" s="303"/>
      <c r="T51" s="303"/>
      <c r="U51" s="303"/>
      <c r="V51" s="303"/>
      <c r="W51" s="303"/>
      <c r="X51" s="303"/>
      <c r="Y51" s="303"/>
      <c r="Z51" s="303"/>
      <c r="AA51" s="303"/>
      <c r="AB51" s="303"/>
      <c r="AC51" s="8"/>
      <c r="AD51" s="9"/>
      <c r="AE51" s="9"/>
      <c r="AF51" s="96"/>
      <c r="AG51" s="96"/>
      <c r="AH51" s="96"/>
      <c r="AI51" s="148"/>
      <c r="AJ51" s="102"/>
      <c r="AK51" s="102"/>
      <c r="AL51" s="102"/>
      <c r="AM51" s="102"/>
      <c r="AN51" s="102"/>
      <c r="AO51" s="102"/>
      <c r="AP51" s="8"/>
      <c r="AQ51" s="8"/>
      <c r="AR51" s="8"/>
      <c r="AS51" s="8"/>
      <c r="AT51" s="8"/>
      <c r="AU51" s="8"/>
      <c r="AV51" s="8"/>
      <c r="AW51" s="8"/>
      <c r="AX51" s="8"/>
      <c r="AY51" s="8"/>
      <c r="AZ51" s="8"/>
      <c r="BA51" s="8"/>
      <c r="BB51" s="8"/>
      <c r="BC51" s="8"/>
      <c r="BD51" s="9"/>
      <c r="BE51" s="23"/>
    </row>
    <row r="52" spans="1:57" ht="7.5" customHeight="1" x14ac:dyDescent="0.25">
      <c r="A52" s="26"/>
      <c r="B52" s="8"/>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9"/>
      <c r="BE52" s="23"/>
    </row>
    <row r="53" spans="1:57" ht="15.75" customHeight="1" x14ac:dyDescent="0.25">
      <c r="A53" s="26"/>
      <c r="B53" s="8"/>
      <c r="C53" s="305" t="s">
        <v>385</v>
      </c>
      <c r="D53" s="305"/>
      <c r="E53" s="305"/>
      <c r="F53" s="305"/>
      <c r="G53" s="305"/>
      <c r="H53" s="305"/>
      <c r="I53" s="305"/>
      <c r="J53" s="305"/>
      <c r="K53" s="305"/>
      <c r="L53" s="303"/>
      <c r="M53" s="303"/>
      <c r="N53" s="303"/>
      <c r="O53" s="303"/>
      <c r="P53" s="303"/>
      <c r="Q53" s="303"/>
      <c r="R53" s="303"/>
      <c r="S53" s="303"/>
      <c r="T53" s="303"/>
      <c r="U53" s="303"/>
      <c r="V53" s="303"/>
      <c r="W53" s="303"/>
      <c r="X53" s="303"/>
      <c r="Y53" s="303"/>
      <c r="Z53" s="303"/>
      <c r="AA53" s="303"/>
      <c r="AB53" s="303"/>
      <c r="AC53" s="9"/>
      <c r="AD53" s="305" t="s">
        <v>4</v>
      </c>
      <c r="AE53" s="305"/>
      <c r="AF53" s="305"/>
      <c r="AG53" s="305"/>
      <c r="AH53" s="305"/>
      <c r="AI53" s="305"/>
      <c r="AJ53" s="303"/>
      <c r="AK53" s="303"/>
      <c r="AL53" s="303"/>
      <c r="AM53" s="303"/>
      <c r="AN53" s="303"/>
      <c r="AO53" s="303"/>
      <c r="AP53" s="303"/>
      <c r="AQ53" s="303"/>
      <c r="AR53" s="303"/>
      <c r="AS53" s="303"/>
      <c r="AT53" s="303"/>
      <c r="AU53" s="57"/>
      <c r="AV53" s="305" t="s">
        <v>5</v>
      </c>
      <c r="AW53" s="305"/>
      <c r="AX53" s="305"/>
      <c r="AY53" s="298"/>
      <c r="AZ53" s="298"/>
      <c r="BA53" s="298"/>
      <c r="BB53" s="298"/>
      <c r="BC53" s="298"/>
      <c r="BD53" s="9"/>
      <c r="BE53" s="23"/>
    </row>
    <row r="54" spans="1:57" ht="7.5" customHeight="1" x14ac:dyDescent="0.25">
      <c r="A54" s="26"/>
      <c r="B54" s="8"/>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9"/>
      <c r="BE54" s="23"/>
    </row>
    <row r="55" spans="1:57" ht="15.75" customHeight="1" x14ac:dyDescent="0.25">
      <c r="A55" s="26"/>
      <c r="B55" s="8"/>
      <c r="C55" s="302" t="s">
        <v>831</v>
      </c>
      <c r="D55" s="302"/>
      <c r="E55" s="302"/>
      <c r="F55" s="302"/>
      <c r="G55" s="302"/>
      <c r="H55" s="302"/>
      <c r="I55" s="302"/>
      <c r="J55" s="302"/>
      <c r="K55" s="302"/>
      <c r="L55" s="302"/>
      <c r="M55" s="302"/>
      <c r="N55" s="303"/>
      <c r="O55" s="303"/>
      <c r="P55" s="303"/>
      <c r="Q55" s="303"/>
      <c r="R55" s="303"/>
      <c r="S55" s="303"/>
      <c r="T55" s="303"/>
      <c r="U55" s="303"/>
      <c r="V55" s="303"/>
      <c r="W55" s="303"/>
      <c r="X55" s="303"/>
      <c r="Y55" s="303"/>
      <c r="Z55" s="303"/>
      <c r="AA55" s="303"/>
      <c r="AB55" s="303"/>
      <c r="AC55" s="9"/>
      <c r="AD55" s="63"/>
      <c r="AE55" s="299" t="s">
        <v>832</v>
      </c>
      <c r="AF55" s="299"/>
      <c r="AG55" s="299"/>
      <c r="AH55" s="299"/>
      <c r="AI55" s="299"/>
      <c r="AJ55" s="299"/>
      <c r="AK55" s="299"/>
      <c r="AL55" s="299"/>
      <c r="AM55" s="299"/>
      <c r="AN55" s="299"/>
      <c r="AO55" s="299"/>
      <c r="AP55" s="299"/>
      <c r="AQ55" s="299"/>
      <c r="AR55" s="299"/>
      <c r="AS55" s="299"/>
      <c r="AT55" s="301"/>
      <c r="AU55" s="301"/>
      <c r="AV55" s="301"/>
      <c r="AW55" s="301"/>
      <c r="AX55" s="301"/>
      <c r="AY55" s="301"/>
      <c r="AZ55" s="301"/>
      <c r="BA55" s="301"/>
      <c r="BB55" s="301"/>
      <c r="BC55" s="301"/>
      <c r="BD55" s="9"/>
      <c r="BE55" s="23"/>
    </row>
    <row r="56" spans="1:57" ht="7.5" customHeight="1" x14ac:dyDescent="0.25">
      <c r="A56" s="26"/>
      <c r="B56" s="8"/>
      <c r="C56" s="57"/>
      <c r="D56" s="86"/>
      <c r="E56" s="86"/>
      <c r="F56" s="146"/>
      <c r="G56" s="147"/>
      <c r="H56" s="147"/>
      <c r="I56" s="147"/>
      <c r="J56" s="147"/>
      <c r="K56" s="147"/>
      <c r="L56" s="147"/>
      <c r="M56" s="57"/>
      <c r="N56" s="57"/>
      <c r="O56" s="57"/>
      <c r="P56" s="57"/>
      <c r="Q56" s="57"/>
      <c r="R56" s="57"/>
      <c r="S56" s="57"/>
      <c r="T56" s="57"/>
      <c r="U56" s="57"/>
      <c r="V56" s="57"/>
      <c r="W56" s="57"/>
      <c r="X56" s="57"/>
      <c r="Y56" s="57"/>
      <c r="Z56" s="57"/>
      <c r="AA56" s="57"/>
      <c r="AB56" s="57"/>
      <c r="AC56" s="9"/>
      <c r="AD56" s="61"/>
      <c r="AE56" s="86"/>
      <c r="AF56" s="86"/>
      <c r="AG56" s="146"/>
      <c r="AH56" s="147"/>
      <c r="AI56" s="147"/>
      <c r="AJ56" s="147"/>
      <c r="AK56" s="147"/>
      <c r="AL56" s="147"/>
      <c r="AM56" s="147"/>
      <c r="AN56" s="57"/>
      <c r="AO56" s="57"/>
      <c r="AP56" s="57"/>
      <c r="AQ56" s="57"/>
      <c r="AR56" s="57"/>
      <c r="AS56" s="57"/>
      <c r="AT56" s="57"/>
      <c r="AU56" s="57"/>
      <c r="AV56" s="57"/>
      <c r="AW56" s="57"/>
      <c r="AX56" s="57"/>
      <c r="AY56" s="57"/>
      <c r="AZ56" s="57"/>
      <c r="BA56" s="57"/>
      <c r="BB56" s="57"/>
      <c r="BC56" s="57"/>
      <c r="BD56" s="9"/>
      <c r="BE56" s="23"/>
    </row>
    <row r="57" spans="1:57" ht="15.75" customHeight="1" x14ac:dyDescent="0.25">
      <c r="A57" s="26"/>
      <c r="B57" s="8"/>
      <c r="C57" s="302" t="s">
        <v>381</v>
      </c>
      <c r="D57" s="302"/>
      <c r="E57" s="302"/>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9"/>
      <c r="AD57" s="64"/>
      <c r="AE57" s="297" t="s">
        <v>381</v>
      </c>
      <c r="AF57" s="297"/>
      <c r="AG57" s="297"/>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9"/>
      <c r="BE57" s="23"/>
    </row>
    <row r="58" spans="1:57" ht="7.5" customHeight="1" x14ac:dyDescent="0.25">
      <c r="A58" s="26"/>
      <c r="B58" s="8"/>
      <c r="C58" s="86"/>
      <c r="D58" s="86"/>
      <c r="E58" s="86"/>
      <c r="F58" s="146"/>
      <c r="G58" s="147"/>
      <c r="H58" s="147"/>
      <c r="I58" s="147"/>
      <c r="J58" s="147"/>
      <c r="K58" s="147"/>
      <c r="L58" s="147"/>
      <c r="M58" s="57"/>
      <c r="N58" s="57"/>
      <c r="O58" s="57"/>
      <c r="P58" s="57"/>
      <c r="Q58" s="57"/>
      <c r="R58" s="57"/>
      <c r="S58" s="57"/>
      <c r="T58" s="57"/>
      <c r="U58" s="57"/>
      <c r="V58" s="57"/>
      <c r="W58" s="57"/>
      <c r="X58" s="57"/>
      <c r="Y58" s="57"/>
      <c r="Z58" s="57"/>
      <c r="AA58" s="57"/>
      <c r="AB58" s="57"/>
      <c r="AC58" s="9"/>
      <c r="AD58" s="62"/>
      <c r="AE58" s="86"/>
      <c r="AF58" s="86"/>
      <c r="AG58" s="146"/>
      <c r="AH58" s="147"/>
      <c r="AI58" s="147"/>
      <c r="AJ58" s="147"/>
      <c r="AK58" s="147"/>
      <c r="AL58" s="147"/>
      <c r="AM58" s="147"/>
      <c r="AN58" s="57"/>
      <c r="AO58" s="57"/>
      <c r="AP58" s="57"/>
      <c r="AQ58" s="57"/>
      <c r="AR58" s="57"/>
      <c r="AS58" s="57"/>
      <c r="AT58" s="57"/>
      <c r="AU58" s="57"/>
      <c r="AV58" s="57"/>
      <c r="AW58" s="57"/>
      <c r="AX58" s="57"/>
      <c r="AY58" s="57"/>
      <c r="AZ58" s="57"/>
      <c r="BA58" s="57"/>
      <c r="BB58" s="57"/>
      <c r="BC58" s="57"/>
      <c r="BD58" s="9"/>
      <c r="BE58" s="23"/>
    </row>
    <row r="59" spans="1:57" ht="15.75" customHeight="1" x14ac:dyDescent="0.25">
      <c r="A59" s="26"/>
      <c r="B59" s="8"/>
      <c r="C59" s="302" t="s">
        <v>4</v>
      </c>
      <c r="D59" s="302"/>
      <c r="E59" s="302"/>
      <c r="F59" s="302"/>
      <c r="G59" s="302"/>
      <c r="H59" s="302"/>
      <c r="I59" s="303"/>
      <c r="J59" s="303"/>
      <c r="K59" s="303"/>
      <c r="L59" s="303"/>
      <c r="M59" s="303"/>
      <c r="N59" s="303"/>
      <c r="O59" s="303"/>
      <c r="P59" s="303"/>
      <c r="Q59" s="303"/>
      <c r="R59" s="303"/>
      <c r="S59" s="303"/>
      <c r="T59" s="57"/>
      <c r="U59" s="302" t="s">
        <v>5</v>
      </c>
      <c r="V59" s="302"/>
      <c r="W59" s="302"/>
      <c r="X59" s="298"/>
      <c r="Y59" s="298"/>
      <c r="Z59" s="298"/>
      <c r="AA59" s="298"/>
      <c r="AB59" s="298"/>
      <c r="AC59" s="9"/>
      <c r="AD59" s="64"/>
      <c r="AE59" s="297" t="s">
        <v>4</v>
      </c>
      <c r="AF59" s="297"/>
      <c r="AG59" s="297"/>
      <c r="AH59" s="297"/>
      <c r="AI59" s="297"/>
      <c r="AJ59" s="296"/>
      <c r="AK59" s="296"/>
      <c r="AL59" s="296"/>
      <c r="AM59" s="296"/>
      <c r="AN59" s="296"/>
      <c r="AO59" s="296"/>
      <c r="AP59" s="296"/>
      <c r="AQ59" s="296"/>
      <c r="AR59" s="296"/>
      <c r="AS59" s="296"/>
      <c r="AT59" s="296"/>
      <c r="AU59" s="57"/>
      <c r="AV59" s="297" t="s">
        <v>5</v>
      </c>
      <c r="AW59" s="297"/>
      <c r="AX59" s="297"/>
      <c r="AY59" s="298"/>
      <c r="AZ59" s="298"/>
      <c r="BA59" s="298"/>
      <c r="BB59" s="298"/>
      <c r="BC59" s="298"/>
      <c r="BD59" s="9"/>
      <c r="BE59" s="23"/>
    </row>
    <row r="60" spans="1:57" ht="7.5" customHeight="1" x14ac:dyDescent="0.25">
      <c r="A60" s="26"/>
      <c r="B60" s="8"/>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65"/>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23"/>
    </row>
    <row r="61" spans="1:57" ht="7.5" customHeight="1" thickBot="1" x14ac:dyDescent="0.3">
      <c r="A61" s="28"/>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1"/>
    </row>
    <row r="62" spans="1:57" ht="16.5" thickTop="1" x14ac:dyDescent="0.25"/>
  </sheetData>
  <sheetProtection algorithmName="SHA-512" hashValue="kEVnZj5zHqgXnevRcqvVhaWcPlbEwwFF7fJRFlIdZXL9oY3/PzcKBV41PnRNbm79rSiX2SAm3llIzhC6+GPlRw==" saltValue="zgTmgtDJWDpJwPRy8yAASw==" spinCount="100000" sheet="1" selectLockedCells="1"/>
  <mergeCells count="172">
    <mergeCell ref="BJ15:BW16"/>
    <mergeCell ref="BX15:CR16"/>
    <mergeCell ref="BJ17:BQ17"/>
    <mergeCell ref="BR17:CS17"/>
    <mergeCell ref="CT17:DJ17"/>
    <mergeCell ref="BJ19:BQ19"/>
    <mergeCell ref="BR19:CS19"/>
    <mergeCell ref="CT19:DJ19"/>
    <mergeCell ref="BJ21:BW22"/>
    <mergeCell ref="BX21:CR22"/>
    <mergeCell ref="BJ37:BQ37"/>
    <mergeCell ref="BR37:CS37"/>
    <mergeCell ref="CT37:DJ37"/>
    <mergeCell ref="BJ23:BQ23"/>
    <mergeCell ref="BR23:CS23"/>
    <mergeCell ref="CT23:DJ23"/>
    <mergeCell ref="BJ25:BQ25"/>
    <mergeCell ref="BR25:CS25"/>
    <mergeCell ref="CT25:DJ25"/>
    <mergeCell ref="BJ27:BW28"/>
    <mergeCell ref="BX27:CR28"/>
    <mergeCell ref="BJ29:BQ29"/>
    <mergeCell ref="BR29:CS29"/>
    <mergeCell ref="CT29:DJ29"/>
    <mergeCell ref="BJ31:BQ31"/>
    <mergeCell ref="BR31:CS31"/>
    <mergeCell ref="CT31:DJ31"/>
    <mergeCell ref="BJ33:BW34"/>
    <mergeCell ref="BX33:CR34"/>
    <mergeCell ref="BJ35:BQ35"/>
    <mergeCell ref="BR35:CS35"/>
    <mergeCell ref="CT35:DJ35"/>
    <mergeCell ref="BR13:CS13"/>
    <mergeCell ref="CT13:DJ13"/>
    <mergeCell ref="BJ6:DJ8"/>
    <mergeCell ref="BJ9:BW10"/>
    <mergeCell ref="BX9:CR10"/>
    <mergeCell ref="A1:BE1"/>
    <mergeCell ref="B2:BD2"/>
    <mergeCell ref="A3:BE3"/>
    <mergeCell ref="C9:AB9"/>
    <mergeCell ref="AD9:BC9"/>
    <mergeCell ref="C11:K11"/>
    <mergeCell ref="L11:AB11"/>
    <mergeCell ref="L13:AB13"/>
    <mergeCell ref="C4:BC7"/>
    <mergeCell ref="AM11:BC11"/>
    <mergeCell ref="AD13:AL13"/>
    <mergeCell ref="AM13:BC13"/>
    <mergeCell ref="BJ1:DJ1"/>
    <mergeCell ref="BJ2:DT5"/>
    <mergeCell ref="BJ11:BQ11"/>
    <mergeCell ref="BR11:CS11"/>
    <mergeCell ref="CT11:DJ11"/>
    <mergeCell ref="BJ13:BQ13"/>
    <mergeCell ref="I15:S15"/>
    <mergeCell ref="AD11:AL11"/>
    <mergeCell ref="U15:W15"/>
    <mergeCell ref="X15:AB15"/>
    <mergeCell ref="AV15:AX15"/>
    <mergeCell ref="AY15:BC15"/>
    <mergeCell ref="F19:AB19"/>
    <mergeCell ref="C21:H21"/>
    <mergeCell ref="I21:S21"/>
    <mergeCell ref="U21:W21"/>
    <mergeCell ref="X21:AB21"/>
    <mergeCell ref="C19:E19"/>
    <mergeCell ref="C13:K13"/>
    <mergeCell ref="C15:H15"/>
    <mergeCell ref="C17:M17"/>
    <mergeCell ref="N17:AB17"/>
    <mergeCell ref="AD17:AN17"/>
    <mergeCell ref="AO17:BC17"/>
    <mergeCell ref="AG19:BC19"/>
    <mergeCell ref="AD21:AI21"/>
    <mergeCell ref="AJ21:AT21"/>
    <mergeCell ref="AV21:AX21"/>
    <mergeCell ref="AY21:BC21"/>
    <mergeCell ref="AD19:AF19"/>
    <mergeCell ref="AD15:AI15"/>
    <mergeCell ref="AJ15:AT15"/>
    <mergeCell ref="AD29:BC29"/>
    <mergeCell ref="C31:K31"/>
    <mergeCell ref="L31:AB31"/>
    <mergeCell ref="AD31:AL31"/>
    <mergeCell ref="AM31:BC31"/>
    <mergeCell ref="AD23:AR23"/>
    <mergeCell ref="AS23:BC23"/>
    <mergeCell ref="AG25:BC25"/>
    <mergeCell ref="AD27:AI27"/>
    <mergeCell ref="AJ27:AT27"/>
    <mergeCell ref="AV27:AX27"/>
    <mergeCell ref="AY27:BC27"/>
    <mergeCell ref="AD25:AF25"/>
    <mergeCell ref="F25:AB25"/>
    <mergeCell ref="C27:H27"/>
    <mergeCell ref="I27:S27"/>
    <mergeCell ref="U27:W27"/>
    <mergeCell ref="X27:AB27"/>
    <mergeCell ref="C23:Q23"/>
    <mergeCell ref="R23:AB23"/>
    <mergeCell ref="C25:E25"/>
    <mergeCell ref="C29:AB29"/>
    <mergeCell ref="C37:M37"/>
    <mergeCell ref="N37:AB37"/>
    <mergeCell ref="AD37:AN37"/>
    <mergeCell ref="AO37:BC37"/>
    <mergeCell ref="C39:E39"/>
    <mergeCell ref="F39:AB39"/>
    <mergeCell ref="AD39:AF39"/>
    <mergeCell ref="AG39:BC39"/>
    <mergeCell ref="C33:K33"/>
    <mergeCell ref="L33:AB33"/>
    <mergeCell ref="AD33:AL33"/>
    <mergeCell ref="AM33:BC33"/>
    <mergeCell ref="C35:H35"/>
    <mergeCell ref="I35:S35"/>
    <mergeCell ref="U35:W35"/>
    <mergeCell ref="X35:AB35"/>
    <mergeCell ref="AD35:AI35"/>
    <mergeCell ref="AJ35:AT35"/>
    <mergeCell ref="AV35:AX35"/>
    <mergeCell ref="AY35:BC35"/>
    <mergeCell ref="AJ41:AT41"/>
    <mergeCell ref="AV41:AX41"/>
    <mergeCell ref="AY41:BC41"/>
    <mergeCell ref="C43:Q43"/>
    <mergeCell ref="R43:AB43"/>
    <mergeCell ref="AD43:AR43"/>
    <mergeCell ref="AS43:BC43"/>
    <mergeCell ref="C41:H41"/>
    <mergeCell ref="I41:S41"/>
    <mergeCell ref="U41:W41"/>
    <mergeCell ref="X41:AB41"/>
    <mergeCell ref="AD41:AI41"/>
    <mergeCell ref="C45:E45"/>
    <mergeCell ref="F45:AB45"/>
    <mergeCell ref="AD45:AF45"/>
    <mergeCell ref="AG45:BC45"/>
    <mergeCell ref="C47:H47"/>
    <mergeCell ref="I47:S47"/>
    <mergeCell ref="U47:W47"/>
    <mergeCell ref="X47:AB47"/>
    <mergeCell ref="AD47:AI47"/>
    <mergeCell ref="AJ47:AT47"/>
    <mergeCell ref="AV47:AX47"/>
    <mergeCell ref="AY47:BC47"/>
    <mergeCell ref="C53:K53"/>
    <mergeCell ref="L53:AB53"/>
    <mergeCell ref="AD53:AI53"/>
    <mergeCell ref="AJ53:AT53"/>
    <mergeCell ref="AV53:AX53"/>
    <mergeCell ref="AY53:BC53"/>
    <mergeCell ref="C51:K51"/>
    <mergeCell ref="L51:AB51"/>
    <mergeCell ref="C49:BC49"/>
    <mergeCell ref="AJ59:AT59"/>
    <mergeCell ref="AV59:AX59"/>
    <mergeCell ref="AY59:BC59"/>
    <mergeCell ref="AE55:AS55"/>
    <mergeCell ref="AE57:AG57"/>
    <mergeCell ref="AE59:AI59"/>
    <mergeCell ref="AH57:BC57"/>
    <mergeCell ref="AT55:BC55"/>
    <mergeCell ref="C55:M55"/>
    <mergeCell ref="N55:AB55"/>
    <mergeCell ref="C57:E57"/>
    <mergeCell ref="F57:AB57"/>
    <mergeCell ref="C59:H59"/>
    <mergeCell ref="I59:S59"/>
    <mergeCell ref="U59:W59"/>
    <mergeCell ref="X59:AB59"/>
  </mergeCells>
  <conditionalFormatting sqref="BR11:CS11">
    <cfRule type="expression" dxfId="22" priority="10">
      <formula>$J$14="Incomplete - Click Link to complete before proceeding:"</formula>
    </cfRule>
  </conditionalFormatting>
  <conditionalFormatting sqref="BR13:CS13">
    <cfRule type="expression" dxfId="21" priority="9">
      <formula>$J$16="Incomplete - Click Link to complete before proceeding:"</formula>
    </cfRule>
  </conditionalFormatting>
  <conditionalFormatting sqref="BR17:CS17">
    <cfRule type="expression" dxfId="20" priority="8">
      <formula>$J$14="Incomplete - Click Link to complete before proceeding:"</formula>
    </cfRule>
  </conditionalFormatting>
  <conditionalFormatting sqref="BR19:CS19">
    <cfRule type="expression" dxfId="19" priority="7">
      <formula>$J$16="Incomplete - Click Link to complete before proceeding:"</formula>
    </cfRule>
  </conditionalFormatting>
  <conditionalFormatting sqref="BR23:CS23">
    <cfRule type="expression" dxfId="18" priority="6">
      <formula>$J$14="Incomplete - Click Link to complete before proceeding:"</formula>
    </cfRule>
  </conditionalFormatting>
  <conditionalFormatting sqref="BR25:CS25">
    <cfRule type="expression" dxfId="17" priority="5">
      <formula>$J$16="Incomplete - Click Link to complete before proceeding:"</formula>
    </cfRule>
  </conditionalFormatting>
  <conditionalFormatting sqref="BR29:CS29">
    <cfRule type="expression" dxfId="16" priority="4">
      <formula>$J$14="Incomplete - Click Link to complete before proceeding:"</formula>
    </cfRule>
  </conditionalFormatting>
  <conditionalFormatting sqref="BR31:CS31">
    <cfRule type="expression" dxfId="15" priority="3">
      <formula>$J$16="Incomplete - Click Link to complete before proceeding:"</formula>
    </cfRule>
  </conditionalFormatting>
  <conditionalFormatting sqref="BR35:CS35">
    <cfRule type="expression" dxfId="14" priority="2">
      <formula>$J$14="Incomplete - Click Link to complete before proceeding:"</formula>
    </cfRule>
  </conditionalFormatting>
  <conditionalFormatting sqref="BR37:CS37">
    <cfRule type="expression" dxfId="13" priority="1">
      <formula>$J$16="Incomplete - Click Link to complete before proceeding:"</formula>
    </cfRule>
  </conditionalFormatting>
  <pageMargins left="0.25" right="0.25" top="0.25" bottom="0.2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340ECB-8279-4C6B-BEC1-7BD8C5D1A0A7}">
          <x14:formula1>
            <xm:f>'Lookup Key'!$B$2:$B$366</xm:f>
          </x14:formula1>
          <xm:sqref>L11 AM11 L31 AM31 L51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467-B6B2-46ED-B553-053FAE45E705}">
  <dimension ref="A1:AV36"/>
  <sheetViews>
    <sheetView zoomScaleNormal="100" workbookViewId="0">
      <pane ySplit="5" topLeftCell="A6" activePane="bottomLeft" state="frozen"/>
      <selection pane="bottomLeft" activeCell="S11" sqref="S11"/>
    </sheetView>
  </sheetViews>
  <sheetFormatPr defaultColWidth="8.7109375" defaultRowHeight="15" x14ac:dyDescent="0.25"/>
  <cols>
    <col min="1" max="1" width="1" style="2" customWidth="1"/>
    <col min="2" max="2" width="2.28515625" style="3" customWidth="1"/>
    <col min="3" max="18" width="1.85546875" style="2" customWidth="1"/>
    <col min="19" max="30" width="7.42578125" style="2" bestFit="1" customWidth="1"/>
    <col min="31" max="31" width="10.85546875" style="2" customWidth="1"/>
    <col min="32" max="32" width="0.7109375" style="2" customWidth="1"/>
    <col min="33" max="16384" width="8.7109375" style="2"/>
  </cols>
  <sheetData>
    <row r="1" spans="1:48" s="3" customFormat="1" ht="39"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2"/>
      <c r="AG1" s="15"/>
      <c r="AH1" s="15"/>
      <c r="AI1" s="15"/>
      <c r="AJ1" s="15"/>
      <c r="AK1" s="15"/>
      <c r="AL1" s="15"/>
      <c r="AM1" s="15"/>
      <c r="AN1" s="15"/>
      <c r="AO1" s="15"/>
      <c r="AP1" s="15"/>
      <c r="AQ1" s="15"/>
      <c r="AR1" s="15"/>
      <c r="AS1" s="15"/>
      <c r="AT1" s="15"/>
      <c r="AU1" s="15"/>
      <c r="AV1" s="15"/>
    </row>
    <row r="2" spans="1:48" s="3" customFormat="1" ht="18.75" x14ac:dyDescent="0.25">
      <c r="A2" s="332" t="s">
        <v>766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33"/>
      <c r="AG2" s="15"/>
      <c r="AH2" s="15"/>
      <c r="AI2" s="15"/>
      <c r="AJ2" s="15"/>
      <c r="AK2" s="15"/>
      <c r="AL2" s="15"/>
      <c r="AM2" s="15"/>
      <c r="AN2" s="15"/>
      <c r="AO2" s="15"/>
      <c r="AP2" s="15"/>
      <c r="AQ2" s="15"/>
      <c r="AR2" s="15"/>
      <c r="AS2" s="15"/>
      <c r="AT2" s="15"/>
      <c r="AU2" s="15"/>
      <c r="AV2" s="15"/>
    </row>
    <row r="3" spans="1:48" s="3" customFormat="1" ht="31.15" customHeight="1" x14ac:dyDescent="0.25">
      <c r="A3" s="265" t="s">
        <v>819</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6"/>
      <c r="AG3" s="15"/>
      <c r="AH3" s="15"/>
      <c r="AI3" s="15"/>
      <c r="AJ3" s="15"/>
      <c r="AK3" s="15"/>
      <c r="AL3" s="15"/>
      <c r="AM3" s="15"/>
      <c r="AN3" s="15"/>
      <c r="AO3" s="15"/>
      <c r="AP3" s="15"/>
      <c r="AQ3" s="15"/>
      <c r="AR3" s="15"/>
      <c r="AS3" s="15"/>
      <c r="AT3" s="15"/>
      <c r="AU3" s="15"/>
      <c r="AV3" s="15"/>
    </row>
    <row r="4" spans="1:48" ht="15.6" customHeight="1" x14ac:dyDescent="0.25">
      <c r="A4" s="39"/>
      <c r="B4" s="8"/>
      <c r="C4" s="12"/>
      <c r="D4" s="12"/>
      <c r="E4" s="258" t="s">
        <v>386</v>
      </c>
      <c r="F4" s="258"/>
      <c r="G4" s="258"/>
      <c r="H4" s="258"/>
      <c r="I4" s="258"/>
      <c r="J4" s="258"/>
      <c r="K4" s="258"/>
      <c r="L4" s="258"/>
      <c r="M4" s="258"/>
      <c r="N4" s="258"/>
      <c r="O4" s="294" t="str">
        <f>IF('Cover Sheet'!U6="","",'Cover Sheet'!U6)</f>
        <v/>
      </c>
      <c r="P4" s="294"/>
      <c r="Q4" s="294"/>
      <c r="R4" s="294"/>
      <c r="S4" s="294"/>
      <c r="T4" s="294"/>
      <c r="U4" s="294"/>
      <c r="V4" s="9"/>
      <c r="W4" s="9"/>
      <c r="X4" s="338" t="s">
        <v>363</v>
      </c>
      <c r="Y4" s="338"/>
      <c r="Z4" s="338"/>
      <c r="AA4" s="294" t="str">
        <f>IF('Cover Sheet'!AI24="", "", 'Cover Sheet'!AI24)</f>
        <v/>
      </c>
      <c r="AB4" s="294"/>
      <c r="AC4" s="294"/>
      <c r="AD4" s="9"/>
      <c r="AE4" s="9"/>
      <c r="AF4" s="33"/>
      <c r="AG4" s="1"/>
      <c r="AH4" s="1"/>
      <c r="AI4" s="1"/>
      <c r="AJ4" s="1"/>
      <c r="AK4" s="1"/>
      <c r="AL4" s="1"/>
      <c r="AM4" s="1"/>
      <c r="AN4" s="1"/>
      <c r="AO4" s="1"/>
      <c r="AP4" s="1"/>
      <c r="AQ4" s="1"/>
      <c r="AR4" s="1"/>
      <c r="AS4" s="1"/>
      <c r="AT4" s="1"/>
      <c r="AU4" s="1"/>
    </row>
    <row r="5" spans="1:48" ht="6.75" customHeight="1" thickBot="1" x14ac:dyDescent="0.3">
      <c r="A5" s="39"/>
      <c r="B5" s="9"/>
      <c r="C5" s="11"/>
      <c r="D5" s="11"/>
      <c r="E5" s="11"/>
      <c r="F5" s="11"/>
      <c r="G5" s="11"/>
      <c r="H5" s="11"/>
      <c r="I5" s="11"/>
      <c r="J5" s="11"/>
      <c r="K5" s="11"/>
      <c r="L5" s="11"/>
      <c r="M5" s="11"/>
      <c r="N5" s="11"/>
      <c r="O5" s="11"/>
      <c r="P5" s="11"/>
      <c r="Q5" s="11"/>
      <c r="R5" s="11"/>
      <c r="S5" s="11"/>
      <c r="T5" s="11"/>
      <c r="U5" s="11"/>
      <c r="V5" s="11"/>
      <c r="W5" s="11"/>
      <c r="X5" s="11"/>
      <c r="Y5" s="11"/>
      <c r="Z5" s="12"/>
      <c r="AA5" s="11"/>
      <c r="AB5" s="11"/>
      <c r="AC5" s="11"/>
      <c r="AD5" s="11"/>
      <c r="AE5" s="11"/>
      <c r="AF5" s="33"/>
      <c r="AG5" s="1"/>
      <c r="AH5" s="1"/>
      <c r="AI5" s="1"/>
      <c r="AJ5" s="1"/>
      <c r="AK5" s="1"/>
      <c r="AL5" s="1"/>
      <c r="AM5" s="1"/>
      <c r="AN5" s="1"/>
      <c r="AO5" s="1"/>
      <c r="AP5" s="1"/>
      <c r="AQ5" s="1"/>
      <c r="AR5" s="1"/>
      <c r="AS5" s="1"/>
      <c r="AT5" s="1"/>
      <c r="AU5" s="1"/>
    </row>
    <row r="6" spans="1:48" ht="17.25" customHeight="1" thickBot="1" x14ac:dyDescent="0.3">
      <c r="A6" s="39"/>
      <c r="B6" s="339" t="s">
        <v>900</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1"/>
      <c r="AF6" s="33"/>
      <c r="AG6" s="1"/>
      <c r="AH6" s="1"/>
      <c r="AI6" s="1"/>
      <c r="AJ6" s="1"/>
      <c r="AK6" s="1"/>
      <c r="AL6" s="1"/>
      <c r="AM6" s="1"/>
      <c r="AN6" s="1"/>
      <c r="AO6" s="1"/>
      <c r="AP6" s="1"/>
      <c r="AQ6" s="1"/>
      <c r="AR6" s="1"/>
      <c r="AS6" s="1"/>
      <c r="AT6" s="1"/>
      <c r="AU6" s="1"/>
    </row>
    <row r="7" spans="1:48" ht="31.5" customHeight="1" x14ac:dyDescent="0.25">
      <c r="A7" s="39"/>
      <c r="B7" s="361" t="s">
        <v>830</v>
      </c>
      <c r="C7" s="362"/>
      <c r="D7" s="362"/>
      <c r="E7" s="362"/>
      <c r="F7" s="362"/>
      <c r="G7" s="362"/>
      <c r="H7" s="362"/>
      <c r="I7" s="362"/>
      <c r="J7" s="362"/>
      <c r="K7" s="362"/>
      <c r="L7" s="362"/>
      <c r="M7" s="362"/>
      <c r="N7" s="362"/>
      <c r="O7" s="362"/>
      <c r="P7" s="362"/>
      <c r="Q7" s="362"/>
      <c r="R7" s="362"/>
      <c r="S7" s="335" t="s">
        <v>824</v>
      </c>
      <c r="T7" s="335"/>
      <c r="U7" s="335" t="s">
        <v>825</v>
      </c>
      <c r="V7" s="335"/>
      <c r="W7" s="335" t="s">
        <v>826</v>
      </c>
      <c r="X7" s="335"/>
      <c r="Y7" s="335" t="s">
        <v>827</v>
      </c>
      <c r="Z7" s="335"/>
      <c r="AA7" s="335" t="s">
        <v>828</v>
      </c>
      <c r="AB7" s="335"/>
      <c r="AC7" s="335" t="s">
        <v>829</v>
      </c>
      <c r="AD7" s="335"/>
      <c r="AE7" s="367" t="s">
        <v>823</v>
      </c>
      <c r="AF7" s="33"/>
      <c r="AG7" s="1"/>
      <c r="AH7" s="349" t="s">
        <v>958</v>
      </c>
      <c r="AI7" s="350"/>
      <c r="AJ7" s="350"/>
      <c r="AK7" s="350"/>
      <c r="AL7" s="350"/>
      <c r="AM7" s="350"/>
      <c r="AN7" s="350"/>
      <c r="AO7" s="350"/>
      <c r="AP7" s="351"/>
      <c r="AQ7" s="1"/>
      <c r="AR7" s="1"/>
      <c r="AS7" s="1"/>
      <c r="AT7" s="1"/>
      <c r="AU7" s="1"/>
    </row>
    <row r="8" spans="1:48" ht="47.25" customHeight="1" x14ac:dyDescent="0.25">
      <c r="A8" s="39"/>
      <c r="B8" s="363"/>
      <c r="C8" s="364"/>
      <c r="D8" s="364"/>
      <c r="E8" s="364"/>
      <c r="F8" s="364"/>
      <c r="G8" s="364"/>
      <c r="H8" s="364"/>
      <c r="I8" s="364"/>
      <c r="J8" s="364"/>
      <c r="K8" s="364"/>
      <c r="L8" s="364"/>
      <c r="M8" s="364"/>
      <c r="N8" s="364"/>
      <c r="O8" s="364"/>
      <c r="P8" s="364"/>
      <c r="Q8" s="364"/>
      <c r="R8" s="364"/>
      <c r="S8" s="344" t="str">
        <f>IF('Cover Sheet'!U6="", "", 'Cover Sheet'!U6)</f>
        <v/>
      </c>
      <c r="T8" s="344"/>
      <c r="U8" s="344" t="str">
        <f>IF('Cover Sheet'!AI24&lt;&gt;"Regional/Joint","-",IF('Joint Applicants'!L11="","-",'Joint Applicants'!L11))</f>
        <v>-</v>
      </c>
      <c r="V8" s="344"/>
      <c r="W8" s="344" t="str">
        <f>IF('Cover Sheet'!AI24&lt;&gt;"Regional/Joint","-",IF('Joint Applicants'!AM11="","-",'Joint Applicants'!AM11))</f>
        <v>-</v>
      </c>
      <c r="X8" s="344"/>
      <c r="Y8" s="344" t="str">
        <f>IF('Cover Sheet'!AI24&lt;&gt;"Regional/Joint","-",IF('Joint Applicants'!L31="","-",'Joint Applicants'!L31))</f>
        <v>-</v>
      </c>
      <c r="Z8" s="344"/>
      <c r="AA8" s="344" t="str">
        <f>IF('Cover Sheet'!AI24&lt;&gt;"Regional/Joint","-",IF('Joint Applicants'!AM31="","-",'Joint Applicants'!AM31))</f>
        <v>-</v>
      </c>
      <c r="AB8" s="344"/>
      <c r="AC8" s="344" t="str">
        <f>IF('Cover Sheet'!AI24&lt;&gt;"Regional/Joint","-",IF('Joint Applicants'!L51="","-",'Joint Applicants'!L51))</f>
        <v>-</v>
      </c>
      <c r="AD8" s="344"/>
      <c r="AE8" s="368"/>
      <c r="AF8" s="33"/>
      <c r="AH8" s="352" t="s">
        <v>1020</v>
      </c>
      <c r="AI8" s="315"/>
      <c r="AJ8" s="315"/>
      <c r="AK8" s="315"/>
      <c r="AL8" s="315"/>
      <c r="AM8" s="315"/>
      <c r="AN8" s="315"/>
      <c r="AO8" s="315"/>
      <c r="AP8" s="353"/>
    </row>
    <row r="9" spans="1:48" s="3" customFormat="1" ht="16.5" thickBot="1" x14ac:dyDescent="0.3">
      <c r="A9" s="26"/>
      <c r="B9" s="365"/>
      <c r="C9" s="366"/>
      <c r="D9" s="366"/>
      <c r="E9" s="366"/>
      <c r="F9" s="366"/>
      <c r="G9" s="366"/>
      <c r="H9" s="366"/>
      <c r="I9" s="366"/>
      <c r="J9" s="366"/>
      <c r="K9" s="366"/>
      <c r="L9" s="366"/>
      <c r="M9" s="366"/>
      <c r="N9" s="366"/>
      <c r="O9" s="366"/>
      <c r="P9" s="366"/>
      <c r="Q9" s="366"/>
      <c r="R9" s="366"/>
      <c r="S9" s="149" t="s">
        <v>821</v>
      </c>
      <c r="T9" s="149" t="s">
        <v>822</v>
      </c>
      <c r="U9" s="149" t="s">
        <v>821</v>
      </c>
      <c r="V9" s="149" t="s">
        <v>822</v>
      </c>
      <c r="W9" s="149" t="s">
        <v>821</v>
      </c>
      <c r="X9" s="149" t="s">
        <v>822</v>
      </c>
      <c r="Y9" s="149" t="s">
        <v>821</v>
      </c>
      <c r="Z9" s="149" t="s">
        <v>822</v>
      </c>
      <c r="AA9" s="149" t="s">
        <v>821</v>
      </c>
      <c r="AB9" s="149" t="s">
        <v>822</v>
      </c>
      <c r="AC9" s="149" t="s">
        <v>821</v>
      </c>
      <c r="AD9" s="149" t="s">
        <v>822</v>
      </c>
      <c r="AE9" s="369"/>
      <c r="AF9" s="21"/>
      <c r="AG9" s="15"/>
      <c r="AH9" s="352"/>
      <c r="AI9" s="315"/>
      <c r="AJ9" s="315"/>
      <c r="AK9" s="315"/>
      <c r="AL9" s="315"/>
      <c r="AM9" s="315"/>
      <c r="AN9" s="315"/>
      <c r="AO9" s="315"/>
      <c r="AP9" s="353"/>
      <c r="AQ9" s="15"/>
      <c r="AR9" s="15"/>
      <c r="AS9" s="15"/>
      <c r="AT9" s="15"/>
      <c r="AU9" s="15"/>
    </row>
    <row r="10" spans="1:48" ht="17.25" thickBot="1" x14ac:dyDescent="0.3">
      <c r="A10" s="39"/>
      <c r="B10" s="347" t="s">
        <v>817</v>
      </c>
      <c r="C10" s="348"/>
      <c r="D10" s="348"/>
      <c r="E10" s="348"/>
      <c r="F10" s="348"/>
      <c r="G10" s="348"/>
      <c r="H10" s="348"/>
      <c r="I10" s="348"/>
      <c r="J10" s="348"/>
      <c r="K10" s="348"/>
      <c r="L10" s="348"/>
      <c r="M10" s="348"/>
      <c r="N10" s="348"/>
      <c r="O10" s="348"/>
      <c r="P10" s="348"/>
      <c r="Q10" s="348"/>
      <c r="R10" s="348"/>
      <c r="S10" s="336" t="str">
        <f>_xlfn.IFNA(VLOOKUP(S8, 'Lookup Key'!$A$2:$F$366, 6, FALSE),"")</f>
        <v/>
      </c>
      <c r="T10" s="336"/>
      <c r="U10" s="336" t="str">
        <f>_xlfn.IFNA(VLOOKUP(U8, 'Lookup Key'!$A$2:$F$366, 6, FALSE),"")</f>
        <v/>
      </c>
      <c r="V10" s="336"/>
      <c r="W10" s="336" t="str">
        <f>_xlfn.IFNA(VLOOKUP(W8, 'Lookup Key'!$A$2:$F$366, 6, FALSE),"")</f>
        <v/>
      </c>
      <c r="X10" s="336"/>
      <c r="Y10" s="336" t="str">
        <f>_xlfn.IFNA(VLOOKUP(Y8, 'Lookup Key'!$A$2:$F$366, 6, FALSE),"")</f>
        <v/>
      </c>
      <c r="Z10" s="336"/>
      <c r="AA10" s="336" t="str">
        <f>_xlfn.IFNA(VLOOKUP(AA8, 'Lookup Key'!$A$2:$F$366, 6, FALSE),"")</f>
        <v/>
      </c>
      <c r="AB10" s="336"/>
      <c r="AC10" s="336" t="str">
        <f>_xlfn.IFNA(VLOOKUP(AC8, 'Lookup Key'!$A$2:$F$366, 6, FALSE),"")</f>
        <v/>
      </c>
      <c r="AD10" s="337"/>
      <c r="AE10" s="150">
        <f>SUM(S10:AD10)</f>
        <v>0</v>
      </c>
      <c r="AF10" s="67"/>
      <c r="AH10" s="352"/>
      <c r="AI10" s="315"/>
      <c r="AJ10" s="315"/>
      <c r="AK10" s="315"/>
      <c r="AL10" s="315"/>
      <c r="AM10" s="315"/>
      <c r="AN10" s="315"/>
      <c r="AO10" s="315"/>
      <c r="AP10" s="353"/>
    </row>
    <row r="11" spans="1:48" ht="16.5" x14ac:dyDescent="0.25">
      <c r="A11" s="39"/>
      <c r="B11" s="345" t="s">
        <v>818</v>
      </c>
      <c r="C11" s="346"/>
      <c r="D11" s="346"/>
      <c r="E11" s="346"/>
      <c r="F11" s="346"/>
      <c r="G11" s="346"/>
      <c r="H11" s="346"/>
      <c r="I11" s="346"/>
      <c r="J11" s="346"/>
      <c r="K11" s="346"/>
      <c r="L11" s="346"/>
      <c r="M11" s="346"/>
      <c r="N11" s="346"/>
      <c r="O11" s="346"/>
      <c r="P11" s="346"/>
      <c r="Q11" s="346"/>
      <c r="R11" s="346"/>
      <c r="S11" s="153"/>
      <c r="T11" s="153"/>
      <c r="U11" s="153"/>
      <c r="V11" s="153"/>
      <c r="W11" s="153"/>
      <c r="X11" s="153"/>
      <c r="Y11" s="153"/>
      <c r="Z11" s="153"/>
      <c r="AA11" s="153"/>
      <c r="AB11" s="153"/>
      <c r="AC11" s="153"/>
      <c r="AD11" s="154"/>
      <c r="AE11" s="151">
        <f t="shared" ref="AE11:AE24" si="0">SUM(S11:AD11)</f>
        <v>0</v>
      </c>
      <c r="AF11" s="67"/>
      <c r="AH11" s="352"/>
      <c r="AI11" s="315"/>
      <c r="AJ11" s="315"/>
      <c r="AK11" s="315"/>
      <c r="AL11" s="315"/>
      <c r="AM11" s="315"/>
      <c r="AN11" s="315"/>
      <c r="AO11" s="315"/>
      <c r="AP11" s="353"/>
    </row>
    <row r="12" spans="1:48" ht="16.5" x14ac:dyDescent="0.25">
      <c r="A12" s="39"/>
      <c r="B12" s="342" t="s">
        <v>833</v>
      </c>
      <c r="C12" s="343"/>
      <c r="D12" s="343"/>
      <c r="E12" s="343"/>
      <c r="F12" s="343"/>
      <c r="G12" s="343"/>
      <c r="H12" s="343"/>
      <c r="I12" s="343"/>
      <c r="J12" s="343"/>
      <c r="K12" s="343"/>
      <c r="L12" s="343"/>
      <c r="M12" s="343"/>
      <c r="N12" s="343"/>
      <c r="O12" s="343"/>
      <c r="P12" s="343"/>
      <c r="Q12" s="343"/>
      <c r="R12" s="343"/>
      <c r="S12" s="77"/>
      <c r="T12" s="77"/>
      <c r="U12" s="77"/>
      <c r="V12" s="77"/>
      <c r="W12" s="77"/>
      <c r="X12" s="77"/>
      <c r="Y12" s="77"/>
      <c r="Z12" s="77"/>
      <c r="AA12" s="77"/>
      <c r="AB12" s="77"/>
      <c r="AC12" s="77"/>
      <c r="AD12" s="155"/>
      <c r="AE12" s="151">
        <f t="shared" si="0"/>
        <v>0</v>
      </c>
      <c r="AF12" s="67"/>
      <c r="AH12" s="352"/>
      <c r="AI12" s="315"/>
      <c r="AJ12" s="315"/>
      <c r="AK12" s="315"/>
      <c r="AL12" s="315"/>
      <c r="AM12" s="315"/>
      <c r="AN12" s="315"/>
      <c r="AO12" s="315"/>
      <c r="AP12" s="353"/>
    </row>
    <row r="13" spans="1:48" ht="17.25" thickBot="1" x14ac:dyDescent="0.3">
      <c r="A13" s="39"/>
      <c r="B13" s="342" t="s">
        <v>834</v>
      </c>
      <c r="C13" s="343"/>
      <c r="D13" s="343"/>
      <c r="E13" s="343"/>
      <c r="F13" s="343"/>
      <c r="G13" s="343"/>
      <c r="H13" s="343"/>
      <c r="I13" s="343"/>
      <c r="J13" s="343"/>
      <c r="K13" s="343"/>
      <c r="L13" s="343"/>
      <c r="M13" s="343"/>
      <c r="N13" s="343"/>
      <c r="O13" s="343"/>
      <c r="P13" s="343"/>
      <c r="Q13" s="343"/>
      <c r="R13" s="343"/>
      <c r="S13" s="77"/>
      <c r="T13" s="77"/>
      <c r="U13" s="77"/>
      <c r="V13" s="77"/>
      <c r="W13" s="77"/>
      <c r="X13" s="77"/>
      <c r="Y13" s="77"/>
      <c r="Z13" s="77"/>
      <c r="AA13" s="77"/>
      <c r="AB13" s="77"/>
      <c r="AC13" s="77"/>
      <c r="AD13" s="155"/>
      <c r="AE13" s="151">
        <f t="shared" si="0"/>
        <v>0</v>
      </c>
      <c r="AF13" s="67"/>
      <c r="AH13" s="354"/>
      <c r="AI13" s="355"/>
      <c r="AJ13" s="355"/>
      <c r="AK13" s="355"/>
      <c r="AL13" s="355"/>
      <c r="AM13" s="355"/>
      <c r="AN13" s="355"/>
      <c r="AO13" s="355"/>
      <c r="AP13" s="356"/>
    </row>
    <row r="14" spans="1:48" ht="16.5" x14ac:dyDescent="0.25">
      <c r="A14" s="39"/>
      <c r="B14" s="342" t="s">
        <v>835</v>
      </c>
      <c r="C14" s="343"/>
      <c r="D14" s="343"/>
      <c r="E14" s="343"/>
      <c r="F14" s="343"/>
      <c r="G14" s="343"/>
      <c r="H14" s="343"/>
      <c r="I14" s="343"/>
      <c r="J14" s="343"/>
      <c r="K14" s="343"/>
      <c r="L14" s="343"/>
      <c r="M14" s="343"/>
      <c r="N14" s="343"/>
      <c r="O14" s="343"/>
      <c r="P14" s="343"/>
      <c r="Q14" s="343"/>
      <c r="R14" s="343"/>
      <c r="S14" s="66"/>
      <c r="T14" s="77"/>
      <c r="U14" s="77"/>
      <c r="V14" s="77"/>
      <c r="W14" s="77"/>
      <c r="X14" s="77"/>
      <c r="Y14" s="77"/>
      <c r="Z14" s="77"/>
      <c r="AA14" s="77"/>
      <c r="AB14" s="77"/>
      <c r="AC14" s="77"/>
      <c r="AD14" s="155"/>
      <c r="AE14" s="151">
        <f t="shared" si="0"/>
        <v>0</v>
      </c>
      <c r="AF14" s="67"/>
      <c r="AH14" s="4"/>
      <c r="AI14" s="4"/>
      <c r="AJ14" s="4"/>
      <c r="AK14" s="4"/>
      <c r="AL14" s="4"/>
      <c r="AM14" s="4"/>
      <c r="AN14" s="4"/>
      <c r="AO14" s="4"/>
      <c r="AP14" s="4"/>
    </row>
    <row r="15" spans="1:48" ht="16.5" x14ac:dyDescent="0.25">
      <c r="A15" s="39"/>
      <c r="B15" s="342" t="s">
        <v>836</v>
      </c>
      <c r="C15" s="343"/>
      <c r="D15" s="343"/>
      <c r="E15" s="343"/>
      <c r="F15" s="343"/>
      <c r="G15" s="343"/>
      <c r="H15" s="343"/>
      <c r="I15" s="343"/>
      <c r="J15" s="343"/>
      <c r="K15" s="343"/>
      <c r="L15" s="343"/>
      <c r="M15" s="343"/>
      <c r="N15" s="343"/>
      <c r="O15" s="343"/>
      <c r="P15" s="343"/>
      <c r="Q15" s="343"/>
      <c r="R15" s="343"/>
      <c r="S15" s="77"/>
      <c r="T15" s="77"/>
      <c r="U15" s="77"/>
      <c r="V15" s="77"/>
      <c r="W15" s="77"/>
      <c r="X15" s="77"/>
      <c r="Y15" s="77"/>
      <c r="Z15" s="77"/>
      <c r="AA15" s="77"/>
      <c r="AB15" s="77"/>
      <c r="AC15" s="77"/>
      <c r="AD15" s="155"/>
      <c r="AE15" s="151">
        <f t="shared" si="0"/>
        <v>0</v>
      </c>
      <c r="AF15" s="67"/>
      <c r="AH15" s="169"/>
      <c r="AI15" s="169"/>
      <c r="AJ15" s="169"/>
      <c r="AK15" s="169"/>
      <c r="AL15" s="169"/>
      <c r="AM15" s="169"/>
      <c r="AN15" s="169"/>
      <c r="AO15" s="169"/>
      <c r="AP15" s="169"/>
    </row>
    <row r="16" spans="1:48" ht="16.5" x14ac:dyDescent="0.25">
      <c r="A16" s="39"/>
      <c r="B16" s="342" t="s">
        <v>837</v>
      </c>
      <c r="C16" s="343"/>
      <c r="D16" s="343"/>
      <c r="E16" s="343"/>
      <c r="F16" s="343"/>
      <c r="G16" s="343"/>
      <c r="H16" s="343"/>
      <c r="I16" s="343"/>
      <c r="J16" s="343"/>
      <c r="K16" s="343"/>
      <c r="L16" s="343"/>
      <c r="M16" s="343"/>
      <c r="N16" s="343"/>
      <c r="O16" s="343"/>
      <c r="P16" s="343"/>
      <c r="Q16" s="343"/>
      <c r="R16" s="343"/>
      <c r="S16" s="77"/>
      <c r="T16" s="77"/>
      <c r="U16" s="77"/>
      <c r="V16" s="77"/>
      <c r="W16" s="77"/>
      <c r="X16" s="77"/>
      <c r="Y16" s="77"/>
      <c r="Z16" s="77"/>
      <c r="AA16" s="77"/>
      <c r="AB16" s="77"/>
      <c r="AC16" s="77"/>
      <c r="AD16" s="155"/>
      <c r="AE16" s="151">
        <f t="shared" si="0"/>
        <v>0</v>
      </c>
      <c r="AF16" s="67"/>
      <c r="AH16" s="169"/>
      <c r="AI16" s="169"/>
      <c r="AJ16" s="169"/>
      <c r="AK16" s="169"/>
      <c r="AL16" s="169"/>
      <c r="AM16" s="169"/>
      <c r="AN16" s="169"/>
      <c r="AO16" s="169"/>
      <c r="AP16" s="169"/>
    </row>
    <row r="17" spans="1:47" ht="16.5" x14ac:dyDescent="0.25">
      <c r="A17" s="39"/>
      <c r="B17" s="342" t="s">
        <v>838</v>
      </c>
      <c r="C17" s="343"/>
      <c r="D17" s="343"/>
      <c r="E17" s="343"/>
      <c r="F17" s="343"/>
      <c r="G17" s="343"/>
      <c r="H17" s="343"/>
      <c r="I17" s="343"/>
      <c r="J17" s="343"/>
      <c r="K17" s="343"/>
      <c r="L17" s="343"/>
      <c r="M17" s="343"/>
      <c r="N17" s="343"/>
      <c r="O17" s="343"/>
      <c r="P17" s="343"/>
      <c r="Q17" s="343"/>
      <c r="R17" s="343"/>
      <c r="S17" s="77"/>
      <c r="T17" s="77"/>
      <c r="U17" s="77"/>
      <c r="V17" s="77"/>
      <c r="W17" s="77"/>
      <c r="X17" s="77"/>
      <c r="Y17" s="77"/>
      <c r="Z17" s="77"/>
      <c r="AA17" s="77"/>
      <c r="AB17" s="77"/>
      <c r="AC17" s="77"/>
      <c r="AD17" s="155"/>
      <c r="AE17" s="151">
        <f t="shared" si="0"/>
        <v>0</v>
      </c>
      <c r="AF17" s="67"/>
      <c r="AH17" s="169"/>
      <c r="AI17" s="169"/>
      <c r="AJ17" s="169"/>
      <c r="AK17" s="169"/>
      <c r="AL17" s="169"/>
      <c r="AM17" s="169"/>
      <c r="AN17" s="169"/>
      <c r="AO17" s="169"/>
      <c r="AP17" s="169"/>
    </row>
    <row r="18" spans="1:47" ht="16.5" x14ac:dyDescent="0.25">
      <c r="A18" s="39"/>
      <c r="B18" s="342" t="s">
        <v>839</v>
      </c>
      <c r="C18" s="343"/>
      <c r="D18" s="343"/>
      <c r="E18" s="343"/>
      <c r="F18" s="343"/>
      <c r="G18" s="343"/>
      <c r="H18" s="343"/>
      <c r="I18" s="343"/>
      <c r="J18" s="343"/>
      <c r="K18" s="343"/>
      <c r="L18" s="343"/>
      <c r="M18" s="343"/>
      <c r="N18" s="343"/>
      <c r="O18" s="343"/>
      <c r="P18" s="343"/>
      <c r="Q18" s="343"/>
      <c r="R18" s="343"/>
      <c r="S18" s="77"/>
      <c r="T18" s="77"/>
      <c r="U18" s="77"/>
      <c r="V18" s="77"/>
      <c r="W18" s="77"/>
      <c r="X18" s="77"/>
      <c r="Y18" s="77"/>
      <c r="Z18" s="77"/>
      <c r="AA18" s="77"/>
      <c r="AB18" s="77"/>
      <c r="AC18" s="77"/>
      <c r="AD18" s="155"/>
      <c r="AE18" s="151">
        <f t="shared" si="0"/>
        <v>0</v>
      </c>
      <c r="AF18" s="67"/>
      <c r="AH18" s="169"/>
      <c r="AI18" s="169"/>
      <c r="AJ18" s="169"/>
      <c r="AK18" s="169"/>
      <c r="AL18" s="169"/>
      <c r="AM18" s="169"/>
      <c r="AN18" s="169"/>
      <c r="AO18" s="169"/>
      <c r="AP18" s="169"/>
    </row>
    <row r="19" spans="1:47" ht="17.25" thickBot="1" x14ac:dyDescent="0.3">
      <c r="A19" s="39"/>
      <c r="B19" s="357" t="s">
        <v>840</v>
      </c>
      <c r="C19" s="358"/>
      <c r="D19" s="358"/>
      <c r="E19" s="358"/>
      <c r="F19" s="358"/>
      <c r="G19" s="358"/>
      <c r="H19" s="358"/>
      <c r="I19" s="358"/>
      <c r="J19" s="358"/>
      <c r="K19" s="358"/>
      <c r="L19" s="358"/>
      <c r="M19" s="358"/>
      <c r="N19" s="358"/>
      <c r="O19" s="358"/>
      <c r="P19" s="358"/>
      <c r="Q19" s="358"/>
      <c r="R19" s="358"/>
      <c r="S19" s="156" t="str">
        <f>IF(SUM(S11:S18)=0, "", SUM(S11:S18))</f>
        <v/>
      </c>
      <c r="T19" s="156" t="str">
        <f t="shared" ref="T19:AD19" si="1">IF(SUM(T11:T18)=0, "", SUM(T11:T18))</f>
        <v/>
      </c>
      <c r="U19" s="156" t="str">
        <f t="shared" si="1"/>
        <v/>
      </c>
      <c r="V19" s="156" t="str">
        <f t="shared" si="1"/>
        <v/>
      </c>
      <c r="W19" s="156" t="str">
        <f t="shared" si="1"/>
        <v/>
      </c>
      <c r="X19" s="156" t="str">
        <f t="shared" si="1"/>
        <v/>
      </c>
      <c r="Y19" s="156" t="str">
        <f t="shared" si="1"/>
        <v/>
      </c>
      <c r="Z19" s="156" t="str">
        <f t="shared" si="1"/>
        <v/>
      </c>
      <c r="AA19" s="156" t="str">
        <f t="shared" si="1"/>
        <v/>
      </c>
      <c r="AB19" s="156" t="str">
        <f t="shared" si="1"/>
        <v/>
      </c>
      <c r="AC19" s="156" t="str">
        <f t="shared" si="1"/>
        <v/>
      </c>
      <c r="AD19" s="157" t="str">
        <f t="shared" si="1"/>
        <v/>
      </c>
      <c r="AE19" s="151">
        <f t="shared" si="0"/>
        <v>0</v>
      </c>
      <c r="AF19" s="67"/>
      <c r="AH19" s="169"/>
      <c r="AI19" s="169"/>
      <c r="AJ19" s="169"/>
      <c r="AK19" s="169"/>
      <c r="AL19" s="169"/>
      <c r="AM19" s="169"/>
      <c r="AN19" s="169"/>
      <c r="AO19" s="169"/>
      <c r="AP19" s="169"/>
    </row>
    <row r="20" spans="1:47" ht="16.5" x14ac:dyDescent="0.25">
      <c r="A20" s="39"/>
      <c r="B20" s="345" t="s">
        <v>841</v>
      </c>
      <c r="C20" s="346"/>
      <c r="D20" s="346"/>
      <c r="E20" s="346"/>
      <c r="F20" s="346"/>
      <c r="G20" s="346"/>
      <c r="H20" s="346"/>
      <c r="I20" s="346"/>
      <c r="J20" s="346"/>
      <c r="K20" s="346"/>
      <c r="L20" s="346"/>
      <c r="M20" s="346"/>
      <c r="N20" s="346"/>
      <c r="O20" s="346"/>
      <c r="P20" s="346"/>
      <c r="Q20" s="346"/>
      <c r="R20" s="346"/>
      <c r="S20" s="153"/>
      <c r="T20" s="153"/>
      <c r="U20" s="153"/>
      <c r="V20" s="153"/>
      <c r="W20" s="153"/>
      <c r="X20" s="153"/>
      <c r="Y20" s="153"/>
      <c r="Z20" s="153"/>
      <c r="AA20" s="153"/>
      <c r="AB20" s="153"/>
      <c r="AC20" s="153"/>
      <c r="AD20" s="154"/>
      <c r="AE20" s="151">
        <f t="shared" si="0"/>
        <v>0</v>
      </c>
      <c r="AF20" s="67"/>
      <c r="AH20" s="169"/>
      <c r="AI20" s="169"/>
      <c r="AJ20" s="169"/>
      <c r="AK20" s="169"/>
      <c r="AL20" s="169"/>
      <c r="AM20" s="169"/>
      <c r="AN20" s="169"/>
      <c r="AO20" s="169"/>
      <c r="AP20" s="169"/>
    </row>
    <row r="21" spans="1:47" ht="16.5" x14ac:dyDescent="0.25">
      <c r="A21" s="39"/>
      <c r="B21" s="342" t="s">
        <v>842</v>
      </c>
      <c r="C21" s="343"/>
      <c r="D21" s="343"/>
      <c r="E21" s="343"/>
      <c r="F21" s="343"/>
      <c r="G21" s="343"/>
      <c r="H21" s="343"/>
      <c r="I21" s="343"/>
      <c r="J21" s="343"/>
      <c r="K21" s="343"/>
      <c r="L21" s="343"/>
      <c r="M21" s="343"/>
      <c r="N21" s="343"/>
      <c r="O21" s="343"/>
      <c r="P21" s="343"/>
      <c r="Q21" s="343"/>
      <c r="R21" s="343"/>
      <c r="S21" s="77"/>
      <c r="T21" s="77"/>
      <c r="U21" s="77"/>
      <c r="V21" s="77"/>
      <c r="W21" s="77"/>
      <c r="X21" s="77"/>
      <c r="Y21" s="77"/>
      <c r="Z21" s="77"/>
      <c r="AA21" s="77"/>
      <c r="AB21" s="77"/>
      <c r="AC21" s="77"/>
      <c r="AD21" s="155"/>
      <c r="AE21" s="151">
        <f t="shared" si="0"/>
        <v>0</v>
      </c>
      <c r="AF21" s="67"/>
    </row>
    <row r="22" spans="1:47" ht="16.5" x14ac:dyDescent="0.25">
      <c r="A22" s="39"/>
      <c r="B22" s="342" t="s">
        <v>843</v>
      </c>
      <c r="C22" s="343"/>
      <c r="D22" s="343"/>
      <c r="E22" s="343"/>
      <c r="F22" s="343"/>
      <c r="G22" s="343"/>
      <c r="H22" s="343"/>
      <c r="I22" s="343"/>
      <c r="J22" s="343"/>
      <c r="K22" s="343"/>
      <c r="L22" s="343"/>
      <c r="M22" s="343"/>
      <c r="N22" s="343"/>
      <c r="O22" s="343"/>
      <c r="P22" s="343"/>
      <c r="Q22" s="343"/>
      <c r="R22" s="343"/>
      <c r="S22" s="77"/>
      <c r="T22" s="77"/>
      <c r="U22" s="77"/>
      <c r="V22" s="77"/>
      <c r="W22" s="77"/>
      <c r="X22" s="77"/>
      <c r="Y22" s="77"/>
      <c r="Z22" s="77"/>
      <c r="AA22" s="77"/>
      <c r="AB22" s="77"/>
      <c r="AC22" s="77"/>
      <c r="AD22" s="155"/>
      <c r="AE22" s="151">
        <f t="shared" si="0"/>
        <v>0</v>
      </c>
      <c r="AF22" s="67"/>
    </row>
    <row r="23" spans="1:47" ht="17.25" thickBot="1" x14ac:dyDescent="0.3">
      <c r="A23" s="39"/>
      <c r="B23" s="357" t="s">
        <v>844</v>
      </c>
      <c r="C23" s="358"/>
      <c r="D23" s="358"/>
      <c r="E23" s="358"/>
      <c r="F23" s="358"/>
      <c r="G23" s="358"/>
      <c r="H23" s="358"/>
      <c r="I23" s="358"/>
      <c r="J23" s="358"/>
      <c r="K23" s="358"/>
      <c r="L23" s="358"/>
      <c r="M23" s="358"/>
      <c r="N23" s="358"/>
      <c r="O23" s="358"/>
      <c r="P23" s="358"/>
      <c r="Q23" s="358"/>
      <c r="R23" s="358"/>
      <c r="S23" s="156" t="str">
        <f>IF(SUM(S20:S22)=0, "", SUM(S20:S22))</f>
        <v/>
      </c>
      <c r="T23" s="156" t="str">
        <f t="shared" ref="T23:AD23" si="2">IF(SUM(T20:T22)=0, "", SUM(T20:T22))</f>
        <v/>
      </c>
      <c r="U23" s="156" t="str">
        <f t="shared" si="2"/>
        <v/>
      </c>
      <c r="V23" s="156" t="str">
        <f t="shared" si="2"/>
        <v/>
      </c>
      <c r="W23" s="156" t="str">
        <f t="shared" si="2"/>
        <v/>
      </c>
      <c r="X23" s="156" t="str">
        <f t="shared" si="2"/>
        <v/>
      </c>
      <c r="Y23" s="156" t="str">
        <f t="shared" si="2"/>
        <v/>
      </c>
      <c r="Z23" s="156" t="str">
        <f t="shared" si="2"/>
        <v/>
      </c>
      <c r="AA23" s="156" t="str">
        <f t="shared" si="2"/>
        <v/>
      </c>
      <c r="AB23" s="156" t="str">
        <f t="shared" si="2"/>
        <v/>
      </c>
      <c r="AC23" s="156" t="str">
        <f t="shared" si="2"/>
        <v/>
      </c>
      <c r="AD23" s="157" t="str">
        <f t="shared" si="2"/>
        <v/>
      </c>
      <c r="AE23" s="151">
        <f t="shared" si="0"/>
        <v>0</v>
      </c>
      <c r="AF23" s="67"/>
    </row>
    <row r="24" spans="1:47" ht="17.25" thickBot="1" x14ac:dyDescent="0.3">
      <c r="A24" s="39"/>
      <c r="B24" s="359" t="s">
        <v>820</v>
      </c>
      <c r="C24" s="360"/>
      <c r="D24" s="360"/>
      <c r="E24" s="360"/>
      <c r="F24" s="360"/>
      <c r="G24" s="360"/>
      <c r="H24" s="360"/>
      <c r="I24" s="360"/>
      <c r="J24" s="360"/>
      <c r="K24" s="360"/>
      <c r="L24" s="360"/>
      <c r="M24" s="360"/>
      <c r="N24" s="360"/>
      <c r="O24" s="360"/>
      <c r="P24" s="360"/>
      <c r="Q24" s="360"/>
      <c r="R24" s="360"/>
      <c r="S24" s="331"/>
      <c r="T24" s="331"/>
      <c r="U24" s="331"/>
      <c r="V24" s="331"/>
      <c r="W24" s="331"/>
      <c r="X24" s="331"/>
      <c r="Y24" s="331"/>
      <c r="Z24" s="331"/>
      <c r="AA24" s="331"/>
      <c r="AB24" s="331"/>
      <c r="AC24" s="331"/>
      <c r="AD24" s="334"/>
      <c r="AE24" s="152">
        <f t="shared" si="0"/>
        <v>0</v>
      </c>
      <c r="AF24" s="67"/>
    </row>
    <row r="25" spans="1:47" ht="6.75" customHeight="1" thickBot="1" x14ac:dyDescent="0.3">
      <c r="A25" s="39"/>
      <c r="B25" s="68"/>
      <c r="C25" s="68"/>
      <c r="D25" s="68"/>
      <c r="E25" s="68"/>
      <c r="F25" s="68"/>
      <c r="G25" s="68"/>
      <c r="H25" s="68"/>
      <c r="I25" s="68"/>
      <c r="J25" s="68"/>
      <c r="K25" s="68"/>
      <c r="L25" s="68"/>
      <c r="M25" s="68"/>
      <c r="N25" s="68"/>
      <c r="O25" s="68"/>
      <c r="P25" s="68"/>
      <c r="Q25" s="68"/>
      <c r="R25" s="68"/>
      <c r="S25" s="69"/>
      <c r="T25" s="69"/>
      <c r="U25" s="69"/>
      <c r="V25" s="69"/>
      <c r="W25" s="69"/>
      <c r="X25" s="69"/>
      <c r="Y25" s="69"/>
      <c r="Z25" s="69"/>
      <c r="AA25" s="69"/>
      <c r="AB25" s="69"/>
      <c r="AC25" s="69"/>
      <c r="AD25" s="69"/>
      <c r="AE25" s="70"/>
      <c r="AF25" s="67"/>
    </row>
    <row r="26" spans="1:47" s="5" customFormat="1" ht="15.75" customHeight="1" x14ac:dyDescent="0.25">
      <c r="A26" s="20"/>
      <c r="B26" s="328" t="s">
        <v>892</v>
      </c>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30"/>
      <c r="AF26" s="67"/>
      <c r="AG26" s="32"/>
      <c r="AH26" s="32"/>
      <c r="AI26" s="32"/>
      <c r="AJ26" s="32"/>
      <c r="AK26" s="32"/>
      <c r="AL26" s="32"/>
      <c r="AM26" s="32"/>
      <c r="AN26" s="32"/>
      <c r="AO26" s="32"/>
      <c r="AP26" s="32"/>
      <c r="AQ26" s="32"/>
      <c r="AR26" s="32"/>
      <c r="AS26" s="32"/>
      <c r="AT26" s="32"/>
      <c r="AU26" s="32"/>
    </row>
    <row r="27" spans="1:47" s="5" customFormat="1" ht="15.75" x14ac:dyDescent="0.25">
      <c r="A27" s="20"/>
      <c r="B27" s="324" t="s">
        <v>383</v>
      </c>
      <c r="C27" s="325"/>
      <c r="D27" s="325"/>
      <c r="E27" s="325"/>
      <c r="F27" s="326"/>
      <c r="G27" s="326"/>
      <c r="H27" s="326"/>
      <c r="I27" s="326"/>
      <c r="J27" s="326"/>
      <c r="K27" s="326"/>
      <c r="L27" s="326"/>
      <c r="M27" s="326"/>
      <c r="N27" s="326"/>
      <c r="O27" s="326"/>
      <c r="P27" s="326"/>
      <c r="Q27" s="326"/>
      <c r="R27" s="326"/>
      <c r="S27" s="326"/>
      <c r="T27" s="326"/>
      <c r="U27" s="100"/>
      <c r="V27" s="325" t="s">
        <v>893</v>
      </c>
      <c r="W27" s="325"/>
      <c r="X27" s="325"/>
      <c r="Y27" s="325"/>
      <c r="Z27" s="325"/>
      <c r="AA27" s="325"/>
      <c r="AB27" s="143"/>
      <c r="AC27" s="8"/>
      <c r="AD27" s="8"/>
      <c r="AE27" s="137"/>
      <c r="AF27" s="67"/>
      <c r="AG27" s="32"/>
      <c r="AH27" s="32"/>
      <c r="AI27" s="32"/>
      <c r="AJ27" s="32"/>
      <c r="AK27" s="32"/>
      <c r="AL27" s="32"/>
      <c r="AM27" s="32"/>
      <c r="AN27" s="32"/>
      <c r="AO27" s="32"/>
      <c r="AP27" s="32"/>
      <c r="AQ27" s="32"/>
      <c r="AR27" s="32"/>
      <c r="AS27" s="32"/>
      <c r="AT27" s="32"/>
      <c r="AU27" s="32"/>
    </row>
    <row r="28" spans="1:47" s="5" customFormat="1" ht="6.75" customHeight="1" x14ac:dyDescent="0.25">
      <c r="A28" s="20"/>
      <c r="B28" s="119"/>
      <c r="C28" s="96"/>
      <c r="D28" s="96"/>
      <c r="E28" s="96"/>
      <c r="F28" s="96"/>
      <c r="G28" s="96"/>
      <c r="H28" s="96"/>
      <c r="I28" s="96"/>
      <c r="J28" s="96"/>
      <c r="K28" s="96"/>
      <c r="L28" s="96"/>
      <c r="M28" s="96"/>
      <c r="N28" s="96"/>
      <c r="O28" s="96"/>
      <c r="P28" s="96"/>
      <c r="Q28" s="96"/>
      <c r="R28" s="96"/>
      <c r="S28" s="97"/>
      <c r="T28" s="8"/>
      <c r="U28" s="97"/>
      <c r="V28" s="78"/>
      <c r="W28" s="103"/>
      <c r="X28" s="96"/>
      <c r="Y28" s="96"/>
      <c r="Z28" s="96"/>
      <c r="AA28" s="96"/>
      <c r="AB28" s="97"/>
      <c r="AC28" s="97"/>
      <c r="AD28" s="97"/>
      <c r="AE28" s="137"/>
      <c r="AF28" s="67"/>
      <c r="AG28" s="32"/>
      <c r="AH28" s="32"/>
      <c r="AI28" s="32"/>
      <c r="AJ28" s="32"/>
      <c r="AK28" s="32"/>
      <c r="AL28" s="32"/>
      <c r="AM28" s="32"/>
      <c r="AN28" s="32"/>
      <c r="AO28" s="32"/>
      <c r="AP28" s="32"/>
      <c r="AQ28" s="32"/>
      <c r="AR28" s="32"/>
      <c r="AS28" s="32"/>
      <c r="AT28" s="32"/>
      <c r="AU28" s="32"/>
    </row>
    <row r="29" spans="1:47" s="5" customFormat="1" ht="15.75" x14ac:dyDescent="0.25">
      <c r="A29" s="20"/>
      <c r="B29" s="324" t="s">
        <v>891</v>
      </c>
      <c r="C29" s="325"/>
      <c r="D29" s="325"/>
      <c r="E29" s="325"/>
      <c r="F29" s="325"/>
      <c r="G29" s="325"/>
      <c r="H29" s="326"/>
      <c r="I29" s="326"/>
      <c r="J29" s="326"/>
      <c r="K29" s="326"/>
      <c r="L29" s="326"/>
      <c r="M29" s="326"/>
      <c r="N29" s="326"/>
      <c r="O29" s="326"/>
      <c r="P29" s="326"/>
      <c r="Q29" s="326"/>
      <c r="R29" s="326"/>
      <c r="S29" s="326"/>
      <c r="T29" s="326"/>
      <c r="U29" s="100"/>
      <c r="V29" s="325" t="s">
        <v>913</v>
      </c>
      <c r="W29" s="325"/>
      <c r="X29" s="325"/>
      <c r="Y29" s="325"/>
      <c r="Z29" s="325"/>
      <c r="AA29" s="325"/>
      <c r="AB29" s="327"/>
      <c r="AC29" s="327"/>
      <c r="AD29" s="8"/>
      <c r="AE29" s="106"/>
      <c r="AF29" s="67"/>
      <c r="AG29" s="32"/>
      <c r="AH29" s="32"/>
    </row>
    <row r="30" spans="1:47" s="5" customFormat="1" ht="6.75" customHeight="1" x14ac:dyDescent="0.25">
      <c r="A30" s="20"/>
      <c r="B30" s="119"/>
      <c r="C30" s="96"/>
      <c r="D30" s="96"/>
      <c r="E30" s="96"/>
      <c r="F30" s="96"/>
      <c r="G30" s="96"/>
      <c r="H30" s="96"/>
      <c r="I30" s="96"/>
      <c r="J30" s="96"/>
      <c r="K30" s="96"/>
      <c r="L30" s="96"/>
      <c r="M30" s="96"/>
      <c r="N30" s="96"/>
      <c r="O30" s="96"/>
      <c r="P30" s="96"/>
      <c r="Q30" s="96"/>
      <c r="R30" s="96"/>
      <c r="S30" s="97"/>
      <c r="T30" s="8"/>
      <c r="U30" s="97"/>
      <c r="V30" s="78"/>
      <c r="W30" s="103"/>
      <c r="X30" s="96"/>
      <c r="Y30" s="96"/>
      <c r="Z30" s="96"/>
      <c r="AA30" s="74"/>
      <c r="AB30" s="13"/>
      <c r="AC30" s="13"/>
      <c r="AD30" s="13"/>
      <c r="AE30" s="138"/>
      <c r="AF30" s="67"/>
      <c r="AG30" s="32"/>
      <c r="AH30" s="32"/>
    </row>
    <row r="31" spans="1:47" s="5" customFormat="1" ht="15.75" x14ac:dyDescent="0.25">
      <c r="A31" s="20"/>
      <c r="B31" s="324" t="s">
        <v>381</v>
      </c>
      <c r="C31" s="325"/>
      <c r="D31" s="325"/>
      <c r="E31" s="326"/>
      <c r="F31" s="326"/>
      <c r="G31" s="326"/>
      <c r="H31" s="326"/>
      <c r="I31" s="326"/>
      <c r="J31" s="326"/>
      <c r="K31" s="326"/>
      <c r="L31" s="326"/>
      <c r="M31" s="326"/>
      <c r="N31" s="326"/>
      <c r="O31" s="326"/>
      <c r="P31" s="326"/>
      <c r="Q31" s="326"/>
      <c r="R31" s="326"/>
      <c r="S31" s="326"/>
      <c r="T31" s="326"/>
      <c r="U31" s="100"/>
      <c r="V31" s="325" t="s">
        <v>912</v>
      </c>
      <c r="W31" s="325"/>
      <c r="X31" s="325"/>
      <c r="Y31" s="325"/>
      <c r="Z31" s="325"/>
      <c r="AA31" s="325"/>
      <c r="AB31" s="327"/>
      <c r="AC31" s="327"/>
      <c r="AD31" s="8"/>
      <c r="AE31" s="106"/>
      <c r="AF31" s="67"/>
      <c r="AG31" s="32"/>
      <c r="AH31" s="32"/>
    </row>
    <row r="32" spans="1:47" s="5" customFormat="1" ht="6" customHeight="1" thickBot="1" x14ac:dyDescent="0.3">
      <c r="A32" s="20"/>
      <c r="B32" s="132"/>
      <c r="C32" s="133"/>
      <c r="D32" s="133"/>
      <c r="E32" s="139"/>
      <c r="F32" s="139"/>
      <c r="G32" s="139"/>
      <c r="H32" s="139"/>
      <c r="I32" s="139"/>
      <c r="J32" s="139"/>
      <c r="K32" s="139"/>
      <c r="L32" s="139"/>
      <c r="M32" s="139"/>
      <c r="N32" s="139"/>
      <c r="O32" s="139"/>
      <c r="P32" s="139"/>
      <c r="Q32" s="139"/>
      <c r="R32" s="139"/>
      <c r="S32" s="139"/>
      <c r="T32" s="139"/>
      <c r="U32" s="140"/>
      <c r="V32" s="133"/>
      <c r="W32" s="133"/>
      <c r="X32" s="133"/>
      <c r="Y32" s="133"/>
      <c r="Z32" s="133"/>
      <c r="AA32" s="133"/>
      <c r="AB32" s="141"/>
      <c r="AC32" s="141"/>
      <c r="AD32" s="114"/>
      <c r="AE32" s="142"/>
      <c r="AF32" s="67"/>
      <c r="AG32" s="32"/>
      <c r="AH32" s="32"/>
    </row>
    <row r="33" spans="1:32" ht="6.75" customHeight="1" thickBot="1" x14ac:dyDescent="0.3">
      <c r="A33" s="28"/>
      <c r="B33" s="29"/>
      <c r="C33" s="29"/>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2"/>
    </row>
    <row r="34" spans="1:32" ht="15" customHeight="1" thickTop="1" x14ac:dyDescent="0.25"/>
    <row r="36" spans="1:32" ht="9" customHeight="1" x14ac:dyDescent="0.25"/>
  </sheetData>
  <sheetProtection algorithmName="SHA-512" hashValue="Wxoa2A87N9ov4ettc6L+91CFgFy9cZgwDDE0Tpi37bhduQsFcJGk3zNzDj5Gxlu81De/V7GqlzM0ga4qiUHCJQ==" saltValue="J5lW1+IotTni0p3xxOP6pA==" spinCount="100000" sheet="1" selectLockedCells="1"/>
  <dataConsolidate/>
  <mergeCells count="63">
    <mergeCell ref="AH7:AP7"/>
    <mergeCell ref="AH8:AP13"/>
    <mergeCell ref="B22:R22"/>
    <mergeCell ref="B23:R23"/>
    <mergeCell ref="B24:R24"/>
    <mergeCell ref="B13:R13"/>
    <mergeCell ref="B14:R14"/>
    <mergeCell ref="B15:R15"/>
    <mergeCell ref="B16:R16"/>
    <mergeCell ref="B17:R17"/>
    <mergeCell ref="B18:R18"/>
    <mergeCell ref="B19:R19"/>
    <mergeCell ref="B20:R20"/>
    <mergeCell ref="B7:R9"/>
    <mergeCell ref="AE7:AE9"/>
    <mergeCell ref="S10:T10"/>
    <mergeCell ref="X4:Z4"/>
    <mergeCell ref="E4:N4"/>
    <mergeCell ref="O4:U4"/>
    <mergeCell ref="B6:AE6"/>
    <mergeCell ref="B21:R21"/>
    <mergeCell ref="B12:R12"/>
    <mergeCell ref="S8:T8"/>
    <mergeCell ref="U8:V8"/>
    <mergeCell ref="W8:X8"/>
    <mergeCell ref="B11:R11"/>
    <mergeCell ref="B10:R10"/>
    <mergeCell ref="W10:X10"/>
    <mergeCell ref="U10:V10"/>
    <mergeCell ref="Y8:Z8"/>
    <mergeCell ref="AA8:AB8"/>
    <mergeCell ref="AC8:AD8"/>
    <mergeCell ref="S7:T7"/>
    <mergeCell ref="U7:V7"/>
    <mergeCell ref="W7:X7"/>
    <mergeCell ref="AC10:AD10"/>
    <mergeCell ref="AA10:AB10"/>
    <mergeCell ref="Y10:Z10"/>
    <mergeCell ref="B26:AE26"/>
    <mergeCell ref="B27:E27"/>
    <mergeCell ref="B29:G29"/>
    <mergeCell ref="S24:T24"/>
    <mergeCell ref="A1:AF1"/>
    <mergeCell ref="A3:AF3"/>
    <mergeCell ref="AA4:AC4"/>
    <mergeCell ref="A2:AF2"/>
    <mergeCell ref="AC24:AD24"/>
    <mergeCell ref="AA24:AB24"/>
    <mergeCell ref="Y24:Z24"/>
    <mergeCell ref="W24:X24"/>
    <mergeCell ref="U24:V24"/>
    <mergeCell ref="Y7:Z7"/>
    <mergeCell ref="AA7:AB7"/>
    <mergeCell ref="AC7:AD7"/>
    <mergeCell ref="B31:D31"/>
    <mergeCell ref="H29:T29"/>
    <mergeCell ref="F27:T27"/>
    <mergeCell ref="E31:T31"/>
    <mergeCell ref="AB31:AC31"/>
    <mergeCell ref="AB29:AC29"/>
    <mergeCell ref="V27:AA27"/>
    <mergeCell ref="V31:AA31"/>
    <mergeCell ref="V29:AA29"/>
  </mergeCells>
  <phoneticPr fontId="16" type="noConversion"/>
  <pageMargins left="0.25" right="0.25" top="0.25" bottom="0.25" header="0.05" footer="0.05"/>
  <pageSetup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56ED19-D29F-43AC-ACD8-E3811208B04A}">
          <x14:formula1>
            <xm:f>'Lookup Key'!$AB$2:$AB$3</xm:f>
          </x14:formula1>
          <xm:sqref>AB27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M112"/>
  <sheetViews>
    <sheetView zoomScaleNormal="100" workbookViewId="0">
      <pane ySplit="16" topLeftCell="A17" activePane="bottomLeft" state="frozen"/>
      <selection pane="bottomLeft" activeCell="B32" sqref="B32:AD32"/>
    </sheetView>
  </sheetViews>
  <sheetFormatPr defaultColWidth="8.7109375" defaultRowHeight="15" x14ac:dyDescent="0.25"/>
  <cols>
    <col min="1" max="50" width="2" style="2" customWidth="1"/>
    <col min="51" max="51" width="8.42578125" style="2" customWidth="1"/>
    <col min="52" max="52" width="2.5703125" style="2" customWidth="1"/>
    <col min="53" max="54" width="15.28515625" style="2" bestFit="1" customWidth="1"/>
    <col min="55" max="55" width="5.42578125" style="2" customWidth="1"/>
    <col min="56" max="56" width="22.28515625" style="2" customWidth="1"/>
    <col min="57" max="57" width="15.28515625" style="2" bestFit="1" customWidth="1"/>
    <col min="58" max="58" width="2.5703125" style="2" customWidth="1"/>
    <col min="59" max="102" width="8.42578125" style="2" customWidth="1"/>
    <col min="103" max="16384" width="8.7109375" style="2"/>
  </cols>
  <sheetData>
    <row r="1" spans="1:65" s="3" customFormat="1" ht="39"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186"/>
      <c r="AY1" s="15"/>
      <c r="AZ1" s="205"/>
      <c r="BA1" s="453" t="s">
        <v>1006</v>
      </c>
      <c r="BB1" s="453"/>
      <c r="BC1" s="453"/>
      <c r="BD1" s="453"/>
      <c r="BE1" s="453"/>
      <c r="BF1" s="202"/>
      <c r="BG1" s="15"/>
      <c r="BH1" s="15"/>
      <c r="BI1" s="15"/>
      <c r="BJ1" s="15"/>
      <c r="BK1" s="15"/>
      <c r="BL1" s="15"/>
      <c r="BM1" s="15"/>
    </row>
    <row r="2" spans="1:65" s="3" customFormat="1" ht="18.75" x14ac:dyDescent="0.25">
      <c r="A2" s="188"/>
      <c r="B2" s="187"/>
      <c r="C2" s="187"/>
      <c r="D2" s="187"/>
      <c r="E2" s="452" t="s">
        <v>766</v>
      </c>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187"/>
      <c r="AT2" s="187"/>
      <c r="AU2" s="187"/>
      <c r="AV2" s="187"/>
      <c r="AW2" s="187"/>
      <c r="AX2" s="194"/>
      <c r="AY2" s="15"/>
      <c r="AZ2" s="206"/>
      <c r="BA2" s="454"/>
      <c r="BB2" s="454"/>
      <c r="BC2" s="454"/>
      <c r="BD2" s="454"/>
      <c r="BE2" s="454"/>
      <c r="BF2" s="203"/>
      <c r="BG2" s="15"/>
      <c r="BH2" s="15"/>
      <c r="BI2" s="15"/>
      <c r="BJ2" s="15"/>
      <c r="BK2" s="15"/>
      <c r="BL2" s="15"/>
      <c r="BM2" s="15"/>
    </row>
    <row r="3" spans="1:65" s="3" customFormat="1" ht="18.75" x14ac:dyDescent="0.25">
      <c r="A3" s="188"/>
      <c r="B3" s="187"/>
      <c r="C3" s="187"/>
      <c r="D3" s="187"/>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187"/>
      <c r="AT3" s="187"/>
      <c r="AU3" s="187"/>
      <c r="AV3" s="187"/>
      <c r="AW3" s="187"/>
      <c r="AX3" s="194"/>
      <c r="AY3" s="15"/>
      <c r="AZ3" s="206"/>
      <c r="BA3" s="198" t="s">
        <v>1004</v>
      </c>
      <c r="BB3" s="204" t="str">
        <f>IF(O11="-","",IF(O13&lt;O11,"Under Budget",IF(O13&gt;O11,"Over Budget","On Budget")))</f>
        <v/>
      </c>
      <c r="BC3" s="196"/>
      <c r="BD3" s="198" t="s">
        <v>1005</v>
      </c>
      <c r="BE3" s="204" t="str">
        <f>IF(AK11="-","",IF(AK13&lt;AK11,"Under Budget",IF(AK13&gt;AK11,"Over Budget","On Budget")))</f>
        <v/>
      </c>
      <c r="BF3" s="203"/>
      <c r="BG3" s="15"/>
      <c r="BH3" s="15"/>
      <c r="BI3" s="15"/>
      <c r="BJ3" s="15"/>
      <c r="BK3" s="15"/>
      <c r="BL3" s="15"/>
      <c r="BM3" s="15"/>
    </row>
    <row r="4" spans="1:65" s="3" customFormat="1" ht="3.75" customHeight="1" x14ac:dyDescent="0.25">
      <c r="A4" s="188"/>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94"/>
      <c r="AY4" s="15"/>
      <c r="AZ4" s="199"/>
      <c r="BA4" s="200"/>
      <c r="BB4" s="200"/>
      <c r="BC4" s="200"/>
      <c r="BD4" s="200"/>
      <c r="BE4" s="200"/>
      <c r="BF4" s="201"/>
      <c r="BG4" s="15"/>
      <c r="BH4" s="15"/>
      <c r="BI4" s="15"/>
      <c r="BJ4" s="15"/>
      <c r="BK4" s="15"/>
      <c r="BL4" s="15"/>
      <c r="BM4" s="15"/>
    </row>
    <row r="5" spans="1:65" s="3" customFormat="1" ht="18.75" customHeight="1" x14ac:dyDescent="0.25">
      <c r="A5" s="265" t="s">
        <v>742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189"/>
      <c r="AY5" s="15"/>
      <c r="AZ5" s="32"/>
      <c r="BA5" s="32"/>
      <c r="BB5" s="32"/>
      <c r="BC5" s="32"/>
      <c r="BD5" s="32"/>
      <c r="BE5" s="32"/>
      <c r="BF5" s="32"/>
      <c r="BG5" s="15"/>
      <c r="BH5" s="15"/>
      <c r="BI5" s="15"/>
      <c r="BJ5" s="15"/>
      <c r="BK5" s="15"/>
      <c r="BL5" s="15"/>
      <c r="BM5" s="15"/>
    </row>
    <row r="6" spans="1:65" ht="6" customHeight="1" x14ac:dyDescent="0.25">
      <c r="A6" s="37"/>
      <c r="B6" s="12"/>
      <c r="C6" s="12"/>
      <c r="D6" s="12"/>
      <c r="E6" s="12"/>
      <c r="F6" s="12"/>
      <c r="G6" s="12"/>
      <c r="H6" s="12"/>
      <c r="I6" s="12"/>
      <c r="J6" s="8"/>
      <c r="K6" s="12"/>
      <c r="L6" s="12"/>
      <c r="M6" s="12"/>
      <c r="N6" s="12"/>
      <c r="O6" s="12"/>
      <c r="P6" s="12"/>
      <c r="Q6" s="12"/>
      <c r="R6" s="12"/>
      <c r="S6" s="12"/>
      <c r="T6" s="12"/>
      <c r="U6" s="12"/>
      <c r="V6" s="12"/>
      <c r="W6" s="12"/>
      <c r="X6" s="12"/>
      <c r="Y6" s="12"/>
      <c r="Z6" s="12"/>
      <c r="AA6" s="12"/>
      <c r="AB6" s="12"/>
      <c r="AC6" s="12"/>
      <c r="AD6" s="12"/>
      <c r="AE6" s="101"/>
      <c r="AF6" s="101"/>
      <c r="AG6" s="101"/>
      <c r="AH6" s="101"/>
      <c r="AI6" s="101"/>
      <c r="AJ6" s="101"/>
      <c r="AK6" s="101"/>
      <c r="AL6" s="101"/>
      <c r="AM6" s="101"/>
      <c r="AN6" s="101"/>
      <c r="AO6" s="12"/>
      <c r="AP6" s="12"/>
      <c r="AQ6" s="12"/>
      <c r="AR6" s="12"/>
      <c r="AS6" s="12"/>
      <c r="AT6" s="12"/>
      <c r="AU6" s="12"/>
      <c r="AV6" s="12"/>
      <c r="AW6" s="12"/>
      <c r="AX6" s="158"/>
    </row>
    <row r="7" spans="1:65" ht="16.5" thickBot="1" x14ac:dyDescent="0.3">
      <c r="A7" s="37"/>
      <c r="B7" s="448" t="s">
        <v>386</v>
      </c>
      <c r="C7" s="448"/>
      <c r="D7" s="448"/>
      <c r="E7" s="448"/>
      <c r="F7" s="448"/>
      <c r="G7" s="448"/>
      <c r="H7" s="448"/>
      <c r="I7" s="448"/>
      <c r="J7" s="449" t="str">
        <f>IF('Cover Sheet'!U6="","",'Cover Sheet'!U6)</f>
        <v/>
      </c>
      <c r="K7" s="449"/>
      <c r="L7" s="449"/>
      <c r="M7" s="449"/>
      <c r="N7" s="449"/>
      <c r="O7" s="449"/>
      <c r="P7" s="449"/>
      <c r="Q7" s="449"/>
      <c r="R7" s="449"/>
      <c r="S7" s="449"/>
      <c r="T7" s="449"/>
      <c r="U7" s="449"/>
      <c r="V7" s="449"/>
      <c r="W7" s="449"/>
      <c r="X7" s="449"/>
      <c r="Y7" s="449"/>
      <c r="Z7" s="195"/>
      <c r="AA7" s="195"/>
      <c r="AB7" s="450" t="s">
        <v>363</v>
      </c>
      <c r="AC7" s="450"/>
      <c r="AD7" s="450"/>
      <c r="AE7" s="450"/>
      <c r="AF7" s="450"/>
      <c r="AG7" s="450"/>
      <c r="AH7" s="450"/>
      <c r="AI7" s="450"/>
      <c r="AJ7" s="450"/>
      <c r="AK7" s="451" t="str">
        <f>IF('Cover Sheet'!AI24="", "", 'Cover Sheet'!AI24)</f>
        <v/>
      </c>
      <c r="AL7" s="451"/>
      <c r="AM7" s="451"/>
      <c r="AN7" s="451"/>
      <c r="AO7" s="451"/>
      <c r="AP7" s="451"/>
      <c r="AQ7" s="451"/>
      <c r="AR7" s="451"/>
      <c r="AS7" s="451"/>
      <c r="AT7" s="101"/>
      <c r="AU7" s="101"/>
      <c r="AV7" s="12"/>
      <c r="AW7" s="12"/>
      <c r="AX7" s="158"/>
    </row>
    <row r="8" spans="1:65" ht="12.95" customHeight="1" x14ac:dyDescent="0.25">
      <c r="A8" s="37"/>
      <c r="B8" s="11"/>
      <c r="C8" s="11"/>
      <c r="D8" s="180"/>
      <c r="E8" s="180"/>
      <c r="F8" s="180"/>
      <c r="G8" s="180"/>
      <c r="H8" s="180"/>
      <c r="I8" s="180"/>
      <c r="J8" s="180"/>
      <c r="K8" s="180"/>
      <c r="L8" s="103"/>
      <c r="M8" s="78"/>
      <c r="N8" s="78"/>
      <c r="O8" s="78"/>
      <c r="P8" s="78"/>
      <c r="Q8" s="78"/>
      <c r="R8" s="78"/>
      <c r="S8" s="78"/>
      <c r="T8" s="78"/>
      <c r="U8" s="11"/>
      <c r="V8" s="11"/>
      <c r="W8" s="12"/>
      <c r="X8" s="181"/>
      <c r="Y8" s="181"/>
      <c r="Z8" s="181"/>
      <c r="AA8" s="181"/>
      <c r="AB8" s="181"/>
      <c r="AC8" s="12"/>
      <c r="AD8" s="12"/>
      <c r="AE8" s="12"/>
      <c r="AF8" s="12"/>
      <c r="AG8" s="12"/>
      <c r="AH8" s="12"/>
      <c r="AI8" s="12"/>
      <c r="AJ8" s="12"/>
      <c r="AK8" s="12"/>
      <c r="AL8" s="12"/>
      <c r="AM8" s="12"/>
      <c r="AN8" s="12"/>
      <c r="AO8" s="12"/>
      <c r="AP8" s="12"/>
      <c r="AQ8" s="12"/>
      <c r="AR8" s="12"/>
      <c r="AS8" s="12"/>
      <c r="AT8" s="12"/>
      <c r="AU8" s="12"/>
      <c r="AV8" s="12"/>
      <c r="AW8" s="12"/>
      <c r="AX8" s="38"/>
      <c r="AZ8" s="455" t="s">
        <v>958</v>
      </c>
      <c r="BA8" s="456"/>
      <c r="BB8" s="456"/>
      <c r="BC8" s="456"/>
      <c r="BD8" s="456"/>
      <c r="BE8" s="456"/>
      <c r="BF8" s="456"/>
      <c r="BG8" s="456"/>
      <c r="BH8" s="456"/>
      <c r="BI8" s="456"/>
      <c r="BJ8" s="457"/>
    </row>
    <row r="9" spans="1:65" ht="23.25" customHeight="1" x14ac:dyDescent="0.25">
      <c r="A9" s="37"/>
      <c r="B9" s="11"/>
      <c r="C9" s="408" t="s">
        <v>975</v>
      </c>
      <c r="D9" s="408"/>
      <c r="E9" s="408"/>
      <c r="F9" s="408"/>
      <c r="G9" s="408"/>
      <c r="H9" s="408"/>
      <c r="I9" s="408"/>
      <c r="J9" s="408"/>
      <c r="K9" s="408"/>
      <c r="L9" s="408"/>
      <c r="M9" s="408"/>
      <c r="N9" s="408"/>
      <c r="O9" s="408"/>
      <c r="P9" s="408"/>
      <c r="Q9" s="408"/>
      <c r="R9" s="408"/>
      <c r="S9" s="408"/>
      <c r="T9" s="408"/>
      <c r="U9" s="408"/>
      <c r="V9" s="408"/>
      <c r="W9" s="408"/>
      <c r="X9" s="405" t="s">
        <v>871</v>
      </c>
      <c r="Y9" s="405"/>
      <c r="Z9" s="405"/>
      <c r="AA9" s="405"/>
      <c r="AB9" s="405"/>
      <c r="AC9" s="405"/>
      <c r="AD9" s="405"/>
      <c r="AE9" s="405"/>
      <c r="AF9" s="405"/>
      <c r="AG9" s="405"/>
      <c r="AH9" s="405"/>
      <c r="AI9" s="405"/>
      <c r="AJ9" s="405"/>
      <c r="AK9" s="405"/>
      <c r="AL9" s="405"/>
      <c r="AM9" s="405"/>
      <c r="AN9" s="405"/>
      <c r="AO9" s="405"/>
      <c r="AP9" s="405"/>
      <c r="AQ9" s="405"/>
      <c r="AR9" s="405"/>
      <c r="AS9" s="12"/>
      <c r="AT9" s="12"/>
      <c r="AU9" s="12"/>
      <c r="AV9" s="12"/>
      <c r="AW9" s="11"/>
      <c r="AX9" s="158"/>
      <c r="AZ9" s="458"/>
      <c r="BA9" s="459"/>
      <c r="BB9" s="459"/>
      <c r="BC9" s="459"/>
      <c r="BD9" s="459"/>
      <c r="BE9" s="459"/>
      <c r="BF9" s="459"/>
      <c r="BG9" s="459"/>
      <c r="BH9" s="459"/>
      <c r="BI9" s="459"/>
      <c r="BJ9" s="460"/>
    </row>
    <row r="10" spans="1:65" ht="6" customHeight="1" x14ac:dyDescent="0.25">
      <c r="A10" s="37"/>
      <c r="B10" s="11"/>
      <c r="C10" s="11"/>
      <c r="D10" s="93"/>
      <c r="E10" s="90"/>
      <c r="F10" s="90"/>
      <c r="G10" s="90"/>
      <c r="H10" s="90"/>
      <c r="I10" s="90"/>
      <c r="J10" s="90"/>
      <c r="K10" s="91"/>
      <c r="L10" s="91"/>
      <c r="M10" s="91"/>
      <c r="N10" s="91"/>
      <c r="O10" s="91"/>
      <c r="P10" s="91"/>
      <c r="Q10" s="91"/>
      <c r="R10" s="91"/>
      <c r="S10" s="91"/>
      <c r="T10" s="91"/>
      <c r="U10" s="91"/>
      <c r="V10" s="91"/>
      <c r="W10" s="9"/>
      <c r="X10" s="94"/>
      <c r="Y10" s="94"/>
      <c r="Z10" s="87"/>
      <c r="AA10" s="87"/>
      <c r="AB10" s="87"/>
      <c r="AC10" s="87"/>
      <c r="AD10" s="87"/>
      <c r="AE10" s="87"/>
      <c r="AF10" s="87"/>
      <c r="AG10" s="88"/>
      <c r="AH10" s="88"/>
      <c r="AI10" s="88"/>
      <c r="AJ10" s="88"/>
      <c r="AK10" s="88"/>
      <c r="AL10" s="88"/>
      <c r="AM10" s="88"/>
      <c r="AN10" s="88"/>
      <c r="AO10" s="88"/>
      <c r="AP10" s="88"/>
      <c r="AQ10" s="88"/>
      <c r="AR10" s="88"/>
      <c r="AS10" s="12"/>
      <c r="AT10" s="12"/>
      <c r="AU10" s="12"/>
      <c r="AV10" s="12"/>
      <c r="AW10" s="11"/>
      <c r="AX10" s="158"/>
      <c r="AZ10" s="318" t="s">
        <v>1019</v>
      </c>
      <c r="BA10" s="319"/>
      <c r="BB10" s="319"/>
      <c r="BC10" s="319"/>
      <c r="BD10" s="319"/>
      <c r="BE10" s="319"/>
      <c r="BF10" s="319"/>
      <c r="BG10" s="319"/>
      <c r="BH10" s="319"/>
      <c r="BI10" s="319"/>
      <c r="BJ10" s="320"/>
    </row>
    <row r="11" spans="1:65" ht="15.75" x14ac:dyDescent="0.25">
      <c r="A11" s="37"/>
      <c r="B11" s="409" t="s">
        <v>874</v>
      </c>
      <c r="C11" s="409"/>
      <c r="D11" s="409"/>
      <c r="E11" s="409"/>
      <c r="F11" s="409"/>
      <c r="G11" s="409"/>
      <c r="H11" s="409"/>
      <c r="I11" s="409"/>
      <c r="J11" s="409"/>
      <c r="K11" s="409"/>
      <c r="L11" s="409"/>
      <c r="M11" s="409"/>
      <c r="N11" s="409"/>
      <c r="O11" s="402" t="str">
        <f>IF('Cover Sheet'!U6="","-",IF('Cover Sheet'!AI24="","-",IF('Cover Sheet'!D24="Not Applying","-",IF('Cover Sheet'!D24="","-",IF('Cover Sheet'!D24="Planning Grant",1500,IF(VLOOKUP('Cover Sheet'!U6,'Lookup Key'!A2:P400,16,FALSE)="No",IF('Cover Sheet'!D24="Planning Grant",1500,"-"),IF('Cover Sheet'!AI24="Single Department",IF('Cover Sheet'!D24="Program Grant",VLOOKUP('Budget Worksheet'!J7,'Lookup Key'!$A$2:$H$366,7,FALSE)),VLOOKUP('Budget Worksheet'!J7,'Lookup Key'!$A$2:$H$366,7,FALSE)+_xlfn.IFNA(VLOOKUP('Joint Applicants'!L11,'Lookup Key'!$A$2:$H$366,7,FALSE),0)+_xlfn.IFNA(VLOOKUP('Joint Applicants'!AM11,'Lookup Key'!$A$2:$H$366,7,FALSE),0)+_xlfn.IFNA(VLOOKUP('Joint Applicants'!L31,'Lookup Key'!$A$2:$H$366,7,FALSE),0)+_xlfn.IFNA(VLOOKUP('Joint Applicants'!AM31,'Lookup Key'!$A$2:$H$366,7,FALSE),0)+_xlfn.IFNA(VLOOKUP('Joint Applicants'!L51,'Lookup Key'!$A$2:$H$366,7,FALSE),0))))))))</f>
        <v>-</v>
      </c>
      <c r="P11" s="402"/>
      <c r="Q11" s="402"/>
      <c r="R11" s="402"/>
      <c r="S11" s="402"/>
      <c r="T11" s="402"/>
      <c r="U11" s="402"/>
      <c r="V11" s="184"/>
      <c r="W11" s="12"/>
      <c r="X11" s="406" t="s">
        <v>874</v>
      </c>
      <c r="Y11" s="406"/>
      <c r="Z11" s="406"/>
      <c r="AA11" s="406"/>
      <c r="AB11" s="406"/>
      <c r="AC11" s="406"/>
      <c r="AD11" s="406"/>
      <c r="AE11" s="406"/>
      <c r="AF11" s="406"/>
      <c r="AG11" s="406"/>
      <c r="AH11" s="406"/>
      <c r="AI11" s="406"/>
      <c r="AJ11" s="406"/>
      <c r="AK11" s="407" t="str">
        <f>IF('Cover Sheet'!U6="","-",IF('Cover Sheet'!R24="","-",IF('Cover Sheet'!AI24="","-",IF('Cover Sheet'!R24="Not Applying","-",IF('Cover Sheet'!AI24="","",IF('Cover Sheet'!AI24="Single Department",VLOOKUP('Budget Worksheet'!J7,'Lookup Key'!$A$2:$H$366,8,FALSE),VLOOKUP('Budget Worksheet'!J7,'Lookup Key'!$A$2:$H$366,8,FALSE)+_xlfn.IFNA(VLOOKUP('Joint Applicants'!L11,'Lookup Key'!$A$2:$H$366,8,FALSE),0)+_xlfn.IFNA(VLOOKUP('Joint Applicants'!AM11,'Lookup Key'!$A$2:$H$366,8,FALSE),0)+_xlfn.IFNA(VLOOKUP('Joint Applicants'!L31,'Lookup Key'!$A$2:$H$366,8,FALSE),0)+_xlfn.IFNA(VLOOKUP('Joint Applicants'!AM31,'Lookup Key'!$A$2:$H$366,8,FALSE),0)+_xlfn.IFNA(VLOOKUP('Joint Applicants'!L51,'Lookup Key'!$A$2:$H$366,8,FALSE),0)))))))</f>
        <v>-</v>
      </c>
      <c r="AL11" s="407"/>
      <c r="AM11" s="407"/>
      <c r="AN11" s="407"/>
      <c r="AO11" s="407"/>
      <c r="AP11" s="407"/>
      <c r="AQ11" s="407"/>
      <c r="AR11" s="407"/>
      <c r="AS11" s="12"/>
      <c r="AT11" s="12"/>
      <c r="AU11" s="12"/>
      <c r="AV11" s="12"/>
      <c r="AW11" s="11"/>
      <c r="AX11" s="158"/>
      <c r="AZ11" s="318"/>
      <c r="BA11" s="319"/>
      <c r="BB11" s="319"/>
      <c r="BC11" s="319"/>
      <c r="BD11" s="319"/>
      <c r="BE11" s="319"/>
      <c r="BF11" s="319"/>
      <c r="BG11" s="319"/>
      <c r="BH11" s="319"/>
      <c r="BI11" s="319"/>
      <c r="BJ11" s="320"/>
    </row>
    <row r="12" spans="1:65" ht="6" customHeight="1" x14ac:dyDescent="0.25">
      <c r="A12" s="37"/>
      <c r="B12" s="192"/>
      <c r="C12" s="192"/>
      <c r="D12" s="192"/>
      <c r="E12" s="192"/>
      <c r="F12" s="192"/>
      <c r="G12" s="192"/>
      <c r="H12" s="192"/>
      <c r="I12" s="192"/>
      <c r="J12" s="192"/>
      <c r="K12" s="192"/>
      <c r="L12" s="192"/>
      <c r="M12" s="192"/>
      <c r="N12" s="192"/>
      <c r="O12" s="182"/>
      <c r="P12" s="182"/>
      <c r="Q12" s="182"/>
      <c r="R12" s="182"/>
      <c r="S12" s="182"/>
      <c r="T12" s="182"/>
      <c r="U12" s="92"/>
      <c r="V12" s="92"/>
      <c r="W12" s="12"/>
      <c r="X12" s="190"/>
      <c r="Y12" s="190"/>
      <c r="Z12" s="190"/>
      <c r="AA12" s="190"/>
      <c r="AB12" s="190"/>
      <c r="AC12" s="190"/>
      <c r="AD12" s="190"/>
      <c r="AE12" s="190"/>
      <c r="AF12" s="190"/>
      <c r="AG12" s="190"/>
      <c r="AH12" s="190"/>
      <c r="AI12" s="190"/>
      <c r="AJ12" s="190"/>
      <c r="AK12" s="183"/>
      <c r="AL12" s="183"/>
      <c r="AM12" s="183"/>
      <c r="AN12" s="183"/>
      <c r="AO12" s="183"/>
      <c r="AP12" s="183"/>
      <c r="AQ12" s="183"/>
      <c r="AR12" s="89"/>
      <c r="AS12" s="12"/>
      <c r="AT12" s="12"/>
      <c r="AU12" s="12"/>
      <c r="AV12" s="12"/>
      <c r="AW12" s="11"/>
      <c r="AX12" s="158"/>
      <c r="AZ12" s="318"/>
      <c r="BA12" s="319"/>
      <c r="BB12" s="319"/>
      <c r="BC12" s="319"/>
      <c r="BD12" s="319"/>
      <c r="BE12" s="319"/>
      <c r="BF12" s="319"/>
      <c r="BG12" s="319"/>
      <c r="BH12" s="319"/>
      <c r="BI12" s="319"/>
      <c r="BJ12" s="320"/>
    </row>
    <row r="13" spans="1:65" ht="15.75" x14ac:dyDescent="0.25">
      <c r="A13" s="37"/>
      <c r="B13" s="409" t="s">
        <v>872</v>
      </c>
      <c r="C13" s="409"/>
      <c r="D13" s="409"/>
      <c r="E13" s="409"/>
      <c r="F13" s="409"/>
      <c r="G13" s="409"/>
      <c r="H13" s="409"/>
      <c r="I13" s="409"/>
      <c r="J13" s="409"/>
      <c r="K13" s="409"/>
      <c r="L13" s="409"/>
      <c r="M13" s="409"/>
      <c r="N13" s="409"/>
      <c r="O13" s="402" t="str">
        <f>IF(O11="-","-",IF('Cover Sheet'!U6="","-",IF('Cover Sheet'!AI24="","-",IF('Cover Sheet'!D24="Planning Grant",1500,IF(VLOOKUP('Cover Sheet'!U6,'Lookup Key'!A2:P400,16,FALSE)="No",IF('Cover Sheet'!D24="Planning Grant",1500,"-"),IF(AQ40&gt;O11,"ERROR",SUM(AQ37:AW39,AQ32:AW35,AQ27:AW30,AQ22:AW25,AQ20)))))))</f>
        <v>-</v>
      </c>
      <c r="P13" s="402"/>
      <c r="Q13" s="402"/>
      <c r="R13" s="402"/>
      <c r="S13" s="402"/>
      <c r="T13" s="402"/>
      <c r="U13" s="402"/>
      <c r="V13" s="184"/>
      <c r="W13" s="12"/>
      <c r="X13" s="406" t="s">
        <v>872</v>
      </c>
      <c r="Y13" s="406"/>
      <c r="Z13" s="406"/>
      <c r="AA13" s="406"/>
      <c r="AB13" s="406"/>
      <c r="AC13" s="406"/>
      <c r="AD13" s="406"/>
      <c r="AE13" s="406"/>
      <c r="AF13" s="406"/>
      <c r="AG13" s="406"/>
      <c r="AH13" s="406"/>
      <c r="AI13" s="406"/>
      <c r="AJ13" s="406"/>
      <c r="AK13" s="407" t="str">
        <f>IF(AK11="-", "-", IF(AQ65&gt;AK11, "ERROR", AQ65))</f>
        <v>-</v>
      </c>
      <c r="AL13" s="407"/>
      <c r="AM13" s="407"/>
      <c r="AN13" s="407"/>
      <c r="AO13" s="407"/>
      <c r="AP13" s="407"/>
      <c r="AQ13" s="407"/>
      <c r="AR13" s="407"/>
      <c r="AS13" s="12"/>
      <c r="AT13" s="12"/>
      <c r="AU13" s="12"/>
      <c r="AV13" s="12"/>
      <c r="AW13" s="11"/>
      <c r="AX13" s="158"/>
      <c r="AZ13" s="318"/>
      <c r="BA13" s="319"/>
      <c r="BB13" s="319"/>
      <c r="BC13" s="319"/>
      <c r="BD13" s="319"/>
      <c r="BE13" s="319"/>
      <c r="BF13" s="319"/>
      <c r="BG13" s="319"/>
      <c r="BH13" s="319"/>
      <c r="BI13" s="319"/>
      <c r="BJ13" s="320"/>
    </row>
    <row r="14" spans="1:65" ht="6" customHeight="1" x14ac:dyDescent="0.25">
      <c r="A14" s="37"/>
      <c r="B14" s="193"/>
      <c r="C14" s="193"/>
      <c r="D14" s="193"/>
      <c r="E14" s="193"/>
      <c r="F14" s="193"/>
      <c r="G14" s="193"/>
      <c r="H14" s="193"/>
      <c r="I14" s="193"/>
      <c r="J14" s="193"/>
      <c r="K14" s="193"/>
      <c r="L14" s="193"/>
      <c r="M14" s="193"/>
      <c r="N14" s="193"/>
      <c r="O14" s="182"/>
      <c r="P14" s="182"/>
      <c r="Q14" s="182"/>
      <c r="R14" s="182"/>
      <c r="S14" s="182"/>
      <c r="T14" s="182"/>
      <c r="U14" s="92"/>
      <c r="V14" s="92"/>
      <c r="W14" s="12"/>
      <c r="X14" s="191"/>
      <c r="Y14" s="191"/>
      <c r="Z14" s="191"/>
      <c r="AA14" s="191"/>
      <c r="AB14" s="191"/>
      <c r="AC14" s="191"/>
      <c r="AD14" s="191"/>
      <c r="AE14" s="191"/>
      <c r="AF14" s="191"/>
      <c r="AG14" s="191"/>
      <c r="AH14" s="191"/>
      <c r="AI14" s="191"/>
      <c r="AJ14" s="191"/>
      <c r="AK14" s="183"/>
      <c r="AL14" s="183"/>
      <c r="AM14" s="183"/>
      <c r="AN14" s="183"/>
      <c r="AO14" s="183"/>
      <c r="AP14" s="183"/>
      <c r="AQ14" s="183"/>
      <c r="AR14" s="89"/>
      <c r="AS14" s="12"/>
      <c r="AT14" s="12"/>
      <c r="AU14" s="12"/>
      <c r="AV14" s="12"/>
      <c r="AW14" s="11"/>
      <c r="AX14" s="158"/>
      <c r="AZ14" s="318"/>
      <c r="BA14" s="319"/>
      <c r="BB14" s="319"/>
      <c r="BC14" s="319"/>
      <c r="BD14" s="319"/>
      <c r="BE14" s="319"/>
      <c r="BF14" s="319"/>
      <c r="BG14" s="319"/>
      <c r="BH14" s="319"/>
      <c r="BI14" s="319"/>
      <c r="BJ14" s="320"/>
    </row>
    <row r="15" spans="1:65" ht="15.75" x14ac:dyDescent="0.25">
      <c r="A15" s="37"/>
      <c r="B15" s="409" t="s">
        <v>873</v>
      </c>
      <c r="C15" s="409"/>
      <c r="D15" s="409"/>
      <c r="E15" s="409"/>
      <c r="F15" s="409"/>
      <c r="G15" s="409"/>
      <c r="H15" s="409"/>
      <c r="I15" s="409"/>
      <c r="J15" s="409"/>
      <c r="K15" s="409"/>
      <c r="L15" s="409"/>
      <c r="M15" s="409"/>
      <c r="N15" s="409"/>
      <c r="O15" s="403" t="str">
        <f>IFERROR(IF(AQ40&gt;O11, "Over Budget", O11-O13), "-")</f>
        <v>-</v>
      </c>
      <c r="P15" s="404"/>
      <c r="Q15" s="404"/>
      <c r="R15" s="404"/>
      <c r="S15" s="404"/>
      <c r="T15" s="404"/>
      <c r="U15" s="404"/>
      <c r="V15" s="185"/>
      <c r="W15" s="12"/>
      <c r="X15" s="406" t="s">
        <v>873</v>
      </c>
      <c r="Y15" s="406"/>
      <c r="Z15" s="406"/>
      <c r="AA15" s="406"/>
      <c r="AB15" s="406"/>
      <c r="AC15" s="406"/>
      <c r="AD15" s="406"/>
      <c r="AE15" s="406"/>
      <c r="AF15" s="406"/>
      <c r="AG15" s="406"/>
      <c r="AH15" s="406"/>
      <c r="AI15" s="406"/>
      <c r="AJ15" s="406"/>
      <c r="AK15" s="439" t="str">
        <f>IFERROR(IF(AQ65&gt;AK11, "Over Budget", AK11-AK13), "-")</f>
        <v>-</v>
      </c>
      <c r="AL15" s="440"/>
      <c r="AM15" s="440"/>
      <c r="AN15" s="440"/>
      <c r="AO15" s="440"/>
      <c r="AP15" s="440"/>
      <c r="AQ15" s="440"/>
      <c r="AR15" s="440"/>
      <c r="AS15" s="12"/>
      <c r="AT15" s="12"/>
      <c r="AU15" s="12"/>
      <c r="AV15" s="12"/>
      <c r="AW15" s="11"/>
      <c r="AX15" s="158"/>
      <c r="AZ15" s="318"/>
      <c r="BA15" s="319"/>
      <c r="BB15" s="319"/>
      <c r="BC15" s="319"/>
      <c r="BD15" s="319"/>
      <c r="BE15" s="319"/>
      <c r="BF15" s="319"/>
      <c r="BG15" s="319"/>
      <c r="BH15" s="319"/>
      <c r="BI15" s="319"/>
      <c r="BJ15" s="320"/>
    </row>
    <row r="16" spans="1:65" ht="11.25" customHeight="1" thickBot="1" x14ac:dyDescent="0.3">
      <c r="A16" s="37"/>
      <c r="B16" s="11"/>
      <c r="C16" s="1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38"/>
      <c r="AZ16" s="318"/>
      <c r="BA16" s="319"/>
      <c r="BB16" s="319"/>
      <c r="BC16" s="319"/>
      <c r="BD16" s="319"/>
      <c r="BE16" s="319"/>
      <c r="BF16" s="319"/>
      <c r="BG16" s="319"/>
      <c r="BH16" s="319"/>
      <c r="BI16" s="319"/>
      <c r="BJ16" s="320"/>
    </row>
    <row r="17" spans="1:62" ht="26.25" customHeight="1" thickBot="1" x14ac:dyDescent="0.3">
      <c r="A17" s="39"/>
      <c r="B17" s="427" t="s">
        <v>875</v>
      </c>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9"/>
      <c r="AX17" s="158"/>
      <c r="AZ17" s="318"/>
      <c r="BA17" s="319"/>
      <c r="BB17" s="319"/>
      <c r="BC17" s="319"/>
      <c r="BD17" s="319"/>
      <c r="BE17" s="319"/>
      <c r="BF17" s="319"/>
      <c r="BG17" s="319"/>
      <c r="BH17" s="319"/>
      <c r="BI17" s="319"/>
      <c r="BJ17" s="320"/>
    </row>
    <row r="18" spans="1:62" ht="16.5" thickBot="1" x14ac:dyDescent="0.3">
      <c r="A18" s="39"/>
      <c r="B18" s="433" t="s">
        <v>877</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5"/>
      <c r="AE18" s="410" t="s">
        <v>0</v>
      </c>
      <c r="AF18" s="411"/>
      <c r="AG18" s="411"/>
      <c r="AH18" s="411"/>
      <c r="AI18" s="412"/>
      <c r="AJ18" s="410" t="s">
        <v>1</v>
      </c>
      <c r="AK18" s="411"/>
      <c r="AL18" s="411"/>
      <c r="AM18" s="411"/>
      <c r="AN18" s="411"/>
      <c r="AO18" s="411"/>
      <c r="AP18" s="412"/>
      <c r="AQ18" s="410" t="s">
        <v>2</v>
      </c>
      <c r="AR18" s="411"/>
      <c r="AS18" s="411"/>
      <c r="AT18" s="411"/>
      <c r="AU18" s="411"/>
      <c r="AV18" s="411"/>
      <c r="AW18" s="414"/>
      <c r="AX18" s="158"/>
      <c r="AZ18" s="318"/>
      <c r="BA18" s="319"/>
      <c r="BB18" s="319"/>
      <c r="BC18" s="319"/>
      <c r="BD18" s="319"/>
      <c r="BE18" s="319"/>
      <c r="BF18" s="319"/>
      <c r="BG18" s="319"/>
      <c r="BH18" s="319"/>
      <c r="BI18" s="319"/>
      <c r="BJ18" s="320"/>
    </row>
    <row r="19" spans="1:62" ht="15.75" customHeight="1" thickBot="1" x14ac:dyDescent="0.3">
      <c r="A19" s="39"/>
      <c r="B19" s="436" t="s">
        <v>970</v>
      </c>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8"/>
      <c r="AX19" s="158"/>
      <c r="AZ19" s="318"/>
      <c r="BA19" s="319"/>
      <c r="BB19" s="319"/>
      <c r="BC19" s="319"/>
      <c r="BD19" s="319"/>
      <c r="BE19" s="319"/>
      <c r="BF19" s="319"/>
      <c r="BG19" s="319"/>
      <c r="BH19" s="319"/>
      <c r="BI19" s="319"/>
      <c r="BJ19" s="320"/>
    </row>
    <row r="20" spans="1:62" ht="30" customHeight="1" thickBot="1" x14ac:dyDescent="0.3">
      <c r="A20" s="39"/>
      <c r="B20" s="423"/>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5"/>
      <c r="AE20" s="426" t="s">
        <v>786</v>
      </c>
      <c r="AF20" s="426"/>
      <c r="AG20" s="426"/>
      <c r="AH20" s="426"/>
      <c r="AI20" s="426"/>
      <c r="AJ20" s="413" t="s">
        <v>786</v>
      </c>
      <c r="AK20" s="413"/>
      <c r="AL20" s="413"/>
      <c r="AM20" s="413"/>
      <c r="AN20" s="413"/>
      <c r="AO20" s="413"/>
      <c r="AP20" s="413"/>
      <c r="AQ20" s="397"/>
      <c r="AR20" s="397"/>
      <c r="AS20" s="397"/>
      <c r="AT20" s="397"/>
      <c r="AU20" s="397"/>
      <c r="AV20" s="397"/>
      <c r="AW20" s="398"/>
      <c r="AX20" s="158"/>
      <c r="AZ20" s="318"/>
      <c r="BA20" s="319"/>
      <c r="BB20" s="319"/>
      <c r="BC20" s="319"/>
      <c r="BD20" s="319"/>
      <c r="BE20" s="319"/>
      <c r="BF20" s="319"/>
      <c r="BG20" s="319"/>
      <c r="BH20" s="319"/>
      <c r="BI20" s="319"/>
      <c r="BJ20" s="320"/>
    </row>
    <row r="21" spans="1:62" ht="15.75" customHeight="1" thickBot="1" x14ac:dyDescent="0.3">
      <c r="A21" s="39"/>
      <c r="B21" s="436" t="s">
        <v>971</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8"/>
      <c r="AX21" s="158"/>
      <c r="AZ21" s="318"/>
      <c r="BA21" s="319"/>
      <c r="BB21" s="319"/>
      <c r="BC21" s="319"/>
      <c r="BD21" s="319"/>
      <c r="BE21" s="319"/>
      <c r="BF21" s="319"/>
      <c r="BG21" s="319"/>
      <c r="BH21" s="319"/>
      <c r="BI21" s="319"/>
      <c r="BJ21" s="320"/>
    </row>
    <row r="22" spans="1:62" ht="30" customHeight="1" x14ac:dyDescent="0.25">
      <c r="A22" s="39"/>
      <c r="B22" s="391"/>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3"/>
      <c r="AE22" s="377"/>
      <c r="AF22" s="377"/>
      <c r="AG22" s="377"/>
      <c r="AH22" s="377"/>
      <c r="AI22" s="377"/>
      <c r="AJ22" s="382"/>
      <c r="AK22" s="382"/>
      <c r="AL22" s="382"/>
      <c r="AM22" s="382"/>
      <c r="AN22" s="382"/>
      <c r="AO22" s="382"/>
      <c r="AP22" s="382"/>
      <c r="AQ22" s="389" t="str">
        <f>IF(COUNTBLANK(B22)+COUNTBLANK(AE22)+COUNTBLANK(AJ22)&gt;0, "", AE22*AJ22)</f>
        <v/>
      </c>
      <c r="AR22" s="389"/>
      <c r="AS22" s="389"/>
      <c r="AT22" s="389"/>
      <c r="AU22" s="389"/>
      <c r="AV22" s="389"/>
      <c r="AW22" s="390"/>
      <c r="AX22" s="158"/>
      <c r="AZ22" s="318"/>
      <c r="BA22" s="319"/>
      <c r="BB22" s="319"/>
      <c r="BC22" s="319"/>
      <c r="BD22" s="319"/>
      <c r="BE22" s="319"/>
      <c r="BF22" s="319"/>
      <c r="BG22" s="319"/>
      <c r="BH22" s="319"/>
      <c r="BI22" s="319"/>
      <c r="BJ22" s="320"/>
    </row>
    <row r="23" spans="1:62" ht="30" customHeight="1" x14ac:dyDescent="0.25">
      <c r="A23" s="39"/>
      <c r="B23" s="394"/>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6"/>
      <c r="AE23" s="373"/>
      <c r="AF23" s="373"/>
      <c r="AG23" s="373"/>
      <c r="AH23" s="373"/>
      <c r="AI23" s="373"/>
      <c r="AJ23" s="381"/>
      <c r="AK23" s="381"/>
      <c r="AL23" s="381"/>
      <c r="AM23" s="381"/>
      <c r="AN23" s="381"/>
      <c r="AO23" s="381"/>
      <c r="AP23" s="381"/>
      <c r="AQ23" s="374" t="str">
        <f>IF(COUNTBLANK(B23)+COUNTBLANK(AE23)+COUNTBLANK(AJ23)&gt;0, "", AE23*AJ23)</f>
        <v/>
      </c>
      <c r="AR23" s="375"/>
      <c r="AS23" s="375"/>
      <c r="AT23" s="375"/>
      <c r="AU23" s="375"/>
      <c r="AV23" s="375"/>
      <c r="AW23" s="376"/>
      <c r="AX23" s="158"/>
      <c r="AZ23" s="318"/>
      <c r="BA23" s="319"/>
      <c r="BB23" s="319"/>
      <c r="BC23" s="319"/>
      <c r="BD23" s="319"/>
      <c r="BE23" s="319"/>
      <c r="BF23" s="319"/>
      <c r="BG23" s="319"/>
      <c r="BH23" s="319"/>
      <c r="BI23" s="319"/>
      <c r="BJ23" s="320"/>
    </row>
    <row r="24" spans="1:62" ht="30" customHeight="1" thickBot="1" x14ac:dyDescent="0.3">
      <c r="A24" s="39"/>
      <c r="B24" s="391"/>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3"/>
      <c r="AE24" s="377"/>
      <c r="AF24" s="377"/>
      <c r="AG24" s="377"/>
      <c r="AH24" s="377"/>
      <c r="AI24" s="377"/>
      <c r="AJ24" s="382"/>
      <c r="AK24" s="382"/>
      <c r="AL24" s="382"/>
      <c r="AM24" s="382"/>
      <c r="AN24" s="382"/>
      <c r="AO24" s="382"/>
      <c r="AP24" s="382"/>
      <c r="AQ24" s="378" t="str">
        <f>IF(COUNTBLANK(B24)+COUNTBLANK(AE24)+COUNTBLANK(AJ24)&gt;0, "", AE24*AJ24)</f>
        <v/>
      </c>
      <c r="AR24" s="379"/>
      <c r="AS24" s="379"/>
      <c r="AT24" s="379"/>
      <c r="AU24" s="379"/>
      <c r="AV24" s="379"/>
      <c r="AW24" s="380"/>
      <c r="AX24" s="158"/>
      <c r="AZ24" s="321"/>
      <c r="BA24" s="322"/>
      <c r="BB24" s="322"/>
      <c r="BC24" s="322"/>
      <c r="BD24" s="322"/>
      <c r="BE24" s="322"/>
      <c r="BF24" s="322"/>
      <c r="BG24" s="322"/>
      <c r="BH24" s="322"/>
      <c r="BI24" s="322"/>
      <c r="BJ24" s="323"/>
    </row>
    <row r="25" spans="1:62" ht="30" customHeight="1" thickBot="1" x14ac:dyDescent="0.3">
      <c r="A25" s="39"/>
      <c r="B25" s="394"/>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6"/>
      <c r="AE25" s="373"/>
      <c r="AF25" s="373"/>
      <c r="AG25" s="373"/>
      <c r="AH25" s="373"/>
      <c r="AI25" s="373"/>
      <c r="AJ25" s="381"/>
      <c r="AK25" s="381"/>
      <c r="AL25" s="381"/>
      <c r="AM25" s="381"/>
      <c r="AN25" s="381"/>
      <c r="AO25" s="381"/>
      <c r="AP25" s="381"/>
      <c r="AQ25" s="383" t="str">
        <f>IF(COUNTBLANK(B25)+COUNTBLANK(AE25)+COUNTBLANK(AJ25)&gt;0, "", AE25*AJ25)</f>
        <v/>
      </c>
      <c r="AR25" s="384"/>
      <c r="AS25" s="384"/>
      <c r="AT25" s="384"/>
      <c r="AU25" s="384"/>
      <c r="AV25" s="384"/>
      <c r="AW25" s="385"/>
      <c r="AX25" s="158"/>
      <c r="AZ25" s="207"/>
      <c r="BA25" s="207"/>
      <c r="BB25" s="207"/>
      <c r="BC25" s="207"/>
      <c r="BD25" s="207"/>
      <c r="BE25" s="207"/>
      <c r="BF25" s="207"/>
      <c r="BG25" s="207"/>
      <c r="BH25" s="207"/>
      <c r="BI25" s="207"/>
      <c r="BJ25" s="207"/>
    </row>
    <row r="26" spans="1:62" ht="15.75" customHeight="1" thickBot="1" x14ac:dyDescent="0.3">
      <c r="A26" s="39"/>
      <c r="B26" s="436" t="s">
        <v>972</v>
      </c>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8"/>
      <c r="AX26" s="158"/>
      <c r="AZ26" s="207"/>
      <c r="BA26" s="207"/>
      <c r="BB26" s="207"/>
      <c r="BC26" s="207"/>
      <c r="BD26" s="207"/>
      <c r="BE26" s="207"/>
      <c r="BF26" s="207"/>
      <c r="BG26" s="207"/>
      <c r="BH26" s="207"/>
      <c r="BI26" s="207"/>
      <c r="BJ26" s="207"/>
    </row>
    <row r="27" spans="1:62" ht="30" customHeight="1" x14ac:dyDescent="0.25">
      <c r="A27" s="39"/>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3"/>
      <c r="AE27" s="377"/>
      <c r="AF27" s="377"/>
      <c r="AG27" s="377"/>
      <c r="AH27" s="377"/>
      <c r="AI27" s="377"/>
      <c r="AJ27" s="382"/>
      <c r="AK27" s="382"/>
      <c r="AL27" s="382"/>
      <c r="AM27" s="382"/>
      <c r="AN27" s="382"/>
      <c r="AO27" s="382"/>
      <c r="AP27" s="382"/>
      <c r="AQ27" s="389" t="str">
        <f>IF(COUNTBLANK(B27)+COUNTBLANK(AE27)+COUNTBLANK(AJ27)&gt;0, "", AE27*AJ27)</f>
        <v/>
      </c>
      <c r="AR27" s="389"/>
      <c r="AS27" s="389"/>
      <c r="AT27" s="389"/>
      <c r="AU27" s="389"/>
      <c r="AV27" s="389"/>
      <c r="AW27" s="390"/>
      <c r="AX27" s="158"/>
      <c r="AZ27" s="207"/>
      <c r="BA27" s="207"/>
      <c r="BB27" s="207"/>
      <c r="BC27" s="207"/>
      <c r="BD27" s="207"/>
      <c r="BE27" s="207"/>
      <c r="BF27" s="207"/>
      <c r="BG27" s="207"/>
      <c r="BH27" s="207"/>
      <c r="BI27" s="207"/>
      <c r="BJ27" s="207"/>
    </row>
    <row r="28" spans="1:62" ht="30" customHeight="1" x14ac:dyDescent="0.25">
      <c r="A28" s="39"/>
      <c r="B28" s="394"/>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6"/>
      <c r="AE28" s="373"/>
      <c r="AF28" s="373"/>
      <c r="AG28" s="373"/>
      <c r="AH28" s="373"/>
      <c r="AI28" s="373"/>
      <c r="AJ28" s="381"/>
      <c r="AK28" s="381"/>
      <c r="AL28" s="381"/>
      <c r="AM28" s="381"/>
      <c r="AN28" s="381"/>
      <c r="AO28" s="381"/>
      <c r="AP28" s="381"/>
      <c r="AQ28" s="374" t="str">
        <f>IF(COUNTBLANK(B28)+COUNTBLANK(AE28)+COUNTBLANK(AJ28)&gt;0, "", AE28*AJ28)</f>
        <v/>
      </c>
      <c r="AR28" s="375"/>
      <c r="AS28" s="375"/>
      <c r="AT28" s="375"/>
      <c r="AU28" s="375"/>
      <c r="AV28" s="375"/>
      <c r="AW28" s="376"/>
      <c r="AX28" s="158"/>
    </row>
    <row r="29" spans="1:62" ht="30" customHeight="1" x14ac:dyDescent="0.25">
      <c r="A29" s="39"/>
      <c r="B29" s="391"/>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3"/>
      <c r="AE29" s="377"/>
      <c r="AF29" s="377"/>
      <c r="AG29" s="377"/>
      <c r="AH29" s="377"/>
      <c r="AI29" s="377"/>
      <c r="AJ29" s="382"/>
      <c r="AK29" s="382"/>
      <c r="AL29" s="382"/>
      <c r="AM29" s="382"/>
      <c r="AN29" s="382"/>
      <c r="AO29" s="382"/>
      <c r="AP29" s="382"/>
      <c r="AQ29" s="378" t="str">
        <f>IF(COUNTBLANK(B29)+COUNTBLANK(AE29)+COUNTBLANK(AJ29)&gt;0, "", AE29*AJ29)</f>
        <v/>
      </c>
      <c r="AR29" s="379"/>
      <c r="AS29" s="379"/>
      <c r="AT29" s="379"/>
      <c r="AU29" s="379"/>
      <c r="AV29" s="379"/>
      <c r="AW29" s="380"/>
      <c r="AX29" s="158"/>
    </row>
    <row r="30" spans="1:62" ht="30" customHeight="1" thickBot="1" x14ac:dyDescent="0.3">
      <c r="A30" s="39"/>
      <c r="B30" s="394"/>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6"/>
      <c r="AE30" s="373"/>
      <c r="AF30" s="373"/>
      <c r="AG30" s="373"/>
      <c r="AH30" s="373"/>
      <c r="AI30" s="373"/>
      <c r="AJ30" s="381"/>
      <c r="AK30" s="381"/>
      <c r="AL30" s="381"/>
      <c r="AM30" s="381"/>
      <c r="AN30" s="381"/>
      <c r="AO30" s="381"/>
      <c r="AP30" s="381"/>
      <c r="AQ30" s="383" t="str">
        <f>IF(COUNTBLANK(B30)+COUNTBLANK(AE30)+COUNTBLANK(AJ30)&gt;0, "", AE30*AJ30)</f>
        <v/>
      </c>
      <c r="AR30" s="384"/>
      <c r="AS30" s="384"/>
      <c r="AT30" s="384"/>
      <c r="AU30" s="384"/>
      <c r="AV30" s="384"/>
      <c r="AW30" s="385"/>
      <c r="AX30" s="158"/>
    </row>
    <row r="31" spans="1:62" ht="15.75" customHeight="1" thickBot="1" x14ac:dyDescent="0.3">
      <c r="A31" s="39"/>
      <c r="B31" s="436" t="s">
        <v>973</v>
      </c>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8"/>
      <c r="AX31" s="158"/>
    </row>
    <row r="32" spans="1:62" ht="30" customHeight="1" x14ac:dyDescent="0.25">
      <c r="A32" s="39"/>
      <c r="B32" s="391"/>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3"/>
      <c r="AE32" s="377"/>
      <c r="AF32" s="377"/>
      <c r="AG32" s="377"/>
      <c r="AH32" s="377"/>
      <c r="AI32" s="377"/>
      <c r="AJ32" s="382"/>
      <c r="AK32" s="382"/>
      <c r="AL32" s="382"/>
      <c r="AM32" s="382"/>
      <c r="AN32" s="382"/>
      <c r="AO32" s="382"/>
      <c r="AP32" s="382"/>
      <c r="AQ32" s="389" t="str">
        <f>IF(COUNTBLANK(B32)+COUNTBLANK(AE32)+COUNTBLANK(AJ32)&gt;0, "", AE32*AJ32)</f>
        <v/>
      </c>
      <c r="AR32" s="389"/>
      <c r="AS32" s="389"/>
      <c r="AT32" s="389"/>
      <c r="AU32" s="389"/>
      <c r="AV32" s="389"/>
      <c r="AW32" s="390"/>
      <c r="AX32" s="158"/>
    </row>
    <row r="33" spans="1:50" ht="30" customHeight="1" x14ac:dyDescent="0.25">
      <c r="A33" s="39"/>
      <c r="B33" s="394"/>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6"/>
      <c r="AE33" s="373"/>
      <c r="AF33" s="373"/>
      <c r="AG33" s="373"/>
      <c r="AH33" s="373"/>
      <c r="AI33" s="373"/>
      <c r="AJ33" s="381"/>
      <c r="AK33" s="381"/>
      <c r="AL33" s="381"/>
      <c r="AM33" s="381"/>
      <c r="AN33" s="381"/>
      <c r="AO33" s="381"/>
      <c r="AP33" s="381"/>
      <c r="AQ33" s="374" t="str">
        <f>IF(COUNTBLANK(B33)+COUNTBLANK(AE33)+COUNTBLANK(AJ33)&gt;0, "", AE33*AJ33)</f>
        <v/>
      </c>
      <c r="AR33" s="375"/>
      <c r="AS33" s="375"/>
      <c r="AT33" s="375"/>
      <c r="AU33" s="375"/>
      <c r="AV33" s="375"/>
      <c r="AW33" s="376"/>
      <c r="AX33" s="158"/>
    </row>
    <row r="34" spans="1:50" ht="30" customHeight="1" x14ac:dyDescent="0.25">
      <c r="A34" s="39"/>
      <c r="B34" s="391"/>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3"/>
      <c r="AE34" s="377"/>
      <c r="AF34" s="377"/>
      <c r="AG34" s="377"/>
      <c r="AH34" s="377"/>
      <c r="AI34" s="377"/>
      <c r="AJ34" s="382"/>
      <c r="AK34" s="382"/>
      <c r="AL34" s="382"/>
      <c r="AM34" s="382"/>
      <c r="AN34" s="382"/>
      <c r="AO34" s="382"/>
      <c r="AP34" s="382"/>
      <c r="AQ34" s="378" t="str">
        <f>IF(COUNTBLANK(B34)+COUNTBLANK(AE34)+COUNTBLANK(AJ34)&gt;0, "", AE34*AJ34)</f>
        <v/>
      </c>
      <c r="AR34" s="379"/>
      <c r="AS34" s="379"/>
      <c r="AT34" s="379"/>
      <c r="AU34" s="379"/>
      <c r="AV34" s="379"/>
      <c r="AW34" s="380"/>
      <c r="AX34" s="158"/>
    </row>
    <row r="35" spans="1:50" ht="30" customHeight="1" thickBot="1" x14ac:dyDescent="0.3">
      <c r="A35" s="39"/>
      <c r="B35" s="394"/>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6"/>
      <c r="AE35" s="373"/>
      <c r="AF35" s="373"/>
      <c r="AG35" s="373"/>
      <c r="AH35" s="373"/>
      <c r="AI35" s="373"/>
      <c r="AJ35" s="381"/>
      <c r="AK35" s="381"/>
      <c r="AL35" s="381"/>
      <c r="AM35" s="381"/>
      <c r="AN35" s="381"/>
      <c r="AO35" s="381"/>
      <c r="AP35" s="381"/>
      <c r="AQ35" s="383" t="str">
        <f>IF(COUNTBLANK(B35)+COUNTBLANK(AE35)+COUNTBLANK(AJ35)&gt;0, "", AE35*AJ35)</f>
        <v/>
      </c>
      <c r="AR35" s="384"/>
      <c r="AS35" s="384"/>
      <c r="AT35" s="384"/>
      <c r="AU35" s="384"/>
      <c r="AV35" s="384"/>
      <c r="AW35" s="385"/>
      <c r="AX35" s="158"/>
    </row>
    <row r="36" spans="1:50" ht="15.75" customHeight="1" thickBot="1" x14ac:dyDescent="0.3">
      <c r="A36" s="39"/>
      <c r="B36" s="436" t="s">
        <v>974</v>
      </c>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8"/>
      <c r="AX36" s="158"/>
    </row>
    <row r="37" spans="1:50" ht="30" customHeight="1" x14ac:dyDescent="0.25">
      <c r="A37" s="39"/>
      <c r="B37" s="391"/>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3"/>
      <c r="AE37" s="377"/>
      <c r="AF37" s="377"/>
      <c r="AG37" s="377"/>
      <c r="AH37" s="377"/>
      <c r="AI37" s="377"/>
      <c r="AJ37" s="382"/>
      <c r="AK37" s="382"/>
      <c r="AL37" s="382"/>
      <c r="AM37" s="382"/>
      <c r="AN37" s="382"/>
      <c r="AO37" s="382"/>
      <c r="AP37" s="382"/>
      <c r="AQ37" s="389" t="str">
        <f>IF(COUNTBLANK(B37)+COUNTBLANK(AE37)+COUNTBLANK(AJ37)&gt;0, "", AE37*AJ37)</f>
        <v/>
      </c>
      <c r="AR37" s="389"/>
      <c r="AS37" s="389"/>
      <c r="AT37" s="389"/>
      <c r="AU37" s="389"/>
      <c r="AV37" s="389"/>
      <c r="AW37" s="390"/>
      <c r="AX37" s="158"/>
    </row>
    <row r="38" spans="1:50" ht="30" customHeight="1" x14ac:dyDescent="0.25">
      <c r="A38" s="39"/>
      <c r="B38" s="394"/>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6"/>
      <c r="AE38" s="373"/>
      <c r="AF38" s="373"/>
      <c r="AG38" s="373"/>
      <c r="AH38" s="373"/>
      <c r="AI38" s="373"/>
      <c r="AJ38" s="381"/>
      <c r="AK38" s="381"/>
      <c r="AL38" s="381"/>
      <c r="AM38" s="381"/>
      <c r="AN38" s="381"/>
      <c r="AO38" s="381"/>
      <c r="AP38" s="381"/>
      <c r="AQ38" s="374" t="str">
        <f>IF(COUNTBLANK(B38)+COUNTBLANK(AE38)+COUNTBLANK(AJ38)&gt;0, "", AE38*AJ38)</f>
        <v/>
      </c>
      <c r="AR38" s="375"/>
      <c r="AS38" s="375"/>
      <c r="AT38" s="375"/>
      <c r="AU38" s="375"/>
      <c r="AV38" s="375"/>
      <c r="AW38" s="376"/>
      <c r="AX38" s="158"/>
    </row>
    <row r="39" spans="1:50" ht="30" customHeight="1" thickBot="1" x14ac:dyDescent="0.3">
      <c r="A39" s="39"/>
      <c r="B39" s="420"/>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2"/>
      <c r="AE39" s="415"/>
      <c r="AF39" s="415"/>
      <c r="AG39" s="415"/>
      <c r="AH39" s="415"/>
      <c r="AI39" s="415"/>
      <c r="AJ39" s="416"/>
      <c r="AK39" s="416"/>
      <c r="AL39" s="416"/>
      <c r="AM39" s="416"/>
      <c r="AN39" s="416"/>
      <c r="AO39" s="416"/>
      <c r="AP39" s="416"/>
      <c r="AQ39" s="417" t="str">
        <f>IF(COUNTBLANK(B39)+COUNTBLANK(AE39)+COUNTBLANK(AJ39)&gt;0, "", AE39*AJ39)</f>
        <v/>
      </c>
      <c r="AR39" s="418"/>
      <c r="AS39" s="418"/>
      <c r="AT39" s="418"/>
      <c r="AU39" s="418"/>
      <c r="AV39" s="418"/>
      <c r="AW39" s="419"/>
      <c r="AX39" s="158"/>
    </row>
    <row r="40" spans="1:50" ht="30" customHeight="1" thickBot="1" x14ac:dyDescent="0.3">
      <c r="A40" s="39"/>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70" t="s">
        <v>3</v>
      </c>
      <c r="AH40" s="371"/>
      <c r="AI40" s="371"/>
      <c r="AJ40" s="371"/>
      <c r="AK40" s="371"/>
      <c r="AL40" s="371"/>
      <c r="AM40" s="371"/>
      <c r="AN40" s="371"/>
      <c r="AO40" s="371"/>
      <c r="AP40" s="372"/>
      <c r="AQ40" s="386">
        <f>IF('Cover Sheet'!U6="",0,IF('Cover Sheet'!D24&lt;&gt;"Program Grant",0,IF('Cover Sheet'!AI24="",0,IF(VLOOKUP('Cover Sheet'!U6,'Lookup Key'!A2:P400,16,FALSE)="No",0,SUM(AQ20:AQ39)))))</f>
        <v>0</v>
      </c>
      <c r="AR40" s="387"/>
      <c r="AS40" s="387"/>
      <c r="AT40" s="387"/>
      <c r="AU40" s="387"/>
      <c r="AV40" s="387"/>
      <c r="AW40" s="388"/>
      <c r="AX40" s="158"/>
    </row>
    <row r="41" spans="1:50" ht="16.149999999999999" customHeight="1" thickBot="1" x14ac:dyDescent="0.3">
      <c r="A41" s="3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59"/>
      <c r="AF41" s="159"/>
      <c r="AG41" s="159"/>
      <c r="AH41" s="159"/>
      <c r="AI41" s="159"/>
      <c r="AJ41" s="159"/>
      <c r="AK41" s="159"/>
      <c r="AL41" s="159"/>
      <c r="AM41" s="159"/>
      <c r="AN41" s="159"/>
      <c r="AO41" s="159"/>
      <c r="AP41" s="159"/>
      <c r="AQ41" s="159"/>
      <c r="AR41" s="159"/>
      <c r="AS41" s="159"/>
      <c r="AT41" s="159"/>
      <c r="AU41" s="159"/>
      <c r="AV41" s="159"/>
      <c r="AW41" s="160"/>
      <c r="AX41" s="158"/>
    </row>
    <row r="42" spans="1:50" ht="26.25" customHeight="1" thickBot="1" x14ac:dyDescent="0.3">
      <c r="A42" s="39"/>
      <c r="B42" s="430" t="s">
        <v>881</v>
      </c>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2"/>
      <c r="AX42" s="158"/>
    </row>
    <row r="43" spans="1:50" ht="15" customHeight="1" thickBot="1" x14ac:dyDescent="0.3">
      <c r="A43" s="39"/>
      <c r="B43" s="441" t="s">
        <v>877</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3"/>
      <c r="AE43" s="444" t="s">
        <v>0</v>
      </c>
      <c r="AF43" s="445"/>
      <c r="AG43" s="445"/>
      <c r="AH43" s="445"/>
      <c r="AI43" s="446"/>
      <c r="AJ43" s="444" t="s">
        <v>1</v>
      </c>
      <c r="AK43" s="445"/>
      <c r="AL43" s="445"/>
      <c r="AM43" s="445"/>
      <c r="AN43" s="445"/>
      <c r="AO43" s="445"/>
      <c r="AP43" s="446"/>
      <c r="AQ43" s="444" t="s">
        <v>2</v>
      </c>
      <c r="AR43" s="445"/>
      <c r="AS43" s="445"/>
      <c r="AT43" s="445"/>
      <c r="AU43" s="445"/>
      <c r="AV43" s="445"/>
      <c r="AW43" s="447"/>
      <c r="AX43" s="158"/>
    </row>
    <row r="44" spans="1:50" ht="15.75" thickBot="1" x14ac:dyDescent="0.3">
      <c r="A44" s="39"/>
      <c r="B44" s="399" t="s">
        <v>970</v>
      </c>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1"/>
      <c r="AX44" s="158"/>
    </row>
    <row r="45" spans="1:50" ht="30" customHeight="1" thickBot="1" x14ac:dyDescent="0.3">
      <c r="A45" s="39"/>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5"/>
      <c r="AE45" s="426" t="s">
        <v>786</v>
      </c>
      <c r="AF45" s="426"/>
      <c r="AG45" s="426"/>
      <c r="AH45" s="426"/>
      <c r="AI45" s="426"/>
      <c r="AJ45" s="413" t="s">
        <v>786</v>
      </c>
      <c r="AK45" s="413"/>
      <c r="AL45" s="413"/>
      <c r="AM45" s="413"/>
      <c r="AN45" s="413"/>
      <c r="AO45" s="413"/>
      <c r="AP45" s="413"/>
      <c r="AQ45" s="397"/>
      <c r="AR45" s="397"/>
      <c r="AS45" s="397"/>
      <c r="AT45" s="397"/>
      <c r="AU45" s="397"/>
      <c r="AV45" s="397"/>
      <c r="AW45" s="398"/>
      <c r="AX45" s="158"/>
    </row>
    <row r="46" spans="1:50" ht="15.75" thickBot="1" x14ac:dyDescent="0.3">
      <c r="A46" s="39"/>
      <c r="B46" s="399" t="s">
        <v>971</v>
      </c>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1"/>
      <c r="AX46" s="158"/>
    </row>
    <row r="47" spans="1:50" ht="30" customHeight="1" x14ac:dyDescent="0.25">
      <c r="A47" s="39"/>
      <c r="B47" s="391"/>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3"/>
      <c r="AE47" s="377"/>
      <c r="AF47" s="377"/>
      <c r="AG47" s="377"/>
      <c r="AH47" s="377"/>
      <c r="AI47" s="377"/>
      <c r="AJ47" s="382"/>
      <c r="AK47" s="382"/>
      <c r="AL47" s="382"/>
      <c r="AM47" s="382"/>
      <c r="AN47" s="382"/>
      <c r="AO47" s="382"/>
      <c r="AP47" s="382"/>
      <c r="AQ47" s="389" t="str">
        <f>IF(COUNTBLANK(B47)+COUNTBLANK(AE47)+COUNTBLANK(AJ47)&gt;0, "", AE47*AJ47)</f>
        <v/>
      </c>
      <c r="AR47" s="389"/>
      <c r="AS47" s="389"/>
      <c r="AT47" s="389"/>
      <c r="AU47" s="389"/>
      <c r="AV47" s="389"/>
      <c r="AW47" s="390"/>
      <c r="AX47" s="158"/>
    </row>
    <row r="48" spans="1:50" ht="30" customHeight="1" x14ac:dyDescent="0.25">
      <c r="A48" s="39"/>
      <c r="B48" s="394"/>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6"/>
      <c r="AE48" s="373"/>
      <c r="AF48" s="373"/>
      <c r="AG48" s="373"/>
      <c r="AH48" s="373"/>
      <c r="AI48" s="373"/>
      <c r="AJ48" s="381"/>
      <c r="AK48" s="381"/>
      <c r="AL48" s="381"/>
      <c r="AM48" s="381"/>
      <c r="AN48" s="381"/>
      <c r="AO48" s="381"/>
      <c r="AP48" s="381"/>
      <c r="AQ48" s="374" t="str">
        <f>IF(COUNTBLANK(B48)+COUNTBLANK(AE48)+COUNTBLANK(AJ48)&gt;0, "", AE48*AJ48)</f>
        <v/>
      </c>
      <c r="AR48" s="375"/>
      <c r="AS48" s="375"/>
      <c r="AT48" s="375"/>
      <c r="AU48" s="375"/>
      <c r="AV48" s="375"/>
      <c r="AW48" s="376"/>
      <c r="AX48" s="158"/>
    </row>
    <row r="49" spans="1:50" ht="30" customHeight="1" x14ac:dyDescent="0.25">
      <c r="A49" s="39"/>
      <c r="B49" s="391"/>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3"/>
      <c r="AE49" s="377"/>
      <c r="AF49" s="377"/>
      <c r="AG49" s="377"/>
      <c r="AH49" s="377"/>
      <c r="AI49" s="377"/>
      <c r="AJ49" s="382"/>
      <c r="AK49" s="382"/>
      <c r="AL49" s="382"/>
      <c r="AM49" s="382"/>
      <c r="AN49" s="382"/>
      <c r="AO49" s="382"/>
      <c r="AP49" s="382"/>
      <c r="AQ49" s="378" t="str">
        <f>IF(COUNTBLANK(B49)+COUNTBLANK(AE49)+COUNTBLANK(AJ49)&gt;0, "", AE49*AJ49)</f>
        <v/>
      </c>
      <c r="AR49" s="379"/>
      <c r="AS49" s="379"/>
      <c r="AT49" s="379"/>
      <c r="AU49" s="379"/>
      <c r="AV49" s="379"/>
      <c r="AW49" s="380"/>
      <c r="AX49" s="158"/>
    </row>
    <row r="50" spans="1:50" ht="30" customHeight="1" thickBot="1" x14ac:dyDescent="0.3">
      <c r="A50" s="39"/>
      <c r="B50" s="394"/>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6"/>
      <c r="AE50" s="373"/>
      <c r="AF50" s="373"/>
      <c r="AG50" s="373"/>
      <c r="AH50" s="373"/>
      <c r="AI50" s="373"/>
      <c r="AJ50" s="381"/>
      <c r="AK50" s="381"/>
      <c r="AL50" s="381"/>
      <c r="AM50" s="381"/>
      <c r="AN50" s="381"/>
      <c r="AO50" s="381"/>
      <c r="AP50" s="381"/>
      <c r="AQ50" s="383" t="str">
        <f>IF(COUNTBLANK(B50)+COUNTBLANK(AE50)+COUNTBLANK(AJ50)&gt;0, "", AE50*AJ50)</f>
        <v/>
      </c>
      <c r="AR50" s="384"/>
      <c r="AS50" s="384"/>
      <c r="AT50" s="384"/>
      <c r="AU50" s="384"/>
      <c r="AV50" s="384"/>
      <c r="AW50" s="385"/>
      <c r="AX50" s="158"/>
    </row>
    <row r="51" spans="1:50" ht="15.75" thickBot="1" x14ac:dyDescent="0.3">
      <c r="A51" s="39"/>
      <c r="B51" s="399" t="s">
        <v>972</v>
      </c>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1"/>
      <c r="AX51" s="158"/>
    </row>
    <row r="52" spans="1:50" ht="30" customHeight="1" x14ac:dyDescent="0.25">
      <c r="A52" s="39"/>
      <c r="B52" s="391"/>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3"/>
      <c r="AE52" s="377"/>
      <c r="AF52" s="377"/>
      <c r="AG52" s="377"/>
      <c r="AH52" s="377"/>
      <c r="AI52" s="377"/>
      <c r="AJ52" s="382"/>
      <c r="AK52" s="382"/>
      <c r="AL52" s="382"/>
      <c r="AM52" s="382"/>
      <c r="AN52" s="382"/>
      <c r="AO52" s="382"/>
      <c r="AP52" s="382"/>
      <c r="AQ52" s="389" t="str">
        <f>IF(COUNTBLANK(B52)+COUNTBLANK(AE52)+COUNTBLANK(AJ52)&gt;0, "", AE52*AJ52)</f>
        <v/>
      </c>
      <c r="AR52" s="389"/>
      <c r="AS52" s="389"/>
      <c r="AT52" s="389"/>
      <c r="AU52" s="389"/>
      <c r="AV52" s="389"/>
      <c r="AW52" s="390"/>
      <c r="AX52" s="158"/>
    </row>
    <row r="53" spans="1:50" ht="30" customHeight="1" x14ac:dyDescent="0.25">
      <c r="A53" s="39"/>
      <c r="B53" s="394"/>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6"/>
      <c r="AE53" s="373"/>
      <c r="AF53" s="373"/>
      <c r="AG53" s="373"/>
      <c r="AH53" s="373"/>
      <c r="AI53" s="373"/>
      <c r="AJ53" s="381"/>
      <c r="AK53" s="381"/>
      <c r="AL53" s="381"/>
      <c r="AM53" s="381"/>
      <c r="AN53" s="381"/>
      <c r="AO53" s="381"/>
      <c r="AP53" s="381"/>
      <c r="AQ53" s="374" t="str">
        <f>IF(COUNTBLANK(B53)+COUNTBLANK(AE53)+COUNTBLANK(AJ53)&gt;0, "", AE53*AJ53)</f>
        <v/>
      </c>
      <c r="AR53" s="375"/>
      <c r="AS53" s="375"/>
      <c r="AT53" s="375"/>
      <c r="AU53" s="375"/>
      <c r="AV53" s="375"/>
      <c r="AW53" s="376"/>
      <c r="AX53" s="158"/>
    </row>
    <row r="54" spans="1:50" ht="30" customHeight="1" x14ac:dyDescent="0.25">
      <c r="A54" s="39"/>
      <c r="B54" s="391"/>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3"/>
      <c r="AE54" s="377"/>
      <c r="AF54" s="377"/>
      <c r="AG54" s="377"/>
      <c r="AH54" s="377"/>
      <c r="AI54" s="377"/>
      <c r="AJ54" s="382"/>
      <c r="AK54" s="382"/>
      <c r="AL54" s="382"/>
      <c r="AM54" s="382"/>
      <c r="AN54" s="382"/>
      <c r="AO54" s="382"/>
      <c r="AP54" s="382"/>
      <c r="AQ54" s="378" t="str">
        <f>IF(COUNTBLANK(B54)+COUNTBLANK(AE54)+COUNTBLANK(AJ54)&gt;0, "", AE54*AJ54)</f>
        <v/>
      </c>
      <c r="AR54" s="379"/>
      <c r="AS54" s="379"/>
      <c r="AT54" s="379"/>
      <c r="AU54" s="379"/>
      <c r="AV54" s="379"/>
      <c r="AW54" s="380"/>
      <c r="AX54" s="158"/>
    </row>
    <row r="55" spans="1:50" ht="30" customHeight="1" thickBot="1" x14ac:dyDescent="0.3">
      <c r="A55" s="39"/>
      <c r="B55" s="394"/>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6"/>
      <c r="AE55" s="373"/>
      <c r="AF55" s="373"/>
      <c r="AG55" s="373"/>
      <c r="AH55" s="373"/>
      <c r="AI55" s="373"/>
      <c r="AJ55" s="381"/>
      <c r="AK55" s="381"/>
      <c r="AL55" s="381"/>
      <c r="AM55" s="381"/>
      <c r="AN55" s="381"/>
      <c r="AO55" s="381"/>
      <c r="AP55" s="381"/>
      <c r="AQ55" s="383" t="str">
        <f>IF(COUNTBLANK(B55)+COUNTBLANK(AE55)+COUNTBLANK(AJ55)&gt;0, "", AE55*AJ55)</f>
        <v/>
      </c>
      <c r="AR55" s="384"/>
      <c r="AS55" s="384"/>
      <c r="AT55" s="384"/>
      <c r="AU55" s="384"/>
      <c r="AV55" s="384"/>
      <c r="AW55" s="385"/>
      <c r="AX55" s="158"/>
    </row>
    <row r="56" spans="1:50" ht="15.75" thickBot="1" x14ac:dyDescent="0.3">
      <c r="A56" s="39"/>
      <c r="B56" s="399" t="s">
        <v>973</v>
      </c>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1"/>
      <c r="AX56" s="158"/>
    </row>
    <row r="57" spans="1:50" ht="30" customHeight="1" x14ac:dyDescent="0.25">
      <c r="A57" s="39"/>
      <c r="B57" s="391"/>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3"/>
      <c r="AE57" s="377"/>
      <c r="AF57" s="377"/>
      <c r="AG57" s="377"/>
      <c r="AH57" s="377"/>
      <c r="AI57" s="377"/>
      <c r="AJ57" s="382"/>
      <c r="AK57" s="382"/>
      <c r="AL57" s="382"/>
      <c r="AM57" s="382"/>
      <c r="AN57" s="382"/>
      <c r="AO57" s="382"/>
      <c r="AP57" s="382"/>
      <c r="AQ57" s="389" t="str">
        <f>IF(COUNTBLANK(B57)+COUNTBLANK(AE57)+COUNTBLANK(AJ57)&gt;0, "", AE57*AJ57)</f>
        <v/>
      </c>
      <c r="AR57" s="389"/>
      <c r="AS57" s="389"/>
      <c r="AT57" s="389"/>
      <c r="AU57" s="389"/>
      <c r="AV57" s="389"/>
      <c r="AW57" s="390"/>
      <c r="AX57" s="158"/>
    </row>
    <row r="58" spans="1:50" ht="30" customHeight="1" x14ac:dyDescent="0.25">
      <c r="A58" s="39"/>
      <c r="B58" s="394"/>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6"/>
      <c r="AE58" s="373"/>
      <c r="AF58" s="373"/>
      <c r="AG58" s="373"/>
      <c r="AH58" s="373"/>
      <c r="AI58" s="373"/>
      <c r="AJ58" s="381"/>
      <c r="AK58" s="381"/>
      <c r="AL58" s="381"/>
      <c r="AM58" s="381"/>
      <c r="AN58" s="381"/>
      <c r="AO58" s="381"/>
      <c r="AP58" s="381"/>
      <c r="AQ58" s="374" t="str">
        <f>IF(COUNTBLANK(B58)+COUNTBLANK(AE58)+COUNTBLANK(AJ58)&gt;0, "", AE58*AJ58)</f>
        <v/>
      </c>
      <c r="AR58" s="375"/>
      <c r="AS58" s="375"/>
      <c r="AT58" s="375"/>
      <c r="AU58" s="375"/>
      <c r="AV58" s="375"/>
      <c r="AW58" s="376"/>
      <c r="AX58" s="158"/>
    </row>
    <row r="59" spans="1:50" ht="30" customHeight="1" x14ac:dyDescent="0.25">
      <c r="A59" s="39"/>
      <c r="B59" s="391"/>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3"/>
      <c r="AE59" s="377"/>
      <c r="AF59" s="377"/>
      <c r="AG59" s="377"/>
      <c r="AH59" s="377"/>
      <c r="AI59" s="377"/>
      <c r="AJ59" s="382"/>
      <c r="AK59" s="382"/>
      <c r="AL59" s="382"/>
      <c r="AM59" s="382"/>
      <c r="AN59" s="382"/>
      <c r="AO59" s="382"/>
      <c r="AP59" s="382"/>
      <c r="AQ59" s="378" t="str">
        <f>IF(COUNTBLANK(B59)+COUNTBLANK(AE59)+COUNTBLANK(AJ59)&gt;0, "", AE59*AJ59)</f>
        <v/>
      </c>
      <c r="AR59" s="379"/>
      <c r="AS59" s="379"/>
      <c r="AT59" s="379"/>
      <c r="AU59" s="379"/>
      <c r="AV59" s="379"/>
      <c r="AW59" s="380"/>
      <c r="AX59" s="158"/>
    </row>
    <row r="60" spans="1:50" ht="30" customHeight="1" thickBot="1" x14ac:dyDescent="0.3">
      <c r="A60" s="39"/>
      <c r="B60" s="394"/>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6"/>
      <c r="AE60" s="373"/>
      <c r="AF60" s="373"/>
      <c r="AG60" s="373"/>
      <c r="AH60" s="373"/>
      <c r="AI60" s="373"/>
      <c r="AJ60" s="381"/>
      <c r="AK60" s="381"/>
      <c r="AL60" s="381"/>
      <c r="AM60" s="381"/>
      <c r="AN60" s="381"/>
      <c r="AO60" s="381"/>
      <c r="AP60" s="381"/>
      <c r="AQ60" s="383" t="str">
        <f>IF(COUNTBLANK(B60)+COUNTBLANK(AE60)+COUNTBLANK(AJ60)&gt;0, "", AE60*AJ60)</f>
        <v/>
      </c>
      <c r="AR60" s="384"/>
      <c r="AS60" s="384"/>
      <c r="AT60" s="384"/>
      <c r="AU60" s="384"/>
      <c r="AV60" s="384"/>
      <c r="AW60" s="385"/>
      <c r="AX60" s="158"/>
    </row>
    <row r="61" spans="1:50" ht="15.75" thickBot="1" x14ac:dyDescent="0.3">
      <c r="A61" s="39"/>
      <c r="B61" s="399" t="s">
        <v>974</v>
      </c>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1"/>
      <c r="AX61" s="158"/>
    </row>
    <row r="62" spans="1:50" ht="30" customHeight="1" x14ac:dyDescent="0.25">
      <c r="A62" s="39"/>
      <c r="B62" s="423"/>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5"/>
      <c r="AE62" s="461"/>
      <c r="AF62" s="461"/>
      <c r="AG62" s="461"/>
      <c r="AH62" s="461"/>
      <c r="AI62" s="461"/>
      <c r="AJ62" s="397"/>
      <c r="AK62" s="397"/>
      <c r="AL62" s="397"/>
      <c r="AM62" s="397"/>
      <c r="AN62" s="397"/>
      <c r="AO62" s="397"/>
      <c r="AP62" s="397"/>
      <c r="AQ62" s="413" t="str">
        <f>IF(COUNTBLANK(B62)+COUNTBLANK(AE62)+COUNTBLANK(AJ62)&gt;0, "", AE62*AJ62)</f>
        <v/>
      </c>
      <c r="AR62" s="413"/>
      <c r="AS62" s="413"/>
      <c r="AT62" s="413"/>
      <c r="AU62" s="413"/>
      <c r="AV62" s="413"/>
      <c r="AW62" s="462"/>
      <c r="AX62" s="158"/>
    </row>
    <row r="63" spans="1:50" ht="30" customHeight="1" x14ac:dyDescent="0.25">
      <c r="A63" s="39"/>
      <c r="B63" s="394"/>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6"/>
      <c r="AE63" s="373"/>
      <c r="AF63" s="373"/>
      <c r="AG63" s="373"/>
      <c r="AH63" s="373"/>
      <c r="AI63" s="373"/>
      <c r="AJ63" s="381"/>
      <c r="AK63" s="381"/>
      <c r="AL63" s="381"/>
      <c r="AM63" s="381"/>
      <c r="AN63" s="381"/>
      <c r="AO63" s="381"/>
      <c r="AP63" s="381"/>
      <c r="AQ63" s="374" t="str">
        <f>IF(COUNTBLANK(B63)+COUNTBLANK(AE63)+COUNTBLANK(AJ63)&gt;0, "", AE63*AJ63)</f>
        <v/>
      </c>
      <c r="AR63" s="375"/>
      <c r="AS63" s="375"/>
      <c r="AT63" s="375"/>
      <c r="AU63" s="375"/>
      <c r="AV63" s="375"/>
      <c r="AW63" s="376"/>
      <c r="AX63" s="158"/>
    </row>
    <row r="64" spans="1:50" ht="30" customHeight="1" thickBot="1" x14ac:dyDescent="0.3">
      <c r="A64" s="39"/>
      <c r="B64" s="420"/>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2"/>
      <c r="AE64" s="415"/>
      <c r="AF64" s="415"/>
      <c r="AG64" s="415"/>
      <c r="AH64" s="415"/>
      <c r="AI64" s="415"/>
      <c r="AJ64" s="416"/>
      <c r="AK64" s="416"/>
      <c r="AL64" s="416"/>
      <c r="AM64" s="416"/>
      <c r="AN64" s="416"/>
      <c r="AO64" s="416"/>
      <c r="AP64" s="416"/>
      <c r="AQ64" s="417" t="str">
        <f>IF(COUNTBLANK(B64)+COUNTBLANK(AE64)+COUNTBLANK(AJ64)&gt;0, "", AE64*AJ64)</f>
        <v/>
      </c>
      <c r="AR64" s="418"/>
      <c r="AS64" s="418"/>
      <c r="AT64" s="418"/>
      <c r="AU64" s="418"/>
      <c r="AV64" s="418"/>
      <c r="AW64" s="419"/>
      <c r="AX64" s="158"/>
    </row>
    <row r="65" spans="1:50" ht="16.149999999999999" customHeight="1" thickBot="1" x14ac:dyDescent="0.3">
      <c r="A65" s="3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370" t="s">
        <v>3</v>
      </c>
      <c r="AH65" s="371"/>
      <c r="AI65" s="371"/>
      <c r="AJ65" s="371"/>
      <c r="AK65" s="371"/>
      <c r="AL65" s="371"/>
      <c r="AM65" s="371"/>
      <c r="AN65" s="371"/>
      <c r="AO65" s="371"/>
      <c r="AP65" s="372"/>
      <c r="AQ65" s="386">
        <f>SUM(AQ45:AW64)</f>
        <v>0</v>
      </c>
      <c r="AR65" s="387"/>
      <c r="AS65" s="387"/>
      <c r="AT65" s="387"/>
      <c r="AU65" s="387"/>
      <c r="AV65" s="387"/>
      <c r="AW65" s="388"/>
      <c r="AX65" s="158"/>
    </row>
    <row r="66" spans="1:50" ht="6.75" customHeight="1" thickBot="1" x14ac:dyDescent="0.3">
      <c r="A66" s="16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2"/>
    </row>
    <row r="67" spans="1:50" ht="15.75" thickTop="1" x14ac:dyDescent="0.25"/>
    <row r="68" spans="1:50" ht="18.600000000000001" customHeight="1" x14ac:dyDescent="0.25"/>
    <row r="69" spans="1:50" ht="15" customHeight="1" x14ac:dyDescent="0.25"/>
    <row r="70" spans="1:50" ht="30" customHeight="1" x14ac:dyDescent="0.25"/>
    <row r="71" spans="1:50" ht="30" customHeight="1" x14ac:dyDescent="0.25"/>
    <row r="72" spans="1:50" ht="30" customHeight="1" x14ac:dyDescent="0.25"/>
    <row r="73" spans="1:50" ht="30" customHeight="1" x14ac:dyDescent="0.25"/>
    <row r="74" spans="1:50" ht="30" customHeight="1" x14ac:dyDescent="0.25"/>
    <row r="75" spans="1:50" ht="30" customHeight="1" x14ac:dyDescent="0.25"/>
    <row r="76" spans="1:50" ht="30" customHeight="1" x14ac:dyDescent="0.25"/>
    <row r="77" spans="1:50" ht="30" customHeight="1" x14ac:dyDescent="0.25"/>
    <row r="78" spans="1:50" ht="30" customHeight="1" x14ac:dyDescent="0.25"/>
    <row r="79" spans="1:50" ht="30" customHeight="1" x14ac:dyDescent="0.25"/>
    <row r="80" spans="1:50" ht="16.149999999999999" customHeight="1" x14ac:dyDescent="0.25"/>
    <row r="83" ht="18.600000000000001" customHeight="1" x14ac:dyDescent="0.25"/>
    <row r="84" ht="15"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16.149999999999999" customHeight="1" x14ac:dyDescent="0.25"/>
    <row r="98" ht="18.600000000000001" customHeight="1" x14ac:dyDescent="0.25"/>
    <row r="99" ht="15"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16.149999999999999" customHeight="1" x14ac:dyDescent="0.25"/>
    <row r="112" ht="9" customHeight="1" x14ac:dyDescent="0.25"/>
  </sheetData>
  <sheetProtection algorithmName="SHA-512" hashValue="GFluE3z3tJZ/uJNYxw5jVsWW4/CiAtBAOguJSA8pnNeA9rP1Q8koIC3U1A0DpNQ6+EjREfQdY1zQ8WlCrpXpVg==" saltValue="V4zRRM/NNUUgVXKuxH1UeQ==" spinCount="100000" sheet="1" selectLockedCells="1"/>
  <dataConsolidate/>
  <mergeCells count="176">
    <mergeCell ref="B7:I7"/>
    <mergeCell ref="J7:Y7"/>
    <mergeCell ref="AB7:AJ7"/>
    <mergeCell ref="AK7:AS7"/>
    <mergeCell ref="E2:AR3"/>
    <mergeCell ref="BA1:BE2"/>
    <mergeCell ref="AZ8:BJ9"/>
    <mergeCell ref="AZ10:BJ24"/>
    <mergeCell ref="B62:AD62"/>
    <mergeCell ref="AE62:AI62"/>
    <mergeCell ref="AJ62:AP62"/>
    <mergeCell ref="AQ62:AW62"/>
    <mergeCell ref="B53:AD53"/>
    <mergeCell ref="AE53:AI53"/>
    <mergeCell ref="AJ53:AP53"/>
    <mergeCell ref="AQ53:AW53"/>
    <mergeCell ref="B54:AD54"/>
    <mergeCell ref="AE54:AI54"/>
    <mergeCell ref="AJ54:AP54"/>
    <mergeCell ref="AQ54:AW54"/>
    <mergeCell ref="B55:AD55"/>
    <mergeCell ref="AE55:AI55"/>
    <mergeCell ref="AJ55:AP55"/>
    <mergeCell ref="AQ55:AW55"/>
    <mergeCell ref="B63:AD63"/>
    <mergeCell ref="B64:AD64"/>
    <mergeCell ref="B43:AD43"/>
    <mergeCell ref="AE43:AI43"/>
    <mergeCell ref="AJ43:AP43"/>
    <mergeCell ref="AQ43:AW43"/>
    <mergeCell ref="B59:AD59"/>
    <mergeCell ref="AE59:AI59"/>
    <mergeCell ref="AJ59:AP59"/>
    <mergeCell ref="AQ59:AW59"/>
    <mergeCell ref="B60:AD60"/>
    <mergeCell ref="AE60:AI60"/>
    <mergeCell ref="AJ60:AP60"/>
    <mergeCell ref="AQ60:AW60"/>
    <mergeCell ref="B61:AW61"/>
    <mergeCell ref="B56:AW56"/>
    <mergeCell ref="B57:AD57"/>
    <mergeCell ref="AE57:AI57"/>
    <mergeCell ref="AJ57:AP57"/>
    <mergeCell ref="AQ57:AW57"/>
    <mergeCell ref="B58:AD58"/>
    <mergeCell ref="AE58:AI58"/>
    <mergeCell ref="AJ58:AP58"/>
    <mergeCell ref="AQ58:AW58"/>
    <mergeCell ref="B50:AD50"/>
    <mergeCell ref="AE50:AI50"/>
    <mergeCell ref="AJ50:AP50"/>
    <mergeCell ref="AQ50:AW50"/>
    <mergeCell ref="B51:AW51"/>
    <mergeCell ref="B52:AD52"/>
    <mergeCell ref="AE52:AI52"/>
    <mergeCell ref="AJ52:AP52"/>
    <mergeCell ref="AQ52:AW52"/>
    <mergeCell ref="B47:AD47"/>
    <mergeCell ref="AE47:AI47"/>
    <mergeCell ref="AJ47:AP47"/>
    <mergeCell ref="AQ47:AW47"/>
    <mergeCell ref="B48:AD48"/>
    <mergeCell ref="AE48:AI48"/>
    <mergeCell ref="AJ48:AP48"/>
    <mergeCell ref="AQ48:AW48"/>
    <mergeCell ref="B49:AD49"/>
    <mergeCell ref="AE49:AI49"/>
    <mergeCell ref="AJ49:AP49"/>
    <mergeCell ref="AQ49:AW49"/>
    <mergeCell ref="AJ45:AP45"/>
    <mergeCell ref="A1:AW1"/>
    <mergeCell ref="A5:AW5"/>
    <mergeCell ref="B17:AW17"/>
    <mergeCell ref="B42:AW42"/>
    <mergeCell ref="B18:AD18"/>
    <mergeCell ref="B19:AW19"/>
    <mergeCell ref="B35:AD35"/>
    <mergeCell ref="B34:AD34"/>
    <mergeCell ref="B33:AD33"/>
    <mergeCell ref="B32:AD32"/>
    <mergeCell ref="B25:AD25"/>
    <mergeCell ref="B24:AD24"/>
    <mergeCell ref="B23:AD23"/>
    <mergeCell ref="B22:AD22"/>
    <mergeCell ref="B20:AD20"/>
    <mergeCell ref="B21:AW21"/>
    <mergeCell ref="B31:AW31"/>
    <mergeCell ref="B26:AW26"/>
    <mergeCell ref="B36:AW36"/>
    <mergeCell ref="AE20:AI20"/>
    <mergeCell ref="AE22:AI22"/>
    <mergeCell ref="AK15:AR15"/>
    <mergeCell ref="O11:U11"/>
    <mergeCell ref="AQ23:AW23"/>
    <mergeCell ref="AG65:AP65"/>
    <mergeCell ref="AQ65:AW65"/>
    <mergeCell ref="AE64:AI64"/>
    <mergeCell ref="AJ64:AP64"/>
    <mergeCell ref="AQ64:AW64"/>
    <mergeCell ref="B37:AD37"/>
    <mergeCell ref="AE37:AI37"/>
    <mergeCell ref="AJ37:AP37"/>
    <mergeCell ref="AQ37:AW37"/>
    <mergeCell ref="B38:AD38"/>
    <mergeCell ref="AE38:AI38"/>
    <mergeCell ref="AJ38:AP38"/>
    <mergeCell ref="AQ38:AW38"/>
    <mergeCell ref="AE63:AI63"/>
    <mergeCell ref="AJ63:AP63"/>
    <mergeCell ref="AQ63:AW63"/>
    <mergeCell ref="B39:AD39"/>
    <mergeCell ref="AE39:AI39"/>
    <mergeCell ref="AJ39:AP39"/>
    <mergeCell ref="AQ39:AW39"/>
    <mergeCell ref="B44:AW44"/>
    <mergeCell ref="B45:AD45"/>
    <mergeCell ref="AE45:AI45"/>
    <mergeCell ref="B30:AD30"/>
    <mergeCell ref="AQ45:AW45"/>
    <mergeCell ref="B46:AW46"/>
    <mergeCell ref="O13:U13"/>
    <mergeCell ref="O15:U15"/>
    <mergeCell ref="X9:AR9"/>
    <mergeCell ref="X11:AJ11"/>
    <mergeCell ref="AK11:AR11"/>
    <mergeCell ref="X13:AJ13"/>
    <mergeCell ref="AK13:AR13"/>
    <mergeCell ref="X15:AJ15"/>
    <mergeCell ref="C9:W9"/>
    <mergeCell ref="B11:N11"/>
    <mergeCell ref="B13:N13"/>
    <mergeCell ref="B15:N15"/>
    <mergeCell ref="AE18:AI18"/>
    <mergeCell ref="AJ23:AP23"/>
    <mergeCell ref="AJ22:AP22"/>
    <mergeCell ref="AJ20:AP20"/>
    <mergeCell ref="AJ18:AP18"/>
    <mergeCell ref="AQ20:AW20"/>
    <mergeCell ref="AQ18:AW18"/>
    <mergeCell ref="AQ22:AW22"/>
    <mergeCell ref="AE23:AI23"/>
    <mergeCell ref="B27:AD27"/>
    <mergeCell ref="AE27:AI27"/>
    <mergeCell ref="AJ27:AP27"/>
    <mergeCell ref="AQ27:AW27"/>
    <mergeCell ref="B28:AD28"/>
    <mergeCell ref="AE28:AI28"/>
    <mergeCell ref="AJ28:AP28"/>
    <mergeCell ref="AQ28:AW28"/>
    <mergeCell ref="B29:AD29"/>
    <mergeCell ref="AE29:AI29"/>
    <mergeCell ref="AJ29:AP29"/>
    <mergeCell ref="AQ29:AW29"/>
    <mergeCell ref="AQ24:AW24"/>
    <mergeCell ref="AJ24:AP24"/>
    <mergeCell ref="AE25:AI25"/>
    <mergeCell ref="AQ25:AW25"/>
    <mergeCell ref="AJ33:AP33"/>
    <mergeCell ref="AJ25:AP25"/>
    <mergeCell ref="AE32:AI32"/>
    <mergeCell ref="AJ32:AP32"/>
    <mergeCell ref="AQ32:AW32"/>
    <mergeCell ref="AE30:AI30"/>
    <mergeCell ref="AJ30:AP30"/>
    <mergeCell ref="AQ30:AW30"/>
    <mergeCell ref="AE24:AI24"/>
    <mergeCell ref="AG40:AP40"/>
    <mergeCell ref="AE33:AI33"/>
    <mergeCell ref="AQ33:AW33"/>
    <mergeCell ref="AE34:AI34"/>
    <mergeCell ref="AQ34:AW34"/>
    <mergeCell ref="AJ35:AP35"/>
    <mergeCell ref="AJ34:AP34"/>
    <mergeCell ref="AQ35:AW35"/>
    <mergeCell ref="AQ40:AW40"/>
    <mergeCell ref="AE35:AI35"/>
  </mergeCells>
  <conditionalFormatting sqref="O13:U13 O15:U15">
    <cfRule type="expression" dxfId="12" priority="47">
      <formula>O13&gt;$O$11</formula>
    </cfRule>
  </conditionalFormatting>
  <conditionalFormatting sqref="AK13:AR13 AK15:AR15">
    <cfRule type="expression" dxfId="11" priority="49">
      <formula>$AQ$65&gt;$AK$11</formula>
    </cfRule>
  </conditionalFormatting>
  <conditionalFormatting sqref="BE3 BB3">
    <cfRule type="cellIs" dxfId="10" priority="5" operator="equal">
      <formula>"Under Budget"</formula>
    </cfRule>
    <cfRule type="cellIs" dxfId="9" priority="6" operator="equal">
      <formula>"Over Budget"</formula>
    </cfRule>
    <cfRule type="cellIs" dxfId="8" priority="7" operator="equal">
      <formula>"On Budget"</formula>
    </cfRule>
  </conditionalFormatting>
  <conditionalFormatting sqref="AQ40:AW40">
    <cfRule type="expression" dxfId="7" priority="1">
      <formula>$AQ$40=0</formula>
    </cfRule>
  </conditionalFormatting>
  <pageMargins left="0.25" right="0.25" top="0.25" bottom="0.25" header="0.05" footer="0.05"/>
  <pageSetup fitToHeight="0" orientation="portrait" r:id="rId1"/>
  <headerFoot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neligible Items" error="Inputs for this section must be from the list of eligible items on the drop-down list." xr:uid="{35AD0F88-9ED2-4EE3-95EB-1AA87A2AE8B7}">
          <x14:formula1>
            <xm:f>'Lookup Key'!$AJ$2:$AJ$3</xm:f>
          </x14:formula1>
          <xm:sqref>B27:AD30</xm:sqref>
        </x14:dataValidation>
        <x14:dataValidation type="list" allowBlank="1" showInputMessage="1" showErrorMessage="1" errorTitle="Ineligible Items" error="Inputs for this section must be from the list of eligible items on the drop-down list." xr:uid="{DDD43719-FB29-491C-BDE5-DF297AAB5B06}">
          <x14:formula1>
            <xm:f>'Lookup Key'!$AK$2:$AK$10</xm:f>
          </x14:formula1>
          <xm:sqref>B32:AD35</xm:sqref>
        </x14:dataValidation>
        <x14:dataValidation type="list" allowBlank="1" showInputMessage="1" showErrorMessage="1" errorTitle="Ineligible Items" error="Inputs for this section must be from the list of eligible items on the drop-down list." xr:uid="{1DB77EDB-550D-4A30-9FE6-89956B1087CE}">
          <x14:formula1>
            <xm:f>'Lookup Key'!$AL$2:$AL$11</xm:f>
          </x14:formula1>
          <xm:sqref>B52:AD55</xm:sqref>
        </x14:dataValidation>
        <x14:dataValidation type="list" allowBlank="1" showInputMessage="1" showErrorMessage="1" errorTitle="Ineligible Item" error="Inputs for this section must be from the list of eligible items on the drop-down list." xr:uid="{36E0FE1C-F340-4972-A396-5084252767AA}">
          <x14:formula1>
            <xm:f>'Lookup Key'!$AM$2:$AM$10</xm:f>
          </x14:formula1>
          <xm:sqref>B57:AD60</xm:sqref>
        </x14:dataValidation>
        <x14:dataValidation type="list" errorStyle="warning" allowBlank="1" showDropDown="1" showInputMessage="1" showErrorMessage="1" errorTitle="Other" error="Any expenses listed in the Other Category must be pre-approved by DFS staff before your application is submitted if the total item value is over $100." prompt="Any expenses listed in the Other Category must be pre-approved by DFS staff before your application is submitted if the total item value is over $100." xr:uid="{F8D6158F-A649-403F-938A-CB6AA9730442}">
          <x14:formula1>
            <xm:f>'Lookup Key'!$AN$2</xm:f>
          </x14:formula1>
          <xm:sqref>B37:AD39 B62:AD64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630E-1F62-4C1D-AA18-0F428894293F}">
  <sheetPr codeName="Sheet2"/>
  <dimension ref="A1:CX26"/>
  <sheetViews>
    <sheetView zoomScaleNormal="100" workbookViewId="0">
      <selection activeCell="B12" sqref="B12:BB12"/>
    </sheetView>
  </sheetViews>
  <sheetFormatPr defaultColWidth="8.7109375" defaultRowHeight="15.75" x14ac:dyDescent="0.25"/>
  <cols>
    <col min="1" max="1" width="0.42578125" style="5" customWidth="1"/>
    <col min="2" max="2" width="1.85546875" style="5" customWidth="1"/>
    <col min="3" max="54" width="1.85546875" style="6" customWidth="1"/>
    <col min="55" max="55" width="0.85546875" style="6" customWidth="1"/>
    <col min="56" max="69" width="1.85546875" style="6" customWidth="1"/>
    <col min="70" max="127" width="1.85546875" style="5" customWidth="1"/>
    <col min="128" max="16384" width="8.7109375" style="5"/>
  </cols>
  <sheetData>
    <row r="1" spans="1:102" ht="52.5"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2"/>
      <c r="BD1" s="32"/>
      <c r="BE1" s="32"/>
      <c r="BF1" s="32"/>
      <c r="BG1" s="32"/>
      <c r="BH1" s="32"/>
      <c r="BI1" s="32"/>
      <c r="BJ1" s="32"/>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row>
    <row r="2" spans="1:102" ht="18.75" customHeight="1" x14ac:dyDescent="0.25">
      <c r="A2" s="18"/>
      <c r="B2" s="313" t="s">
        <v>846</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19"/>
      <c r="BD2" s="32"/>
      <c r="BE2" s="32"/>
    </row>
    <row r="3" spans="1:102" ht="26.25" customHeight="1" x14ac:dyDescent="0.25">
      <c r="A3" s="265" t="s">
        <v>845</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6"/>
      <c r="BD3" s="32"/>
      <c r="BE3" s="32"/>
    </row>
    <row r="4" spans="1:102" ht="18.75" customHeight="1" thickBot="1" x14ac:dyDescent="0.3">
      <c r="A4" s="73"/>
      <c r="B4" s="464" t="s">
        <v>847</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25"/>
      <c r="BD4" s="5"/>
      <c r="BE4" s="5"/>
    </row>
    <row r="5" spans="1:102" ht="45" customHeight="1" x14ac:dyDescent="0.25">
      <c r="A5" s="20"/>
      <c r="B5" s="465" t="s">
        <v>859</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21"/>
      <c r="BD5" s="32"/>
      <c r="BE5" s="32"/>
      <c r="BF5" s="32"/>
      <c r="BG5" s="32"/>
      <c r="BH5" s="32"/>
      <c r="BK5" s="472" t="s">
        <v>958</v>
      </c>
      <c r="BL5" s="473"/>
      <c r="BM5" s="473"/>
      <c r="BN5" s="473"/>
      <c r="BO5" s="473"/>
      <c r="BP5" s="473"/>
      <c r="BQ5" s="473"/>
      <c r="BR5" s="473"/>
      <c r="BS5" s="473"/>
      <c r="BT5" s="473"/>
      <c r="BU5" s="473"/>
      <c r="BV5" s="473"/>
      <c r="BW5" s="473"/>
      <c r="BX5" s="473"/>
      <c r="BY5" s="473"/>
      <c r="BZ5" s="473"/>
      <c r="CA5" s="473"/>
      <c r="CB5" s="473"/>
      <c r="CC5" s="473"/>
      <c r="CD5" s="473"/>
      <c r="CE5" s="473"/>
      <c r="CF5" s="473"/>
      <c r="CG5" s="473"/>
      <c r="CH5" s="473"/>
      <c r="CI5" s="473"/>
      <c r="CJ5" s="473"/>
      <c r="CK5" s="473"/>
      <c r="CL5" s="473"/>
      <c r="CM5" s="473"/>
      <c r="CN5" s="473"/>
      <c r="CO5" s="473"/>
      <c r="CP5" s="473"/>
      <c r="CQ5" s="474"/>
    </row>
    <row r="6" spans="1:102" ht="174.75" customHeight="1" thickBot="1" x14ac:dyDescent="0.3">
      <c r="A6" s="20"/>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21"/>
      <c r="BD6" s="32"/>
      <c r="BE6" s="32"/>
      <c r="BF6" s="32"/>
      <c r="BG6" s="32"/>
      <c r="BH6" s="32"/>
      <c r="BK6" s="469" t="s">
        <v>963</v>
      </c>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1"/>
      <c r="CR6" s="172"/>
    </row>
    <row r="7" spans="1:102" ht="75.75" customHeight="1" x14ac:dyDescent="0.25">
      <c r="A7" s="20"/>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21"/>
      <c r="BD7" s="32"/>
      <c r="BE7" s="32"/>
      <c r="BG7" s="170"/>
      <c r="BH7" s="170"/>
      <c r="BI7" s="170"/>
      <c r="BJ7" s="170"/>
      <c r="BK7" s="5"/>
      <c r="BL7" s="5"/>
      <c r="BM7" s="5"/>
      <c r="BN7" s="5"/>
      <c r="BO7" s="5"/>
      <c r="BP7" s="5"/>
      <c r="BQ7" s="5"/>
      <c r="CR7" s="170"/>
      <c r="CS7" s="170"/>
      <c r="CT7" s="170"/>
      <c r="CU7" s="170"/>
      <c r="CV7" s="170"/>
      <c r="CW7" s="170"/>
      <c r="CX7" s="170"/>
    </row>
    <row r="8" spans="1:102" ht="9.75" customHeight="1" x14ac:dyDescent="0.25">
      <c r="A8" s="2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21"/>
      <c r="BD8" s="32"/>
      <c r="BE8" s="32"/>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row>
    <row r="9" spans="1:102" ht="18.75" x14ac:dyDescent="0.25">
      <c r="A9" s="22"/>
      <c r="B9" s="464" t="s">
        <v>848</v>
      </c>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25"/>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row>
    <row r="10" spans="1:102" x14ac:dyDescent="0.25">
      <c r="A10" s="20"/>
      <c r="B10" s="463" t="s">
        <v>849</v>
      </c>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33"/>
      <c r="BD10" s="32"/>
      <c r="BE10" s="32"/>
      <c r="BF10" s="32"/>
      <c r="BG10" s="32"/>
      <c r="BH10" s="32"/>
      <c r="BI10" s="32"/>
      <c r="BJ10" s="32"/>
      <c r="BK10" s="32"/>
      <c r="BL10" s="32"/>
      <c r="BM10" s="32"/>
      <c r="BN10" s="32"/>
      <c r="BO10" s="32"/>
      <c r="BP10" s="32"/>
      <c r="BQ10" s="32"/>
      <c r="BR10" s="32"/>
    </row>
    <row r="11" spans="1:102" ht="31.5" customHeight="1" x14ac:dyDescent="0.25">
      <c r="A11" s="20"/>
      <c r="B11" s="465" t="s">
        <v>850</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33"/>
      <c r="BD11" s="32"/>
      <c r="BE11" s="32"/>
      <c r="BF11" s="32"/>
      <c r="BG11" s="32"/>
      <c r="BH11" s="32"/>
      <c r="BI11" s="32"/>
      <c r="BJ11" s="32"/>
      <c r="BK11" s="32"/>
      <c r="BL11" s="32"/>
      <c r="BM11" s="32"/>
      <c r="BN11" s="32"/>
      <c r="BO11" s="32"/>
      <c r="BP11" s="32"/>
      <c r="BQ11" s="32"/>
      <c r="BR11" s="32"/>
    </row>
    <row r="12" spans="1:102" ht="165" customHeight="1" x14ac:dyDescent="0.25">
      <c r="A12" s="20"/>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33"/>
      <c r="BD12" s="32"/>
      <c r="BE12" s="32"/>
      <c r="BF12" s="32"/>
      <c r="BG12" s="32"/>
      <c r="BH12" s="32"/>
      <c r="BI12" s="32"/>
      <c r="BJ12" s="32"/>
      <c r="BK12" s="32"/>
      <c r="BL12" s="32"/>
      <c r="BM12" s="32"/>
      <c r="BN12" s="32"/>
      <c r="BO12" s="32"/>
      <c r="BP12" s="32"/>
      <c r="BQ12" s="32"/>
      <c r="BR12" s="32"/>
    </row>
    <row r="13" spans="1:102" x14ac:dyDescent="0.25">
      <c r="A13" s="20"/>
      <c r="B13" s="463" t="s">
        <v>851</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33"/>
      <c r="BD13" s="32"/>
      <c r="BE13" s="32"/>
      <c r="BF13" s="32"/>
      <c r="BG13" s="32"/>
      <c r="BH13" s="32"/>
      <c r="BI13" s="32"/>
      <c r="BJ13" s="32"/>
      <c r="BK13" s="32"/>
      <c r="BL13" s="32"/>
      <c r="BM13" s="32"/>
      <c r="BN13" s="32"/>
      <c r="BO13" s="32"/>
      <c r="BP13" s="32"/>
      <c r="BQ13" s="32"/>
      <c r="BR13" s="32"/>
    </row>
    <row r="14" spans="1:102" ht="45.75" customHeight="1" x14ac:dyDescent="0.25">
      <c r="A14" s="20"/>
      <c r="B14" s="465" t="s">
        <v>852</v>
      </c>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c r="AY14" s="465"/>
      <c r="AZ14" s="465"/>
      <c r="BA14" s="465"/>
      <c r="BB14" s="465"/>
      <c r="BC14" s="33"/>
      <c r="BD14" s="32"/>
      <c r="BE14" s="32"/>
      <c r="BF14" s="32"/>
      <c r="BG14" s="32"/>
      <c r="BH14" s="32"/>
      <c r="BI14" s="32"/>
      <c r="BJ14" s="32"/>
      <c r="BK14" s="32"/>
      <c r="BL14" s="32"/>
      <c r="BM14" s="32"/>
      <c r="BN14" s="32"/>
      <c r="BO14" s="32"/>
      <c r="BP14" s="32"/>
      <c r="BQ14" s="32"/>
      <c r="BR14" s="32"/>
    </row>
    <row r="15" spans="1:102" ht="125.25" customHeight="1" x14ac:dyDescent="0.25">
      <c r="A15" s="20"/>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33"/>
      <c r="BD15" s="32"/>
      <c r="BE15" s="32"/>
      <c r="BF15" s="32"/>
      <c r="BG15" s="32"/>
      <c r="BH15" s="32"/>
      <c r="BI15" s="32"/>
      <c r="BJ15" s="32"/>
      <c r="BK15" s="32"/>
      <c r="BL15" s="32"/>
      <c r="BM15" s="32"/>
      <c r="BN15" s="32"/>
      <c r="BO15" s="32"/>
      <c r="BP15" s="32"/>
      <c r="BQ15" s="32"/>
      <c r="BR15" s="32"/>
    </row>
    <row r="16" spans="1:102" x14ac:dyDescent="0.25">
      <c r="A16" s="20"/>
      <c r="B16" s="463" t="s">
        <v>853</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33"/>
      <c r="BD16" s="32"/>
      <c r="BE16" s="32"/>
      <c r="BF16" s="32"/>
      <c r="BG16" s="32"/>
      <c r="BH16" s="32"/>
      <c r="BI16" s="32"/>
      <c r="BJ16" s="32"/>
      <c r="BK16" s="32"/>
      <c r="BL16" s="32"/>
      <c r="BM16" s="32"/>
      <c r="BN16" s="32"/>
      <c r="BO16" s="32"/>
      <c r="BP16" s="32"/>
      <c r="BQ16" s="32"/>
      <c r="BR16" s="32"/>
    </row>
    <row r="17" spans="1:70" x14ac:dyDescent="0.25">
      <c r="A17" s="20"/>
      <c r="B17" s="465" t="s">
        <v>854</v>
      </c>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c r="BC17" s="33"/>
      <c r="BD17" s="32"/>
      <c r="BE17" s="32"/>
      <c r="BF17" s="32"/>
      <c r="BG17" s="32"/>
      <c r="BH17" s="32"/>
      <c r="BI17" s="32"/>
      <c r="BJ17" s="32"/>
      <c r="BK17" s="32"/>
      <c r="BL17" s="32"/>
      <c r="BM17" s="32"/>
      <c r="BN17" s="32"/>
      <c r="BO17" s="32"/>
      <c r="BP17" s="32"/>
      <c r="BQ17" s="32"/>
      <c r="BR17" s="32"/>
    </row>
    <row r="18" spans="1:70" ht="125.25" customHeight="1" x14ac:dyDescent="0.25">
      <c r="A18" s="20"/>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33"/>
      <c r="BD18" s="32"/>
      <c r="BE18" s="32"/>
      <c r="BF18" s="32"/>
      <c r="BG18" s="32"/>
      <c r="BH18" s="32"/>
      <c r="BI18" s="32"/>
      <c r="BJ18" s="32"/>
      <c r="BK18" s="32"/>
      <c r="BL18" s="32"/>
      <c r="BM18" s="32"/>
      <c r="BN18" s="32"/>
      <c r="BO18" s="32"/>
      <c r="BP18" s="32"/>
      <c r="BQ18" s="32"/>
      <c r="BR18" s="32"/>
    </row>
    <row r="19" spans="1:70" x14ac:dyDescent="0.25">
      <c r="A19" s="20"/>
      <c r="B19" s="463" t="s">
        <v>855</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33"/>
      <c r="BD19" s="32"/>
      <c r="BE19" s="32"/>
      <c r="BF19" s="32"/>
      <c r="BG19" s="32"/>
      <c r="BH19" s="32"/>
      <c r="BI19" s="32"/>
      <c r="BJ19" s="32"/>
      <c r="BK19" s="32"/>
      <c r="BL19" s="32"/>
      <c r="BM19" s="32"/>
      <c r="BN19" s="32"/>
      <c r="BO19" s="32"/>
      <c r="BP19" s="32"/>
      <c r="BQ19" s="32"/>
      <c r="BR19" s="32"/>
    </row>
    <row r="20" spans="1:70" x14ac:dyDescent="0.25">
      <c r="A20" s="20"/>
      <c r="B20" s="465" t="s">
        <v>856</v>
      </c>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65"/>
      <c r="AS20" s="465"/>
      <c r="AT20" s="465"/>
      <c r="AU20" s="465"/>
      <c r="AV20" s="465"/>
      <c r="AW20" s="465"/>
      <c r="AX20" s="465"/>
      <c r="AY20" s="465"/>
      <c r="AZ20" s="465"/>
      <c r="BA20" s="465"/>
      <c r="BB20" s="465"/>
      <c r="BC20" s="33"/>
      <c r="BD20" s="32"/>
      <c r="BE20" s="32"/>
      <c r="BF20" s="32"/>
      <c r="BG20" s="32"/>
      <c r="BH20" s="32"/>
      <c r="BI20" s="32"/>
      <c r="BJ20" s="32"/>
      <c r="BK20" s="32"/>
      <c r="BL20" s="32"/>
      <c r="BM20" s="32"/>
      <c r="BN20" s="32"/>
      <c r="BO20" s="32"/>
      <c r="BP20" s="32"/>
      <c r="BQ20" s="32"/>
      <c r="BR20" s="32"/>
    </row>
    <row r="21" spans="1:70" ht="125.25" customHeight="1" x14ac:dyDescent="0.25">
      <c r="A21" s="20"/>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33"/>
      <c r="BD21" s="32"/>
      <c r="BE21" s="32"/>
      <c r="BF21" s="32"/>
      <c r="BG21" s="32"/>
      <c r="BH21" s="32"/>
      <c r="BI21" s="32"/>
      <c r="BJ21" s="32"/>
      <c r="BK21" s="32"/>
      <c r="BL21" s="32"/>
      <c r="BM21" s="32"/>
      <c r="BN21" s="32"/>
      <c r="BO21" s="32"/>
      <c r="BP21" s="32"/>
      <c r="BQ21" s="32"/>
      <c r="BR21" s="32"/>
    </row>
    <row r="22" spans="1:70" x14ac:dyDescent="0.25">
      <c r="A22" s="20"/>
      <c r="B22" s="463" t="s">
        <v>857</v>
      </c>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33"/>
      <c r="BD22" s="32"/>
      <c r="BE22" s="32"/>
      <c r="BF22" s="32"/>
      <c r="BG22" s="32"/>
      <c r="BH22" s="32"/>
      <c r="BI22" s="32"/>
      <c r="BJ22" s="32"/>
      <c r="BK22" s="32"/>
      <c r="BL22" s="32"/>
      <c r="BM22" s="32"/>
      <c r="BN22" s="32"/>
      <c r="BO22" s="32"/>
      <c r="BP22" s="32"/>
      <c r="BQ22" s="32"/>
      <c r="BR22" s="32"/>
    </row>
    <row r="23" spans="1:70" ht="31.5" customHeight="1" x14ac:dyDescent="0.25">
      <c r="A23" s="20"/>
      <c r="B23" s="465" t="s">
        <v>858</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33"/>
      <c r="BD23" s="32"/>
      <c r="BE23" s="32"/>
      <c r="BF23" s="32"/>
      <c r="BG23" s="32"/>
      <c r="BH23" s="32"/>
      <c r="BI23" s="32"/>
      <c r="BJ23" s="32"/>
      <c r="BK23" s="32"/>
      <c r="BL23" s="32"/>
      <c r="BM23" s="32"/>
      <c r="BN23" s="32"/>
      <c r="BO23" s="32"/>
      <c r="BP23" s="32"/>
      <c r="BQ23" s="32"/>
      <c r="BR23" s="32"/>
    </row>
    <row r="24" spans="1:70" ht="125.25" customHeight="1" x14ac:dyDescent="0.25">
      <c r="A24" s="20"/>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33"/>
      <c r="BD24" s="32"/>
      <c r="BE24" s="32"/>
      <c r="BF24" s="32"/>
      <c r="BG24" s="32"/>
      <c r="BH24" s="32"/>
      <c r="BI24" s="32"/>
      <c r="BJ24" s="32"/>
      <c r="BK24" s="32"/>
      <c r="BL24" s="32"/>
      <c r="BM24" s="32"/>
      <c r="BN24" s="32"/>
      <c r="BO24" s="32"/>
      <c r="BP24" s="32"/>
      <c r="BQ24" s="32"/>
      <c r="BR24" s="32"/>
    </row>
    <row r="25" spans="1:70" ht="6.75" customHeight="1" thickBot="1" x14ac:dyDescent="0.3">
      <c r="A25" s="28"/>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30"/>
      <c r="AD25" s="30"/>
      <c r="AE25" s="467"/>
      <c r="AF25" s="467"/>
      <c r="AG25" s="467"/>
      <c r="AH25" s="467"/>
      <c r="AI25" s="467"/>
      <c r="AJ25" s="468"/>
      <c r="AK25" s="468"/>
      <c r="AL25" s="468"/>
      <c r="AM25" s="468"/>
      <c r="AN25" s="468"/>
      <c r="AO25" s="468"/>
      <c r="AP25" s="468"/>
      <c r="AQ25" s="34"/>
      <c r="AR25" s="34"/>
      <c r="AS25" s="34"/>
      <c r="AT25" s="34"/>
      <c r="AU25" s="34"/>
      <c r="AV25" s="35"/>
      <c r="AW25" s="35"/>
      <c r="AX25" s="35"/>
      <c r="AY25" s="35"/>
      <c r="AZ25" s="35"/>
      <c r="BA25" s="35"/>
      <c r="BB25" s="35"/>
      <c r="BC25" s="31"/>
      <c r="BD25" s="5"/>
      <c r="BE25" s="5"/>
      <c r="BF25" s="5"/>
      <c r="BG25" s="5"/>
      <c r="BH25" s="5"/>
      <c r="BI25" s="5"/>
      <c r="BJ25" s="5"/>
      <c r="BK25" s="5"/>
      <c r="BL25" s="5"/>
      <c r="BM25" s="5"/>
      <c r="BN25" s="5"/>
      <c r="BO25" s="5"/>
      <c r="BP25" s="5"/>
      <c r="BQ25" s="5"/>
    </row>
    <row r="26" spans="1:70" ht="16.5" thickTop="1" x14ac:dyDescent="0.25"/>
  </sheetData>
  <sheetProtection algorithmName="SHA-512" hashValue="M0q/YPPtYtzU7es6EXI3e/7oK1kPZi/+uORl0oeysJUIvnflAzpA7kTpH7J58Q9SyQP8AfrMGM4OGChscN+pZw==" saltValue="1XlSSJ12wbYQ8E27pTBo3Q==" spinCount="100000" sheet="1" selectLockedCells="1"/>
  <mergeCells count="28">
    <mergeCell ref="BK6:CQ6"/>
    <mergeCell ref="BK5:CQ5"/>
    <mergeCell ref="A1:BC1"/>
    <mergeCell ref="B2:BB2"/>
    <mergeCell ref="A3:BC3"/>
    <mergeCell ref="B5:BB5"/>
    <mergeCell ref="B25:K25"/>
    <mergeCell ref="L25:AB25"/>
    <mergeCell ref="AE25:AI25"/>
    <mergeCell ref="AJ25:AP25"/>
    <mergeCell ref="B11:BB11"/>
    <mergeCell ref="B12:BB12"/>
    <mergeCell ref="B13:BB13"/>
    <mergeCell ref="B14:BB14"/>
    <mergeCell ref="B15:BB15"/>
    <mergeCell ref="B16:BB16"/>
    <mergeCell ref="B17:BB17"/>
    <mergeCell ref="B18:BB18"/>
    <mergeCell ref="B23:BB23"/>
    <mergeCell ref="B24:BB24"/>
    <mergeCell ref="B21:BB21"/>
    <mergeCell ref="B22:BB22"/>
    <mergeCell ref="B10:BB10"/>
    <mergeCell ref="B4:BB4"/>
    <mergeCell ref="B9:BB9"/>
    <mergeCell ref="B19:BB19"/>
    <mergeCell ref="B20:BB20"/>
    <mergeCell ref="B6:BB7"/>
  </mergeCells>
  <conditionalFormatting sqref="AV25">
    <cfRule type="cellIs" dxfId="6" priority="1" operator="lessThan">
      <formula>0</formula>
    </cfRule>
  </conditionalFormatting>
  <pageMargins left="0.25" right="0.25" top="0.25" bottom="0.2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A0BB3-E5CD-4640-AA6D-98750131CE60}">
  <dimension ref="A1:CS26"/>
  <sheetViews>
    <sheetView zoomScaleNormal="100" workbookViewId="0">
      <selection activeCell="B6" sqref="B6:BB7"/>
    </sheetView>
  </sheetViews>
  <sheetFormatPr defaultColWidth="8.7109375" defaultRowHeight="15.75" x14ac:dyDescent="0.25"/>
  <cols>
    <col min="1" max="1" width="0.42578125" style="5" customWidth="1"/>
    <col min="2" max="2" width="1.85546875" style="5" customWidth="1"/>
    <col min="3" max="54" width="1.85546875" style="6" customWidth="1"/>
    <col min="55" max="55" width="0.85546875" style="6" customWidth="1"/>
    <col min="56" max="69" width="1.85546875" style="6" customWidth="1"/>
    <col min="70" max="127" width="1.85546875" style="5" customWidth="1"/>
    <col min="128" max="16384" width="8.7109375" style="5"/>
  </cols>
  <sheetData>
    <row r="1" spans="1:97" ht="52.5"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2"/>
      <c r="BD1" s="32"/>
      <c r="BE1" s="32"/>
      <c r="BF1" s="32"/>
      <c r="BG1" s="32"/>
      <c r="BH1" s="32"/>
      <c r="BI1" s="32"/>
      <c r="BJ1" s="32"/>
      <c r="BK1" s="32"/>
      <c r="BL1" s="32"/>
      <c r="BM1" s="32"/>
      <c r="BN1" s="32"/>
      <c r="BO1" s="32"/>
      <c r="BP1" s="32"/>
      <c r="BQ1" s="32"/>
      <c r="BR1" s="32"/>
    </row>
    <row r="2" spans="1:97" ht="18.75" x14ac:dyDescent="0.25">
      <c r="A2" s="18"/>
      <c r="B2" s="313" t="s">
        <v>846</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19"/>
      <c r="BD2" s="32"/>
      <c r="BE2" s="32"/>
      <c r="BF2" s="32"/>
      <c r="BG2" s="32"/>
      <c r="BH2" s="32"/>
      <c r="BI2" s="32"/>
      <c r="BJ2" s="32"/>
      <c r="BK2" s="32"/>
      <c r="BL2" s="32"/>
      <c r="BM2" s="32"/>
      <c r="BN2" s="32"/>
      <c r="BO2" s="32"/>
      <c r="BP2" s="32"/>
      <c r="BQ2" s="32"/>
      <c r="BR2" s="32"/>
    </row>
    <row r="3" spans="1:97" ht="26.25" customHeight="1" x14ac:dyDescent="0.25">
      <c r="A3" s="265" t="s">
        <v>845</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6"/>
      <c r="BD3" s="32"/>
      <c r="BE3" s="32"/>
      <c r="BF3" s="32"/>
      <c r="BG3" s="32"/>
      <c r="BH3" s="32"/>
      <c r="BI3" s="32"/>
      <c r="BJ3" s="32"/>
      <c r="BK3" s="32"/>
      <c r="BL3" s="32"/>
      <c r="BM3" s="32"/>
      <c r="BN3" s="32"/>
      <c r="BO3" s="32"/>
      <c r="BP3" s="32"/>
      <c r="BQ3" s="32"/>
      <c r="BR3" s="32"/>
    </row>
    <row r="4" spans="1:97" ht="18.75" x14ac:dyDescent="0.25">
      <c r="A4" s="73"/>
      <c r="B4" s="464" t="s">
        <v>847</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25"/>
      <c r="BD4" s="5"/>
      <c r="BE4" s="5"/>
      <c r="BF4" s="5"/>
      <c r="BG4" s="5"/>
      <c r="BH4" s="5"/>
      <c r="BI4" s="5"/>
      <c r="BJ4" s="5"/>
      <c r="BK4" s="5"/>
      <c r="BL4" s="5"/>
      <c r="BM4" s="5"/>
      <c r="BN4" s="5"/>
      <c r="BO4" s="5"/>
      <c r="BP4" s="5"/>
      <c r="BQ4" s="5"/>
    </row>
    <row r="5" spans="1:97" ht="31.5" customHeight="1" x14ac:dyDescent="0.25">
      <c r="A5" s="20"/>
      <c r="B5" s="465" t="s">
        <v>860</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21"/>
      <c r="BD5" s="32"/>
      <c r="BE5" s="32"/>
      <c r="BF5" s="32"/>
      <c r="BG5" s="32"/>
      <c r="BH5" s="32"/>
      <c r="BM5" s="475" t="s">
        <v>958</v>
      </c>
      <c r="BN5" s="475"/>
      <c r="BO5" s="475"/>
      <c r="BP5" s="475"/>
      <c r="BQ5" s="475"/>
      <c r="BR5" s="475"/>
      <c r="BS5" s="475"/>
      <c r="BT5" s="475"/>
      <c r="BU5" s="475"/>
      <c r="BV5" s="475"/>
      <c r="BW5" s="475"/>
      <c r="BX5" s="475"/>
      <c r="BY5" s="475"/>
      <c r="BZ5" s="475"/>
      <c r="CA5" s="475"/>
      <c r="CB5" s="475"/>
      <c r="CC5" s="475"/>
      <c r="CD5" s="475"/>
      <c r="CE5" s="475"/>
      <c r="CF5" s="475"/>
      <c r="CG5" s="475"/>
      <c r="CH5" s="475"/>
      <c r="CI5" s="475"/>
      <c r="CJ5" s="475"/>
      <c r="CK5" s="475"/>
      <c r="CL5" s="475"/>
      <c r="CM5" s="475"/>
      <c r="CN5" s="475"/>
      <c r="CO5" s="475"/>
      <c r="CP5" s="475"/>
      <c r="CQ5" s="475"/>
      <c r="CR5" s="475"/>
      <c r="CS5" s="475"/>
    </row>
    <row r="6" spans="1:97" ht="150" customHeight="1" x14ac:dyDescent="0.25">
      <c r="A6" s="20"/>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21"/>
      <c r="BD6" s="32"/>
      <c r="BE6" s="32"/>
      <c r="BF6" s="32"/>
      <c r="BG6" s="32"/>
      <c r="BH6" s="32"/>
      <c r="BM6" s="476" t="s">
        <v>964</v>
      </c>
      <c r="BN6" s="476"/>
      <c r="BO6" s="476"/>
      <c r="BP6" s="476"/>
      <c r="BQ6" s="476"/>
      <c r="BR6" s="476"/>
      <c r="BS6" s="476"/>
      <c r="BT6" s="476"/>
      <c r="BU6" s="476"/>
      <c r="BV6" s="476"/>
      <c r="BW6" s="476"/>
      <c r="BX6" s="476"/>
      <c r="BY6" s="476"/>
      <c r="BZ6" s="476"/>
      <c r="CA6" s="476"/>
      <c r="CB6" s="476"/>
      <c r="CC6" s="476"/>
      <c r="CD6" s="476"/>
      <c r="CE6" s="476"/>
      <c r="CF6" s="476"/>
      <c r="CG6" s="476"/>
      <c r="CH6" s="476"/>
      <c r="CI6" s="476"/>
      <c r="CJ6" s="476"/>
      <c r="CK6" s="476"/>
      <c r="CL6" s="476"/>
      <c r="CM6" s="476"/>
      <c r="CN6" s="476"/>
      <c r="CO6" s="476"/>
      <c r="CP6" s="476"/>
      <c r="CQ6" s="476"/>
      <c r="CR6" s="476"/>
      <c r="CS6" s="476"/>
    </row>
    <row r="7" spans="1:97" ht="99.75" customHeight="1" x14ac:dyDescent="0.25">
      <c r="A7" s="20"/>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21"/>
      <c r="BD7" s="32"/>
      <c r="BE7" s="32"/>
      <c r="BF7" s="32"/>
      <c r="BG7" s="32"/>
      <c r="BH7" s="32"/>
      <c r="BI7" s="32"/>
      <c r="BJ7" s="32"/>
      <c r="BK7" s="32"/>
      <c r="BL7" s="32"/>
      <c r="BM7" s="5"/>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row>
    <row r="8" spans="1:97" ht="9.75" customHeight="1" x14ac:dyDescent="0.25">
      <c r="A8" s="2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21"/>
      <c r="BD8" s="32"/>
      <c r="BE8" s="32"/>
      <c r="BF8" s="32"/>
      <c r="BG8" s="32"/>
      <c r="BH8" s="32"/>
      <c r="BI8" s="32"/>
      <c r="BJ8" s="32"/>
      <c r="BK8" s="32"/>
      <c r="BL8" s="32"/>
      <c r="BM8" s="32"/>
      <c r="BN8" s="32"/>
      <c r="BO8" s="32"/>
      <c r="BP8" s="32"/>
      <c r="BQ8" s="32"/>
      <c r="BR8" s="32"/>
    </row>
    <row r="9" spans="1:97" ht="18.75" x14ac:dyDescent="0.25">
      <c r="A9" s="22"/>
      <c r="B9" s="464" t="s">
        <v>848</v>
      </c>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25"/>
      <c r="BJ9" s="32"/>
      <c r="BK9" s="32"/>
      <c r="BL9" s="32"/>
      <c r="BM9" s="32"/>
      <c r="BN9" s="32"/>
      <c r="BO9" s="32"/>
      <c r="BP9" s="32"/>
      <c r="BQ9" s="32"/>
      <c r="BR9" s="32"/>
      <c r="BS9" s="32"/>
      <c r="BT9" s="32"/>
      <c r="BU9" s="32"/>
      <c r="BV9" s="32"/>
      <c r="BW9" s="32"/>
      <c r="BX9" s="32"/>
      <c r="BY9" s="32"/>
    </row>
    <row r="10" spans="1:97" x14ac:dyDescent="0.25">
      <c r="A10" s="20"/>
      <c r="B10" s="463" t="s">
        <v>861</v>
      </c>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33"/>
      <c r="BD10" s="32"/>
      <c r="BE10" s="32"/>
      <c r="BF10" s="32"/>
      <c r="BG10" s="32"/>
      <c r="BH10" s="32"/>
      <c r="BI10" s="32"/>
      <c r="BJ10" s="32"/>
      <c r="BK10" s="32"/>
      <c r="BL10" s="32"/>
      <c r="BM10" s="32"/>
      <c r="BN10" s="32"/>
      <c r="BO10" s="32"/>
      <c r="BP10" s="32"/>
      <c r="BQ10" s="32"/>
      <c r="BR10" s="32"/>
    </row>
    <row r="11" spans="1:97" ht="31.5" customHeight="1" x14ac:dyDescent="0.25">
      <c r="A11" s="20"/>
      <c r="B11" s="465" t="s">
        <v>862</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33"/>
      <c r="BD11" s="32"/>
      <c r="BE11" s="32"/>
      <c r="BF11" s="32"/>
      <c r="BG11" s="32"/>
      <c r="BH11" s="32"/>
      <c r="BI11" s="32"/>
      <c r="BJ11" s="32"/>
      <c r="BK11" s="32"/>
      <c r="BL11" s="32"/>
      <c r="BM11" s="32"/>
      <c r="BN11" s="32"/>
      <c r="BO11" s="32"/>
      <c r="BP11" s="32"/>
      <c r="BQ11" s="32"/>
      <c r="BR11" s="32"/>
    </row>
    <row r="12" spans="1:97" ht="99" customHeight="1" x14ac:dyDescent="0.25">
      <c r="A12" s="20"/>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33"/>
      <c r="BD12" s="32"/>
      <c r="BE12" s="32"/>
      <c r="BF12" s="32"/>
      <c r="BG12" s="32"/>
      <c r="BH12" s="32"/>
      <c r="BI12" s="32"/>
      <c r="BJ12" s="32"/>
      <c r="BK12" s="32"/>
      <c r="BL12" s="32"/>
      <c r="BM12" s="32"/>
      <c r="BN12" s="32"/>
      <c r="BO12" s="32"/>
      <c r="BP12" s="32"/>
      <c r="BQ12" s="32"/>
      <c r="BR12" s="32"/>
    </row>
    <row r="13" spans="1:97" x14ac:dyDescent="0.25">
      <c r="A13" s="20"/>
      <c r="B13" s="463" t="s">
        <v>863</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33"/>
      <c r="BD13" s="32"/>
      <c r="BE13" s="32"/>
      <c r="BF13" s="32"/>
      <c r="BG13" s="32"/>
      <c r="BH13" s="32"/>
      <c r="BI13" s="32"/>
      <c r="BJ13" s="32"/>
      <c r="BK13" s="32"/>
      <c r="BL13" s="32"/>
      <c r="BM13" s="32"/>
      <c r="BN13" s="32"/>
      <c r="BO13" s="32"/>
      <c r="BP13" s="32"/>
      <c r="BQ13" s="32"/>
      <c r="BR13" s="32"/>
    </row>
    <row r="14" spans="1:97" ht="31.5" customHeight="1" x14ac:dyDescent="0.25">
      <c r="A14" s="20"/>
      <c r="B14" s="465" t="s">
        <v>865</v>
      </c>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c r="AY14" s="465"/>
      <c r="AZ14" s="465"/>
      <c r="BA14" s="465"/>
      <c r="BB14" s="465"/>
      <c r="BC14" s="33"/>
      <c r="BD14" s="32"/>
      <c r="BE14" s="32"/>
      <c r="BF14" s="32"/>
      <c r="BG14" s="32"/>
      <c r="BH14" s="32"/>
      <c r="BI14" s="32"/>
      <c r="BJ14" s="32"/>
      <c r="BK14" s="32"/>
      <c r="BL14" s="32"/>
      <c r="BM14" s="32"/>
      <c r="BN14" s="32"/>
      <c r="BO14" s="32"/>
      <c r="BP14" s="32"/>
      <c r="BQ14" s="32"/>
      <c r="BR14" s="32"/>
    </row>
    <row r="15" spans="1:97" ht="147" customHeight="1" x14ac:dyDescent="0.25">
      <c r="A15" s="20"/>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33"/>
      <c r="BD15" s="32"/>
      <c r="BE15" s="32"/>
      <c r="BF15" s="32"/>
      <c r="BG15" s="32"/>
      <c r="BH15" s="32"/>
      <c r="BI15" s="32"/>
      <c r="BJ15" s="32"/>
      <c r="BK15" s="32"/>
      <c r="BL15" s="32"/>
      <c r="BM15" s="32"/>
      <c r="BN15" s="32"/>
      <c r="BO15" s="32"/>
      <c r="BP15" s="32"/>
      <c r="BQ15" s="32"/>
      <c r="BR15" s="32"/>
    </row>
    <row r="16" spans="1:97" x14ac:dyDescent="0.25">
      <c r="A16" s="20"/>
      <c r="B16" s="463" t="s">
        <v>851</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33"/>
      <c r="BD16" s="32"/>
      <c r="BE16" s="32"/>
      <c r="BF16" s="32"/>
      <c r="BG16" s="32"/>
      <c r="BH16" s="32"/>
      <c r="BI16" s="32"/>
      <c r="BJ16" s="32"/>
      <c r="BK16" s="32"/>
      <c r="BL16" s="32"/>
      <c r="BM16" s="32"/>
      <c r="BN16" s="32"/>
      <c r="BO16" s="32"/>
      <c r="BP16" s="32"/>
      <c r="BQ16" s="32"/>
      <c r="BR16" s="32"/>
    </row>
    <row r="17" spans="1:70" ht="31.5" customHeight="1" x14ac:dyDescent="0.25">
      <c r="A17" s="20"/>
      <c r="B17" s="465" t="s">
        <v>864</v>
      </c>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c r="BC17" s="33"/>
      <c r="BD17" s="32"/>
      <c r="BE17" s="32"/>
      <c r="BF17" s="32"/>
      <c r="BG17" s="32"/>
      <c r="BH17" s="32"/>
      <c r="BI17" s="32"/>
      <c r="BJ17" s="32"/>
      <c r="BK17" s="32"/>
      <c r="BL17" s="32"/>
      <c r="BM17" s="32"/>
      <c r="BN17" s="32"/>
      <c r="BO17" s="32"/>
      <c r="BP17" s="32"/>
      <c r="BQ17" s="32"/>
      <c r="BR17" s="32"/>
    </row>
    <row r="18" spans="1:70" ht="125.25" customHeight="1" x14ac:dyDescent="0.25">
      <c r="A18" s="20"/>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33"/>
      <c r="BD18" s="32"/>
      <c r="BE18" s="32"/>
      <c r="BF18" s="32"/>
      <c r="BG18" s="32"/>
      <c r="BH18" s="32"/>
      <c r="BI18" s="32"/>
      <c r="BJ18" s="32"/>
      <c r="BK18" s="32"/>
      <c r="BL18" s="32"/>
      <c r="BM18" s="32"/>
      <c r="BN18" s="32"/>
      <c r="BO18" s="32"/>
      <c r="BP18" s="32"/>
      <c r="BQ18" s="32"/>
      <c r="BR18" s="32"/>
    </row>
    <row r="19" spans="1:70" x14ac:dyDescent="0.25">
      <c r="A19" s="20"/>
      <c r="B19" s="463" t="s">
        <v>866</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33"/>
      <c r="BD19" s="32"/>
      <c r="BE19" s="32"/>
      <c r="BF19" s="32"/>
      <c r="BG19" s="32"/>
      <c r="BH19" s="32"/>
      <c r="BI19" s="32"/>
      <c r="BJ19" s="32"/>
      <c r="BK19" s="32"/>
      <c r="BL19" s="32"/>
      <c r="BM19" s="32"/>
      <c r="BN19" s="32"/>
      <c r="BO19" s="32"/>
      <c r="BP19" s="32"/>
      <c r="BQ19" s="32"/>
      <c r="BR19" s="32"/>
    </row>
    <row r="20" spans="1:70" x14ac:dyDescent="0.25">
      <c r="A20" s="20"/>
      <c r="B20" s="465" t="s">
        <v>867</v>
      </c>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65"/>
      <c r="AS20" s="465"/>
      <c r="AT20" s="465"/>
      <c r="AU20" s="465"/>
      <c r="AV20" s="465"/>
      <c r="AW20" s="465"/>
      <c r="AX20" s="465"/>
      <c r="AY20" s="465"/>
      <c r="AZ20" s="465"/>
      <c r="BA20" s="465"/>
      <c r="BB20" s="465"/>
      <c r="BC20" s="33"/>
      <c r="BD20" s="32"/>
      <c r="BE20" s="32"/>
      <c r="BF20" s="32"/>
      <c r="BG20" s="32"/>
      <c r="BH20" s="32"/>
      <c r="BI20" s="32"/>
      <c r="BJ20" s="32"/>
      <c r="BK20" s="32"/>
      <c r="BL20" s="32"/>
      <c r="BM20" s="32"/>
      <c r="BN20" s="32"/>
      <c r="BO20" s="32"/>
      <c r="BP20" s="32"/>
      <c r="BQ20" s="32"/>
      <c r="BR20" s="32"/>
    </row>
    <row r="21" spans="1:70" ht="125.25" customHeight="1" x14ac:dyDescent="0.25">
      <c r="A21" s="20"/>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33"/>
      <c r="BD21" s="32"/>
      <c r="BE21" s="32"/>
      <c r="BF21" s="32"/>
      <c r="BG21" s="32"/>
      <c r="BH21" s="32"/>
      <c r="BI21" s="32"/>
      <c r="BJ21" s="32"/>
      <c r="BK21" s="32"/>
      <c r="BL21" s="32"/>
      <c r="BM21" s="32"/>
      <c r="BN21" s="32"/>
      <c r="BO21" s="32"/>
      <c r="BP21" s="32"/>
      <c r="BQ21" s="32"/>
      <c r="BR21" s="32"/>
    </row>
    <row r="22" spans="1:70" x14ac:dyDescent="0.25">
      <c r="A22" s="20"/>
      <c r="B22" s="463" t="s">
        <v>857</v>
      </c>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33"/>
      <c r="BD22" s="32"/>
      <c r="BE22" s="32"/>
      <c r="BF22" s="32"/>
      <c r="BG22" s="32"/>
      <c r="BH22" s="32"/>
      <c r="BI22" s="32"/>
      <c r="BJ22" s="32"/>
      <c r="BK22" s="32"/>
      <c r="BL22" s="32"/>
      <c r="BM22" s="32"/>
      <c r="BN22" s="32"/>
      <c r="BO22" s="32"/>
      <c r="BP22" s="32"/>
      <c r="BQ22" s="32"/>
      <c r="BR22" s="32"/>
    </row>
    <row r="23" spans="1:70" ht="31.5" customHeight="1" x14ac:dyDescent="0.25">
      <c r="A23" s="20"/>
      <c r="B23" s="465" t="s">
        <v>868</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33"/>
      <c r="BD23" s="32"/>
      <c r="BE23" s="32"/>
      <c r="BF23" s="32"/>
      <c r="BG23" s="32"/>
      <c r="BH23" s="32"/>
      <c r="BI23" s="32"/>
      <c r="BJ23" s="32"/>
      <c r="BK23" s="32"/>
      <c r="BL23" s="32"/>
      <c r="BM23" s="32"/>
      <c r="BN23" s="32"/>
      <c r="BO23" s="32"/>
      <c r="BP23" s="32"/>
      <c r="BQ23" s="32"/>
      <c r="BR23" s="32"/>
    </row>
    <row r="24" spans="1:70" ht="125.25" customHeight="1" x14ac:dyDescent="0.25">
      <c r="A24" s="20"/>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33"/>
      <c r="BD24" s="32"/>
      <c r="BE24" s="32"/>
      <c r="BF24" s="32"/>
      <c r="BG24" s="32"/>
      <c r="BH24" s="32"/>
      <c r="BI24" s="32"/>
      <c r="BJ24" s="32"/>
      <c r="BK24" s="32"/>
      <c r="BL24" s="32"/>
      <c r="BM24" s="32"/>
      <c r="BN24" s="32"/>
      <c r="BO24" s="32"/>
      <c r="BP24" s="32"/>
      <c r="BQ24" s="32"/>
      <c r="BR24" s="32"/>
    </row>
    <row r="25" spans="1:70" ht="6.75" customHeight="1" thickBot="1" x14ac:dyDescent="0.3">
      <c r="A25" s="28"/>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30"/>
      <c r="AD25" s="30"/>
      <c r="AE25" s="467"/>
      <c r="AF25" s="467"/>
      <c r="AG25" s="467"/>
      <c r="AH25" s="467"/>
      <c r="AI25" s="467"/>
      <c r="AJ25" s="468"/>
      <c r="AK25" s="468"/>
      <c r="AL25" s="468"/>
      <c r="AM25" s="468"/>
      <c r="AN25" s="468"/>
      <c r="AO25" s="468"/>
      <c r="AP25" s="468"/>
      <c r="AQ25" s="34"/>
      <c r="AR25" s="34"/>
      <c r="AS25" s="34"/>
      <c r="AT25" s="34"/>
      <c r="AU25" s="34"/>
      <c r="AV25" s="35"/>
      <c r="AW25" s="35"/>
      <c r="AX25" s="35"/>
      <c r="AY25" s="35"/>
      <c r="AZ25" s="35"/>
      <c r="BA25" s="35"/>
      <c r="BB25" s="35"/>
      <c r="BC25" s="31"/>
      <c r="BD25" s="5"/>
      <c r="BE25" s="5"/>
      <c r="BF25" s="5"/>
      <c r="BG25" s="5"/>
      <c r="BH25" s="5"/>
      <c r="BI25" s="5"/>
      <c r="BJ25" s="5"/>
      <c r="BK25" s="5"/>
      <c r="BL25" s="5"/>
      <c r="BM25" s="5"/>
      <c r="BN25" s="5"/>
      <c r="BO25" s="5"/>
      <c r="BP25" s="5"/>
      <c r="BQ25" s="5"/>
    </row>
    <row r="26" spans="1:70" ht="16.5" thickTop="1" x14ac:dyDescent="0.25"/>
  </sheetData>
  <sheetProtection algorithmName="SHA-512" hashValue="59e2Rs9QyDG7SwuJMCA/k0nsus4HK12cC9MxSZoGL2450lDETfXoDzViz7jJwBJ0INbqj5TdVFEg7P4vhO/jDg==" saltValue="icuvkmC5HkB3ZTJ8W5SkDg==" spinCount="100000" sheet="1" selectLockedCells="1"/>
  <mergeCells count="28">
    <mergeCell ref="BM5:CS5"/>
    <mergeCell ref="BM6:CS6"/>
    <mergeCell ref="B6:BB7"/>
    <mergeCell ref="A1:BC1"/>
    <mergeCell ref="B2:BB2"/>
    <mergeCell ref="A3:BC3"/>
    <mergeCell ref="B4:BB4"/>
    <mergeCell ref="B5:BB5"/>
    <mergeCell ref="B20:BB20"/>
    <mergeCell ref="B9:BB9"/>
    <mergeCell ref="B10:BB10"/>
    <mergeCell ref="B11:BB11"/>
    <mergeCell ref="B12:BB12"/>
    <mergeCell ref="B13:BB13"/>
    <mergeCell ref="B14:BB14"/>
    <mergeCell ref="B15:BB15"/>
    <mergeCell ref="B16:BB16"/>
    <mergeCell ref="B17:BB17"/>
    <mergeCell ref="B18:BB18"/>
    <mergeCell ref="B19:BB19"/>
    <mergeCell ref="B21:BB21"/>
    <mergeCell ref="B22:BB22"/>
    <mergeCell ref="B23:BB23"/>
    <mergeCell ref="B24:BB24"/>
    <mergeCell ref="B25:K25"/>
    <mergeCell ref="L25:AB25"/>
    <mergeCell ref="AE25:AI25"/>
    <mergeCell ref="AJ25:AP25"/>
  </mergeCells>
  <conditionalFormatting sqref="AV25">
    <cfRule type="cellIs" dxfId="5" priority="1" operator="lessThan">
      <formula>0</formula>
    </cfRule>
  </conditionalFormatting>
  <pageMargins left="0.25" right="0.25" top="0.25" bottom="0.2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6A8C5-0D07-49AC-A2CE-ABC367459ED5}">
  <sheetPr codeName="Sheet1">
    <pageSetUpPr fitToPage="1"/>
  </sheetPr>
  <dimension ref="A1:DK47"/>
  <sheetViews>
    <sheetView workbookViewId="0">
      <selection activeCell="AO12" sqref="AO12:BB14"/>
    </sheetView>
  </sheetViews>
  <sheetFormatPr defaultColWidth="8.7109375" defaultRowHeight="15.75" x14ac:dyDescent="0.25"/>
  <cols>
    <col min="1" max="1" width="0.42578125" style="43" customWidth="1"/>
    <col min="2" max="2" width="1.85546875" style="43" customWidth="1"/>
    <col min="3" max="54" width="1.85546875" style="44" customWidth="1"/>
    <col min="55" max="55" width="0.85546875" style="44" customWidth="1"/>
    <col min="56" max="66" width="1.85546875" style="44" customWidth="1"/>
    <col min="67" max="111" width="1.85546875" style="43" customWidth="1"/>
    <col min="112" max="16384" width="8.7109375" style="43"/>
  </cols>
  <sheetData>
    <row r="1" spans="1:115" ht="52.5" customHeight="1" thickTop="1" x14ac:dyDescent="0.25">
      <c r="A1" s="260" t="s">
        <v>384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2"/>
      <c r="BD1" s="42"/>
      <c r="BE1" s="42"/>
      <c r="BF1" s="42"/>
      <c r="BG1" s="42"/>
      <c r="BH1" s="42"/>
      <c r="BI1" s="42"/>
      <c r="BJ1" s="42"/>
      <c r="BK1" s="42"/>
      <c r="BL1" s="42"/>
      <c r="BM1" s="42"/>
      <c r="BN1" s="42"/>
    </row>
    <row r="2" spans="1:115" ht="25.5" customHeight="1" x14ac:dyDescent="0.25">
      <c r="A2" s="18"/>
      <c r="B2" s="263" t="s">
        <v>765</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19"/>
      <c r="BD2" s="42"/>
      <c r="BE2" s="42"/>
      <c r="BF2" s="42"/>
      <c r="BG2" s="42"/>
      <c r="BH2" s="42"/>
      <c r="BI2" s="42"/>
      <c r="BJ2" s="42"/>
      <c r="BK2" s="42"/>
      <c r="BL2" s="42"/>
      <c r="BM2" s="42"/>
      <c r="BN2" s="42"/>
    </row>
    <row r="3" spans="1:115" ht="18.75" x14ac:dyDescent="0.25">
      <c r="A3" s="265" t="s">
        <v>809</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6"/>
      <c r="BD3" s="42"/>
      <c r="BE3" s="42"/>
      <c r="BF3" s="42"/>
      <c r="BG3" s="42"/>
      <c r="BH3" s="42"/>
      <c r="BI3" s="42"/>
      <c r="BJ3" s="42"/>
      <c r="BK3" s="42"/>
      <c r="BL3" s="486" t="s">
        <v>958</v>
      </c>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row>
    <row r="4" spans="1:115" ht="18.75" customHeight="1" x14ac:dyDescent="0.25">
      <c r="A4" s="267" t="s">
        <v>815</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9"/>
      <c r="BD4" s="46"/>
      <c r="BE4" s="45"/>
      <c r="BF4" s="45"/>
      <c r="BG4" s="45"/>
      <c r="BH4" s="45"/>
      <c r="BI4" s="43"/>
      <c r="BJ4" s="43"/>
      <c r="BK4" s="43"/>
      <c r="BL4" s="165" t="s">
        <v>959</v>
      </c>
      <c r="BM4" s="484" t="s">
        <v>967</v>
      </c>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row>
    <row r="5" spans="1:115" ht="18" customHeight="1" x14ac:dyDescent="0.25">
      <c r="A5" s="26"/>
      <c r="B5" s="483" t="s">
        <v>813</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11"/>
      <c r="AI5" s="11"/>
      <c r="AJ5" s="11"/>
      <c r="AK5" s="11"/>
      <c r="AL5" s="11"/>
      <c r="AM5" s="11"/>
      <c r="AN5" s="11"/>
      <c r="AO5" s="11"/>
      <c r="AP5" s="11"/>
      <c r="AQ5" s="11"/>
      <c r="AR5" s="11"/>
      <c r="AS5" s="11"/>
      <c r="AT5" s="11"/>
      <c r="AU5" s="11"/>
      <c r="AV5" s="11"/>
      <c r="AW5" s="11"/>
      <c r="AX5" s="11"/>
      <c r="AY5" s="11"/>
      <c r="AZ5" s="11"/>
      <c r="BA5" s="11"/>
      <c r="BB5" s="11"/>
      <c r="BC5" s="27"/>
      <c r="BD5" s="43"/>
      <c r="BE5" s="43"/>
      <c r="BF5" s="43"/>
      <c r="BG5" s="43"/>
      <c r="BH5" s="43"/>
      <c r="BI5" s="43"/>
      <c r="BJ5" s="43"/>
      <c r="BK5" s="43"/>
      <c r="BL5" s="165"/>
      <c r="BM5" s="484"/>
      <c r="BN5" s="484"/>
      <c r="BO5" s="484"/>
      <c r="BP5" s="484"/>
      <c r="BQ5" s="484"/>
      <c r="BR5" s="484"/>
      <c r="BS5" s="484"/>
      <c r="BT5" s="484"/>
      <c r="BU5" s="484"/>
      <c r="BV5" s="484"/>
      <c r="BW5" s="484"/>
      <c r="BX5" s="484"/>
      <c r="BY5" s="484"/>
      <c r="BZ5" s="484"/>
      <c r="CA5" s="484"/>
      <c r="CB5" s="484"/>
      <c r="CC5" s="484"/>
      <c r="CD5" s="484"/>
      <c r="CE5" s="484"/>
      <c r="CF5" s="484"/>
      <c r="CG5" s="484"/>
      <c r="CH5" s="484"/>
      <c r="CI5" s="484"/>
      <c r="CJ5" s="484"/>
      <c r="CK5" s="484"/>
      <c r="CL5" s="484"/>
      <c r="CM5" s="484"/>
      <c r="CN5" s="484"/>
      <c r="CO5" s="484"/>
      <c r="CP5" s="484"/>
      <c r="CQ5" s="484"/>
      <c r="CR5" s="484"/>
      <c r="CS5" s="484"/>
      <c r="CT5" s="484"/>
      <c r="CU5" s="484"/>
      <c r="CV5" s="484"/>
      <c r="CW5" s="484"/>
      <c r="CX5" s="484"/>
      <c r="CY5" s="484"/>
      <c r="CZ5" s="484"/>
      <c r="DA5" s="484"/>
      <c r="DB5" s="484"/>
      <c r="DC5" s="484"/>
      <c r="DD5" s="484"/>
      <c r="DE5" s="484"/>
      <c r="DF5" s="484"/>
      <c r="DG5" s="484"/>
      <c r="DH5" s="484"/>
      <c r="DI5" s="484"/>
      <c r="DJ5" s="484"/>
      <c r="DK5" s="484"/>
    </row>
    <row r="6" spans="1:115" ht="18" customHeight="1" x14ac:dyDescent="0.25">
      <c r="A6" s="26"/>
      <c r="B6" s="482" t="s">
        <v>816</v>
      </c>
      <c r="C6" s="482"/>
      <c r="D6" s="85"/>
      <c r="E6" s="7"/>
      <c r="F6" s="483" t="s">
        <v>810</v>
      </c>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23"/>
      <c r="BL6" s="167"/>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row>
    <row r="7" spans="1:115" ht="18" customHeight="1" x14ac:dyDescent="0.25">
      <c r="A7" s="26"/>
      <c r="B7" s="482"/>
      <c r="C7" s="482"/>
      <c r="D7" s="85"/>
      <c r="E7" s="11"/>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23"/>
      <c r="BL7" s="178" t="s">
        <v>960</v>
      </c>
      <c r="BM7" s="485" t="s">
        <v>965</v>
      </c>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485"/>
      <c r="DG7" s="485"/>
      <c r="DH7" s="485"/>
      <c r="DI7" s="485"/>
      <c r="DJ7" s="485"/>
      <c r="DK7" s="485"/>
    </row>
    <row r="8" spans="1:115" ht="18" customHeight="1" x14ac:dyDescent="0.25">
      <c r="A8" s="26"/>
      <c r="B8" s="482"/>
      <c r="C8" s="482"/>
      <c r="D8" s="85"/>
      <c r="E8" s="7"/>
      <c r="F8" s="483" t="s">
        <v>811</v>
      </c>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23"/>
      <c r="BL8" s="167"/>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row>
    <row r="9" spans="1:115" ht="18" customHeight="1" x14ac:dyDescent="0.25">
      <c r="A9" s="26"/>
      <c r="B9" s="482"/>
      <c r="C9" s="482"/>
      <c r="D9" s="85"/>
      <c r="E9" s="11"/>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23"/>
      <c r="BL9" s="167" t="s">
        <v>961</v>
      </c>
      <c r="BM9" s="484" t="s">
        <v>966</v>
      </c>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c r="CN9" s="484"/>
      <c r="CO9" s="484"/>
      <c r="CP9" s="484"/>
      <c r="CQ9" s="484"/>
      <c r="CR9" s="484"/>
      <c r="CS9" s="484"/>
      <c r="CT9" s="484"/>
      <c r="CU9" s="484"/>
      <c r="CV9" s="484"/>
      <c r="CW9" s="484"/>
      <c r="CX9" s="484"/>
      <c r="CY9" s="484"/>
      <c r="CZ9" s="484"/>
      <c r="DA9" s="484"/>
      <c r="DB9" s="484"/>
      <c r="DC9" s="484"/>
      <c r="DD9" s="484"/>
      <c r="DE9" s="484"/>
      <c r="DF9" s="484"/>
      <c r="DG9" s="484"/>
      <c r="DH9" s="484"/>
      <c r="DI9" s="484"/>
      <c r="DJ9" s="484"/>
      <c r="DK9" s="484"/>
    </row>
    <row r="10" spans="1:115" ht="18" customHeight="1" x14ac:dyDescent="0.25">
      <c r="A10" s="26"/>
      <c r="B10" s="482"/>
      <c r="C10" s="482"/>
      <c r="D10" s="85"/>
      <c r="E10" s="7"/>
      <c r="F10" s="483" t="s">
        <v>812</v>
      </c>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23"/>
      <c r="BL10" s="43"/>
      <c r="BM10" s="43"/>
      <c r="BN10" s="43"/>
    </row>
    <row r="11" spans="1:115" ht="18" customHeight="1" x14ac:dyDescent="0.25">
      <c r="A11" s="26"/>
      <c r="B11" s="482"/>
      <c r="C11" s="482"/>
      <c r="D11" s="85"/>
      <c r="E11" s="9"/>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23"/>
      <c r="BL11" s="43"/>
      <c r="BM11" s="43"/>
      <c r="BN11" s="43"/>
    </row>
    <row r="12" spans="1:115" ht="18" customHeight="1" x14ac:dyDescent="0.25">
      <c r="A12" s="26"/>
      <c r="B12" s="482"/>
      <c r="C12" s="482"/>
      <c r="D12" s="48"/>
      <c r="E12" s="48"/>
      <c r="F12" s="480" t="str">
        <f>"The"&amp;" "&amp;'Cover Sheet'!U6&amp;" "&amp;"Fire Department pledges to adhere to the S.A.F.E. Mission by striving to achieve its goals and objectives."</f>
        <v>The  Fire Department pledges to adhere to the S.A.F.E. Mission by striving to achieve its goals and objectives.</v>
      </c>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79" t="s">
        <v>800</v>
      </c>
      <c r="AP12" s="479"/>
      <c r="AQ12" s="479"/>
      <c r="AR12" s="479"/>
      <c r="AS12" s="479"/>
      <c r="AT12" s="479"/>
      <c r="AU12" s="479"/>
      <c r="AV12" s="479"/>
      <c r="AW12" s="479"/>
      <c r="AX12" s="479"/>
      <c r="AY12" s="479"/>
      <c r="AZ12" s="479"/>
      <c r="BA12" s="479"/>
      <c r="BB12" s="479"/>
      <c r="BC12" s="23"/>
    </row>
    <row r="13" spans="1:115" ht="18" customHeight="1" x14ac:dyDescent="0.25">
      <c r="A13" s="26"/>
      <c r="B13" s="482"/>
      <c r="C13" s="482"/>
      <c r="D13" s="48"/>
      <c r="E13" s="48"/>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79"/>
      <c r="AP13" s="479"/>
      <c r="AQ13" s="479"/>
      <c r="AR13" s="479"/>
      <c r="AS13" s="479"/>
      <c r="AT13" s="479"/>
      <c r="AU13" s="479"/>
      <c r="AV13" s="479"/>
      <c r="AW13" s="479"/>
      <c r="AX13" s="479"/>
      <c r="AY13" s="479"/>
      <c r="AZ13" s="479"/>
      <c r="BA13" s="479"/>
      <c r="BB13" s="479"/>
      <c r="BC13" s="23"/>
    </row>
    <row r="14" spans="1:115" ht="18" customHeight="1" x14ac:dyDescent="0.25">
      <c r="A14" s="26"/>
      <c r="B14" s="482"/>
      <c r="C14" s="482"/>
      <c r="D14" s="48"/>
      <c r="E14" s="48"/>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79"/>
      <c r="AP14" s="479"/>
      <c r="AQ14" s="479"/>
      <c r="AR14" s="479"/>
      <c r="AS14" s="479"/>
      <c r="AT14" s="479"/>
      <c r="AU14" s="479"/>
      <c r="AV14" s="479"/>
      <c r="AW14" s="479"/>
      <c r="AX14" s="479"/>
      <c r="AY14" s="479"/>
      <c r="AZ14" s="479"/>
      <c r="BA14" s="479"/>
      <c r="BB14" s="479"/>
      <c r="BC14" s="23"/>
      <c r="BN14" s="43"/>
    </row>
    <row r="15" spans="1:115" ht="18" customHeight="1" x14ac:dyDescent="0.25">
      <c r="A15" s="26"/>
      <c r="B15" s="482"/>
      <c r="C15" s="482"/>
      <c r="D15" s="48"/>
      <c r="E15" s="48"/>
      <c r="F15" s="480" t="str">
        <f>"The"&amp;" "&amp;'Cover Sheet'!U6&amp;" "&amp;"Fire Department pledges to adhere to the Senior SAFE Mission by striving to achieve its goals and objectives."</f>
        <v>The  Fire Department pledges to adhere to the Senior SAFE Mission by striving to achieve its goals and objectives.</v>
      </c>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79" t="s">
        <v>801</v>
      </c>
      <c r="AP15" s="479"/>
      <c r="AQ15" s="479"/>
      <c r="AR15" s="479"/>
      <c r="AS15" s="479"/>
      <c r="AT15" s="479"/>
      <c r="AU15" s="479"/>
      <c r="AV15" s="479"/>
      <c r="AW15" s="479"/>
      <c r="AX15" s="479"/>
      <c r="AY15" s="479"/>
      <c r="AZ15" s="479"/>
      <c r="BA15" s="479"/>
      <c r="BB15" s="479"/>
      <c r="BC15" s="23"/>
      <c r="BN15" s="43"/>
    </row>
    <row r="16" spans="1:115" ht="18" customHeight="1" x14ac:dyDescent="0.25">
      <c r="A16" s="26"/>
      <c r="B16" s="482"/>
      <c r="C16" s="482"/>
      <c r="D16" s="48"/>
      <c r="E16" s="48"/>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79"/>
      <c r="AP16" s="479"/>
      <c r="AQ16" s="479"/>
      <c r="AR16" s="479"/>
      <c r="AS16" s="479"/>
      <c r="AT16" s="479"/>
      <c r="AU16" s="479"/>
      <c r="AV16" s="479"/>
      <c r="AW16" s="479"/>
      <c r="AX16" s="479"/>
      <c r="AY16" s="479"/>
      <c r="AZ16" s="479"/>
      <c r="BA16" s="479"/>
      <c r="BB16" s="479"/>
      <c r="BC16" s="23"/>
      <c r="BN16" s="43"/>
    </row>
    <row r="17" spans="1:66" ht="18" customHeight="1" x14ac:dyDescent="0.25">
      <c r="A17" s="26"/>
      <c r="B17" s="55"/>
      <c r="C17" s="55"/>
      <c r="D17" s="52"/>
      <c r="E17" s="52"/>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79"/>
      <c r="AP17" s="479"/>
      <c r="AQ17" s="479"/>
      <c r="AR17" s="479"/>
      <c r="AS17" s="479"/>
      <c r="AT17" s="479"/>
      <c r="AU17" s="479"/>
      <c r="AV17" s="479"/>
      <c r="AW17" s="479"/>
      <c r="AX17" s="479"/>
      <c r="AY17" s="479"/>
      <c r="AZ17" s="479"/>
      <c r="BA17" s="479"/>
      <c r="BB17" s="479"/>
      <c r="BC17" s="23"/>
    </row>
    <row r="18" spans="1:66" ht="6.75" customHeight="1" x14ac:dyDescent="0.25">
      <c r="A18" s="26"/>
      <c r="B18" s="84"/>
      <c r="C18" s="84"/>
      <c r="D18" s="52"/>
      <c r="E18" s="52"/>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2"/>
      <c r="AP18" s="82"/>
      <c r="AQ18" s="82"/>
      <c r="AR18" s="82"/>
      <c r="AS18" s="82"/>
      <c r="AT18" s="82"/>
      <c r="AU18" s="82"/>
      <c r="AV18" s="82"/>
      <c r="AW18" s="82"/>
      <c r="AX18" s="82"/>
      <c r="AY18" s="82"/>
      <c r="AZ18" s="82"/>
      <c r="BA18" s="82"/>
      <c r="BB18" s="82"/>
      <c r="BC18" s="23"/>
    </row>
    <row r="19" spans="1:66" x14ac:dyDescent="0.25">
      <c r="A19" s="26"/>
      <c r="B19" s="55"/>
      <c r="C19" s="7"/>
      <c r="D19" s="477" t="s">
        <v>383</v>
      </c>
      <c r="E19" s="477"/>
      <c r="F19" s="477"/>
      <c r="G19" s="477"/>
      <c r="H19" s="477"/>
      <c r="I19" s="294" t="str">
        <f>IF('Cover Sheet'!I30="", "", IF('Cover Sheet'!I34="", "", IF('Cover Sheet'!J32="", 'Cover Sheet'!I30&amp;" "&amp;'Cover Sheet'!I34, 'Cover Sheet'!I30&amp;" "&amp;'Cover Sheet'!I32&amp;" "&amp;'Cover Sheet'!I34)))</f>
        <v/>
      </c>
      <c r="J19" s="294"/>
      <c r="K19" s="294"/>
      <c r="L19" s="294"/>
      <c r="M19" s="294"/>
      <c r="N19" s="294"/>
      <c r="O19" s="294"/>
      <c r="P19" s="294"/>
      <c r="Q19" s="294"/>
      <c r="R19" s="294"/>
      <c r="S19" s="294"/>
      <c r="T19" s="294"/>
      <c r="U19" s="294"/>
      <c r="V19" s="294"/>
      <c r="W19" s="49"/>
      <c r="X19" s="49"/>
      <c r="Y19" s="477" t="s">
        <v>381</v>
      </c>
      <c r="Z19" s="477"/>
      <c r="AA19" s="477"/>
      <c r="AB19" s="477"/>
      <c r="AC19" s="481" t="str">
        <f>IF('Cover Sheet'!AC30="", "", 'Cover Sheet'!AC30)</f>
        <v/>
      </c>
      <c r="AD19" s="481"/>
      <c r="AE19" s="481"/>
      <c r="AF19" s="481"/>
      <c r="AG19" s="481"/>
      <c r="AH19" s="481"/>
      <c r="AI19" s="481"/>
      <c r="AJ19" s="481"/>
      <c r="AK19" s="481"/>
      <c r="AL19" s="481"/>
      <c r="AM19" s="481"/>
      <c r="AN19" s="162"/>
      <c r="AO19" s="162"/>
      <c r="AP19" s="162"/>
      <c r="AQ19" s="162"/>
      <c r="AR19" s="162"/>
      <c r="AS19" s="162"/>
      <c r="AT19" s="162"/>
      <c r="AU19" s="162"/>
      <c r="AV19" s="162"/>
      <c r="AW19" s="162"/>
      <c r="AX19" s="162"/>
      <c r="AY19" s="162"/>
      <c r="AZ19" s="162"/>
      <c r="BA19" s="162"/>
      <c r="BB19" s="51"/>
      <c r="BC19" s="23"/>
    </row>
    <row r="20" spans="1:66" x14ac:dyDescent="0.25">
      <c r="A20" s="26"/>
      <c r="B20" s="55"/>
      <c r="C20" s="7"/>
      <c r="D20" s="7"/>
      <c r="E20" s="7"/>
      <c r="F20" s="7"/>
      <c r="G20" s="7"/>
      <c r="H20" s="7"/>
      <c r="I20" s="7"/>
      <c r="J20" s="7"/>
      <c r="K20" s="7"/>
      <c r="L20" s="7"/>
      <c r="M20" s="7"/>
      <c r="N20" s="7"/>
      <c r="O20" s="7"/>
      <c r="P20" s="7"/>
      <c r="Q20" s="7"/>
      <c r="R20" s="7"/>
      <c r="S20" s="7"/>
      <c r="T20" s="7"/>
      <c r="U20" s="7"/>
      <c r="V20" s="49"/>
      <c r="W20" s="49"/>
      <c r="X20" s="49"/>
      <c r="Y20" s="80"/>
      <c r="Z20" s="80"/>
      <c r="AA20" s="80"/>
      <c r="AB20" s="80"/>
      <c r="AC20" s="56"/>
      <c r="AD20" s="56"/>
      <c r="AE20" s="56"/>
      <c r="AF20" s="56"/>
      <c r="AG20" s="56"/>
      <c r="AH20" s="56"/>
      <c r="AI20" s="56"/>
      <c r="AJ20" s="56"/>
      <c r="AK20" s="56"/>
      <c r="AL20" s="56"/>
      <c r="AM20" s="56"/>
      <c r="AN20" s="162"/>
      <c r="AO20" s="162"/>
      <c r="AP20" s="162"/>
      <c r="AQ20" s="162"/>
      <c r="AR20" s="162"/>
      <c r="AS20" s="162"/>
      <c r="AT20" s="162"/>
      <c r="AU20" s="162"/>
      <c r="AV20" s="162"/>
      <c r="AW20" s="162"/>
      <c r="AX20" s="162"/>
      <c r="AY20" s="162"/>
      <c r="AZ20" s="162"/>
      <c r="BA20" s="162"/>
      <c r="BB20" s="51"/>
      <c r="BC20" s="23"/>
    </row>
    <row r="21" spans="1:66" x14ac:dyDescent="0.25">
      <c r="A21" s="26"/>
      <c r="B21" s="55"/>
      <c r="C21" s="478" t="s">
        <v>4</v>
      </c>
      <c r="D21" s="478"/>
      <c r="E21" s="478"/>
      <c r="F21" s="478"/>
      <c r="G21" s="478"/>
      <c r="H21" s="478"/>
      <c r="I21" s="259"/>
      <c r="J21" s="259"/>
      <c r="K21" s="259"/>
      <c r="L21" s="259"/>
      <c r="M21" s="259"/>
      <c r="N21" s="259"/>
      <c r="O21" s="259"/>
      <c r="P21" s="259"/>
      <c r="Q21" s="259"/>
      <c r="R21" s="259"/>
      <c r="S21" s="259"/>
      <c r="T21" s="259"/>
      <c r="U21" s="259"/>
      <c r="V21" s="259"/>
      <c r="W21" s="7"/>
      <c r="X21" s="7"/>
      <c r="Y21" s="478" t="s">
        <v>5</v>
      </c>
      <c r="Z21" s="478"/>
      <c r="AA21" s="478"/>
      <c r="AB21" s="478"/>
      <c r="AC21" s="327"/>
      <c r="AD21" s="327"/>
      <c r="AE21" s="327"/>
      <c r="AF21" s="327"/>
      <c r="AG21" s="327"/>
      <c r="AH21" s="327"/>
      <c r="AI21" s="327"/>
      <c r="AJ21" s="7"/>
      <c r="AK21" s="7"/>
      <c r="AL21" s="7"/>
      <c r="AM21" s="7"/>
      <c r="AN21" s="162"/>
      <c r="AO21" s="162"/>
      <c r="AP21" s="162"/>
      <c r="AQ21" s="162"/>
      <c r="AR21" s="162"/>
      <c r="AS21" s="162"/>
      <c r="AT21" s="162"/>
      <c r="AU21" s="162"/>
      <c r="AV21" s="162"/>
      <c r="AW21" s="162"/>
      <c r="AX21" s="162"/>
      <c r="AY21" s="162"/>
      <c r="AZ21" s="162"/>
      <c r="BA21" s="162"/>
      <c r="BB21" s="9"/>
      <c r="BC21" s="23"/>
    </row>
    <row r="22" spans="1:66" x14ac:dyDescent="0.25">
      <c r="A22" s="26"/>
      <c r="B22" s="55"/>
      <c r="C22" s="81"/>
      <c r="D22" s="81"/>
      <c r="E22" s="81"/>
      <c r="F22" s="81"/>
      <c r="G22" s="81"/>
      <c r="H22" s="81"/>
      <c r="I22" s="78"/>
      <c r="J22" s="78"/>
      <c r="K22" s="78"/>
      <c r="L22" s="78"/>
      <c r="M22" s="78"/>
      <c r="N22" s="78"/>
      <c r="O22" s="78"/>
      <c r="P22" s="78"/>
      <c r="Q22" s="78"/>
      <c r="R22" s="78"/>
      <c r="S22" s="78"/>
      <c r="T22" s="78"/>
      <c r="U22" s="78"/>
      <c r="V22" s="78"/>
      <c r="W22" s="7"/>
      <c r="X22" s="7"/>
      <c r="Y22" s="81"/>
      <c r="Z22" s="81"/>
      <c r="AA22" s="81"/>
      <c r="AB22" s="81"/>
      <c r="AC22" s="136"/>
      <c r="AD22" s="136"/>
      <c r="AE22" s="136"/>
      <c r="AF22" s="136"/>
      <c r="AG22" s="136"/>
      <c r="AH22" s="136"/>
      <c r="AI22" s="136"/>
      <c r="AJ22" s="7"/>
      <c r="AK22" s="7"/>
      <c r="AL22" s="7"/>
      <c r="AM22" s="7"/>
      <c r="AN22" s="162"/>
      <c r="AO22" s="162"/>
      <c r="AP22" s="162"/>
      <c r="AQ22" s="162"/>
      <c r="AR22" s="162"/>
      <c r="AS22" s="162"/>
      <c r="AT22" s="162"/>
      <c r="AU22" s="162"/>
      <c r="AV22" s="162"/>
      <c r="AW22" s="162"/>
      <c r="AX22" s="162"/>
      <c r="AY22" s="162"/>
      <c r="AZ22" s="162"/>
      <c r="BA22" s="162"/>
      <c r="BB22" s="9"/>
      <c r="BC22" s="23"/>
      <c r="BL22" s="43"/>
      <c r="BM22" s="43"/>
      <c r="BN22" s="43"/>
    </row>
    <row r="23" spans="1:66" ht="18.75" x14ac:dyDescent="0.25">
      <c r="A23" s="267" t="s">
        <v>799</v>
      </c>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9"/>
      <c r="BD23" s="46"/>
      <c r="BE23" s="45"/>
      <c r="BF23" s="45"/>
      <c r="BG23" s="45"/>
      <c r="BH23" s="45"/>
      <c r="BI23" s="43"/>
      <c r="BJ23" s="43"/>
      <c r="BK23" s="43"/>
      <c r="BL23" s="43"/>
      <c r="BM23" s="43"/>
      <c r="BN23" s="43"/>
    </row>
    <row r="24" spans="1:66" ht="18" customHeight="1" x14ac:dyDescent="0.25">
      <c r="A24" s="26"/>
      <c r="B24" s="483" t="str">
        <f>"As the authorizing official for the "&amp;'Cover Sheet'!N47&amp;":"</f>
        <v>As the authorizing official for the :</v>
      </c>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27"/>
      <c r="BD24" s="43"/>
      <c r="BE24" s="43"/>
      <c r="BF24" s="43"/>
      <c r="BG24" s="43"/>
      <c r="BH24" s="43"/>
      <c r="BI24" s="43"/>
      <c r="BJ24" s="43"/>
      <c r="BK24" s="43"/>
    </row>
    <row r="25" spans="1:66" ht="18" customHeight="1" x14ac:dyDescent="0.25">
      <c r="A25" s="26"/>
      <c r="B25" s="482" t="s">
        <v>814</v>
      </c>
      <c r="C25" s="482"/>
      <c r="D25" s="482"/>
      <c r="E25" s="482"/>
      <c r="F25" s="7"/>
      <c r="G25" s="483" t="s">
        <v>811</v>
      </c>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23"/>
    </row>
    <row r="26" spans="1:66" ht="18" customHeight="1" x14ac:dyDescent="0.25">
      <c r="A26" s="26"/>
      <c r="B26" s="482"/>
      <c r="C26" s="482"/>
      <c r="D26" s="482"/>
      <c r="E26" s="482"/>
      <c r="F26" s="11"/>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23"/>
      <c r="BN26" s="43"/>
    </row>
    <row r="27" spans="1:66" ht="18" customHeight="1" x14ac:dyDescent="0.25">
      <c r="A27" s="26"/>
      <c r="B27" s="482"/>
      <c r="C27" s="482"/>
      <c r="D27" s="482"/>
      <c r="E27" s="482"/>
      <c r="F27" s="7"/>
      <c r="G27" s="480" t="str">
        <f>"The"&amp;" "&amp;'Cover Sheet'!N47&amp;" "&amp;"District pledges to adhere to the S.A.F.E. Mission by striving to achieve its goals and objectives."</f>
        <v>The  District pledges to adhere to the S.A.F.E. Mission by striving to achieve its goals and objectives.</v>
      </c>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79" t="s">
        <v>800</v>
      </c>
      <c r="AP27" s="479"/>
      <c r="AQ27" s="479"/>
      <c r="AR27" s="479"/>
      <c r="AS27" s="479"/>
      <c r="AT27" s="479"/>
      <c r="AU27" s="479"/>
      <c r="AV27" s="479"/>
      <c r="AW27" s="479"/>
      <c r="AX27" s="479"/>
      <c r="AY27" s="479"/>
      <c r="AZ27" s="479"/>
      <c r="BA27" s="479"/>
      <c r="BB27" s="479"/>
      <c r="BC27" s="23"/>
      <c r="BN27" s="43"/>
    </row>
    <row r="28" spans="1:66" ht="18" customHeight="1" x14ac:dyDescent="0.25">
      <c r="A28" s="26"/>
      <c r="B28" s="482"/>
      <c r="C28" s="482"/>
      <c r="D28" s="482"/>
      <c r="E28" s="482"/>
      <c r="F28" s="49"/>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79"/>
      <c r="AP28" s="479"/>
      <c r="AQ28" s="479"/>
      <c r="AR28" s="479"/>
      <c r="AS28" s="479"/>
      <c r="AT28" s="479"/>
      <c r="AU28" s="479"/>
      <c r="AV28" s="479"/>
      <c r="AW28" s="479"/>
      <c r="AX28" s="479"/>
      <c r="AY28" s="479"/>
      <c r="AZ28" s="479"/>
      <c r="BA28" s="479"/>
      <c r="BB28" s="479"/>
      <c r="BC28" s="23"/>
      <c r="BN28" s="43"/>
    </row>
    <row r="29" spans="1:66" ht="18" customHeight="1" x14ac:dyDescent="0.25">
      <c r="A29" s="26"/>
      <c r="B29" s="55"/>
      <c r="C29" s="55"/>
      <c r="D29" s="55"/>
      <c r="E29" s="48"/>
      <c r="F29" s="49"/>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79"/>
      <c r="AP29" s="479"/>
      <c r="AQ29" s="479"/>
      <c r="AR29" s="479"/>
      <c r="AS29" s="479"/>
      <c r="AT29" s="479"/>
      <c r="AU29" s="479"/>
      <c r="AV29" s="479"/>
      <c r="AW29" s="479"/>
      <c r="AX29" s="479"/>
      <c r="AY29" s="479"/>
      <c r="AZ29" s="479"/>
      <c r="BA29" s="479"/>
      <c r="BB29" s="479"/>
      <c r="BC29" s="23"/>
    </row>
    <row r="30" spans="1:66" ht="6.75" customHeight="1" x14ac:dyDescent="0.25">
      <c r="A30" s="26"/>
      <c r="B30" s="98"/>
      <c r="C30" s="98"/>
      <c r="D30" s="52"/>
      <c r="E30" s="5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82"/>
      <c r="AP30" s="82"/>
      <c r="AQ30" s="82"/>
      <c r="AR30" s="82"/>
      <c r="AS30" s="82"/>
      <c r="AT30" s="82"/>
      <c r="AU30" s="82"/>
      <c r="AV30" s="82"/>
      <c r="AW30" s="82"/>
      <c r="AX30" s="82"/>
      <c r="AY30" s="82"/>
      <c r="AZ30" s="82"/>
      <c r="BA30" s="82"/>
      <c r="BB30" s="82"/>
      <c r="BC30" s="23"/>
    </row>
    <row r="31" spans="1:66" x14ac:dyDescent="0.25">
      <c r="A31" s="26"/>
      <c r="B31" s="55"/>
      <c r="C31" s="7"/>
      <c r="D31" s="477" t="s">
        <v>383</v>
      </c>
      <c r="E31" s="477"/>
      <c r="F31" s="477"/>
      <c r="G31" s="477"/>
      <c r="H31" s="477"/>
      <c r="I31" s="294" t="str">
        <f>IF('Cover Sheet'!I39="", "", IF('Cover Sheet'!I43="", "", IF('Cover Sheet'!J41="", 'Cover Sheet'!I39&amp;" "&amp;'Cover Sheet'!I43, 'Cover Sheet'!I39&amp;" "&amp;'Cover Sheet'!I41&amp;" "&amp;'Cover Sheet'!I43)))</f>
        <v/>
      </c>
      <c r="J31" s="294"/>
      <c r="K31" s="294"/>
      <c r="L31" s="294"/>
      <c r="M31" s="294"/>
      <c r="N31" s="294"/>
      <c r="O31" s="294"/>
      <c r="P31" s="294"/>
      <c r="Q31" s="294"/>
      <c r="R31" s="294"/>
      <c r="S31" s="294"/>
      <c r="T31" s="294"/>
      <c r="U31" s="294"/>
      <c r="V31" s="294"/>
      <c r="W31" s="49"/>
      <c r="X31" s="49"/>
      <c r="Y31" s="477" t="s">
        <v>381</v>
      </c>
      <c r="Z31" s="477"/>
      <c r="AA31" s="477"/>
      <c r="AB31" s="477"/>
      <c r="AC31" s="481" t="str">
        <f>IF('Cover Sheet'!AC48="", "", 'Cover Sheet'!AC48)</f>
        <v/>
      </c>
      <c r="AD31" s="481"/>
      <c r="AE31" s="481"/>
      <c r="AF31" s="481"/>
      <c r="AG31" s="481"/>
      <c r="AH31" s="481"/>
      <c r="AI31" s="481"/>
      <c r="AJ31" s="481"/>
      <c r="AK31" s="481"/>
      <c r="AL31" s="481"/>
      <c r="AM31" s="481"/>
      <c r="AN31" s="162"/>
      <c r="AO31" s="162"/>
      <c r="AP31" s="162"/>
      <c r="AQ31" s="162"/>
      <c r="AR31" s="162"/>
      <c r="AS31" s="162"/>
      <c r="AT31" s="162"/>
      <c r="AU31" s="162"/>
      <c r="AV31" s="162"/>
      <c r="AW31" s="162"/>
      <c r="AX31" s="162"/>
      <c r="AY31" s="162"/>
      <c r="AZ31" s="162"/>
      <c r="BA31" s="162"/>
      <c r="BB31" s="51"/>
      <c r="BC31" s="23"/>
    </row>
    <row r="32" spans="1:66" x14ac:dyDescent="0.25">
      <c r="A32" s="26"/>
      <c r="B32" s="55"/>
      <c r="C32" s="7"/>
      <c r="D32" s="7"/>
      <c r="E32" s="7"/>
      <c r="F32" s="7"/>
      <c r="G32" s="7"/>
      <c r="H32" s="7"/>
      <c r="I32" s="7"/>
      <c r="J32" s="7"/>
      <c r="K32" s="7"/>
      <c r="L32" s="7"/>
      <c r="M32" s="7"/>
      <c r="N32" s="7"/>
      <c r="O32" s="7"/>
      <c r="P32" s="7"/>
      <c r="Q32" s="7"/>
      <c r="R32" s="7"/>
      <c r="S32" s="7"/>
      <c r="T32" s="7"/>
      <c r="U32" s="7"/>
      <c r="V32" s="49"/>
      <c r="W32" s="49"/>
      <c r="X32" s="49"/>
      <c r="Y32" s="80"/>
      <c r="Z32" s="80"/>
      <c r="AA32" s="80"/>
      <c r="AB32" s="80"/>
      <c r="AC32" s="56"/>
      <c r="AD32" s="56"/>
      <c r="AE32" s="56"/>
      <c r="AF32" s="56"/>
      <c r="AG32" s="56"/>
      <c r="AH32" s="56"/>
      <c r="AI32" s="56"/>
      <c r="AJ32" s="56"/>
      <c r="AK32" s="56"/>
      <c r="AL32" s="56"/>
      <c r="AM32" s="56"/>
      <c r="AN32" s="162"/>
      <c r="AO32" s="162"/>
      <c r="AP32" s="162"/>
      <c r="AQ32" s="162"/>
      <c r="AR32" s="162"/>
      <c r="AS32" s="162"/>
      <c r="AT32" s="162"/>
      <c r="AU32" s="162"/>
      <c r="AV32" s="162"/>
      <c r="AW32" s="162"/>
      <c r="AX32" s="162"/>
      <c r="AY32" s="162"/>
      <c r="AZ32" s="162"/>
      <c r="BA32" s="162"/>
      <c r="BB32" s="51"/>
      <c r="BC32" s="23"/>
    </row>
    <row r="33" spans="1:63" x14ac:dyDescent="0.25">
      <c r="A33" s="26"/>
      <c r="B33" s="55"/>
      <c r="C33" s="478" t="s">
        <v>4</v>
      </c>
      <c r="D33" s="478"/>
      <c r="E33" s="478"/>
      <c r="F33" s="478"/>
      <c r="G33" s="478"/>
      <c r="H33" s="478"/>
      <c r="I33" s="259"/>
      <c r="J33" s="259"/>
      <c r="K33" s="259"/>
      <c r="L33" s="259"/>
      <c r="M33" s="259"/>
      <c r="N33" s="259"/>
      <c r="O33" s="259"/>
      <c r="P33" s="259"/>
      <c r="Q33" s="259"/>
      <c r="R33" s="259"/>
      <c r="S33" s="259"/>
      <c r="T33" s="259"/>
      <c r="U33" s="259"/>
      <c r="V33" s="259"/>
      <c r="W33" s="7"/>
      <c r="X33" s="7"/>
      <c r="Y33" s="478" t="s">
        <v>5</v>
      </c>
      <c r="Z33" s="478"/>
      <c r="AA33" s="478"/>
      <c r="AB33" s="478"/>
      <c r="AC33" s="327"/>
      <c r="AD33" s="327"/>
      <c r="AE33" s="327"/>
      <c r="AF33" s="327"/>
      <c r="AG33" s="327"/>
      <c r="AH33" s="327"/>
      <c r="AI33" s="327"/>
      <c r="AJ33" s="7"/>
      <c r="AK33" s="7"/>
      <c r="AL33" s="7"/>
      <c r="AM33" s="7"/>
      <c r="AN33" s="162"/>
      <c r="AO33" s="162"/>
      <c r="AP33" s="162"/>
      <c r="AQ33" s="162"/>
      <c r="AR33" s="162"/>
      <c r="AS33" s="162"/>
      <c r="AT33" s="162"/>
      <c r="AU33" s="162"/>
      <c r="AV33" s="162"/>
      <c r="AW33" s="162"/>
      <c r="AX33" s="162"/>
      <c r="AY33" s="162"/>
      <c r="AZ33" s="162"/>
      <c r="BA33" s="162"/>
      <c r="BB33" s="9"/>
      <c r="BC33" s="23"/>
    </row>
    <row r="34" spans="1:63" x14ac:dyDescent="0.25">
      <c r="A34" s="26"/>
      <c r="B34" s="55"/>
      <c r="C34" s="81"/>
      <c r="D34" s="81"/>
      <c r="E34" s="81"/>
      <c r="F34" s="81"/>
      <c r="G34" s="81"/>
      <c r="H34" s="81"/>
      <c r="I34" s="78"/>
      <c r="J34" s="78"/>
      <c r="K34" s="78"/>
      <c r="L34" s="78"/>
      <c r="M34" s="78"/>
      <c r="N34" s="78"/>
      <c r="O34" s="78"/>
      <c r="P34" s="78"/>
      <c r="Q34" s="78"/>
      <c r="R34" s="78"/>
      <c r="S34" s="78"/>
      <c r="T34" s="78"/>
      <c r="U34" s="78"/>
      <c r="V34" s="78"/>
      <c r="W34" s="7"/>
      <c r="X34" s="7"/>
      <c r="Y34" s="81"/>
      <c r="Z34" s="81"/>
      <c r="AA34" s="81"/>
      <c r="AB34" s="81"/>
      <c r="AC34" s="136"/>
      <c r="AD34" s="136"/>
      <c r="AE34" s="136"/>
      <c r="AF34" s="136"/>
      <c r="AG34" s="136"/>
      <c r="AH34" s="136"/>
      <c r="AI34" s="136"/>
      <c r="AJ34" s="7"/>
      <c r="AK34" s="7"/>
      <c r="AL34" s="7"/>
      <c r="AM34" s="7"/>
      <c r="AN34" s="162"/>
      <c r="AO34" s="162"/>
      <c r="AP34" s="162"/>
      <c r="AQ34" s="162"/>
      <c r="AR34" s="162"/>
      <c r="AS34" s="162"/>
      <c r="AT34" s="162"/>
      <c r="AU34" s="162"/>
      <c r="AV34" s="162"/>
      <c r="AW34" s="162"/>
      <c r="AX34" s="162"/>
      <c r="AY34" s="162"/>
      <c r="AZ34" s="162"/>
      <c r="BA34" s="162"/>
      <c r="BB34" s="9"/>
      <c r="BC34" s="23"/>
    </row>
    <row r="35" spans="1:63" ht="18.75" x14ac:dyDescent="0.25">
      <c r="A35" s="267" t="s">
        <v>797</v>
      </c>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9"/>
      <c r="BD35" s="46"/>
      <c r="BE35" s="45"/>
      <c r="BF35" s="45"/>
      <c r="BG35" s="45"/>
      <c r="BH35" s="45"/>
      <c r="BI35" s="43"/>
      <c r="BJ35" s="43"/>
      <c r="BK35" s="43"/>
    </row>
    <row r="36" spans="1:63" ht="18" customHeight="1" x14ac:dyDescent="0.25">
      <c r="A36" s="26"/>
      <c r="B36" s="483" t="str">
        <f>"As the authorizing official for the "&amp;'Cover Sheet'!N57&amp;":"</f>
        <v>As the authorizing official for the :</v>
      </c>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27"/>
      <c r="BD36" s="43"/>
      <c r="BE36" s="43"/>
      <c r="BF36" s="43"/>
      <c r="BG36" s="43"/>
      <c r="BH36" s="43"/>
      <c r="BI36" s="43"/>
      <c r="BJ36" s="43"/>
      <c r="BK36" s="43"/>
    </row>
    <row r="37" spans="1:63" ht="18" customHeight="1" x14ac:dyDescent="0.25">
      <c r="A37" s="26"/>
      <c r="B37" s="482" t="s">
        <v>814</v>
      </c>
      <c r="C37" s="482"/>
      <c r="D37" s="482"/>
      <c r="E37" s="482"/>
      <c r="F37" s="7"/>
      <c r="G37" s="483" t="s">
        <v>811</v>
      </c>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23"/>
    </row>
    <row r="38" spans="1:63" ht="18" customHeight="1" x14ac:dyDescent="0.25">
      <c r="A38" s="26"/>
      <c r="B38" s="482"/>
      <c r="C38" s="482"/>
      <c r="D38" s="482"/>
      <c r="E38" s="482"/>
      <c r="F38" s="11"/>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23"/>
    </row>
    <row r="39" spans="1:63" ht="18" customHeight="1" x14ac:dyDescent="0.25">
      <c r="A39" s="26"/>
      <c r="B39" s="482"/>
      <c r="C39" s="482"/>
      <c r="D39" s="482"/>
      <c r="E39" s="482"/>
      <c r="F39" s="7"/>
      <c r="G39" s="480" t="str">
        <f>"The"&amp;" "&amp;'Cover Sheet'!N57&amp;" "&amp;"pledges to adhere to the S.A.F.E. Mission by striving to achieve its goals and objectives."</f>
        <v>The  pledges to adhere to the S.A.F.E. Mission by striving to achieve its goals and objectives.</v>
      </c>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79" t="s">
        <v>801</v>
      </c>
      <c r="AP39" s="479"/>
      <c r="AQ39" s="479"/>
      <c r="AR39" s="479"/>
      <c r="AS39" s="479"/>
      <c r="AT39" s="479"/>
      <c r="AU39" s="479"/>
      <c r="AV39" s="479"/>
      <c r="AW39" s="479"/>
      <c r="AX39" s="479"/>
      <c r="AY39" s="479"/>
      <c r="AZ39" s="479"/>
      <c r="BA39" s="479"/>
      <c r="BB39" s="479"/>
      <c r="BC39" s="23"/>
    </row>
    <row r="40" spans="1:63" ht="18" customHeight="1" x14ac:dyDescent="0.25">
      <c r="A40" s="26"/>
      <c r="B40" s="482"/>
      <c r="C40" s="482"/>
      <c r="D40" s="482"/>
      <c r="E40" s="482"/>
      <c r="F40" s="49"/>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79"/>
      <c r="AP40" s="479"/>
      <c r="AQ40" s="479"/>
      <c r="AR40" s="479"/>
      <c r="AS40" s="479"/>
      <c r="AT40" s="479"/>
      <c r="AU40" s="479"/>
      <c r="AV40" s="479"/>
      <c r="AW40" s="479"/>
      <c r="AX40" s="479"/>
      <c r="AY40" s="479"/>
      <c r="AZ40" s="479"/>
      <c r="BA40" s="479"/>
      <c r="BB40" s="479"/>
      <c r="BC40" s="23"/>
    </row>
    <row r="41" spans="1:63" ht="18" customHeight="1" x14ac:dyDescent="0.25">
      <c r="A41" s="26"/>
      <c r="B41" s="55"/>
      <c r="C41" s="55"/>
      <c r="D41" s="55"/>
      <c r="E41" s="48"/>
      <c r="F41" s="49"/>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79"/>
      <c r="AP41" s="479"/>
      <c r="AQ41" s="479"/>
      <c r="AR41" s="479"/>
      <c r="AS41" s="479"/>
      <c r="AT41" s="479"/>
      <c r="AU41" s="479"/>
      <c r="AV41" s="479"/>
      <c r="AW41" s="479"/>
      <c r="AX41" s="479"/>
      <c r="AY41" s="479"/>
      <c r="AZ41" s="479"/>
      <c r="BA41" s="479"/>
      <c r="BB41" s="479"/>
      <c r="BC41" s="23"/>
    </row>
    <row r="42" spans="1:63" ht="6.75" customHeight="1" x14ac:dyDescent="0.25">
      <c r="A42" s="26"/>
      <c r="B42" s="98"/>
      <c r="C42" s="98"/>
      <c r="D42" s="52"/>
      <c r="E42" s="52"/>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82"/>
      <c r="AP42" s="82"/>
      <c r="AQ42" s="82"/>
      <c r="AR42" s="82"/>
      <c r="AS42" s="82"/>
      <c r="AT42" s="82"/>
      <c r="AU42" s="82"/>
      <c r="AV42" s="82"/>
      <c r="AW42" s="82"/>
      <c r="AX42" s="82"/>
      <c r="AY42" s="82"/>
      <c r="AZ42" s="82"/>
      <c r="BA42" s="82"/>
      <c r="BB42" s="82"/>
      <c r="BC42" s="23"/>
    </row>
    <row r="43" spans="1:63" x14ac:dyDescent="0.25">
      <c r="A43" s="26"/>
      <c r="B43" s="55"/>
      <c r="C43" s="7"/>
      <c r="D43" s="477" t="s">
        <v>383</v>
      </c>
      <c r="E43" s="477"/>
      <c r="F43" s="477"/>
      <c r="G43" s="477"/>
      <c r="H43" s="477"/>
      <c r="I43" s="294" t="str">
        <f>IF('Cover Sheet'!I59="", "", IF('Cover Sheet'!I63="", "", IF('Cover Sheet'!J61="", 'Cover Sheet'!I59&amp;" "&amp;'Cover Sheet'!I63, 'Cover Sheet'!I59&amp;" "&amp;'Cover Sheet'!I61&amp;" "&amp;'Cover Sheet'!I63)))</f>
        <v/>
      </c>
      <c r="J43" s="294"/>
      <c r="K43" s="294"/>
      <c r="L43" s="294"/>
      <c r="M43" s="294"/>
      <c r="N43" s="294"/>
      <c r="O43" s="294"/>
      <c r="P43" s="294"/>
      <c r="Q43" s="294"/>
      <c r="R43" s="294"/>
      <c r="S43" s="294"/>
      <c r="T43" s="294"/>
      <c r="U43" s="294"/>
      <c r="V43" s="294"/>
      <c r="W43" s="49"/>
      <c r="X43" s="49"/>
      <c r="Y43" s="477" t="s">
        <v>381</v>
      </c>
      <c r="Z43" s="477"/>
      <c r="AA43" s="477"/>
      <c r="AB43" s="477"/>
      <c r="AC43" s="481" t="str">
        <f>IF('Cover Sheet'!AC60="", "", 'Cover Sheet'!AC60)</f>
        <v/>
      </c>
      <c r="AD43" s="481"/>
      <c r="AE43" s="481"/>
      <c r="AF43" s="481"/>
      <c r="AG43" s="481"/>
      <c r="AH43" s="481"/>
      <c r="AI43" s="481"/>
      <c r="AJ43" s="481"/>
      <c r="AK43" s="481"/>
      <c r="AL43" s="481"/>
      <c r="AM43" s="481"/>
      <c r="AN43" s="162"/>
      <c r="AO43" s="162"/>
      <c r="AP43" s="162"/>
      <c r="AQ43" s="162"/>
      <c r="AR43" s="162"/>
      <c r="AS43" s="162"/>
      <c r="AT43" s="162"/>
      <c r="AU43" s="162"/>
      <c r="AV43" s="162"/>
      <c r="AW43" s="162"/>
      <c r="AX43" s="162"/>
      <c r="AY43" s="162"/>
      <c r="AZ43" s="162"/>
      <c r="BA43" s="162"/>
      <c r="BB43" s="51"/>
      <c r="BC43" s="23"/>
    </row>
    <row r="44" spans="1:63" x14ac:dyDescent="0.25">
      <c r="A44" s="26"/>
      <c r="B44" s="55"/>
      <c r="C44" s="7"/>
      <c r="D44" s="7"/>
      <c r="E44" s="7"/>
      <c r="F44" s="7"/>
      <c r="G44" s="7"/>
      <c r="H44" s="7"/>
      <c r="I44" s="7"/>
      <c r="J44" s="7"/>
      <c r="K44" s="7"/>
      <c r="L44" s="7"/>
      <c r="M44" s="7"/>
      <c r="N44" s="7"/>
      <c r="O44" s="7"/>
      <c r="P44" s="7"/>
      <c r="Q44" s="7"/>
      <c r="R44" s="7"/>
      <c r="S44" s="7"/>
      <c r="T44" s="7"/>
      <c r="U44" s="7"/>
      <c r="V44" s="49"/>
      <c r="W44" s="49"/>
      <c r="X44" s="49"/>
      <c r="Y44" s="80"/>
      <c r="Z44" s="80"/>
      <c r="AA44" s="80"/>
      <c r="AB44" s="80"/>
      <c r="AC44" s="56"/>
      <c r="AD44" s="56"/>
      <c r="AE44" s="56"/>
      <c r="AF44" s="56"/>
      <c r="AG44" s="56"/>
      <c r="AH44" s="56"/>
      <c r="AI44" s="56"/>
      <c r="AJ44" s="56"/>
      <c r="AK44" s="56"/>
      <c r="AL44" s="56"/>
      <c r="AM44" s="56"/>
      <c r="AN44" s="162"/>
      <c r="AO44" s="162"/>
      <c r="AP44" s="162"/>
      <c r="AQ44" s="162"/>
      <c r="AR44" s="162"/>
      <c r="AS44" s="162"/>
      <c r="AT44" s="162"/>
      <c r="AU44" s="162"/>
      <c r="AV44" s="162"/>
      <c r="AW44" s="162"/>
      <c r="AX44" s="162"/>
      <c r="AY44" s="162"/>
      <c r="AZ44" s="162"/>
      <c r="BA44" s="162"/>
      <c r="BB44" s="51"/>
      <c r="BC44" s="23"/>
    </row>
    <row r="45" spans="1:63" x14ac:dyDescent="0.25">
      <c r="A45" s="26"/>
      <c r="B45" s="55"/>
      <c r="C45" s="478" t="s">
        <v>4</v>
      </c>
      <c r="D45" s="478"/>
      <c r="E45" s="478"/>
      <c r="F45" s="478"/>
      <c r="G45" s="478"/>
      <c r="H45" s="478"/>
      <c r="I45" s="259"/>
      <c r="J45" s="259"/>
      <c r="K45" s="259"/>
      <c r="L45" s="259"/>
      <c r="M45" s="259"/>
      <c r="N45" s="259"/>
      <c r="O45" s="259"/>
      <c r="P45" s="259"/>
      <c r="Q45" s="259"/>
      <c r="R45" s="259"/>
      <c r="S45" s="259"/>
      <c r="T45" s="259"/>
      <c r="U45" s="259"/>
      <c r="V45" s="259"/>
      <c r="W45" s="7"/>
      <c r="X45" s="7"/>
      <c r="Y45" s="478" t="s">
        <v>5</v>
      </c>
      <c r="Z45" s="478"/>
      <c r="AA45" s="478"/>
      <c r="AB45" s="478"/>
      <c r="AC45" s="327"/>
      <c r="AD45" s="327"/>
      <c r="AE45" s="327"/>
      <c r="AF45" s="327"/>
      <c r="AG45" s="327"/>
      <c r="AH45" s="327"/>
      <c r="AI45" s="327"/>
      <c r="AJ45" s="7"/>
      <c r="AK45" s="7"/>
      <c r="AL45" s="7"/>
      <c r="AM45" s="7"/>
      <c r="AN45" s="162"/>
      <c r="AO45" s="162"/>
      <c r="AP45" s="162"/>
      <c r="AQ45" s="162"/>
      <c r="AR45" s="162"/>
      <c r="AS45" s="162"/>
      <c r="AT45" s="162"/>
      <c r="AU45" s="162"/>
      <c r="AV45" s="162"/>
      <c r="AW45" s="162"/>
      <c r="AX45" s="162"/>
      <c r="AY45" s="162"/>
      <c r="AZ45" s="162"/>
      <c r="BA45" s="162"/>
      <c r="BB45" s="9"/>
      <c r="BC45" s="23"/>
    </row>
    <row r="46" spans="1:63" ht="12" customHeight="1" thickBot="1" x14ac:dyDescent="0.3">
      <c r="A46" s="28"/>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1"/>
    </row>
    <row r="47" spans="1:63" ht="16.5" thickTop="1" x14ac:dyDescent="0.25"/>
  </sheetData>
  <sheetProtection algorithmName="SHA-512" hashValue="/QWvi9PmUxClvJ1/P4s6DTDLTVFQiMoO7BuQUsXjVvOHBBebdyT2CQ9xDCXi/0dKbNpg2QyM03qkLrZxMCiKkA==" saltValue="H+w0DS5XVz2a+yKVYL9lQg==" spinCount="100000" sheet="1" objects="1" scenarios="1" selectLockedCells="1"/>
  <mergeCells count="53">
    <mergeCell ref="BM4:DK5"/>
    <mergeCell ref="BM9:DK9"/>
    <mergeCell ref="BM7:DK7"/>
    <mergeCell ref="BL3:DK3"/>
    <mergeCell ref="D43:H43"/>
    <mergeCell ref="I43:V43"/>
    <mergeCell ref="Y43:AB43"/>
    <mergeCell ref="AC43:AM43"/>
    <mergeCell ref="B36:BB36"/>
    <mergeCell ref="I31:V31"/>
    <mergeCell ref="Y31:AB31"/>
    <mergeCell ref="AC31:AM31"/>
    <mergeCell ref="C33:H33"/>
    <mergeCell ref="I33:V33"/>
    <mergeCell ref="Y33:AB33"/>
    <mergeCell ref="AC33:AI33"/>
    <mergeCell ref="C45:H45"/>
    <mergeCell ref="I45:V45"/>
    <mergeCell ref="Y45:AB45"/>
    <mergeCell ref="AC45:AI45"/>
    <mergeCell ref="B37:E40"/>
    <mergeCell ref="G37:BB38"/>
    <mergeCell ref="G39:AN41"/>
    <mergeCell ref="AO39:BB41"/>
    <mergeCell ref="A23:BC23"/>
    <mergeCell ref="AO27:BB29"/>
    <mergeCell ref="G27:AN29"/>
    <mergeCell ref="G25:BB26"/>
    <mergeCell ref="B25:E28"/>
    <mergeCell ref="B24:BB24"/>
    <mergeCell ref="B6:C16"/>
    <mergeCell ref="B5:AG5"/>
    <mergeCell ref="F10:BB11"/>
    <mergeCell ref="F6:BB7"/>
    <mergeCell ref="F8:BB9"/>
    <mergeCell ref="F12:AN14"/>
    <mergeCell ref="AO12:BB14"/>
    <mergeCell ref="A35:BC35"/>
    <mergeCell ref="D31:H31"/>
    <mergeCell ref="B2:BB2"/>
    <mergeCell ref="A1:BC1"/>
    <mergeCell ref="A3:BC3"/>
    <mergeCell ref="I21:V21"/>
    <mergeCell ref="AC21:AI21"/>
    <mergeCell ref="C21:H21"/>
    <mergeCell ref="Y21:AB21"/>
    <mergeCell ref="A4:BC4"/>
    <mergeCell ref="Y19:AB19"/>
    <mergeCell ref="AO15:BB17"/>
    <mergeCell ref="F15:AN17"/>
    <mergeCell ref="D19:H19"/>
    <mergeCell ref="AC19:AM19"/>
    <mergeCell ref="I19:V19"/>
  </mergeCells>
  <hyperlinks>
    <hyperlink ref="AO12" r:id="rId1" location="s.a.f.e.-mission-statement-" xr:uid="{294ADB2D-19EF-4CAF-B667-526C9750761C}"/>
    <hyperlink ref="AO15" r:id="rId2" location="senior-safe-mission-statement-" display="https://www.mass.gov/info-details/safe-and-senior-safe-mission-statements#senior-safe-mission-statement-" xr:uid="{82428893-33A3-4D39-9689-9396CCA73022}"/>
    <hyperlink ref="AO27" r:id="rId3" location="s.a.f.e.-mission-statement-" xr:uid="{90A99BDF-73B8-4992-BD16-1EBAEE59F794}"/>
    <hyperlink ref="AO39" r:id="rId4" location="senior-safe-mission-statement-" display="https://www.mass.gov/info-details/safe-and-senior-safe-mission-statements#senior-safe-mission-statement-" xr:uid="{BC725AD4-FE77-498A-9101-6F833205F3F5}"/>
  </hyperlinks>
  <pageMargins left="0.25" right="0.25" top="0.25" bottom="0.25" header="0" footer="0"/>
  <pageSetup scale="96"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32" r:id="rId8" name="Check Box 8">
              <controlPr defaultSize="0" autoFill="0" autoLine="0" autoPict="0">
                <anchor moveWithCells="1">
                  <from>
                    <xdr:col>3</xdr:col>
                    <xdr:colOff>38100</xdr:colOff>
                    <xdr:row>5</xdr:row>
                    <xdr:rowOff>19050</xdr:rowOff>
                  </from>
                  <to>
                    <xdr:col>5</xdr:col>
                    <xdr:colOff>0</xdr:colOff>
                    <xdr:row>5</xdr:row>
                    <xdr:rowOff>219075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19050</xdr:colOff>
                    <xdr:row>14</xdr:row>
                    <xdr:rowOff>0</xdr:rowOff>
                  </from>
                  <to>
                    <xdr:col>4</xdr:col>
                    <xdr:colOff>104775</xdr:colOff>
                    <xdr:row>14</xdr:row>
                    <xdr:rowOff>200025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28575</xdr:colOff>
                    <xdr:row>7</xdr:row>
                    <xdr:rowOff>19050</xdr:rowOff>
                  </from>
                  <to>
                    <xdr:col>4</xdr:col>
                    <xdr:colOff>114300</xdr:colOff>
                    <xdr:row>7</xdr:row>
                    <xdr:rowOff>219075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28575</xdr:colOff>
                    <xdr:row>9</xdr:row>
                    <xdr:rowOff>9525</xdr:rowOff>
                  </from>
                  <to>
                    <xdr:col>4</xdr:col>
                    <xdr:colOff>114300</xdr:colOff>
                    <xdr:row>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19050</xdr:colOff>
                    <xdr:row>11</xdr:row>
                    <xdr:rowOff>0</xdr:rowOff>
                  </from>
                  <to>
                    <xdr:col>4</xdr:col>
                    <xdr:colOff>104775</xdr:colOff>
                    <xdr:row>11</xdr:row>
                    <xdr:rowOff>200025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4</xdr:col>
                    <xdr:colOff>38100</xdr:colOff>
                    <xdr:row>24</xdr:row>
                    <xdr:rowOff>28575</xdr:rowOff>
                  </from>
                  <to>
                    <xdr:col>6</xdr:col>
                    <xdr:colOff>0</xdr:colOff>
                    <xdr:row>25</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4</xdr:col>
                    <xdr:colOff>38100</xdr:colOff>
                    <xdr:row>26</xdr:row>
                    <xdr:rowOff>0</xdr:rowOff>
                  </from>
                  <to>
                    <xdr:col>6</xdr:col>
                    <xdr:colOff>0</xdr:colOff>
                    <xdr:row>26</xdr:row>
                    <xdr:rowOff>200025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4</xdr:col>
                    <xdr:colOff>38100</xdr:colOff>
                    <xdr:row>36</xdr:row>
                    <xdr:rowOff>28575</xdr:rowOff>
                  </from>
                  <to>
                    <xdr:col>6</xdr:col>
                    <xdr:colOff>0</xdr:colOff>
                    <xdr:row>37</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4</xdr:col>
                    <xdr:colOff>38100</xdr:colOff>
                    <xdr:row>38</xdr:row>
                    <xdr:rowOff>0</xdr:rowOff>
                  </from>
                  <to>
                    <xdr:col>6</xdr:col>
                    <xdr:colOff>0</xdr:colOff>
                    <xdr:row>38</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EBE9-9406-41AE-A91B-BD88D7A3D180}">
  <sheetPr>
    <pageSetUpPr fitToPage="1"/>
  </sheetPr>
  <dimension ref="A1:AX56"/>
  <sheetViews>
    <sheetView topLeftCell="A10" workbookViewId="0">
      <selection activeCell="L51" sqref="L51:AB55"/>
    </sheetView>
  </sheetViews>
  <sheetFormatPr defaultColWidth="9.140625" defaultRowHeight="15" x14ac:dyDescent="0.25"/>
  <cols>
    <col min="1" max="1" width="0.7109375" style="3" customWidth="1"/>
    <col min="2" max="33" width="3.140625" style="3" customWidth="1"/>
    <col min="34" max="34" width="0.7109375" style="3" customWidth="1"/>
    <col min="35" max="41" width="3.140625" style="3" customWidth="1"/>
    <col min="42" max="42" width="10.28515625" style="3" bestFit="1" customWidth="1"/>
    <col min="43" max="16384" width="9.140625" style="3"/>
  </cols>
  <sheetData>
    <row r="1" spans="1:50" ht="21.75" thickBot="1" x14ac:dyDescent="0.3">
      <c r="A1" s="7"/>
      <c r="B1" s="547" t="s">
        <v>947</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9"/>
      <c r="AH1" s="104"/>
    </row>
    <row r="2" spans="1:50" ht="7.5" customHeight="1" x14ac:dyDescent="0.25">
      <c r="A2" s="7"/>
      <c r="B2" s="10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106"/>
      <c r="AH2" s="7"/>
      <c r="AK2" s="553" t="s">
        <v>968</v>
      </c>
      <c r="AL2" s="553"/>
      <c r="AM2" s="553"/>
      <c r="AN2" s="553"/>
      <c r="AO2" s="553"/>
      <c r="AP2" s="553"/>
      <c r="AQ2" s="553"/>
      <c r="AR2" s="553"/>
      <c r="AS2" s="553"/>
      <c r="AT2" s="553"/>
      <c r="AU2" s="553"/>
      <c r="AV2" s="553"/>
      <c r="AW2" s="553"/>
      <c r="AX2" s="553"/>
    </row>
    <row r="3" spans="1:50" ht="15.75" x14ac:dyDescent="0.25">
      <c r="A3" s="7"/>
      <c r="B3" s="494" t="s">
        <v>957</v>
      </c>
      <c r="C3" s="258"/>
      <c r="D3" s="258"/>
      <c r="E3" s="258"/>
      <c r="F3" s="258"/>
      <c r="G3" s="258"/>
      <c r="H3" s="495" t="str">
        <f>_xlfn.IFNA(IF(VLOOKUP('Cover Sheet'!U6,'Lookup Key'!A2:P400,16,FALSE)="No",IF(K15="Program Grant",90,"-"),IF(K13="Program Grant",IF(K15="Program Grant",155,95),IF(K15="Program Grant",90,"-"))), "-")</f>
        <v>-</v>
      </c>
      <c r="I3" s="495"/>
      <c r="J3" s="495"/>
      <c r="K3" s="9"/>
      <c r="L3" s="9"/>
      <c r="M3" s="9"/>
      <c r="N3" s="258" t="s">
        <v>898</v>
      </c>
      <c r="O3" s="258"/>
      <c r="P3" s="258"/>
      <c r="Q3" s="258"/>
      <c r="R3" s="258"/>
      <c r="S3" s="258"/>
      <c r="T3" s="495" t="str">
        <f>_xlfn.IFNA(IF(VLOOKUP('Cover Sheet'!U6,'Lookup Key'!A2:P400,16,FALSE)="No",IF(K15="Program Grant",70,"-"),IF(K13="Program Grant",IF(K15="Program Grant",125,75),IF(K15="Program Grant",70,"-"))), "-")</f>
        <v>-</v>
      </c>
      <c r="U3" s="495"/>
      <c r="V3" s="495"/>
      <c r="W3" s="8"/>
      <c r="X3" s="8"/>
      <c r="Y3" s="9"/>
      <c r="Z3" s="258" t="s">
        <v>899</v>
      </c>
      <c r="AA3" s="258"/>
      <c r="AB3" s="258"/>
      <c r="AC3" s="258"/>
      <c r="AD3" s="495" t="str">
        <f>IF(T3=75,IF(COUNTBLANK(L43:L48)=0,SUM(AC35,AC43:AG48),""),IF(T3=70,IF(COUNTBLANK(L51:L55)=0,SUM(AC35,AC51:AG55)),IF(T3=125,IF(COUNTBLANK(L43:L48)+COUNTBLANK(L51:L55)=0,SUM(AC35,AC43:AG48,AC51:AG55),""),"")))</f>
        <v/>
      </c>
      <c r="AE3" s="495"/>
      <c r="AF3" s="495"/>
      <c r="AG3" s="106"/>
      <c r="AH3" s="7"/>
      <c r="AK3" s="553"/>
      <c r="AL3" s="553"/>
      <c r="AM3" s="553"/>
      <c r="AN3" s="553"/>
      <c r="AO3" s="553"/>
      <c r="AP3" s="553"/>
      <c r="AQ3" s="553"/>
      <c r="AR3" s="553"/>
      <c r="AS3" s="553"/>
      <c r="AT3" s="553"/>
      <c r="AU3" s="553"/>
      <c r="AV3" s="553"/>
      <c r="AW3" s="553"/>
      <c r="AX3" s="553"/>
    </row>
    <row r="4" spans="1:50" ht="7.5" customHeight="1" x14ac:dyDescent="0.25">
      <c r="A4" s="7"/>
      <c r="B4" s="107"/>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108"/>
      <c r="AH4" s="7"/>
      <c r="AK4" s="95"/>
      <c r="AL4" s="95"/>
      <c r="AM4" s="95"/>
      <c r="AN4" s="95"/>
      <c r="AO4" s="95"/>
      <c r="AP4" s="95"/>
      <c r="AQ4" s="95"/>
      <c r="AR4" s="95"/>
      <c r="AS4" s="95"/>
      <c r="AT4" s="95"/>
      <c r="AU4" s="95"/>
      <c r="AV4" s="95"/>
      <c r="AW4" s="95"/>
      <c r="AX4" s="95"/>
    </row>
    <row r="5" spans="1:50" ht="15.75" customHeight="1" x14ac:dyDescent="0.25">
      <c r="A5" s="7"/>
      <c r="B5" s="105"/>
      <c r="C5" s="338" t="s">
        <v>944</v>
      </c>
      <c r="D5" s="338"/>
      <c r="E5" s="338"/>
      <c r="F5" s="338"/>
      <c r="G5" s="338"/>
      <c r="H5" s="338"/>
      <c r="I5" s="338"/>
      <c r="J5" s="338"/>
      <c r="K5" s="338"/>
      <c r="L5" s="338"/>
      <c r="M5" s="497" t="str">
        <f>'Budget Worksheet'!O13</f>
        <v>-</v>
      </c>
      <c r="N5" s="497"/>
      <c r="O5" s="497"/>
      <c r="P5" s="497"/>
      <c r="Q5" s="14"/>
      <c r="R5" s="9"/>
      <c r="S5" s="8"/>
      <c r="T5" s="338" t="s">
        <v>910</v>
      </c>
      <c r="U5" s="338"/>
      <c r="V5" s="338"/>
      <c r="W5" s="338"/>
      <c r="X5" s="338"/>
      <c r="Y5" s="338"/>
      <c r="Z5" s="338"/>
      <c r="AA5" s="338"/>
      <c r="AB5" s="338"/>
      <c r="AC5" s="497" t="str">
        <f>IF(M5="-","-",IF(AE17="No","Ineligible",IF('Cover Sheet'!D24="Planning Grant",1500,IF(T3=125,IF(COUNTBLANK(L43:L48)+COUNTBLANK(L51:L55)&gt;0,"",IF(AD3&lt;T3,"Ineligible",IF(AB29="-",'Budget Worksheet'!O11,'Budget Worksheet'!O11-AB29))),IF(COUNTBLANK(L43:L48)&gt;0,"",IF(AD3&lt;T3,"Ineligible",IF(M5-AB29&lt;0,0,IF(AB29="-",'Budget Worksheet'!O11,'Budget Worksheet'!O11-AB29))))))))</f>
        <v>-</v>
      </c>
      <c r="AD5" s="497"/>
      <c r="AE5" s="497"/>
      <c r="AF5" s="497"/>
      <c r="AG5" s="106"/>
      <c r="AH5" s="7"/>
      <c r="AK5" s="554" t="s">
        <v>969</v>
      </c>
      <c r="AL5" s="554"/>
      <c r="AM5" s="554"/>
      <c r="AN5" s="554"/>
      <c r="AO5" s="554"/>
      <c r="AP5" s="554"/>
      <c r="AQ5" s="554"/>
      <c r="AR5" s="554"/>
      <c r="AS5" s="554"/>
      <c r="AT5" s="554"/>
      <c r="AU5" s="554"/>
      <c r="AV5" s="554"/>
      <c r="AW5" s="554"/>
      <c r="AX5" s="554"/>
    </row>
    <row r="6" spans="1:50" ht="7.5" customHeight="1" x14ac:dyDescent="0.25">
      <c r="A6" s="7"/>
      <c r="B6" s="109"/>
      <c r="C6" s="74"/>
      <c r="D6" s="74"/>
      <c r="E6" s="74"/>
      <c r="F6" s="74"/>
      <c r="G6" s="74"/>
      <c r="H6" s="74"/>
      <c r="I6" s="74"/>
      <c r="J6" s="74"/>
      <c r="K6" s="74"/>
      <c r="L6" s="8"/>
      <c r="M6" s="8"/>
      <c r="N6" s="8"/>
      <c r="O6" s="8"/>
      <c r="P6" s="8"/>
      <c r="Q6" s="9"/>
      <c r="R6" s="8"/>
      <c r="S6" s="8"/>
      <c r="T6" s="79"/>
      <c r="U6" s="79"/>
      <c r="V6" s="79"/>
      <c r="W6" s="79"/>
      <c r="X6" s="79"/>
      <c r="Y6" s="79"/>
      <c r="Z6" s="79"/>
      <c r="AA6" s="79"/>
      <c r="AB6" s="79"/>
      <c r="AC6" s="110"/>
      <c r="AD6" s="110"/>
      <c r="AE6" s="110"/>
      <c r="AF6" s="110"/>
      <c r="AG6" s="106"/>
      <c r="AH6" s="7"/>
      <c r="AK6" s="554"/>
      <c r="AL6" s="554"/>
      <c r="AM6" s="554"/>
      <c r="AN6" s="554"/>
      <c r="AO6" s="554"/>
      <c r="AP6" s="554"/>
      <c r="AQ6" s="554"/>
      <c r="AR6" s="554"/>
      <c r="AS6" s="554"/>
      <c r="AT6" s="554"/>
      <c r="AU6" s="554"/>
      <c r="AV6" s="554"/>
      <c r="AW6" s="554"/>
      <c r="AX6" s="554"/>
    </row>
    <row r="7" spans="1:50" ht="15.75" x14ac:dyDescent="0.25">
      <c r="A7" s="7"/>
      <c r="B7" s="498" t="s">
        <v>945</v>
      </c>
      <c r="C7" s="338"/>
      <c r="D7" s="338"/>
      <c r="E7" s="338"/>
      <c r="F7" s="338"/>
      <c r="G7" s="338"/>
      <c r="H7" s="338"/>
      <c r="I7" s="338"/>
      <c r="J7" s="338"/>
      <c r="K7" s="338"/>
      <c r="L7" s="338"/>
      <c r="M7" s="497" t="str">
        <f>'Budget Worksheet'!AK13</f>
        <v>-</v>
      </c>
      <c r="N7" s="497"/>
      <c r="O7" s="497"/>
      <c r="P7" s="497"/>
      <c r="Q7" s="8"/>
      <c r="R7" s="8"/>
      <c r="S7" s="8"/>
      <c r="T7" s="338" t="s">
        <v>910</v>
      </c>
      <c r="U7" s="338"/>
      <c r="V7" s="338"/>
      <c r="W7" s="338"/>
      <c r="X7" s="338"/>
      <c r="Y7" s="338"/>
      <c r="Z7" s="338"/>
      <c r="AA7" s="338"/>
      <c r="AB7" s="338"/>
      <c r="AC7" s="497" t="str">
        <f>IF(M7="-","-",IF(AE17="No","Ineligible",IF(COUNTBLANK(AC35)+COUNTBLANK(AC51:AC55)=0,IF(AD3&lt;T3,"Ineligible",IF(AB31="-", 'Budget Worksheet'!AK11,'Budget Worksheet'!AK11-AB31)),"")))</f>
        <v>-</v>
      </c>
      <c r="AD7" s="497"/>
      <c r="AE7" s="497"/>
      <c r="AF7" s="497"/>
      <c r="AG7" s="106"/>
      <c r="AH7" s="7"/>
      <c r="AK7" s="554"/>
      <c r="AL7" s="554"/>
      <c r="AM7" s="554"/>
      <c r="AN7" s="554"/>
      <c r="AO7" s="554"/>
      <c r="AP7" s="554"/>
      <c r="AQ7" s="554"/>
      <c r="AR7" s="554"/>
      <c r="AS7" s="554"/>
      <c r="AT7" s="554"/>
      <c r="AU7" s="554"/>
      <c r="AV7" s="554"/>
      <c r="AW7" s="554"/>
      <c r="AX7" s="554"/>
    </row>
    <row r="8" spans="1:50" ht="7.5" customHeight="1" thickBot="1" x14ac:dyDescent="0.3">
      <c r="A8" s="7"/>
      <c r="B8" s="111"/>
      <c r="C8" s="112"/>
      <c r="D8" s="112"/>
      <c r="E8" s="112"/>
      <c r="F8" s="112"/>
      <c r="G8" s="112"/>
      <c r="H8" s="112"/>
      <c r="I8" s="112"/>
      <c r="J8" s="112"/>
      <c r="K8" s="112"/>
      <c r="L8" s="112"/>
      <c r="M8" s="113"/>
      <c r="N8" s="113"/>
      <c r="O8" s="113"/>
      <c r="P8" s="113"/>
      <c r="Q8" s="114"/>
      <c r="R8" s="114"/>
      <c r="S8" s="114"/>
      <c r="T8" s="114"/>
      <c r="U8" s="112"/>
      <c r="V8" s="112"/>
      <c r="W8" s="112"/>
      <c r="X8" s="112"/>
      <c r="Y8" s="112"/>
      <c r="Z8" s="112"/>
      <c r="AA8" s="112"/>
      <c r="AB8" s="112"/>
      <c r="AC8" s="112"/>
      <c r="AD8" s="113"/>
      <c r="AE8" s="113"/>
      <c r="AF8" s="113"/>
      <c r="AG8" s="115"/>
      <c r="AH8" s="7"/>
      <c r="AK8" s="554"/>
      <c r="AL8" s="554"/>
      <c r="AM8" s="554"/>
      <c r="AN8" s="554"/>
      <c r="AO8" s="554"/>
      <c r="AP8" s="554"/>
      <c r="AQ8" s="554"/>
      <c r="AR8" s="554"/>
      <c r="AS8" s="554"/>
      <c r="AT8" s="554"/>
      <c r="AU8" s="554"/>
      <c r="AV8" s="554"/>
      <c r="AW8" s="554"/>
      <c r="AX8" s="554"/>
    </row>
    <row r="9" spans="1:50" ht="7.5" customHeight="1" thickBot="1" x14ac:dyDescent="0.3">
      <c r="A9" s="7"/>
      <c r="B9" s="116"/>
      <c r="C9" s="116"/>
      <c r="D9" s="116"/>
      <c r="E9" s="116"/>
      <c r="F9" s="116"/>
      <c r="G9" s="116"/>
      <c r="H9" s="116"/>
      <c r="I9" s="116"/>
      <c r="J9" s="116"/>
      <c r="K9" s="116"/>
      <c r="L9" s="116"/>
      <c r="M9" s="117"/>
      <c r="N9" s="117"/>
      <c r="O9" s="117"/>
      <c r="P9" s="117"/>
      <c r="Q9" s="7"/>
      <c r="R9" s="7"/>
      <c r="S9" s="7"/>
      <c r="T9" s="7"/>
      <c r="U9" s="116"/>
      <c r="V9" s="116"/>
      <c r="W9" s="116"/>
      <c r="X9" s="116"/>
      <c r="Y9" s="116"/>
      <c r="Z9" s="116"/>
      <c r="AA9" s="116"/>
      <c r="AB9" s="116"/>
      <c r="AC9" s="116"/>
      <c r="AD9" s="117"/>
      <c r="AE9" s="117"/>
      <c r="AF9" s="117"/>
      <c r="AG9" s="117"/>
      <c r="AH9" s="7"/>
      <c r="AK9" s="554"/>
      <c r="AL9" s="554"/>
      <c r="AM9" s="554"/>
      <c r="AN9" s="554"/>
      <c r="AO9" s="554"/>
      <c r="AP9" s="554"/>
      <c r="AQ9" s="554"/>
      <c r="AR9" s="554"/>
      <c r="AS9" s="554"/>
      <c r="AT9" s="554"/>
      <c r="AU9" s="554"/>
      <c r="AV9" s="554"/>
      <c r="AW9" s="554"/>
      <c r="AX9" s="554"/>
    </row>
    <row r="10" spans="1:50" ht="16.5" thickBot="1" x14ac:dyDescent="0.3">
      <c r="A10" s="7"/>
      <c r="B10" s="500" t="s">
        <v>915</v>
      </c>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2"/>
      <c r="AH10" s="118"/>
      <c r="AK10" s="554"/>
      <c r="AL10" s="554"/>
      <c r="AM10" s="554"/>
      <c r="AN10" s="554"/>
      <c r="AO10" s="554"/>
      <c r="AP10" s="554"/>
      <c r="AQ10" s="554"/>
      <c r="AR10" s="554"/>
      <c r="AS10" s="554"/>
      <c r="AT10" s="554"/>
      <c r="AU10" s="554"/>
      <c r="AV10" s="554"/>
      <c r="AW10" s="554"/>
      <c r="AX10" s="554"/>
    </row>
    <row r="11" spans="1:50" ht="16.5" x14ac:dyDescent="0.25">
      <c r="A11" s="7"/>
      <c r="B11" s="551" t="s">
        <v>897</v>
      </c>
      <c r="C11" s="552"/>
      <c r="D11" s="552"/>
      <c r="E11" s="552"/>
      <c r="F11" s="552"/>
      <c r="G11" s="552"/>
      <c r="H11" s="552"/>
      <c r="I11" s="552"/>
      <c r="J11" s="552"/>
      <c r="K11" s="550" t="str">
        <f>IF('Cover Sheet'!U6="", "", 'Cover Sheet'!U6)</f>
        <v/>
      </c>
      <c r="L11" s="550"/>
      <c r="M11" s="550"/>
      <c r="N11" s="550"/>
      <c r="O11" s="550"/>
      <c r="P11" s="550"/>
      <c r="Q11" s="550"/>
      <c r="R11" s="550"/>
      <c r="S11" s="550"/>
      <c r="T11" s="550"/>
      <c r="U11" s="550"/>
      <c r="V11" s="550"/>
      <c r="W11" s="550"/>
      <c r="X11" s="550"/>
      <c r="Y11" s="253"/>
      <c r="Z11" s="253"/>
      <c r="AA11" s="253"/>
      <c r="AB11" s="8"/>
      <c r="AC11" s="8"/>
      <c r="AD11" s="8"/>
      <c r="AE11" s="8"/>
      <c r="AF11" s="8"/>
      <c r="AG11" s="106"/>
      <c r="AH11" s="7"/>
      <c r="AK11" s="554"/>
      <c r="AL11" s="554"/>
      <c r="AM11" s="554"/>
      <c r="AN11" s="554"/>
      <c r="AO11" s="554"/>
      <c r="AP11" s="554"/>
      <c r="AQ11" s="554"/>
      <c r="AR11" s="554"/>
      <c r="AS11" s="554"/>
      <c r="AT11" s="554"/>
      <c r="AU11" s="554"/>
      <c r="AV11" s="554"/>
      <c r="AW11" s="554"/>
      <c r="AX11" s="554"/>
    </row>
    <row r="12" spans="1:50" ht="7.5" customHeight="1" x14ac:dyDescent="0.25">
      <c r="A12" s="7"/>
      <c r="B12" s="105"/>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106"/>
      <c r="AH12" s="7"/>
      <c r="AK12" s="554"/>
      <c r="AL12" s="554"/>
      <c r="AM12" s="554"/>
      <c r="AN12" s="554"/>
      <c r="AO12" s="554"/>
      <c r="AP12" s="554"/>
      <c r="AQ12" s="554"/>
      <c r="AR12" s="554"/>
      <c r="AS12" s="554"/>
      <c r="AT12" s="554"/>
      <c r="AU12" s="554"/>
      <c r="AV12" s="554"/>
      <c r="AW12" s="554"/>
      <c r="AX12" s="554"/>
    </row>
    <row r="13" spans="1:50" ht="15" customHeight="1" x14ac:dyDescent="0.25">
      <c r="A13" s="7"/>
      <c r="B13" s="555" t="s">
        <v>1013</v>
      </c>
      <c r="C13" s="450"/>
      <c r="D13" s="450"/>
      <c r="E13" s="450"/>
      <c r="F13" s="450"/>
      <c r="G13" s="450"/>
      <c r="H13" s="450"/>
      <c r="I13" s="450"/>
      <c r="J13" s="450"/>
      <c r="K13" s="543" t="str">
        <f>IF('Cover Sheet'!D24="", "", 'Cover Sheet'!D24)</f>
        <v/>
      </c>
      <c r="L13" s="543"/>
      <c r="M13" s="543"/>
      <c r="N13" s="543"/>
      <c r="O13" s="543"/>
      <c r="P13" s="8"/>
      <c r="Q13" s="8"/>
      <c r="R13" s="8"/>
      <c r="S13" s="8"/>
      <c r="T13" s="8"/>
      <c r="U13" s="8"/>
      <c r="V13" s="8"/>
      <c r="W13" s="8"/>
      <c r="X13" s="8"/>
      <c r="Y13" s="8"/>
      <c r="Z13" s="8"/>
      <c r="AA13" s="8"/>
      <c r="AB13" s="8"/>
      <c r="AC13" s="8"/>
      <c r="AD13" s="8"/>
      <c r="AE13" s="8"/>
      <c r="AF13" s="8"/>
      <c r="AG13" s="106"/>
      <c r="AH13" s="7"/>
      <c r="AK13" s="554"/>
      <c r="AL13" s="554"/>
      <c r="AM13" s="554"/>
      <c r="AN13" s="554"/>
      <c r="AO13" s="554"/>
      <c r="AP13" s="554"/>
      <c r="AQ13" s="554"/>
      <c r="AR13" s="554"/>
      <c r="AS13" s="554"/>
      <c r="AT13" s="554"/>
      <c r="AU13" s="554"/>
      <c r="AV13" s="554"/>
      <c r="AW13" s="554"/>
      <c r="AX13" s="554"/>
    </row>
    <row r="14" spans="1:50" ht="7.5" customHeight="1" x14ac:dyDescent="0.25">
      <c r="A14" s="7"/>
      <c r="B14" s="105"/>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106"/>
      <c r="AH14" s="7"/>
      <c r="AK14" s="554"/>
      <c r="AL14" s="554"/>
      <c r="AM14" s="554"/>
      <c r="AN14" s="554"/>
      <c r="AO14" s="554"/>
      <c r="AP14" s="554"/>
      <c r="AQ14" s="554"/>
      <c r="AR14" s="554"/>
      <c r="AS14" s="554"/>
      <c r="AT14" s="554"/>
      <c r="AU14" s="554"/>
      <c r="AV14" s="554"/>
      <c r="AW14" s="554"/>
      <c r="AX14" s="554"/>
    </row>
    <row r="15" spans="1:50" ht="15" customHeight="1" x14ac:dyDescent="0.25">
      <c r="A15" s="7"/>
      <c r="B15" s="555" t="s">
        <v>1017</v>
      </c>
      <c r="C15" s="450"/>
      <c r="D15" s="450"/>
      <c r="E15" s="450"/>
      <c r="F15" s="450"/>
      <c r="G15" s="450"/>
      <c r="H15" s="450"/>
      <c r="I15" s="450"/>
      <c r="J15" s="450"/>
      <c r="K15" s="543" t="str">
        <f>IF('Cover Sheet'!R24="", "", 'Cover Sheet'!R24)</f>
        <v/>
      </c>
      <c r="L15" s="543"/>
      <c r="M15" s="543"/>
      <c r="N15" s="543"/>
      <c r="O15" s="543"/>
      <c r="P15" s="8"/>
      <c r="Q15" s="325" t="s">
        <v>363</v>
      </c>
      <c r="R15" s="325"/>
      <c r="S15" s="325"/>
      <c r="T15" s="325"/>
      <c r="U15" s="325"/>
      <c r="V15" s="325"/>
      <c r="W15" s="451" t="str">
        <f>IF('Cover Sheet'!AI24="", "", 'Cover Sheet'!AI24)</f>
        <v/>
      </c>
      <c r="X15" s="451"/>
      <c r="Y15" s="451"/>
      <c r="Z15" s="451"/>
      <c r="AA15" s="451"/>
      <c r="AB15" s="451"/>
      <c r="AC15" s="451"/>
      <c r="AD15" s="8"/>
      <c r="AE15" s="8"/>
      <c r="AF15" s="8"/>
      <c r="AG15" s="106"/>
      <c r="AH15" s="7"/>
      <c r="AK15" s="554"/>
      <c r="AL15" s="554"/>
      <c r="AM15" s="554"/>
      <c r="AN15" s="554"/>
      <c r="AO15" s="554"/>
      <c r="AP15" s="554"/>
      <c r="AQ15" s="554"/>
      <c r="AR15" s="554"/>
      <c r="AS15" s="554"/>
      <c r="AT15" s="554"/>
      <c r="AU15" s="554"/>
      <c r="AV15" s="554"/>
      <c r="AW15" s="554"/>
      <c r="AX15" s="554"/>
    </row>
    <row r="16" spans="1:50" ht="7.5" customHeight="1" x14ac:dyDescent="0.25">
      <c r="A16" s="7"/>
      <c r="B16" s="10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106"/>
      <c r="AH16" s="7"/>
      <c r="AK16" s="554"/>
      <c r="AL16" s="554"/>
      <c r="AM16" s="554"/>
      <c r="AN16" s="554"/>
      <c r="AO16" s="554"/>
      <c r="AP16" s="554"/>
      <c r="AQ16" s="554"/>
      <c r="AR16" s="554"/>
      <c r="AS16" s="554"/>
      <c r="AT16" s="554"/>
      <c r="AU16" s="554"/>
      <c r="AV16" s="554"/>
      <c r="AW16" s="554"/>
      <c r="AX16" s="554"/>
    </row>
    <row r="17" spans="1:50" ht="15" customHeight="1" x14ac:dyDescent="0.25">
      <c r="A17" s="7"/>
      <c r="B17" s="105"/>
      <c r="C17" s="8"/>
      <c r="D17" s="8"/>
      <c r="E17" s="8"/>
      <c r="F17" s="8"/>
      <c r="G17" s="8"/>
      <c r="H17" s="8"/>
      <c r="I17" s="8"/>
      <c r="J17" s="8"/>
      <c r="K17" s="8"/>
      <c r="L17" s="8"/>
      <c r="M17" s="8"/>
      <c r="N17" s="8"/>
      <c r="O17" s="8"/>
      <c r="P17" s="8"/>
      <c r="Q17" s="8"/>
      <c r="R17" s="499" t="s">
        <v>909</v>
      </c>
      <c r="S17" s="499"/>
      <c r="T17" s="499"/>
      <c r="U17" s="499"/>
      <c r="V17" s="499"/>
      <c r="W17" s="499"/>
      <c r="X17" s="499"/>
      <c r="Y17" s="499"/>
      <c r="Z17" s="499"/>
      <c r="AA17" s="499"/>
      <c r="AB17" s="499"/>
      <c r="AC17" s="499"/>
      <c r="AD17" s="499"/>
      <c r="AE17" s="542"/>
      <c r="AF17" s="542"/>
      <c r="AG17" s="106"/>
      <c r="AH17" s="7"/>
      <c r="AK17" s="554"/>
      <c r="AL17" s="554"/>
      <c r="AM17" s="554"/>
      <c r="AN17" s="554"/>
      <c r="AO17" s="554"/>
      <c r="AP17" s="554"/>
      <c r="AQ17" s="554"/>
      <c r="AR17" s="554"/>
      <c r="AS17" s="554"/>
      <c r="AT17" s="554"/>
      <c r="AU17" s="554"/>
      <c r="AV17" s="554"/>
      <c r="AW17" s="554"/>
      <c r="AX17" s="554"/>
    </row>
    <row r="18" spans="1:50" ht="7.5" customHeight="1" x14ac:dyDescent="0.25">
      <c r="A18" s="7"/>
      <c r="B18" s="10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106"/>
      <c r="AH18" s="7"/>
      <c r="AK18" s="554"/>
      <c r="AL18" s="554"/>
      <c r="AM18" s="554"/>
      <c r="AN18" s="554"/>
      <c r="AO18" s="554"/>
      <c r="AP18" s="554"/>
      <c r="AQ18" s="554"/>
      <c r="AR18" s="554"/>
      <c r="AS18" s="554"/>
      <c r="AT18" s="554"/>
      <c r="AU18" s="554"/>
      <c r="AV18" s="554"/>
      <c r="AW18" s="554"/>
      <c r="AX18" s="554"/>
    </row>
    <row r="19" spans="1:50" ht="15" customHeight="1" x14ac:dyDescent="0.25">
      <c r="A19" s="7"/>
      <c r="B19" s="324" t="s">
        <v>883</v>
      </c>
      <c r="C19" s="325"/>
      <c r="D19" s="325"/>
      <c r="E19" s="325"/>
      <c r="F19" s="325"/>
      <c r="G19" s="325"/>
      <c r="H19" s="325"/>
      <c r="I19" s="325"/>
      <c r="J19" s="451" t="str">
        <f>IF('Cover Sheet'!AI24&lt;&gt;"Regional/Joint","N/A",IF('Joint Applicants'!L11="","",'Joint Applicants'!L11))</f>
        <v>N/A</v>
      </c>
      <c r="K19" s="451"/>
      <c r="L19" s="451"/>
      <c r="M19" s="451"/>
      <c r="N19" s="451"/>
      <c r="O19" s="451"/>
      <c r="P19" s="451"/>
      <c r="Q19" s="451"/>
      <c r="R19" s="451"/>
      <c r="S19" s="451"/>
      <c r="T19" s="8"/>
      <c r="U19" s="325" t="s">
        <v>911</v>
      </c>
      <c r="V19" s="325"/>
      <c r="W19" s="325"/>
      <c r="X19" s="325"/>
      <c r="Y19" s="325"/>
      <c r="Z19" s="325"/>
      <c r="AA19" s="325"/>
      <c r="AB19" s="325"/>
      <c r="AC19" s="325"/>
      <c r="AD19" s="325"/>
      <c r="AE19" s="542"/>
      <c r="AF19" s="542"/>
      <c r="AG19" s="106"/>
      <c r="AH19" s="7"/>
      <c r="AK19" s="554"/>
      <c r="AL19" s="554"/>
      <c r="AM19" s="554"/>
      <c r="AN19" s="554"/>
      <c r="AO19" s="554"/>
      <c r="AP19" s="554"/>
      <c r="AQ19" s="554"/>
      <c r="AR19" s="554"/>
      <c r="AS19" s="554"/>
      <c r="AT19" s="554"/>
      <c r="AU19" s="554"/>
      <c r="AV19" s="554"/>
      <c r="AW19" s="554"/>
      <c r="AX19" s="554"/>
    </row>
    <row r="20" spans="1:50" ht="7.5" customHeight="1" x14ac:dyDescent="0.25">
      <c r="A20" s="7"/>
      <c r="B20" s="10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106"/>
      <c r="AH20" s="7"/>
      <c r="AK20" s="554"/>
      <c r="AL20" s="554"/>
      <c r="AM20" s="554"/>
      <c r="AN20" s="554"/>
      <c r="AO20" s="554"/>
      <c r="AP20" s="554"/>
      <c r="AQ20" s="554"/>
      <c r="AR20" s="554"/>
      <c r="AS20" s="554"/>
      <c r="AT20" s="554"/>
      <c r="AU20" s="554"/>
      <c r="AV20" s="554"/>
      <c r="AW20" s="554"/>
      <c r="AX20" s="554"/>
    </row>
    <row r="21" spans="1:50" ht="15" customHeight="1" x14ac:dyDescent="0.25">
      <c r="A21" s="7"/>
      <c r="B21" s="324" t="s">
        <v>884</v>
      </c>
      <c r="C21" s="325"/>
      <c r="D21" s="325"/>
      <c r="E21" s="325"/>
      <c r="F21" s="325"/>
      <c r="G21" s="325"/>
      <c r="H21" s="325"/>
      <c r="I21" s="325"/>
      <c r="J21" s="451" t="str">
        <f>IF('Cover Sheet'!AI24&lt;&gt;"Regional/Joint","N/A",IF('Joint Applicants'!AM11="","",'Joint Applicants'!AM11))</f>
        <v>N/A</v>
      </c>
      <c r="K21" s="451"/>
      <c r="L21" s="451"/>
      <c r="M21" s="451"/>
      <c r="N21" s="451"/>
      <c r="O21" s="451"/>
      <c r="P21" s="451"/>
      <c r="Q21" s="451"/>
      <c r="R21" s="451"/>
      <c r="S21" s="451"/>
      <c r="T21" s="8"/>
      <c r="U21" s="325" t="s">
        <v>911</v>
      </c>
      <c r="V21" s="325"/>
      <c r="W21" s="325"/>
      <c r="X21" s="325"/>
      <c r="Y21" s="325"/>
      <c r="Z21" s="325"/>
      <c r="AA21" s="325"/>
      <c r="AB21" s="325"/>
      <c r="AC21" s="325"/>
      <c r="AD21" s="325"/>
      <c r="AE21" s="542"/>
      <c r="AF21" s="542"/>
      <c r="AG21" s="106"/>
      <c r="AH21" s="7"/>
      <c r="AK21" s="554"/>
      <c r="AL21" s="554"/>
      <c r="AM21" s="554"/>
      <c r="AN21" s="554"/>
      <c r="AO21" s="554"/>
      <c r="AP21" s="554"/>
      <c r="AQ21" s="554"/>
      <c r="AR21" s="554"/>
      <c r="AS21" s="554"/>
      <c r="AT21" s="554"/>
      <c r="AU21" s="554"/>
      <c r="AV21" s="554"/>
      <c r="AW21" s="554"/>
      <c r="AX21" s="554"/>
    </row>
    <row r="22" spans="1:50" ht="7.5" customHeight="1" x14ac:dyDescent="0.25">
      <c r="A22" s="7"/>
      <c r="B22" s="10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106"/>
      <c r="AH22" s="7"/>
      <c r="AK22" s="554"/>
      <c r="AL22" s="554"/>
      <c r="AM22" s="554"/>
      <c r="AN22" s="554"/>
      <c r="AO22" s="554"/>
      <c r="AP22" s="554"/>
      <c r="AQ22" s="554"/>
      <c r="AR22" s="554"/>
      <c r="AS22" s="554"/>
      <c r="AT22" s="554"/>
      <c r="AU22" s="554"/>
      <c r="AV22" s="554"/>
      <c r="AW22" s="554"/>
      <c r="AX22" s="554"/>
    </row>
    <row r="23" spans="1:50" ht="15" customHeight="1" x14ac:dyDescent="0.25">
      <c r="A23" s="7"/>
      <c r="B23" s="324" t="s">
        <v>885</v>
      </c>
      <c r="C23" s="325"/>
      <c r="D23" s="325"/>
      <c r="E23" s="325"/>
      <c r="F23" s="325"/>
      <c r="G23" s="325"/>
      <c r="H23" s="325"/>
      <c r="I23" s="325"/>
      <c r="J23" s="451" t="str">
        <f>IF('Cover Sheet'!AI24&lt;&gt;"Regional/Joint","N/A",IF('Joint Applicants'!L31="","",'Joint Applicants'!L31))</f>
        <v>N/A</v>
      </c>
      <c r="K23" s="451"/>
      <c r="L23" s="451"/>
      <c r="M23" s="451"/>
      <c r="N23" s="451"/>
      <c r="O23" s="451"/>
      <c r="P23" s="451"/>
      <c r="Q23" s="451"/>
      <c r="R23" s="451"/>
      <c r="S23" s="451"/>
      <c r="T23" s="8"/>
      <c r="U23" s="325" t="s">
        <v>911</v>
      </c>
      <c r="V23" s="325"/>
      <c r="W23" s="325"/>
      <c r="X23" s="325"/>
      <c r="Y23" s="325"/>
      <c r="Z23" s="325"/>
      <c r="AA23" s="325"/>
      <c r="AB23" s="325"/>
      <c r="AC23" s="325"/>
      <c r="AD23" s="325"/>
      <c r="AE23" s="542"/>
      <c r="AF23" s="542"/>
      <c r="AG23" s="106"/>
      <c r="AH23" s="7"/>
      <c r="AK23" s="554"/>
      <c r="AL23" s="554"/>
      <c r="AM23" s="554"/>
      <c r="AN23" s="554"/>
      <c r="AO23" s="554"/>
      <c r="AP23" s="554"/>
      <c r="AQ23" s="554"/>
      <c r="AR23" s="554"/>
      <c r="AS23" s="554"/>
      <c r="AT23" s="554"/>
      <c r="AU23" s="554"/>
      <c r="AV23" s="554"/>
      <c r="AW23" s="554"/>
      <c r="AX23" s="554"/>
    </row>
    <row r="24" spans="1:50" ht="7.5" customHeight="1" x14ac:dyDescent="0.25">
      <c r="A24" s="7"/>
      <c r="B24" s="10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106"/>
      <c r="AH24" s="7"/>
      <c r="AK24" s="554"/>
      <c r="AL24" s="554"/>
      <c r="AM24" s="554"/>
      <c r="AN24" s="554"/>
      <c r="AO24" s="554"/>
      <c r="AP24" s="554"/>
      <c r="AQ24" s="554"/>
      <c r="AR24" s="554"/>
      <c r="AS24" s="554"/>
      <c r="AT24" s="554"/>
      <c r="AU24" s="554"/>
      <c r="AV24" s="554"/>
      <c r="AW24" s="554"/>
      <c r="AX24" s="554"/>
    </row>
    <row r="25" spans="1:50" ht="15" customHeight="1" x14ac:dyDescent="0.25">
      <c r="A25" s="7"/>
      <c r="B25" s="324" t="s">
        <v>886</v>
      </c>
      <c r="C25" s="325"/>
      <c r="D25" s="325"/>
      <c r="E25" s="325"/>
      <c r="F25" s="325"/>
      <c r="G25" s="325"/>
      <c r="H25" s="325"/>
      <c r="I25" s="325"/>
      <c r="J25" s="451" t="str">
        <f>IF('Cover Sheet'!AI24&lt;&gt;"Regional/Joint","N/A",IF('Joint Applicants'!AM31="","",'Joint Applicants'!AM31))</f>
        <v>N/A</v>
      </c>
      <c r="K25" s="451"/>
      <c r="L25" s="451"/>
      <c r="M25" s="451"/>
      <c r="N25" s="451"/>
      <c r="O25" s="451"/>
      <c r="P25" s="451"/>
      <c r="Q25" s="451"/>
      <c r="R25" s="451"/>
      <c r="S25" s="451"/>
      <c r="T25" s="8"/>
      <c r="U25" s="325" t="s">
        <v>911</v>
      </c>
      <c r="V25" s="325"/>
      <c r="W25" s="325"/>
      <c r="X25" s="325"/>
      <c r="Y25" s="325"/>
      <c r="Z25" s="325"/>
      <c r="AA25" s="325"/>
      <c r="AB25" s="325"/>
      <c r="AC25" s="325"/>
      <c r="AD25" s="325"/>
      <c r="AE25" s="542"/>
      <c r="AF25" s="542"/>
      <c r="AG25" s="106"/>
      <c r="AH25" s="7"/>
      <c r="AK25" s="554"/>
      <c r="AL25" s="554"/>
      <c r="AM25" s="554"/>
      <c r="AN25" s="554"/>
      <c r="AO25" s="554"/>
      <c r="AP25" s="554"/>
      <c r="AQ25" s="554"/>
      <c r="AR25" s="554"/>
      <c r="AS25" s="554"/>
      <c r="AT25" s="554"/>
      <c r="AU25" s="554"/>
      <c r="AV25" s="554"/>
      <c r="AW25" s="554"/>
      <c r="AX25" s="554"/>
    </row>
    <row r="26" spans="1:50" ht="11.25" customHeight="1" x14ac:dyDescent="0.25">
      <c r="A26" s="7"/>
      <c r="B26" s="10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106"/>
      <c r="AH26" s="7"/>
      <c r="AK26" s="554"/>
      <c r="AL26" s="554"/>
      <c r="AM26" s="554"/>
      <c r="AN26" s="554"/>
      <c r="AO26" s="554"/>
      <c r="AP26" s="554"/>
      <c r="AQ26" s="554"/>
      <c r="AR26" s="554"/>
      <c r="AS26" s="554"/>
      <c r="AT26" s="554"/>
      <c r="AU26" s="554"/>
      <c r="AV26" s="554"/>
      <c r="AW26" s="554"/>
      <c r="AX26" s="554"/>
    </row>
    <row r="27" spans="1:50" ht="15" customHeight="1" x14ac:dyDescent="0.25">
      <c r="A27" s="7"/>
      <c r="B27" s="324" t="s">
        <v>887</v>
      </c>
      <c r="C27" s="325"/>
      <c r="D27" s="325"/>
      <c r="E27" s="325"/>
      <c r="F27" s="325"/>
      <c r="G27" s="325"/>
      <c r="H27" s="325"/>
      <c r="I27" s="325"/>
      <c r="J27" s="451" t="str">
        <f>IF('Cover Sheet'!AI24&lt;&gt;"Regional/Joint","N/A",IF('Joint Applicants'!L51="","",'Joint Applicants'!L51))</f>
        <v>N/A</v>
      </c>
      <c r="K27" s="451"/>
      <c r="L27" s="451"/>
      <c r="M27" s="451"/>
      <c r="N27" s="451"/>
      <c r="O27" s="451"/>
      <c r="P27" s="451"/>
      <c r="Q27" s="451"/>
      <c r="R27" s="451"/>
      <c r="S27" s="451"/>
      <c r="T27" s="8"/>
      <c r="U27" s="325" t="s">
        <v>911</v>
      </c>
      <c r="V27" s="325"/>
      <c r="W27" s="325"/>
      <c r="X27" s="325"/>
      <c r="Y27" s="325"/>
      <c r="Z27" s="325"/>
      <c r="AA27" s="325"/>
      <c r="AB27" s="325"/>
      <c r="AC27" s="325"/>
      <c r="AD27" s="325"/>
      <c r="AE27" s="542"/>
      <c r="AF27" s="542"/>
      <c r="AG27" s="106"/>
      <c r="AH27" s="7"/>
      <c r="AK27" s="179"/>
      <c r="AL27" s="179"/>
      <c r="AM27" s="179"/>
      <c r="AN27" s="179"/>
      <c r="AO27" s="254"/>
      <c r="AP27" s="179"/>
      <c r="AQ27" s="179"/>
      <c r="AR27" s="179"/>
      <c r="AS27" s="179"/>
      <c r="AT27" s="179"/>
      <c r="AU27" s="179"/>
      <c r="AV27" s="179"/>
      <c r="AW27" s="179"/>
      <c r="AX27" s="179"/>
    </row>
    <row r="28" spans="1:50" ht="6.75" customHeight="1" x14ac:dyDescent="0.25">
      <c r="A28" s="7"/>
      <c r="B28" s="119"/>
      <c r="C28" s="96"/>
      <c r="D28" s="96"/>
      <c r="E28" s="96"/>
      <c r="F28" s="96"/>
      <c r="G28" s="96"/>
      <c r="H28" s="96"/>
      <c r="I28" s="96"/>
      <c r="J28" s="103"/>
      <c r="K28" s="103"/>
      <c r="L28" s="103"/>
      <c r="M28" s="103"/>
      <c r="N28" s="103"/>
      <c r="O28" s="103"/>
      <c r="P28" s="103"/>
      <c r="Q28" s="103"/>
      <c r="R28" s="103"/>
      <c r="S28" s="103"/>
      <c r="T28" s="103"/>
      <c r="U28" s="8"/>
      <c r="V28" s="96"/>
      <c r="W28" s="96"/>
      <c r="X28" s="96"/>
      <c r="Y28" s="96"/>
      <c r="Z28" s="96"/>
      <c r="AA28" s="96"/>
      <c r="AB28" s="96"/>
      <c r="AC28" s="96"/>
      <c r="AD28" s="96"/>
      <c r="AE28" s="96"/>
      <c r="AF28" s="102"/>
      <c r="AG28" s="120"/>
      <c r="AH28" s="7"/>
    </row>
    <row r="29" spans="1:50" x14ac:dyDescent="0.25">
      <c r="A29" s="7"/>
      <c r="B29" s="105"/>
      <c r="C29" s="490" t="s">
        <v>954</v>
      </c>
      <c r="D29" s="490"/>
      <c r="E29" s="490"/>
      <c r="F29" s="490"/>
      <c r="G29" s="490"/>
      <c r="H29" s="490"/>
      <c r="I29" s="490"/>
      <c r="J29" s="490"/>
      <c r="K29" s="490"/>
      <c r="L29" s="490"/>
      <c r="M29" s="490"/>
      <c r="N29" s="490"/>
      <c r="O29" s="490"/>
      <c r="P29" s="490"/>
      <c r="Q29" s="490"/>
      <c r="R29" s="490"/>
      <c r="S29" s="490"/>
      <c r="T29" s="490"/>
      <c r="U29" s="490"/>
      <c r="V29" s="490"/>
      <c r="W29" s="496" t="s">
        <v>955</v>
      </c>
      <c r="X29" s="496"/>
      <c r="Y29" s="496"/>
      <c r="Z29" s="496"/>
      <c r="AA29" s="496"/>
      <c r="AB29" s="493" t="str">
        <f>_xlfn.IFNA(IF(H3=90, "-",IF(H3="-", "-",IF(AE19="No",VLOOKUP(J19,'Lookup Key'!$A$2:$H$366,7,FALSE),0)+IF(AE21="No",VLOOKUP(J21,'Lookup Key'!$A$2:$H$366,7,FALSE),0)+IF(AE23="No",VLOOKUP(J23,'Lookup Key'!$A$2:$H$366,7,FALSE),0)+IF(AE25="No",VLOOKUP(J25,'Lookup Key'!$A$2:$H$366,7,FALSE),0)+IF(AE27="No",VLOOKUP(J27,'Lookup Key'!$A$2:$H$366,7,FALSE),0))), "-")</f>
        <v>-</v>
      </c>
      <c r="AC29" s="493"/>
      <c r="AD29" s="493"/>
      <c r="AE29" s="493"/>
      <c r="AF29" s="493"/>
      <c r="AG29" s="106"/>
      <c r="AH29" s="7"/>
    </row>
    <row r="30" spans="1:50" ht="7.5" customHeight="1" x14ac:dyDescent="0.25">
      <c r="A30" s="7"/>
      <c r="B30" s="105"/>
      <c r="C30" s="490"/>
      <c r="D30" s="490"/>
      <c r="E30" s="490"/>
      <c r="F30" s="490"/>
      <c r="G30" s="490"/>
      <c r="H30" s="490"/>
      <c r="I30" s="490"/>
      <c r="J30" s="490"/>
      <c r="K30" s="490"/>
      <c r="L30" s="490"/>
      <c r="M30" s="490"/>
      <c r="N30" s="490"/>
      <c r="O30" s="490"/>
      <c r="P30" s="490"/>
      <c r="Q30" s="490"/>
      <c r="R30" s="490"/>
      <c r="S30" s="490"/>
      <c r="T30" s="490"/>
      <c r="U30" s="490"/>
      <c r="V30" s="490"/>
      <c r="W30" s="121"/>
      <c r="X30" s="121"/>
      <c r="Y30" s="121"/>
      <c r="Z30" s="121"/>
      <c r="AA30" s="121"/>
      <c r="AB30" s="121"/>
      <c r="AC30" s="121"/>
      <c r="AD30" s="122"/>
      <c r="AE30" s="123"/>
      <c r="AF30" s="123"/>
      <c r="AG30" s="106"/>
      <c r="AH30" s="7"/>
    </row>
    <row r="31" spans="1:50" x14ac:dyDescent="0.25">
      <c r="A31" s="7"/>
      <c r="B31" s="105"/>
      <c r="C31" s="490"/>
      <c r="D31" s="490"/>
      <c r="E31" s="490"/>
      <c r="F31" s="490"/>
      <c r="G31" s="490"/>
      <c r="H31" s="490"/>
      <c r="I31" s="490"/>
      <c r="J31" s="490"/>
      <c r="K31" s="490"/>
      <c r="L31" s="490"/>
      <c r="M31" s="490"/>
      <c r="N31" s="490"/>
      <c r="O31" s="490"/>
      <c r="P31" s="490"/>
      <c r="Q31" s="490"/>
      <c r="R31" s="490"/>
      <c r="S31" s="490"/>
      <c r="T31" s="490"/>
      <c r="U31" s="490"/>
      <c r="V31" s="490"/>
      <c r="W31" s="496" t="s">
        <v>956</v>
      </c>
      <c r="X31" s="496"/>
      <c r="Y31" s="496"/>
      <c r="Z31" s="496"/>
      <c r="AA31" s="496"/>
      <c r="AB31" s="493" t="str">
        <f>_xlfn.IFNA(IF(H3=95, "-",IF(H3="-", "-",IF(AE19="No",VLOOKUP(J19,'Lookup Key'!$A$2:$H$366,8,FALSE),0)+IF(AE21="No",VLOOKUP(J21,'Lookup Key'!$A$2:$H$366,8,FALSE),0)+IF(AE23="No",VLOOKUP(J23,'Lookup Key'!$A$2:$H$366,8,FALSE),0)+IF(AE25="No",VLOOKUP(J25,'Lookup Key'!$A$2:$H$366,8,FALSE),0)+IF(AE27="No",VLOOKUP(J27,'Lookup Key'!$A$2:$H$366,8,FALSE),0))),"-")</f>
        <v>-</v>
      </c>
      <c r="AC31" s="493"/>
      <c r="AD31" s="493"/>
      <c r="AE31" s="493"/>
      <c r="AF31" s="493"/>
      <c r="AG31" s="106"/>
      <c r="AH31" s="7"/>
    </row>
    <row r="32" spans="1:50" ht="15.75" thickBot="1" x14ac:dyDescent="0.3">
      <c r="A32" s="7"/>
      <c r="B32" s="124"/>
      <c r="C32" s="114"/>
      <c r="D32" s="114"/>
      <c r="E32" s="114"/>
      <c r="F32" s="114"/>
      <c r="G32" s="114"/>
      <c r="H32" s="114"/>
      <c r="I32" s="114"/>
      <c r="J32" s="125"/>
      <c r="K32" s="125"/>
      <c r="L32" s="125"/>
      <c r="M32" s="126"/>
      <c r="N32" s="126"/>
      <c r="O32" s="126"/>
      <c r="P32" s="126"/>
      <c r="Q32" s="126"/>
      <c r="R32" s="126"/>
      <c r="S32" s="126"/>
      <c r="T32" s="126"/>
      <c r="U32" s="126"/>
      <c r="V32" s="126"/>
      <c r="W32" s="126"/>
      <c r="X32" s="127"/>
      <c r="Y32" s="127"/>
      <c r="Z32" s="127"/>
      <c r="AA32" s="127"/>
      <c r="AB32" s="127"/>
      <c r="AC32" s="128"/>
      <c r="AD32" s="128"/>
      <c r="AE32" s="128"/>
      <c r="AF32" s="128"/>
      <c r="AG32" s="129"/>
      <c r="AH32" s="7"/>
    </row>
    <row r="33" spans="1:42" ht="15.75" thickBo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42" ht="15.75" thickBot="1" x14ac:dyDescent="0.3">
      <c r="A34" s="7"/>
      <c r="B34" s="491" t="s">
        <v>916</v>
      </c>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7" t="s">
        <v>917</v>
      </c>
      <c r="AD34" s="488"/>
      <c r="AE34" s="488"/>
      <c r="AF34" s="488"/>
      <c r="AG34" s="489"/>
      <c r="AH34" s="7"/>
      <c r="AP34" s="131"/>
    </row>
    <row r="35" spans="1:42" x14ac:dyDescent="0.25">
      <c r="A35" s="7"/>
      <c r="B35" s="544" t="s">
        <v>946</v>
      </c>
      <c r="C35" s="545"/>
      <c r="D35" s="545"/>
      <c r="E35" s="545"/>
      <c r="F35" s="545"/>
      <c r="G35" s="545"/>
      <c r="H35" s="545"/>
      <c r="I35" s="545"/>
      <c r="J35" s="545"/>
      <c r="K35" s="545"/>
      <c r="L35" s="545"/>
      <c r="M35" s="545"/>
      <c r="N35" s="545"/>
      <c r="O35" s="545"/>
      <c r="P35" s="545"/>
      <c r="Q35" s="545"/>
      <c r="R35" s="545"/>
      <c r="S35" s="545"/>
      <c r="T35" s="546" t="str">
        <f>IF(COUNTBLANK('Community Information'!F27)+COUNTBLANK('Community Information'!H29)+COUNTBLANK('Community Information'!E31)+COUNTBLANK('Community Information'!AB27)=0,IF(COUNTBLANK('Community Information'!AB29)+COUNTBLANK('Community Information'!AB31)=1,IF('Community Information'!AB27="Yes",IF('Community Information'!AB29&gt;0,"Yes","No"),IF('Community Information'!AB31&gt;0,"Yes","No")),"No"),"No")</f>
        <v>No</v>
      </c>
      <c r="U35" s="546"/>
      <c r="V35" s="546"/>
      <c r="W35" s="130"/>
      <c r="X35" s="130"/>
      <c r="Y35" s="130"/>
      <c r="Z35" s="130"/>
      <c r="AA35" s="130"/>
      <c r="AB35" s="130"/>
      <c r="AC35" s="533">
        <f>IF(T35="No", 0,IF(L37="Yes",30,IF(N39&lt;45108,25,0)))</f>
        <v>0</v>
      </c>
      <c r="AD35" s="534"/>
      <c r="AE35" s="534"/>
      <c r="AF35" s="534"/>
      <c r="AG35" s="535"/>
      <c r="AH35" s="7"/>
    </row>
    <row r="36" spans="1:42" ht="7.5" customHeight="1" x14ac:dyDescent="0.25">
      <c r="A36" s="7"/>
      <c r="B36" s="105"/>
      <c r="C36" s="8"/>
      <c r="D36" s="8"/>
      <c r="E36" s="8"/>
      <c r="F36" s="8"/>
      <c r="G36" s="8"/>
      <c r="H36" s="8"/>
      <c r="I36" s="8"/>
      <c r="J36" s="8"/>
      <c r="K36" s="8"/>
      <c r="L36" s="8"/>
      <c r="M36" s="8"/>
      <c r="N36" s="8"/>
      <c r="O36" s="8"/>
      <c r="P36" s="8"/>
      <c r="Q36" s="8"/>
      <c r="R36" s="8"/>
      <c r="S36" s="8"/>
      <c r="T36" s="8"/>
      <c r="U36" s="8"/>
      <c r="V36" s="8"/>
      <c r="W36" s="8"/>
      <c r="X36" s="8"/>
      <c r="Y36" s="8"/>
      <c r="Z36" s="8"/>
      <c r="AA36" s="8"/>
      <c r="AB36" s="8"/>
      <c r="AC36" s="536"/>
      <c r="AD36" s="537"/>
      <c r="AE36" s="537"/>
      <c r="AF36" s="537"/>
      <c r="AG36" s="538"/>
      <c r="AH36" s="7"/>
    </row>
    <row r="37" spans="1:42" x14ac:dyDescent="0.25">
      <c r="A37" s="7"/>
      <c r="B37" s="324" t="s">
        <v>896</v>
      </c>
      <c r="C37" s="325"/>
      <c r="D37" s="325"/>
      <c r="E37" s="325"/>
      <c r="F37" s="325"/>
      <c r="G37" s="325"/>
      <c r="H37" s="325"/>
      <c r="I37" s="325"/>
      <c r="J37" s="325"/>
      <c r="K37" s="325"/>
      <c r="L37" s="543" t="str">
        <f ca="1">IF(T35="Yes", IF('Community Information'!AB29&lt;TODAY(), IF('Community Information'!AB29&gt;0,"Yes", "No")), "N/A")</f>
        <v>N/A</v>
      </c>
      <c r="M37" s="543"/>
      <c r="N37" s="543"/>
      <c r="O37" s="543"/>
      <c r="P37" s="8"/>
      <c r="Q37" s="8"/>
      <c r="R37" s="8"/>
      <c r="S37" s="8"/>
      <c r="T37" s="8"/>
      <c r="U37" s="8"/>
      <c r="V37" s="8"/>
      <c r="W37" s="8"/>
      <c r="X37" s="8"/>
      <c r="Y37" s="8"/>
      <c r="Z37" s="8"/>
      <c r="AA37" s="8"/>
      <c r="AB37" s="8"/>
      <c r="AC37" s="536"/>
      <c r="AD37" s="537"/>
      <c r="AE37" s="537"/>
      <c r="AF37" s="537"/>
      <c r="AG37" s="538"/>
      <c r="AH37" s="7"/>
    </row>
    <row r="38" spans="1:42" ht="7.5" customHeight="1" x14ac:dyDescent="0.25">
      <c r="A38" s="7"/>
      <c r="B38" s="119"/>
      <c r="C38" s="96"/>
      <c r="D38" s="96"/>
      <c r="E38" s="96"/>
      <c r="F38" s="96"/>
      <c r="G38" s="96"/>
      <c r="H38" s="96"/>
      <c r="I38" s="96"/>
      <c r="J38" s="96"/>
      <c r="K38" s="96"/>
      <c r="L38" s="8"/>
      <c r="M38" s="8"/>
      <c r="N38" s="8"/>
      <c r="O38" s="8"/>
      <c r="P38" s="8"/>
      <c r="Q38" s="8"/>
      <c r="R38" s="8"/>
      <c r="S38" s="8"/>
      <c r="T38" s="8"/>
      <c r="U38" s="8"/>
      <c r="V38" s="8"/>
      <c r="W38" s="8"/>
      <c r="X38" s="8"/>
      <c r="Y38" s="8"/>
      <c r="Z38" s="8"/>
      <c r="AA38" s="8"/>
      <c r="AB38" s="8"/>
      <c r="AC38" s="536"/>
      <c r="AD38" s="537"/>
      <c r="AE38" s="537"/>
      <c r="AF38" s="537"/>
      <c r="AG38" s="538"/>
      <c r="AH38" s="7"/>
    </row>
    <row r="39" spans="1:42" x14ac:dyDescent="0.25">
      <c r="A39" s="7"/>
      <c r="B39" s="324" t="s">
        <v>914</v>
      </c>
      <c r="C39" s="325"/>
      <c r="D39" s="325"/>
      <c r="E39" s="325"/>
      <c r="F39" s="325"/>
      <c r="G39" s="325"/>
      <c r="H39" s="325"/>
      <c r="I39" s="325"/>
      <c r="J39" s="325"/>
      <c r="K39" s="325"/>
      <c r="L39" s="325"/>
      <c r="M39" s="325"/>
      <c r="N39" s="492" t="str">
        <f>IF(T35="No","N/A",IF(L37="Yes","N/A",'Community Information'!AB31))</f>
        <v>N/A</v>
      </c>
      <c r="O39" s="492"/>
      <c r="P39" s="492"/>
      <c r="Q39" s="492"/>
      <c r="R39" s="8"/>
      <c r="S39" s="8"/>
      <c r="T39" s="8"/>
      <c r="U39" s="8"/>
      <c r="V39" s="8"/>
      <c r="W39" s="8"/>
      <c r="X39" s="8"/>
      <c r="Y39" s="8"/>
      <c r="Z39" s="8"/>
      <c r="AA39" s="8"/>
      <c r="AB39" s="8"/>
      <c r="AC39" s="536"/>
      <c r="AD39" s="537"/>
      <c r="AE39" s="537"/>
      <c r="AF39" s="537"/>
      <c r="AG39" s="538"/>
      <c r="AH39" s="7"/>
    </row>
    <row r="40" spans="1:42" ht="7.5" customHeight="1" thickBot="1" x14ac:dyDescent="0.3">
      <c r="A40" s="7"/>
      <c r="B40" s="132"/>
      <c r="C40" s="133"/>
      <c r="D40" s="133"/>
      <c r="E40" s="133"/>
      <c r="F40" s="133"/>
      <c r="G40" s="133"/>
      <c r="H40" s="133"/>
      <c r="I40" s="133"/>
      <c r="J40" s="133"/>
      <c r="K40" s="133"/>
      <c r="L40" s="133"/>
      <c r="M40" s="133"/>
      <c r="N40" s="134"/>
      <c r="O40" s="134"/>
      <c r="P40" s="134"/>
      <c r="Q40" s="134"/>
      <c r="R40" s="114"/>
      <c r="S40" s="114"/>
      <c r="T40" s="114"/>
      <c r="U40" s="114"/>
      <c r="V40" s="114"/>
      <c r="W40" s="114"/>
      <c r="X40" s="114"/>
      <c r="Y40" s="114"/>
      <c r="Z40" s="114"/>
      <c r="AA40" s="114"/>
      <c r="AB40" s="114"/>
      <c r="AC40" s="539"/>
      <c r="AD40" s="540"/>
      <c r="AE40" s="540"/>
      <c r="AF40" s="540"/>
      <c r="AG40" s="541"/>
      <c r="AH40" s="7"/>
    </row>
    <row r="41" spans="1:42" ht="15.75" thickBo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42" ht="15.75" thickBot="1" x14ac:dyDescent="0.3">
      <c r="A42" s="7"/>
      <c r="B42" s="518" t="s">
        <v>901</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29" t="s">
        <v>917</v>
      </c>
      <c r="AD42" s="519"/>
      <c r="AE42" s="519"/>
      <c r="AF42" s="519"/>
      <c r="AG42" s="530"/>
      <c r="AH42" s="7"/>
    </row>
    <row r="43" spans="1:42" x14ac:dyDescent="0.25">
      <c r="A43" s="7"/>
      <c r="B43" s="525" t="s">
        <v>902</v>
      </c>
      <c r="C43" s="526"/>
      <c r="D43" s="526"/>
      <c r="E43" s="526"/>
      <c r="F43" s="526"/>
      <c r="G43" s="526"/>
      <c r="H43" s="526"/>
      <c r="I43" s="526"/>
      <c r="J43" s="526"/>
      <c r="K43" s="526"/>
      <c r="L43" s="520"/>
      <c r="M43" s="520"/>
      <c r="N43" s="520"/>
      <c r="O43" s="520"/>
      <c r="P43" s="520"/>
      <c r="Q43" s="520"/>
      <c r="R43" s="520"/>
      <c r="S43" s="520"/>
      <c r="T43" s="520"/>
      <c r="U43" s="520"/>
      <c r="V43" s="520"/>
      <c r="W43" s="520"/>
      <c r="X43" s="520"/>
      <c r="Y43" s="520"/>
      <c r="Z43" s="520"/>
      <c r="AA43" s="520"/>
      <c r="AB43" s="520"/>
      <c r="AC43" s="531" t="str">
        <f>IF('Cover Sheet'!A24="Senior Safe Only","-",IF(L43='Lookup Key'!AC3,12,IF(L43='Lookup Key'!AC2,5,IF(L43='Lookup Key'!AC4,20,""))))</f>
        <v/>
      </c>
      <c r="AD43" s="531"/>
      <c r="AE43" s="531"/>
      <c r="AF43" s="531"/>
      <c r="AG43" s="532"/>
      <c r="AH43" s="7"/>
    </row>
    <row r="44" spans="1:42" x14ac:dyDescent="0.25">
      <c r="A44" s="7"/>
      <c r="B44" s="523" t="s">
        <v>903</v>
      </c>
      <c r="C44" s="524"/>
      <c r="D44" s="524"/>
      <c r="E44" s="524"/>
      <c r="F44" s="524"/>
      <c r="G44" s="524"/>
      <c r="H44" s="524"/>
      <c r="I44" s="524"/>
      <c r="J44" s="524"/>
      <c r="K44" s="524"/>
      <c r="L44" s="507"/>
      <c r="M44" s="507"/>
      <c r="N44" s="507"/>
      <c r="O44" s="507"/>
      <c r="P44" s="507"/>
      <c r="Q44" s="507"/>
      <c r="R44" s="507"/>
      <c r="S44" s="507"/>
      <c r="T44" s="507"/>
      <c r="U44" s="507"/>
      <c r="V44" s="507"/>
      <c r="W44" s="507"/>
      <c r="X44" s="507"/>
      <c r="Y44" s="507"/>
      <c r="Z44" s="507"/>
      <c r="AA44" s="507"/>
      <c r="AB44" s="507"/>
      <c r="AC44" s="505" t="str">
        <f>IF('Cover Sheet'!A24="Senior Safe Only","-",IF(L44='Lookup Key'!AD2,2, IF(L44='Lookup Key'!AD3, 5, IF(L44='Lookup Key'!AD4, 8, IF(L44='Lookup Key'!AD5,10, "")))))</f>
        <v/>
      </c>
      <c r="AD44" s="505"/>
      <c r="AE44" s="505"/>
      <c r="AF44" s="505"/>
      <c r="AG44" s="506"/>
      <c r="AH44" s="7"/>
    </row>
    <row r="45" spans="1:42" x14ac:dyDescent="0.25">
      <c r="A45" s="7"/>
      <c r="B45" s="523" t="s">
        <v>904</v>
      </c>
      <c r="C45" s="524"/>
      <c r="D45" s="524"/>
      <c r="E45" s="524"/>
      <c r="F45" s="524"/>
      <c r="G45" s="524"/>
      <c r="H45" s="524"/>
      <c r="I45" s="524"/>
      <c r="J45" s="524"/>
      <c r="K45" s="524"/>
      <c r="L45" s="507"/>
      <c r="M45" s="507"/>
      <c r="N45" s="507"/>
      <c r="O45" s="507"/>
      <c r="P45" s="507"/>
      <c r="Q45" s="507"/>
      <c r="R45" s="507"/>
      <c r="S45" s="507"/>
      <c r="T45" s="507"/>
      <c r="U45" s="507"/>
      <c r="V45" s="507"/>
      <c r="W45" s="507"/>
      <c r="X45" s="507"/>
      <c r="Y45" s="507"/>
      <c r="Z45" s="507"/>
      <c r="AA45" s="507"/>
      <c r="AB45" s="507"/>
      <c r="AC45" s="505" t="str">
        <f>IF('Cover Sheet'!A24="Senior Safe Only","-",IF(L45='Lookup Key'!AE2,2,IF(L45='Lookup Key'!AE3,4,IF(L45='Lookup Key'!AE4,6,IF(L45='Lookup Key'!AE5,8,IF(L45='Lookup Key'!AE6,10,""))))))</f>
        <v/>
      </c>
      <c r="AD45" s="505"/>
      <c r="AE45" s="505"/>
      <c r="AF45" s="505"/>
      <c r="AG45" s="506"/>
      <c r="AH45" s="7"/>
    </row>
    <row r="46" spans="1:42" x14ac:dyDescent="0.25">
      <c r="A46" s="7"/>
      <c r="B46" s="514" t="s">
        <v>907</v>
      </c>
      <c r="C46" s="515"/>
      <c r="D46" s="515"/>
      <c r="E46" s="515"/>
      <c r="F46" s="515"/>
      <c r="G46" s="515"/>
      <c r="H46" s="515"/>
      <c r="I46" s="515"/>
      <c r="J46" s="515"/>
      <c r="K46" s="515"/>
      <c r="L46" s="507"/>
      <c r="M46" s="507"/>
      <c r="N46" s="507"/>
      <c r="O46" s="507"/>
      <c r="P46" s="507"/>
      <c r="Q46" s="507"/>
      <c r="R46" s="507"/>
      <c r="S46" s="507"/>
      <c r="T46" s="507"/>
      <c r="U46" s="507"/>
      <c r="V46" s="507"/>
      <c r="W46" s="507"/>
      <c r="X46" s="507"/>
      <c r="Y46" s="507"/>
      <c r="Z46" s="507"/>
      <c r="AA46" s="507"/>
      <c r="AB46" s="507"/>
      <c r="AC46" s="505" t="str">
        <f>IF('Cover Sheet'!A24="Senior Safe Only","-",IF(L46="","",L46))</f>
        <v/>
      </c>
      <c r="AD46" s="505"/>
      <c r="AE46" s="505"/>
      <c r="AF46" s="505"/>
      <c r="AG46" s="506"/>
      <c r="AH46" s="7"/>
    </row>
    <row r="47" spans="1:42" x14ac:dyDescent="0.25">
      <c r="A47" s="7"/>
      <c r="B47" s="514" t="s">
        <v>906</v>
      </c>
      <c r="C47" s="515"/>
      <c r="D47" s="515"/>
      <c r="E47" s="515"/>
      <c r="F47" s="515"/>
      <c r="G47" s="515"/>
      <c r="H47" s="515"/>
      <c r="I47" s="515"/>
      <c r="J47" s="515"/>
      <c r="K47" s="515"/>
      <c r="L47" s="507"/>
      <c r="M47" s="507"/>
      <c r="N47" s="507"/>
      <c r="O47" s="507"/>
      <c r="P47" s="507"/>
      <c r="Q47" s="507"/>
      <c r="R47" s="507"/>
      <c r="S47" s="507"/>
      <c r="T47" s="507"/>
      <c r="U47" s="507"/>
      <c r="V47" s="507"/>
      <c r="W47" s="507"/>
      <c r="X47" s="507"/>
      <c r="Y47" s="507"/>
      <c r="Z47" s="507"/>
      <c r="AA47" s="507"/>
      <c r="AB47" s="507"/>
      <c r="AC47" s="505" t="str">
        <f>IF('Cover Sheet'!A24="Senior Safe Only","-",IF(L47="","",L47))</f>
        <v/>
      </c>
      <c r="AD47" s="505"/>
      <c r="AE47" s="505"/>
      <c r="AF47" s="505"/>
      <c r="AG47" s="506"/>
      <c r="AH47" s="7"/>
    </row>
    <row r="48" spans="1:42" ht="15.75" thickBot="1" x14ac:dyDescent="0.3">
      <c r="A48" s="7"/>
      <c r="B48" s="516" t="s">
        <v>908</v>
      </c>
      <c r="C48" s="517"/>
      <c r="D48" s="517"/>
      <c r="E48" s="517"/>
      <c r="F48" s="517"/>
      <c r="G48" s="517"/>
      <c r="H48" s="517"/>
      <c r="I48" s="517"/>
      <c r="J48" s="517"/>
      <c r="K48" s="517"/>
      <c r="L48" s="508"/>
      <c r="M48" s="508"/>
      <c r="N48" s="508"/>
      <c r="O48" s="508"/>
      <c r="P48" s="508"/>
      <c r="Q48" s="508"/>
      <c r="R48" s="508"/>
      <c r="S48" s="508"/>
      <c r="T48" s="508"/>
      <c r="U48" s="508"/>
      <c r="V48" s="508"/>
      <c r="W48" s="508"/>
      <c r="X48" s="508"/>
      <c r="Y48" s="508"/>
      <c r="Z48" s="508"/>
      <c r="AA48" s="508"/>
      <c r="AB48" s="508"/>
      <c r="AC48" s="503" t="str">
        <f>IF('Cover Sheet'!A24="Senior Safe Only","-",IF(L48='Lookup Key'!AB2, 5, IF(L48='Lookup Key'!AB3, 0, "")))</f>
        <v/>
      </c>
      <c r="AD48" s="503"/>
      <c r="AE48" s="503"/>
      <c r="AF48" s="503"/>
      <c r="AG48" s="504"/>
      <c r="AH48" s="7"/>
    </row>
    <row r="49" spans="1:34" ht="15.75" thickBot="1" x14ac:dyDescent="0.3">
      <c r="A49" s="7"/>
      <c r="B49" s="101"/>
      <c r="C49" s="101"/>
      <c r="D49" s="101"/>
      <c r="E49" s="101"/>
      <c r="F49" s="101"/>
      <c r="G49" s="101"/>
      <c r="H49" s="101"/>
      <c r="I49" s="101"/>
      <c r="J49" s="101"/>
      <c r="K49" s="101"/>
      <c r="L49" s="101"/>
      <c r="M49" s="101"/>
      <c r="N49" s="101"/>
      <c r="O49" s="101"/>
      <c r="P49" s="7"/>
      <c r="Q49" s="7"/>
      <c r="R49" s="7"/>
      <c r="S49" s="7"/>
      <c r="T49" s="7"/>
      <c r="U49" s="7"/>
      <c r="V49" s="7"/>
      <c r="W49" s="7"/>
      <c r="X49" s="7"/>
      <c r="Y49" s="7"/>
      <c r="Z49" s="7"/>
      <c r="AA49" s="7"/>
      <c r="AB49" s="7"/>
      <c r="AC49" s="7"/>
      <c r="AD49" s="7"/>
      <c r="AE49" s="7"/>
      <c r="AF49" s="7"/>
      <c r="AG49" s="7"/>
      <c r="AH49" s="7"/>
    </row>
    <row r="50" spans="1:34" ht="15.75" thickBot="1" x14ac:dyDescent="0.3">
      <c r="A50" s="7"/>
      <c r="B50" s="521" t="s">
        <v>905</v>
      </c>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09" t="s">
        <v>917</v>
      </c>
      <c r="AD50" s="510"/>
      <c r="AE50" s="510"/>
      <c r="AF50" s="510"/>
      <c r="AG50" s="511"/>
      <c r="AH50" s="7"/>
    </row>
    <row r="51" spans="1:34" x14ac:dyDescent="0.25">
      <c r="A51" s="7"/>
      <c r="B51" s="527" t="s">
        <v>902</v>
      </c>
      <c r="C51" s="528"/>
      <c r="D51" s="528"/>
      <c r="E51" s="528"/>
      <c r="F51" s="528"/>
      <c r="G51" s="528"/>
      <c r="H51" s="528"/>
      <c r="I51" s="528"/>
      <c r="J51" s="528"/>
      <c r="K51" s="528"/>
      <c r="L51" s="522"/>
      <c r="M51" s="522"/>
      <c r="N51" s="522"/>
      <c r="O51" s="522"/>
      <c r="P51" s="522"/>
      <c r="Q51" s="522"/>
      <c r="R51" s="522"/>
      <c r="S51" s="522"/>
      <c r="T51" s="522"/>
      <c r="U51" s="522"/>
      <c r="V51" s="522"/>
      <c r="W51" s="522"/>
      <c r="X51" s="522"/>
      <c r="Y51" s="522"/>
      <c r="Z51" s="522"/>
      <c r="AA51" s="522"/>
      <c r="AB51" s="522"/>
      <c r="AC51" s="512" t="str">
        <f>IF('Cover Sheet'!A$24="Safe Only","-",IF(L51='Lookup Key'!AG2,5,IF(L51='Lookup Key'!AG3,12,IF(L51='Lookup Key'!AG4,20,""))))</f>
        <v/>
      </c>
      <c r="AD51" s="512"/>
      <c r="AE51" s="512"/>
      <c r="AF51" s="512"/>
      <c r="AG51" s="513"/>
      <c r="AH51" s="7"/>
    </row>
    <row r="52" spans="1:34" x14ac:dyDescent="0.25">
      <c r="A52" s="7"/>
      <c r="B52" s="523" t="s">
        <v>940</v>
      </c>
      <c r="C52" s="524"/>
      <c r="D52" s="524"/>
      <c r="E52" s="524"/>
      <c r="F52" s="524"/>
      <c r="G52" s="524"/>
      <c r="H52" s="524"/>
      <c r="I52" s="524"/>
      <c r="J52" s="524"/>
      <c r="K52" s="524"/>
      <c r="L52" s="507"/>
      <c r="M52" s="507"/>
      <c r="N52" s="507"/>
      <c r="O52" s="507"/>
      <c r="P52" s="507"/>
      <c r="Q52" s="507"/>
      <c r="R52" s="507"/>
      <c r="S52" s="507"/>
      <c r="T52" s="507"/>
      <c r="U52" s="507"/>
      <c r="V52" s="507"/>
      <c r="W52" s="507"/>
      <c r="X52" s="507"/>
      <c r="Y52" s="507"/>
      <c r="Z52" s="507"/>
      <c r="AA52" s="507"/>
      <c r="AB52" s="507"/>
      <c r="AC52" s="505" t="str">
        <f>IF('Cover Sheet'!A$24="Safe Only","-",IF(L52='Lookup Key'!AH2,2,IF(L52='Lookup Key'!AH3,5,IF(L52='Lookup Key'!AH4,8,IF(L52='Lookup Key'!AH5,10,"")))))</f>
        <v/>
      </c>
      <c r="AD52" s="505"/>
      <c r="AE52" s="505"/>
      <c r="AF52" s="505"/>
      <c r="AG52" s="506"/>
      <c r="AH52" s="7"/>
    </row>
    <row r="53" spans="1:34" x14ac:dyDescent="0.25">
      <c r="A53" s="7"/>
      <c r="B53" s="523" t="s">
        <v>904</v>
      </c>
      <c r="C53" s="524"/>
      <c r="D53" s="524"/>
      <c r="E53" s="524"/>
      <c r="F53" s="524"/>
      <c r="G53" s="524"/>
      <c r="H53" s="524"/>
      <c r="I53" s="524"/>
      <c r="J53" s="524"/>
      <c r="K53" s="524"/>
      <c r="L53" s="507"/>
      <c r="M53" s="507"/>
      <c r="N53" s="507"/>
      <c r="O53" s="507"/>
      <c r="P53" s="507"/>
      <c r="Q53" s="507"/>
      <c r="R53" s="507"/>
      <c r="S53" s="507"/>
      <c r="T53" s="507"/>
      <c r="U53" s="507"/>
      <c r="V53" s="507"/>
      <c r="W53" s="507"/>
      <c r="X53" s="507"/>
      <c r="Y53" s="507"/>
      <c r="Z53" s="507"/>
      <c r="AA53" s="507"/>
      <c r="AB53" s="507"/>
      <c r="AC53" s="505" t="str">
        <f>IF('Cover Sheet'!A$24="Safe Only","-",IF(L53='Lookup Key'!AI2,2,IF(L53='Lookup Key'!AI3,4,IF(L53='Lookup Key'!AI4,6,IF(L53='Lookup Key'!AI5,8,IF(L53='Lookup Key'!AI6,10,""))))))</f>
        <v/>
      </c>
      <c r="AD53" s="505"/>
      <c r="AE53" s="505"/>
      <c r="AF53" s="505"/>
      <c r="AG53" s="506"/>
      <c r="AH53" s="7"/>
    </row>
    <row r="54" spans="1:34" x14ac:dyDescent="0.25">
      <c r="A54" s="7"/>
      <c r="B54" s="514" t="s">
        <v>941</v>
      </c>
      <c r="C54" s="515"/>
      <c r="D54" s="515"/>
      <c r="E54" s="515"/>
      <c r="F54" s="515"/>
      <c r="G54" s="515"/>
      <c r="H54" s="515"/>
      <c r="I54" s="515"/>
      <c r="J54" s="515"/>
      <c r="K54" s="515"/>
      <c r="L54" s="507"/>
      <c r="M54" s="507"/>
      <c r="N54" s="507"/>
      <c r="O54" s="507"/>
      <c r="P54" s="507"/>
      <c r="Q54" s="507"/>
      <c r="R54" s="507"/>
      <c r="S54" s="507"/>
      <c r="T54" s="507"/>
      <c r="U54" s="507"/>
      <c r="V54" s="507"/>
      <c r="W54" s="507"/>
      <c r="X54" s="507"/>
      <c r="Y54" s="507"/>
      <c r="Z54" s="507"/>
      <c r="AA54" s="507"/>
      <c r="AB54" s="507"/>
      <c r="AC54" s="505" t="str">
        <f>IF('Cover Sheet'!A24="Safe Only","-",IF('Scoring Sheet'!L54="","",'Scoring Sheet'!L54))</f>
        <v/>
      </c>
      <c r="AD54" s="505"/>
      <c r="AE54" s="505"/>
      <c r="AF54" s="505"/>
      <c r="AG54" s="506"/>
      <c r="AH54" s="7"/>
    </row>
    <row r="55" spans="1:34" ht="15.75" thickBot="1" x14ac:dyDescent="0.3">
      <c r="A55" s="7"/>
      <c r="B55" s="516" t="s">
        <v>906</v>
      </c>
      <c r="C55" s="517"/>
      <c r="D55" s="517"/>
      <c r="E55" s="517"/>
      <c r="F55" s="517"/>
      <c r="G55" s="517"/>
      <c r="H55" s="517"/>
      <c r="I55" s="517"/>
      <c r="J55" s="517"/>
      <c r="K55" s="517"/>
      <c r="L55" s="508"/>
      <c r="M55" s="508"/>
      <c r="N55" s="508"/>
      <c r="O55" s="508"/>
      <c r="P55" s="508"/>
      <c r="Q55" s="508"/>
      <c r="R55" s="508"/>
      <c r="S55" s="508"/>
      <c r="T55" s="508"/>
      <c r="U55" s="508"/>
      <c r="V55" s="508"/>
      <c r="W55" s="508"/>
      <c r="X55" s="508"/>
      <c r="Y55" s="508"/>
      <c r="Z55" s="508"/>
      <c r="AA55" s="508"/>
      <c r="AB55" s="508"/>
      <c r="AC55" s="503" t="str">
        <f>IF('Cover Sheet'!A24="Safe Only","-",IF('Scoring Sheet'!L55="","",'Scoring Sheet'!L55))</f>
        <v/>
      </c>
      <c r="AD55" s="503"/>
      <c r="AE55" s="503"/>
      <c r="AF55" s="503"/>
      <c r="AG55" s="504"/>
      <c r="AH55" s="7"/>
    </row>
    <row r="56" spans="1:34" ht="6"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sheetData>
  <sheetProtection algorithmName="SHA-512" hashValue="wAJryxKd8N5v/qIrFPZvYQgt0hZpV55amS1H8J1EPBfpHFr31pq1M7rLC9Sd2vqd/QK7joLuaHULluN6eITaUg==" saltValue="YXaxN7qR3YNrTGfZwJu/TQ==" spinCount="100000" sheet="1" selectLockedCells="1"/>
  <mergeCells count="99">
    <mergeCell ref="K11:X11"/>
    <mergeCell ref="K13:O13"/>
    <mergeCell ref="K15:O15"/>
    <mergeCell ref="B11:J11"/>
    <mergeCell ref="AK2:AX3"/>
    <mergeCell ref="AK5:AX26"/>
    <mergeCell ref="W15:AC15"/>
    <mergeCell ref="U19:AD19"/>
    <mergeCell ref="U21:AD21"/>
    <mergeCell ref="U23:AD23"/>
    <mergeCell ref="B23:I23"/>
    <mergeCell ref="B21:I21"/>
    <mergeCell ref="J25:S25"/>
    <mergeCell ref="Q15:V15"/>
    <mergeCell ref="B15:J15"/>
    <mergeCell ref="B13:J13"/>
    <mergeCell ref="B1:AG1"/>
    <mergeCell ref="N3:S3"/>
    <mergeCell ref="Z3:AC3"/>
    <mergeCell ref="T5:AB5"/>
    <mergeCell ref="T7:AB7"/>
    <mergeCell ref="M5:P5"/>
    <mergeCell ref="AC5:AF5"/>
    <mergeCell ref="AC35:AG40"/>
    <mergeCell ref="B37:K37"/>
    <mergeCell ref="AE17:AF17"/>
    <mergeCell ref="AE19:AF19"/>
    <mergeCell ref="AE21:AF21"/>
    <mergeCell ref="AE23:AF23"/>
    <mergeCell ref="AE25:AF25"/>
    <mergeCell ref="AE27:AF27"/>
    <mergeCell ref="U25:AD25"/>
    <mergeCell ref="U27:AD27"/>
    <mergeCell ref="B25:I25"/>
    <mergeCell ref="B27:I27"/>
    <mergeCell ref="L37:O37"/>
    <mergeCell ref="B35:S35"/>
    <mergeCell ref="T35:V35"/>
    <mergeCell ref="B39:M39"/>
    <mergeCell ref="AC42:AG42"/>
    <mergeCell ref="B46:K46"/>
    <mergeCell ref="B47:K47"/>
    <mergeCell ref="AC43:AG43"/>
    <mergeCell ref="AC44:AG44"/>
    <mergeCell ref="AC45:AG45"/>
    <mergeCell ref="B54:K54"/>
    <mergeCell ref="B55:K55"/>
    <mergeCell ref="B42:AB42"/>
    <mergeCell ref="L43:AB43"/>
    <mergeCell ref="L44:AB44"/>
    <mergeCell ref="L54:AB54"/>
    <mergeCell ref="L55:AB55"/>
    <mergeCell ref="B50:AB50"/>
    <mergeCell ref="L51:AB51"/>
    <mergeCell ref="B48:K48"/>
    <mergeCell ref="B45:K45"/>
    <mergeCell ref="B44:K44"/>
    <mergeCell ref="B43:K43"/>
    <mergeCell ref="B51:K51"/>
    <mergeCell ref="B52:K52"/>
    <mergeCell ref="B53:K53"/>
    <mergeCell ref="AC55:AG55"/>
    <mergeCell ref="AC46:AG46"/>
    <mergeCell ref="AC47:AG47"/>
    <mergeCell ref="AC48:AG48"/>
    <mergeCell ref="L45:AB45"/>
    <mergeCell ref="L46:AB46"/>
    <mergeCell ref="L47:AB47"/>
    <mergeCell ref="L48:AB48"/>
    <mergeCell ref="AC50:AG50"/>
    <mergeCell ref="AC51:AG51"/>
    <mergeCell ref="AC52:AG52"/>
    <mergeCell ref="AC53:AG53"/>
    <mergeCell ref="AC54:AG54"/>
    <mergeCell ref="L52:AB52"/>
    <mergeCell ref="L53:AB53"/>
    <mergeCell ref="N39:Q39"/>
    <mergeCell ref="AB31:AF31"/>
    <mergeCell ref="AB29:AF29"/>
    <mergeCell ref="B3:G3"/>
    <mergeCell ref="H3:J3"/>
    <mergeCell ref="W31:AA31"/>
    <mergeCell ref="W29:AA29"/>
    <mergeCell ref="AC7:AF7"/>
    <mergeCell ref="M7:P7"/>
    <mergeCell ref="B7:L7"/>
    <mergeCell ref="R17:AD17"/>
    <mergeCell ref="T3:V3"/>
    <mergeCell ref="AD3:AF3"/>
    <mergeCell ref="B10:AG10"/>
    <mergeCell ref="C5:L5"/>
    <mergeCell ref="J23:S23"/>
    <mergeCell ref="J27:S27"/>
    <mergeCell ref="AC34:AG34"/>
    <mergeCell ref="C29:V31"/>
    <mergeCell ref="B34:AB34"/>
    <mergeCell ref="B19:I19"/>
    <mergeCell ref="J19:S19"/>
    <mergeCell ref="J21:S21"/>
  </mergeCells>
  <conditionalFormatting sqref="AD3:AF3">
    <cfRule type="expression" dxfId="4" priority="15">
      <formula>$AD$3&lt;$T$3</formula>
    </cfRule>
    <cfRule type="expression" dxfId="3" priority="2">
      <formula>$H$3="-"</formula>
    </cfRule>
  </conditionalFormatting>
  <conditionalFormatting sqref="AC5:AF5">
    <cfRule type="expression" dxfId="2" priority="4">
      <formula>$AC$5="Ineligible"</formula>
    </cfRule>
  </conditionalFormatting>
  <conditionalFormatting sqref="AC7:AF7">
    <cfRule type="expression" dxfId="1" priority="1">
      <formula>$AC$7="Ineligible"</formula>
    </cfRule>
  </conditionalFormatting>
  <pageMargins left="0.25" right="0.25" top="0.75" bottom="0.75" header="0.3" footer="0.3"/>
  <pageSetup scale="99" fitToHeight="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5E1B5E78-E36F-4654-B911-B7B9E7E7EAFA}">
          <x14:formula1>
            <xm:f>'Lookup Key'!$AC$2:$AC$4</xm:f>
          </x14:formula1>
          <xm:sqref>L43</xm:sqref>
        </x14:dataValidation>
        <x14:dataValidation type="list" allowBlank="1" showInputMessage="1" showErrorMessage="1" xr:uid="{C8E1CCB3-3FB7-4500-AF0B-F16B365BE038}">
          <x14:formula1>
            <xm:f>'Lookup Key'!$AD$2:$AD$5</xm:f>
          </x14:formula1>
          <xm:sqref>L44:AB44</xm:sqref>
        </x14:dataValidation>
        <x14:dataValidation type="list" allowBlank="1" showInputMessage="1" showErrorMessage="1" xr:uid="{6C4B01CB-8FDE-4014-96A5-6AA2F58BDE8C}">
          <x14:formula1>
            <xm:f>'Lookup Key'!$AE$2:$AE$6</xm:f>
          </x14:formula1>
          <xm:sqref>L45:AB45</xm:sqref>
        </x14:dataValidation>
        <x14:dataValidation type="list" allowBlank="1" showInputMessage="1" showErrorMessage="1" xr:uid="{66B87BFC-CCF9-48CD-AA5E-98D79DB601BC}">
          <x14:formula1>
            <xm:f>'Lookup Key'!$AF$2:$AF$11</xm:f>
          </x14:formula1>
          <xm:sqref>L46:AB47 L54:AB55</xm:sqref>
        </x14:dataValidation>
        <x14:dataValidation type="list" allowBlank="1" showInputMessage="1" showErrorMessage="1" xr:uid="{564BE841-19F7-4D2A-AC7F-A43995D887C1}">
          <x14:formula1>
            <xm:f>'Lookup Key'!$AB$2:$AB$3</xm:f>
          </x14:formula1>
          <xm:sqref>L48:AB48 AE17:AF17 AE19:AF19 AE21:AF21 AE23:AF23 AE25:AF25 AE27:AF27</xm:sqref>
        </x14:dataValidation>
        <x14:dataValidation type="list" allowBlank="1" showInputMessage="1" showErrorMessage="1" xr:uid="{6EABDCE2-3DC7-40DB-93B7-558A467A06DC}">
          <x14:formula1>
            <xm:f>'Lookup Key'!$AH$2:$AH$5</xm:f>
          </x14:formula1>
          <xm:sqref>L52:AB52</xm:sqref>
        </x14:dataValidation>
        <x14:dataValidation type="list" allowBlank="1" showInputMessage="1" showErrorMessage="1" xr:uid="{5CC4F094-7BBA-42A8-AD06-EF3B90C3EEBE}">
          <x14:formula1>
            <xm:f>'Lookup Key'!$AI$2:$AI$6</xm:f>
          </x14:formula1>
          <xm:sqref>L53:AB53</xm:sqref>
        </x14:dataValidation>
        <x14:dataValidation type="list" allowBlank="1" showInputMessage="1" showErrorMessage="1" xr:uid="{659537A9-B316-46D7-BCDC-2ED93E2AC139}">
          <x14:formula1>
            <xm:f>'Lookup Key'!$AG$2:$AG$4</xm:f>
          </x14:formula1>
          <xm:sqref>L51:AB51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Q366"/>
  <sheetViews>
    <sheetView workbookViewId="0">
      <pane ySplit="1" topLeftCell="A128" activePane="bottomLeft" state="frozen"/>
      <selection activeCell="D17" sqref="D17"/>
      <selection pane="bottomLeft" activeCell="D134" sqref="D134"/>
    </sheetView>
  </sheetViews>
  <sheetFormatPr defaultColWidth="9.140625" defaultRowHeight="15" x14ac:dyDescent="0.25"/>
  <cols>
    <col min="1" max="1" width="33" style="214" bestFit="1" customWidth="1"/>
    <col min="2" max="2" width="33" style="214" customWidth="1"/>
    <col min="3" max="3" width="14.7109375" style="214" bestFit="1" customWidth="1"/>
    <col min="4" max="4" width="17.140625" style="214" bestFit="1" customWidth="1"/>
    <col min="5" max="5" width="14.85546875" style="214" customWidth="1"/>
    <col min="6" max="6" width="14.85546875" style="244" customWidth="1"/>
    <col min="7" max="7" width="13.85546875" style="221" bestFit="1" customWidth="1"/>
    <col min="8" max="8" width="13.85546875" style="221" customWidth="1"/>
    <col min="9" max="10" width="25" style="221" bestFit="1" customWidth="1"/>
    <col min="11" max="15" width="9.28515625" style="221" customWidth="1"/>
    <col min="16" max="16" width="15.5703125" style="222" bestFit="1" customWidth="1"/>
    <col min="17" max="17" width="9.140625" style="214"/>
    <col min="18" max="18" width="14" style="214" bestFit="1" customWidth="1"/>
    <col min="19" max="19" width="7.5703125" style="214" bestFit="1" customWidth="1"/>
    <col min="20" max="20" width="12.7109375" style="214" bestFit="1" customWidth="1"/>
    <col min="21" max="21" width="11.5703125" style="214" bestFit="1" customWidth="1"/>
    <col min="22" max="22" width="12.7109375" style="214" bestFit="1" customWidth="1"/>
    <col min="23" max="23" width="43.85546875" style="214" customWidth="1"/>
    <col min="24" max="24" width="17.85546875" style="214" bestFit="1" customWidth="1"/>
    <col min="25" max="25" width="25" style="214" bestFit="1" customWidth="1"/>
    <col min="26" max="26" width="63.42578125" style="214" customWidth="1"/>
    <col min="27" max="27" width="18" style="214" bestFit="1" customWidth="1"/>
    <col min="28" max="28" width="9.140625" style="214"/>
    <col min="29" max="29" width="56.28515625" style="229" bestFit="1" customWidth="1"/>
    <col min="30" max="30" width="28.42578125" style="229" bestFit="1" customWidth="1"/>
    <col min="31" max="31" width="83.7109375" style="229" bestFit="1" customWidth="1"/>
    <col min="32" max="32" width="9.140625" style="229"/>
    <col min="33" max="33" width="56.28515625" style="229" bestFit="1" customWidth="1"/>
    <col min="34" max="34" width="28.42578125" style="229" bestFit="1" customWidth="1"/>
    <col min="35" max="35" width="88.5703125" style="214" bestFit="1" customWidth="1"/>
    <col min="36" max="36" width="17" style="214" bestFit="1" customWidth="1"/>
    <col min="37" max="37" width="32.5703125" style="214" bestFit="1" customWidth="1"/>
    <col min="38" max="38" width="23.42578125" style="214" bestFit="1" customWidth="1"/>
    <col min="39" max="39" width="22.140625" style="214" bestFit="1" customWidth="1"/>
    <col min="40" max="40" width="6.140625" style="214" bestFit="1" customWidth="1"/>
    <col min="41" max="16384" width="9.140625" style="214"/>
  </cols>
  <sheetData>
    <row r="1" spans="1:43" ht="30" x14ac:dyDescent="0.25">
      <c r="A1" s="212" t="s">
        <v>743</v>
      </c>
      <c r="B1" s="212" t="s">
        <v>744</v>
      </c>
      <c r="C1" s="212" t="s">
        <v>6</v>
      </c>
      <c r="D1" s="212" t="s">
        <v>764</v>
      </c>
      <c r="E1" s="212" t="s">
        <v>368</v>
      </c>
      <c r="F1" s="213" t="s">
        <v>369</v>
      </c>
      <c r="G1" s="213" t="s">
        <v>770</v>
      </c>
      <c r="H1" s="213" t="s">
        <v>771</v>
      </c>
      <c r="I1" s="213" t="s">
        <v>782</v>
      </c>
      <c r="J1" s="213" t="s">
        <v>783</v>
      </c>
      <c r="K1" s="213" t="s">
        <v>1007</v>
      </c>
      <c r="L1" s="213" t="s">
        <v>1008</v>
      </c>
      <c r="M1" s="213" t="s">
        <v>1009</v>
      </c>
      <c r="N1" s="213" t="s">
        <v>1010</v>
      </c>
      <c r="O1" s="213" t="s">
        <v>1011</v>
      </c>
      <c r="P1" s="245" t="s">
        <v>1012</v>
      </c>
      <c r="R1" s="556" t="s">
        <v>359</v>
      </c>
      <c r="S1" s="556"/>
      <c r="T1" s="556"/>
      <c r="U1" s="556"/>
      <c r="V1" s="215"/>
      <c r="W1" s="216" t="s">
        <v>888</v>
      </c>
      <c r="X1" s="216" t="s">
        <v>382</v>
      </c>
      <c r="Y1" s="216" t="s">
        <v>889</v>
      </c>
      <c r="Z1" s="216" t="s">
        <v>890</v>
      </c>
      <c r="AA1" s="216" t="s">
        <v>876</v>
      </c>
      <c r="AC1" s="217" t="s">
        <v>949</v>
      </c>
      <c r="AD1" s="217" t="s">
        <v>919</v>
      </c>
      <c r="AE1" s="217" t="s">
        <v>924</v>
      </c>
      <c r="AF1" s="217" t="s">
        <v>930</v>
      </c>
      <c r="AG1" s="217" t="s">
        <v>948</v>
      </c>
      <c r="AH1" s="217" t="s">
        <v>943</v>
      </c>
      <c r="AI1" s="217" t="s">
        <v>942</v>
      </c>
      <c r="AJ1" s="217" t="s">
        <v>976</v>
      </c>
      <c r="AK1" s="217" t="s">
        <v>977</v>
      </c>
      <c r="AL1" s="217" t="s">
        <v>978</v>
      </c>
      <c r="AM1" s="217" t="s">
        <v>979</v>
      </c>
      <c r="AN1" s="217" t="s">
        <v>880</v>
      </c>
    </row>
    <row r="2" spans="1:43" ht="15.75" x14ac:dyDescent="0.25">
      <c r="A2" s="218" t="s">
        <v>393</v>
      </c>
      <c r="B2" s="218" t="s">
        <v>393</v>
      </c>
      <c r="C2" s="218" t="s">
        <v>7</v>
      </c>
      <c r="D2" s="219">
        <v>17062</v>
      </c>
      <c r="E2" s="220">
        <v>1</v>
      </c>
      <c r="F2" s="249">
        <f t="shared" ref="F2:F65" si="0">D2*E2</f>
        <v>17062</v>
      </c>
      <c r="G2" s="250">
        <f t="shared" ref="G2:G33" si="1">IF(F2&lt;5000,$T$3,IF(F2&lt;15000,$T$4,IF(F2&lt;30000,$T$5,IF(F2&lt;50000,$T$6,IF(F2&lt;90000,$T$7,IF(F2&lt;500000,$T$8,$T$9))))))</f>
        <v>4100</v>
      </c>
      <c r="H2" s="250">
        <f t="shared" ref="H2:H33" si="2">IF(F2&lt;5000,$U$3,IF(F2&lt;15000,$U$4,IF(F2&lt;30000,$U$5,IF(F2&lt;50000,$U$6,IF(F2&lt;90000,$U$7,IF(F2&lt;500000,$U$8,$U$9))))))</f>
        <v>2000</v>
      </c>
      <c r="I2" s="221" t="s">
        <v>784</v>
      </c>
      <c r="J2" s="221" t="s">
        <v>785</v>
      </c>
      <c r="K2" s="221" t="s">
        <v>895</v>
      </c>
      <c r="L2" s="221" t="s">
        <v>895</v>
      </c>
      <c r="M2" s="221" t="s">
        <v>895</v>
      </c>
      <c r="N2" s="221" t="s">
        <v>895</v>
      </c>
      <c r="O2" s="221" t="s">
        <v>895</v>
      </c>
      <c r="P2" s="246" t="str">
        <f>IF(COUNTIF(K2:O2, "Yes")&lt;1, "No", "Yes")</f>
        <v>No</v>
      </c>
      <c r="R2" s="223" t="s">
        <v>360</v>
      </c>
      <c r="S2" s="223" t="s">
        <v>361</v>
      </c>
      <c r="T2" s="223" t="s">
        <v>778</v>
      </c>
      <c r="U2" s="223" t="s">
        <v>779</v>
      </c>
      <c r="V2" s="224"/>
      <c r="W2" s="225" t="s">
        <v>789</v>
      </c>
      <c r="X2" s="226" t="s">
        <v>364</v>
      </c>
      <c r="Y2" s="226" t="s">
        <v>784</v>
      </c>
      <c r="Z2" s="227" t="s">
        <v>788</v>
      </c>
      <c r="AA2" s="214" t="s">
        <v>767</v>
      </c>
      <c r="AB2" s="214" t="s">
        <v>894</v>
      </c>
      <c r="AC2" s="228" t="s">
        <v>918</v>
      </c>
      <c r="AD2" s="229" t="s">
        <v>920</v>
      </c>
      <c r="AE2" s="230" t="s">
        <v>925</v>
      </c>
      <c r="AF2" s="229">
        <v>1</v>
      </c>
      <c r="AG2" s="228" t="s">
        <v>918</v>
      </c>
      <c r="AH2" s="229" t="s">
        <v>931</v>
      </c>
      <c r="AI2" s="230" t="s">
        <v>935</v>
      </c>
      <c r="AJ2" s="229" t="s">
        <v>980</v>
      </c>
      <c r="AK2" s="231" t="s">
        <v>982</v>
      </c>
      <c r="AL2" s="214" t="s">
        <v>991</v>
      </c>
      <c r="AM2" s="231" t="s">
        <v>982</v>
      </c>
      <c r="AP2" s="214" t="s">
        <v>1016</v>
      </c>
      <c r="AQ2" s="214" t="s">
        <v>1016</v>
      </c>
    </row>
    <row r="3" spans="1:43" ht="15.75" x14ac:dyDescent="0.25">
      <c r="A3" s="218" t="s">
        <v>394</v>
      </c>
      <c r="B3" s="218" t="s">
        <v>394</v>
      </c>
      <c r="C3" s="218" t="s">
        <v>8</v>
      </c>
      <c r="D3" s="232">
        <v>24021</v>
      </c>
      <c r="E3" s="233">
        <v>1</v>
      </c>
      <c r="F3" s="249">
        <f t="shared" si="0"/>
        <v>24021</v>
      </c>
      <c r="G3" s="250">
        <f t="shared" si="1"/>
        <v>4100</v>
      </c>
      <c r="H3" s="250">
        <f t="shared" si="2"/>
        <v>2000</v>
      </c>
      <c r="I3" s="221" t="s">
        <v>784</v>
      </c>
      <c r="J3" s="221" t="s">
        <v>1001</v>
      </c>
      <c r="K3" s="221" t="s">
        <v>894</v>
      </c>
      <c r="L3" s="221" t="s">
        <v>894</v>
      </c>
      <c r="M3" s="221" t="s">
        <v>894</v>
      </c>
      <c r="N3" s="221" t="s">
        <v>894</v>
      </c>
      <c r="O3" s="221" t="s">
        <v>894</v>
      </c>
      <c r="P3" s="246" t="str">
        <f t="shared" ref="P3:P66" si="3">IF(COUNTIF(K3:O3, "Yes")&lt;1, "No", "Yes")</f>
        <v>Yes</v>
      </c>
      <c r="R3" s="234" t="s">
        <v>772</v>
      </c>
      <c r="S3" s="248">
        <f>COUNTIF($G$2:$G$366, T3)</f>
        <v>111</v>
      </c>
      <c r="T3" s="235">
        <v>2600</v>
      </c>
      <c r="U3" s="236">
        <v>1500</v>
      </c>
      <c r="V3" s="224"/>
      <c r="W3" s="214" t="s">
        <v>790</v>
      </c>
      <c r="X3" s="237" t="s">
        <v>794</v>
      </c>
      <c r="Y3" s="237" t="s">
        <v>785</v>
      </c>
      <c r="Z3" s="227" t="s">
        <v>787</v>
      </c>
      <c r="AA3" s="238" t="s">
        <v>863</v>
      </c>
      <c r="AB3" s="238" t="s">
        <v>895</v>
      </c>
      <c r="AC3" s="229" t="s">
        <v>950</v>
      </c>
      <c r="AD3" s="229" t="s">
        <v>923</v>
      </c>
      <c r="AE3" s="230" t="s">
        <v>926</v>
      </c>
      <c r="AF3" s="229">
        <v>2</v>
      </c>
      <c r="AG3" s="229" t="s">
        <v>953</v>
      </c>
      <c r="AH3" s="229" t="s">
        <v>932</v>
      </c>
      <c r="AI3" s="230" t="s">
        <v>936</v>
      </c>
      <c r="AJ3" s="229" t="s">
        <v>981</v>
      </c>
      <c r="AK3" s="239" t="s">
        <v>983</v>
      </c>
      <c r="AL3" s="239" t="s">
        <v>992</v>
      </c>
      <c r="AM3" s="239" t="s">
        <v>983</v>
      </c>
      <c r="AP3" s="214" t="s">
        <v>792</v>
      </c>
      <c r="AQ3" s="214" t="s">
        <v>1015</v>
      </c>
    </row>
    <row r="4" spans="1:43" ht="15.75" x14ac:dyDescent="0.25">
      <c r="A4" s="218" t="s">
        <v>392</v>
      </c>
      <c r="B4" s="218" t="s">
        <v>392</v>
      </c>
      <c r="C4" s="218" t="s">
        <v>9</v>
      </c>
      <c r="D4" s="219">
        <v>10559</v>
      </c>
      <c r="E4" s="220">
        <v>1</v>
      </c>
      <c r="F4" s="249">
        <f t="shared" si="0"/>
        <v>10559</v>
      </c>
      <c r="G4" s="250">
        <f t="shared" si="1"/>
        <v>3500</v>
      </c>
      <c r="H4" s="250">
        <f t="shared" si="2"/>
        <v>1800</v>
      </c>
      <c r="I4" s="221" t="s">
        <v>786</v>
      </c>
      <c r="J4" s="221" t="s">
        <v>785</v>
      </c>
      <c r="K4" s="221" t="s">
        <v>894</v>
      </c>
      <c r="L4" s="221" t="s">
        <v>894</v>
      </c>
      <c r="M4" s="221" t="s">
        <v>894</v>
      </c>
      <c r="N4" s="221" t="s">
        <v>894</v>
      </c>
      <c r="O4" s="221" t="s">
        <v>894</v>
      </c>
      <c r="P4" s="246" t="str">
        <f t="shared" si="3"/>
        <v>Yes</v>
      </c>
      <c r="R4" s="234" t="s">
        <v>773</v>
      </c>
      <c r="S4" s="248">
        <f t="shared" ref="S4:S9" si="4">COUNTIF($G$2:$G$366, T4)</f>
        <v>117</v>
      </c>
      <c r="T4" s="235">
        <v>3500</v>
      </c>
      <c r="U4" s="236">
        <v>1800</v>
      </c>
      <c r="V4" s="224"/>
      <c r="W4" s="214" t="s">
        <v>791</v>
      </c>
      <c r="X4" s="237"/>
      <c r="Y4" s="237" t="s">
        <v>1001</v>
      </c>
      <c r="Z4" s="227" t="s">
        <v>1002</v>
      </c>
      <c r="AA4" s="214" t="s">
        <v>878</v>
      </c>
      <c r="AC4" s="230" t="s">
        <v>951</v>
      </c>
      <c r="AD4" s="229" t="s">
        <v>922</v>
      </c>
      <c r="AE4" s="230" t="s">
        <v>927</v>
      </c>
      <c r="AF4" s="229">
        <v>3</v>
      </c>
      <c r="AG4" s="230" t="s">
        <v>952</v>
      </c>
      <c r="AH4" s="229" t="s">
        <v>933</v>
      </c>
      <c r="AI4" s="230" t="s">
        <v>937</v>
      </c>
      <c r="AK4" s="231" t="s">
        <v>984</v>
      </c>
      <c r="AL4" s="214" t="s">
        <v>993</v>
      </c>
      <c r="AM4" s="231" t="s">
        <v>984</v>
      </c>
      <c r="AP4" s="214" t="s">
        <v>1015</v>
      </c>
    </row>
    <row r="5" spans="1:43" ht="15.75" x14ac:dyDescent="0.25">
      <c r="A5" s="218" t="s">
        <v>395</v>
      </c>
      <c r="B5" s="218" t="s">
        <v>395</v>
      </c>
      <c r="C5" s="218" t="s">
        <v>10</v>
      </c>
      <c r="D5" s="219">
        <v>8166</v>
      </c>
      <c r="E5" s="220">
        <v>1</v>
      </c>
      <c r="F5" s="249">
        <f t="shared" si="0"/>
        <v>8166</v>
      </c>
      <c r="G5" s="250">
        <f t="shared" si="1"/>
        <v>3500</v>
      </c>
      <c r="H5" s="250">
        <f t="shared" si="2"/>
        <v>1800</v>
      </c>
      <c r="I5" s="221" t="s">
        <v>784</v>
      </c>
      <c r="J5" s="221" t="s">
        <v>786</v>
      </c>
      <c r="K5" s="221" t="s">
        <v>894</v>
      </c>
      <c r="L5" s="221" t="s">
        <v>894</v>
      </c>
      <c r="M5" s="221" t="s">
        <v>894</v>
      </c>
      <c r="N5" s="221" t="s">
        <v>894</v>
      </c>
      <c r="O5" s="221" t="s">
        <v>894</v>
      </c>
      <c r="P5" s="246" t="str">
        <f t="shared" si="3"/>
        <v>Yes</v>
      </c>
      <c r="R5" s="234" t="s">
        <v>774</v>
      </c>
      <c r="S5" s="248">
        <f t="shared" si="4"/>
        <v>79</v>
      </c>
      <c r="T5" s="235">
        <v>4100</v>
      </c>
      <c r="U5" s="236">
        <v>2000</v>
      </c>
      <c r="V5" s="215"/>
      <c r="W5" s="214" t="s">
        <v>792</v>
      </c>
      <c r="Y5" s="237" t="s">
        <v>786</v>
      </c>
      <c r="Z5" s="227" t="s">
        <v>1003</v>
      </c>
      <c r="AA5" s="214" t="s">
        <v>879</v>
      </c>
      <c r="AD5" s="229" t="s">
        <v>921</v>
      </c>
      <c r="AE5" s="230" t="s">
        <v>928</v>
      </c>
      <c r="AF5" s="229">
        <v>4</v>
      </c>
      <c r="AH5" s="229" t="s">
        <v>934</v>
      </c>
      <c r="AI5" s="230" t="s">
        <v>938</v>
      </c>
      <c r="AK5" s="240" t="s">
        <v>985</v>
      </c>
      <c r="AL5" s="240" t="s">
        <v>994</v>
      </c>
      <c r="AM5" s="240" t="s">
        <v>985</v>
      </c>
    </row>
    <row r="6" spans="1:43" ht="15.75" x14ac:dyDescent="0.25">
      <c r="A6" s="218" t="s">
        <v>396</v>
      </c>
      <c r="B6" s="218" t="s">
        <v>396</v>
      </c>
      <c r="C6" s="218" t="s">
        <v>11</v>
      </c>
      <c r="D6" s="219">
        <v>28692</v>
      </c>
      <c r="E6" s="220">
        <v>1</v>
      </c>
      <c r="F6" s="249">
        <f t="shared" si="0"/>
        <v>28692</v>
      </c>
      <c r="G6" s="250">
        <f t="shared" si="1"/>
        <v>4100</v>
      </c>
      <c r="H6" s="250">
        <f t="shared" si="2"/>
        <v>2000</v>
      </c>
      <c r="I6" s="221" t="s">
        <v>784</v>
      </c>
      <c r="J6" s="221" t="s">
        <v>784</v>
      </c>
      <c r="K6" s="221" t="s">
        <v>894</v>
      </c>
      <c r="L6" s="221" t="s">
        <v>894</v>
      </c>
      <c r="M6" s="221" t="s">
        <v>894</v>
      </c>
      <c r="N6" s="221" t="s">
        <v>894</v>
      </c>
      <c r="O6" s="221" t="s">
        <v>894</v>
      </c>
      <c r="P6" s="246" t="str">
        <f t="shared" si="3"/>
        <v>Yes</v>
      </c>
      <c r="R6" s="234" t="s">
        <v>362</v>
      </c>
      <c r="S6" s="248">
        <f t="shared" si="4"/>
        <v>32</v>
      </c>
      <c r="T6" s="235">
        <v>5200</v>
      </c>
      <c r="U6" s="236">
        <v>2200</v>
      </c>
      <c r="V6" s="215"/>
      <c r="AA6" s="214" t="s">
        <v>880</v>
      </c>
      <c r="AE6" s="230" t="s">
        <v>929</v>
      </c>
      <c r="AF6" s="229">
        <v>5</v>
      </c>
      <c r="AI6" s="230" t="s">
        <v>939</v>
      </c>
      <c r="AK6" s="240" t="s">
        <v>989</v>
      </c>
      <c r="AL6" s="240" t="s">
        <v>995</v>
      </c>
      <c r="AM6" s="240" t="s">
        <v>989</v>
      </c>
    </row>
    <row r="7" spans="1:43" x14ac:dyDescent="0.25">
      <c r="A7" s="218" t="s">
        <v>397</v>
      </c>
      <c r="B7" s="218" t="s">
        <v>397</v>
      </c>
      <c r="C7" s="218" t="s">
        <v>12</v>
      </c>
      <c r="D7" s="219">
        <v>486</v>
      </c>
      <c r="E7" s="220">
        <v>1</v>
      </c>
      <c r="F7" s="249">
        <f t="shared" si="0"/>
        <v>486</v>
      </c>
      <c r="G7" s="250">
        <f t="shared" si="1"/>
        <v>2600</v>
      </c>
      <c r="H7" s="250">
        <f t="shared" si="2"/>
        <v>1500</v>
      </c>
      <c r="I7" s="221" t="s">
        <v>786</v>
      </c>
      <c r="J7" s="221" t="s">
        <v>785</v>
      </c>
      <c r="K7" s="221" t="s">
        <v>894</v>
      </c>
      <c r="L7" s="221" t="s">
        <v>894</v>
      </c>
      <c r="M7" s="221" t="s">
        <v>894</v>
      </c>
      <c r="N7" s="221" t="s">
        <v>894</v>
      </c>
      <c r="O7" s="221" t="s">
        <v>894</v>
      </c>
      <c r="P7" s="246" t="str">
        <f t="shared" si="3"/>
        <v>Yes</v>
      </c>
      <c r="R7" s="234" t="s">
        <v>775</v>
      </c>
      <c r="S7" s="248">
        <f t="shared" si="4"/>
        <v>16</v>
      </c>
      <c r="T7" s="235">
        <v>6500</v>
      </c>
      <c r="U7" s="236">
        <v>2400</v>
      </c>
      <c r="V7" s="215"/>
      <c r="AF7" s="229">
        <v>6</v>
      </c>
      <c r="AK7" s="240" t="s">
        <v>986</v>
      </c>
      <c r="AL7" s="240" t="s">
        <v>996</v>
      </c>
      <c r="AM7" s="240" t="s">
        <v>986</v>
      </c>
    </row>
    <row r="8" spans="1:43" x14ac:dyDescent="0.25">
      <c r="A8" s="218" t="s">
        <v>398</v>
      </c>
      <c r="B8" s="218" t="s">
        <v>398</v>
      </c>
      <c r="C8" s="218" t="s">
        <v>13</v>
      </c>
      <c r="D8" s="219">
        <v>17366</v>
      </c>
      <c r="E8" s="220">
        <v>1</v>
      </c>
      <c r="F8" s="249">
        <f t="shared" si="0"/>
        <v>17366</v>
      </c>
      <c r="G8" s="250">
        <f t="shared" si="1"/>
        <v>4100</v>
      </c>
      <c r="H8" s="250">
        <f t="shared" si="2"/>
        <v>2000</v>
      </c>
      <c r="I8" s="221" t="s">
        <v>784</v>
      </c>
      <c r="J8" s="221" t="s">
        <v>786</v>
      </c>
      <c r="K8" s="221" t="s">
        <v>894</v>
      </c>
      <c r="L8" s="221" t="s">
        <v>894</v>
      </c>
      <c r="M8" s="221" t="s">
        <v>894</v>
      </c>
      <c r="N8" s="221" t="s">
        <v>894</v>
      </c>
      <c r="O8" s="221" t="s">
        <v>894</v>
      </c>
      <c r="P8" s="246" t="str">
        <f t="shared" si="3"/>
        <v>Yes</v>
      </c>
      <c r="R8" s="234" t="s">
        <v>776</v>
      </c>
      <c r="S8" s="248">
        <f t="shared" si="4"/>
        <v>9</v>
      </c>
      <c r="T8" s="235">
        <v>10200</v>
      </c>
      <c r="U8" s="236">
        <v>2600</v>
      </c>
      <c r="V8" s="215"/>
      <c r="AF8" s="229">
        <v>7</v>
      </c>
      <c r="AK8" s="240" t="s">
        <v>987</v>
      </c>
      <c r="AL8" s="240" t="s">
        <v>997</v>
      </c>
      <c r="AM8" s="240" t="s">
        <v>987</v>
      </c>
    </row>
    <row r="9" spans="1:43" x14ac:dyDescent="0.25">
      <c r="A9" s="218" t="s">
        <v>399</v>
      </c>
      <c r="B9" s="218" t="s">
        <v>399</v>
      </c>
      <c r="C9" s="218" t="s">
        <v>14</v>
      </c>
      <c r="D9" s="219">
        <v>39263</v>
      </c>
      <c r="E9" s="220">
        <v>1</v>
      </c>
      <c r="F9" s="249">
        <f t="shared" si="0"/>
        <v>39263</v>
      </c>
      <c r="G9" s="250">
        <f t="shared" si="1"/>
        <v>5200</v>
      </c>
      <c r="H9" s="250">
        <f t="shared" si="2"/>
        <v>2200</v>
      </c>
      <c r="I9" s="221" t="s">
        <v>784</v>
      </c>
      <c r="J9" s="221" t="s">
        <v>784</v>
      </c>
      <c r="K9" s="221" t="s">
        <v>894</v>
      </c>
      <c r="L9" s="221" t="s">
        <v>894</v>
      </c>
      <c r="M9" s="221" t="s">
        <v>894</v>
      </c>
      <c r="N9" s="221" t="s">
        <v>894</v>
      </c>
      <c r="O9" s="221" t="s">
        <v>894</v>
      </c>
      <c r="P9" s="246" t="str">
        <f t="shared" si="3"/>
        <v>Yes</v>
      </c>
      <c r="R9" s="234" t="s">
        <v>777</v>
      </c>
      <c r="S9" s="248">
        <f t="shared" si="4"/>
        <v>1</v>
      </c>
      <c r="T9" s="235">
        <v>13600</v>
      </c>
      <c r="U9" s="236">
        <v>2800</v>
      </c>
      <c r="V9" s="215"/>
      <c r="AF9" s="229">
        <v>8</v>
      </c>
      <c r="AK9" s="240" t="s">
        <v>988</v>
      </c>
      <c r="AL9" s="240" t="s">
        <v>998</v>
      </c>
      <c r="AM9" s="240" t="s">
        <v>988</v>
      </c>
    </row>
    <row r="10" spans="1:43" x14ac:dyDescent="0.25">
      <c r="A10" s="218" t="s">
        <v>400</v>
      </c>
      <c r="B10" s="218" t="s">
        <v>400</v>
      </c>
      <c r="C10" s="218" t="s">
        <v>15</v>
      </c>
      <c r="D10" s="219">
        <v>36569</v>
      </c>
      <c r="E10" s="220">
        <v>1</v>
      </c>
      <c r="F10" s="249">
        <f t="shared" si="0"/>
        <v>36569</v>
      </c>
      <c r="G10" s="250">
        <f t="shared" si="1"/>
        <v>5200</v>
      </c>
      <c r="H10" s="250">
        <f t="shared" si="2"/>
        <v>2200</v>
      </c>
      <c r="I10" s="221" t="s">
        <v>786</v>
      </c>
      <c r="J10" s="221" t="s">
        <v>785</v>
      </c>
      <c r="K10" s="221" t="s">
        <v>894</v>
      </c>
      <c r="L10" s="221" t="s">
        <v>894</v>
      </c>
      <c r="M10" s="221" t="s">
        <v>894</v>
      </c>
      <c r="N10" s="221" t="s">
        <v>894</v>
      </c>
      <c r="O10" s="221" t="s">
        <v>894</v>
      </c>
      <c r="P10" s="246" t="str">
        <f t="shared" si="3"/>
        <v>Yes</v>
      </c>
      <c r="AF10" s="229">
        <v>9</v>
      </c>
      <c r="AK10" s="240" t="s">
        <v>990</v>
      </c>
      <c r="AL10" s="240" t="s">
        <v>999</v>
      </c>
      <c r="AM10" s="240" t="s">
        <v>990</v>
      </c>
    </row>
    <row r="11" spans="1:43" x14ac:dyDescent="0.25">
      <c r="A11" s="218" t="s">
        <v>401</v>
      </c>
      <c r="B11" s="218" t="s">
        <v>401</v>
      </c>
      <c r="C11" s="218" t="s">
        <v>16</v>
      </c>
      <c r="D11" s="219">
        <v>439</v>
      </c>
      <c r="E11" s="220">
        <v>1</v>
      </c>
      <c r="F11" s="249">
        <f t="shared" si="0"/>
        <v>439</v>
      </c>
      <c r="G11" s="250">
        <f t="shared" si="1"/>
        <v>2600</v>
      </c>
      <c r="H11" s="250">
        <f t="shared" si="2"/>
        <v>1500</v>
      </c>
      <c r="I11" s="221" t="s">
        <v>784</v>
      </c>
      <c r="J11" s="221" t="s">
        <v>786</v>
      </c>
      <c r="K11" s="221" t="s">
        <v>894</v>
      </c>
      <c r="L11" s="221" t="s">
        <v>894</v>
      </c>
      <c r="M11" s="221" t="s">
        <v>894</v>
      </c>
      <c r="N11" s="221" t="s">
        <v>894</v>
      </c>
      <c r="O11" s="221" t="s">
        <v>894</v>
      </c>
      <c r="P11" s="246" t="str">
        <f t="shared" si="3"/>
        <v>Yes</v>
      </c>
      <c r="AF11" s="229">
        <v>10</v>
      </c>
      <c r="AL11" s="240" t="s">
        <v>1000</v>
      </c>
    </row>
    <row r="12" spans="1:43" x14ac:dyDescent="0.25">
      <c r="A12" s="218" t="s">
        <v>402</v>
      </c>
      <c r="B12" s="218" t="s">
        <v>402</v>
      </c>
      <c r="C12" s="218" t="s">
        <v>17</v>
      </c>
      <c r="D12" s="219">
        <v>46308</v>
      </c>
      <c r="E12" s="220">
        <v>1</v>
      </c>
      <c r="F12" s="249">
        <f t="shared" si="0"/>
        <v>46308</v>
      </c>
      <c r="G12" s="250">
        <f t="shared" si="1"/>
        <v>5200</v>
      </c>
      <c r="H12" s="250">
        <f t="shared" si="2"/>
        <v>2200</v>
      </c>
      <c r="I12" s="221" t="s">
        <v>784</v>
      </c>
      <c r="J12" s="221" t="s">
        <v>784</v>
      </c>
      <c r="K12" s="221" t="s">
        <v>894</v>
      </c>
      <c r="L12" s="221" t="s">
        <v>894</v>
      </c>
      <c r="M12" s="221" t="s">
        <v>894</v>
      </c>
      <c r="N12" s="221" t="s">
        <v>894</v>
      </c>
      <c r="O12" s="221" t="s">
        <v>894</v>
      </c>
      <c r="P12" s="246" t="str">
        <f t="shared" si="3"/>
        <v>Yes</v>
      </c>
      <c r="R12" s="557" t="s">
        <v>780</v>
      </c>
      <c r="S12" s="557"/>
      <c r="T12" s="241" t="s">
        <v>778</v>
      </c>
      <c r="U12" s="241" t="s">
        <v>779</v>
      </c>
    </row>
    <row r="13" spans="1:43" x14ac:dyDescent="0.25">
      <c r="A13" s="218" t="s">
        <v>403</v>
      </c>
      <c r="B13" s="218" t="s">
        <v>403</v>
      </c>
      <c r="C13" s="218" t="s">
        <v>18</v>
      </c>
      <c r="D13" s="219">
        <v>6315</v>
      </c>
      <c r="E13" s="220">
        <v>1</v>
      </c>
      <c r="F13" s="249">
        <f t="shared" si="0"/>
        <v>6315</v>
      </c>
      <c r="G13" s="250">
        <f t="shared" si="1"/>
        <v>3500</v>
      </c>
      <c r="H13" s="250">
        <f t="shared" si="2"/>
        <v>1800</v>
      </c>
      <c r="I13" s="221" t="s">
        <v>786</v>
      </c>
      <c r="J13" s="221" t="s">
        <v>785</v>
      </c>
      <c r="K13" s="221" t="s">
        <v>894</v>
      </c>
      <c r="L13" s="221" t="s">
        <v>894</v>
      </c>
      <c r="M13" s="221" t="s">
        <v>894</v>
      </c>
      <c r="N13" s="221" t="s">
        <v>894</v>
      </c>
      <c r="O13" s="221" t="s">
        <v>894</v>
      </c>
      <c r="P13" s="246" t="str">
        <f t="shared" si="3"/>
        <v>Yes</v>
      </c>
      <c r="R13" s="558" t="s">
        <v>781</v>
      </c>
      <c r="S13" s="558"/>
      <c r="T13" s="247">
        <f>SUM(G:G)</f>
        <v>1397800</v>
      </c>
      <c r="U13" s="247">
        <f>SUM(H:H)</f>
        <v>670100</v>
      </c>
    </row>
    <row r="14" spans="1:43" x14ac:dyDescent="0.25">
      <c r="A14" s="218" t="s">
        <v>404</v>
      </c>
      <c r="B14" s="218" t="s">
        <v>404</v>
      </c>
      <c r="C14" s="218" t="s">
        <v>19</v>
      </c>
      <c r="D14" s="219">
        <v>3193</v>
      </c>
      <c r="E14" s="220">
        <v>1</v>
      </c>
      <c r="F14" s="249">
        <f t="shared" si="0"/>
        <v>3193</v>
      </c>
      <c r="G14" s="250">
        <f t="shared" si="1"/>
        <v>2600</v>
      </c>
      <c r="H14" s="250">
        <f t="shared" si="2"/>
        <v>1500</v>
      </c>
      <c r="I14" s="221" t="s">
        <v>784</v>
      </c>
      <c r="J14" s="221" t="s">
        <v>786</v>
      </c>
      <c r="K14" s="221" t="s">
        <v>894</v>
      </c>
      <c r="L14" s="221" t="s">
        <v>894</v>
      </c>
      <c r="M14" s="221" t="s">
        <v>894</v>
      </c>
      <c r="N14" s="221" t="s">
        <v>894</v>
      </c>
      <c r="O14" s="221" t="s">
        <v>894</v>
      </c>
      <c r="P14" s="246" t="str">
        <f t="shared" si="3"/>
        <v>Yes</v>
      </c>
    </row>
    <row r="15" spans="1:43" x14ac:dyDescent="0.25">
      <c r="A15" s="218" t="s">
        <v>405</v>
      </c>
      <c r="B15" s="218" t="s">
        <v>405</v>
      </c>
      <c r="C15" s="218" t="s">
        <v>20</v>
      </c>
      <c r="D15" s="219">
        <v>1695</v>
      </c>
      <c r="E15" s="220">
        <v>1</v>
      </c>
      <c r="F15" s="249">
        <f t="shared" si="0"/>
        <v>1695</v>
      </c>
      <c r="G15" s="250">
        <f t="shared" si="1"/>
        <v>2600</v>
      </c>
      <c r="H15" s="250">
        <f t="shared" si="2"/>
        <v>1500</v>
      </c>
      <c r="I15" s="221" t="s">
        <v>784</v>
      </c>
      <c r="J15" s="221" t="s">
        <v>784</v>
      </c>
      <c r="K15" s="221" t="s">
        <v>894</v>
      </c>
      <c r="L15" s="221" t="s">
        <v>894</v>
      </c>
      <c r="M15" s="221" t="s">
        <v>894</v>
      </c>
      <c r="N15" s="221" t="s">
        <v>894</v>
      </c>
      <c r="O15" s="221" t="s">
        <v>894</v>
      </c>
      <c r="P15" s="246" t="str">
        <f t="shared" si="3"/>
        <v>Yes</v>
      </c>
    </row>
    <row r="16" spans="1:43" x14ac:dyDescent="0.25">
      <c r="A16" s="218" t="s">
        <v>406</v>
      </c>
      <c r="B16" s="218" t="s">
        <v>406</v>
      </c>
      <c r="C16" s="218" t="s">
        <v>21</v>
      </c>
      <c r="D16" s="219">
        <v>18832</v>
      </c>
      <c r="E16" s="220">
        <v>1</v>
      </c>
      <c r="F16" s="249">
        <f t="shared" si="0"/>
        <v>18832</v>
      </c>
      <c r="G16" s="250">
        <f t="shared" si="1"/>
        <v>4100</v>
      </c>
      <c r="H16" s="250">
        <f t="shared" si="2"/>
        <v>2000</v>
      </c>
      <c r="I16" s="221" t="s">
        <v>786</v>
      </c>
      <c r="J16" s="221" t="s">
        <v>785</v>
      </c>
      <c r="K16" s="221" t="s">
        <v>894</v>
      </c>
      <c r="L16" s="221" t="s">
        <v>894</v>
      </c>
      <c r="M16" s="221" t="s">
        <v>894</v>
      </c>
      <c r="N16" s="221" t="s">
        <v>894</v>
      </c>
      <c r="O16" s="221" t="s">
        <v>894</v>
      </c>
      <c r="P16" s="246" t="str">
        <f t="shared" si="3"/>
        <v>Yes</v>
      </c>
    </row>
    <row r="17" spans="1:34" x14ac:dyDescent="0.25">
      <c r="A17" s="218" t="s">
        <v>407</v>
      </c>
      <c r="B17" s="218" t="s">
        <v>407</v>
      </c>
      <c r="C17" s="218" t="s">
        <v>22</v>
      </c>
      <c r="D17" s="219">
        <v>11945</v>
      </c>
      <c r="E17" s="220">
        <v>1</v>
      </c>
      <c r="F17" s="249">
        <f t="shared" si="0"/>
        <v>11945</v>
      </c>
      <c r="G17" s="250">
        <f t="shared" si="1"/>
        <v>3500</v>
      </c>
      <c r="H17" s="250">
        <f t="shared" si="2"/>
        <v>1800</v>
      </c>
      <c r="I17" s="221" t="s">
        <v>784</v>
      </c>
      <c r="J17" s="221" t="s">
        <v>786</v>
      </c>
      <c r="K17" s="221" t="s">
        <v>894</v>
      </c>
      <c r="L17" s="221" t="s">
        <v>894</v>
      </c>
      <c r="M17" s="221" t="s">
        <v>894</v>
      </c>
      <c r="N17" s="221" t="s">
        <v>894</v>
      </c>
      <c r="O17" s="221" t="s">
        <v>894</v>
      </c>
      <c r="P17" s="246" t="str">
        <f t="shared" si="3"/>
        <v>Yes</v>
      </c>
    </row>
    <row r="18" spans="1:34" x14ac:dyDescent="0.25">
      <c r="A18" s="218" t="s">
        <v>408</v>
      </c>
      <c r="B18" s="218" t="s">
        <v>408</v>
      </c>
      <c r="C18" s="218" t="s">
        <v>23</v>
      </c>
      <c r="D18" s="219">
        <v>46461</v>
      </c>
      <c r="E18" s="220">
        <v>1</v>
      </c>
      <c r="F18" s="249">
        <f t="shared" si="0"/>
        <v>46461</v>
      </c>
      <c r="G18" s="250">
        <f t="shared" si="1"/>
        <v>5200</v>
      </c>
      <c r="H18" s="250">
        <f t="shared" si="2"/>
        <v>2200</v>
      </c>
      <c r="I18" s="221" t="s">
        <v>784</v>
      </c>
      <c r="J18" s="221" t="s">
        <v>784</v>
      </c>
      <c r="K18" s="221" t="s">
        <v>894</v>
      </c>
      <c r="L18" s="221" t="s">
        <v>894</v>
      </c>
      <c r="M18" s="221" t="s">
        <v>894</v>
      </c>
      <c r="N18" s="221" t="s">
        <v>894</v>
      </c>
      <c r="O18" s="221" t="s">
        <v>894</v>
      </c>
      <c r="P18" s="246" t="str">
        <f t="shared" si="3"/>
        <v>Yes</v>
      </c>
    </row>
    <row r="19" spans="1:34" x14ac:dyDescent="0.25">
      <c r="A19" s="218" t="s">
        <v>409</v>
      </c>
      <c r="B19" s="218" t="s">
        <v>409</v>
      </c>
      <c r="C19" s="218" t="s">
        <v>24</v>
      </c>
      <c r="D19" s="219">
        <v>16889</v>
      </c>
      <c r="E19" s="220">
        <v>1</v>
      </c>
      <c r="F19" s="249">
        <f t="shared" si="0"/>
        <v>16889</v>
      </c>
      <c r="G19" s="250">
        <f t="shared" si="1"/>
        <v>4100</v>
      </c>
      <c r="H19" s="250">
        <f t="shared" si="2"/>
        <v>2000</v>
      </c>
      <c r="I19" s="221" t="s">
        <v>786</v>
      </c>
      <c r="J19" s="221" t="s">
        <v>785</v>
      </c>
      <c r="K19" s="221" t="s">
        <v>894</v>
      </c>
      <c r="L19" s="221" t="s">
        <v>894</v>
      </c>
      <c r="M19" s="221" t="s">
        <v>894</v>
      </c>
      <c r="N19" s="221" t="s">
        <v>894</v>
      </c>
      <c r="O19" s="221" t="s">
        <v>894</v>
      </c>
      <c r="P19" s="246" t="str">
        <f t="shared" si="3"/>
        <v>Yes</v>
      </c>
    </row>
    <row r="20" spans="1:34" x14ac:dyDescent="0.25">
      <c r="A20" s="218" t="s">
        <v>732</v>
      </c>
      <c r="B20" s="218" t="s">
        <v>732</v>
      </c>
      <c r="C20" s="218" t="s">
        <v>25</v>
      </c>
      <c r="D20" s="219">
        <v>4777</v>
      </c>
      <c r="E20" s="220">
        <v>1</v>
      </c>
      <c r="F20" s="249">
        <f t="shared" si="0"/>
        <v>4777</v>
      </c>
      <c r="G20" s="250">
        <f t="shared" si="1"/>
        <v>2600</v>
      </c>
      <c r="H20" s="250">
        <f t="shared" si="2"/>
        <v>1500</v>
      </c>
      <c r="I20" s="221" t="s">
        <v>784</v>
      </c>
      <c r="J20" s="221" t="s">
        <v>786</v>
      </c>
      <c r="K20" s="221" t="s">
        <v>894</v>
      </c>
      <c r="L20" s="221" t="s">
        <v>894</v>
      </c>
      <c r="M20" s="221" t="s">
        <v>894</v>
      </c>
      <c r="N20" s="221" t="s">
        <v>894</v>
      </c>
      <c r="O20" s="221" t="s">
        <v>894</v>
      </c>
      <c r="P20" s="246" t="str">
        <f t="shared" si="3"/>
        <v>Yes</v>
      </c>
    </row>
    <row r="21" spans="1:34" x14ac:dyDescent="0.25">
      <c r="A21" s="218" t="s">
        <v>410</v>
      </c>
      <c r="B21" s="218" t="s">
        <v>410</v>
      </c>
      <c r="C21" s="218" t="s">
        <v>26</v>
      </c>
      <c r="D21" s="219">
        <v>8479</v>
      </c>
      <c r="E21" s="220">
        <v>1</v>
      </c>
      <c r="F21" s="249">
        <f t="shared" si="0"/>
        <v>8479</v>
      </c>
      <c r="G21" s="250">
        <f t="shared" si="1"/>
        <v>3500</v>
      </c>
      <c r="H21" s="250">
        <f t="shared" si="2"/>
        <v>1800</v>
      </c>
      <c r="I21" s="221" t="s">
        <v>785</v>
      </c>
      <c r="J21" s="221" t="s">
        <v>784</v>
      </c>
      <c r="K21" s="221" t="s">
        <v>894</v>
      </c>
      <c r="L21" s="221" t="s">
        <v>894</v>
      </c>
      <c r="M21" s="221" t="s">
        <v>894</v>
      </c>
      <c r="N21" s="221" t="s">
        <v>894</v>
      </c>
      <c r="O21" s="221" t="s">
        <v>894</v>
      </c>
      <c r="P21" s="246" t="str">
        <f t="shared" si="3"/>
        <v>Yes</v>
      </c>
    </row>
    <row r="22" spans="1:34" x14ac:dyDescent="0.25">
      <c r="A22" s="218" t="s">
        <v>411</v>
      </c>
      <c r="B22" s="218" t="s">
        <v>411</v>
      </c>
      <c r="C22" s="218" t="s">
        <v>27</v>
      </c>
      <c r="D22" s="219">
        <v>48916</v>
      </c>
      <c r="E22" s="220">
        <v>7.0000000000000007E-2</v>
      </c>
      <c r="F22" s="249">
        <f t="shared" si="0"/>
        <v>3424.1200000000003</v>
      </c>
      <c r="G22" s="250">
        <f t="shared" si="1"/>
        <v>2600</v>
      </c>
      <c r="H22" s="250">
        <f t="shared" si="2"/>
        <v>1500</v>
      </c>
      <c r="I22" s="221" t="s">
        <v>784</v>
      </c>
      <c r="J22" s="221" t="s">
        <v>784</v>
      </c>
      <c r="K22" s="221" t="s">
        <v>894</v>
      </c>
      <c r="L22" s="221" t="s">
        <v>894</v>
      </c>
      <c r="M22" s="221" t="s">
        <v>894</v>
      </c>
      <c r="N22" s="221" t="s">
        <v>894</v>
      </c>
      <c r="O22" s="221" t="s">
        <v>894</v>
      </c>
      <c r="P22" s="246" t="str">
        <f t="shared" si="3"/>
        <v>Yes</v>
      </c>
    </row>
    <row r="23" spans="1:34" x14ac:dyDescent="0.25">
      <c r="A23" s="218" t="s">
        <v>412</v>
      </c>
      <c r="B23" s="218" t="s">
        <v>412</v>
      </c>
      <c r="C23" s="218" t="s">
        <v>28</v>
      </c>
      <c r="D23" s="219">
        <v>5530</v>
      </c>
      <c r="E23" s="220">
        <v>1</v>
      </c>
      <c r="F23" s="249">
        <f t="shared" si="0"/>
        <v>5530</v>
      </c>
      <c r="G23" s="250">
        <f t="shared" si="1"/>
        <v>3500</v>
      </c>
      <c r="H23" s="250">
        <f t="shared" si="2"/>
        <v>1800</v>
      </c>
      <c r="I23" s="221" t="s">
        <v>784</v>
      </c>
      <c r="J23" s="221" t="s">
        <v>786</v>
      </c>
      <c r="K23" s="221" t="s">
        <v>894</v>
      </c>
      <c r="L23" s="221" t="s">
        <v>894</v>
      </c>
      <c r="M23" s="221" t="s">
        <v>894</v>
      </c>
      <c r="N23" s="221" t="s">
        <v>894</v>
      </c>
      <c r="O23" s="221" t="s">
        <v>894</v>
      </c>
      <c r="P23" s="246" t="str">
        <f t="shared" si="3"/>
        <v>Yes</v>
      </c>
    </row>
    <row r="24" spans="1:34" x14ac:dyDescent="0.25">
      <c r="A24" s="218" t="s">
        <v>413</v>
      </c>
      <c r="B24" s="218" t="s">
        <v>413</v>
      </c>
      <c r="C24" s="218" t="s">
        <v>29</v>
      </c>
      <c r="D24" s="219">
        <v>1931</v>
      </c>
      <c r="E24" s="220">
        <v>1</v>
      </c>
      <c r="F24" s="249">
        <f t="shared" si="0"/>
        <v>1931</v>
      </c>
      <c r="G24" s="250">
        <f t="shared" si="1"/>
        <v>2600</v>
      </c>
      <c r="H24" s="250">
        <f t="shared" si="2"/>
        <v>1500</v>
      </c>
      <c r="I24" s="221" t="s">
        <v>785</v>
      </c>
      <c r="J24" s="221" t="s">
        <v>784</v>
      </c>
      <c r="K24" s="221" t="s">
        <v>894</v>
      </c>
      <c r="L24" s="221" t="s">
        <v>894</v>
      </c>
      <c r="M24" s="221" t="s">
        <v>894</v>
      </c>
      <c r="N24" s="221" t="s">
        <v>894</v>
      </c>
      <c r="O24" s="221" t="s">
        <v>894</v>
      </c>
      <c r="P24" s="246" t="str">
        <f t="shared" si="3"/>
        <v>Yes</v>
      </c>
    </row>
    <row r="25" spans="1:34" x14ac:dyDescent="0.25">
      <c r="A25" s="218" t="s">
        <v>414</v>
      </c>
      <c r="B25" s="218" t="s">
        <v>414</v>
      </c>
      <c r="C25" s="218" t="s">
        <v>30</v>
      </c>
      <c r="D25" s="219">
        <v>14383</v>
      </c>
      <c r="E25" s="220">
        <v>1</v>
      </c>
      <c r="F25" s="249">
        <f t="shared" si="0"/>
        <v>14383</v>
      </c>
      <c r="G25" s="250">
        <f t="shared" si="1"/>
        <v>3500</v>
      </c>
      <c r="H25" s="250">
        <f t="shared" si="2"/>
        <v>1800</v>
      </c>
      <c r="I25" s="221" t="s">
        <v>786</v>
      </c>
      <c r="J25" s="221" t="s">
        <v>785</v>
      </c>
      <c r="K25" s="221" t="s">
        <v>894</v>
      </c>
      <c r="L25" s="221" t="s">
        <v>894</v>
      </c>
      <c r="M25" s="221" t="s">
        <v>894</v>
      </c>
      <c r="N25" s="221" t="s">
        <v>894</v>
      </c>
      <c r="O25" s="221" t="s">
        <v>894</v>
      </c>
      <c r="P25" s="246" t="str">
        <f t="shared" si="3"/>
        <v>Yes</v>
      </c>
    </row>
    <row r="26" spans="1:34" x14ac:dyDescent="0.25">
      <c r="A26" s="218" t="s">
        <v>415</v>
      </c>
      <c r="B26" s="218" t="s">
        <v>415</v>
      </c>
      <c r="C26" s="218" t="s">
        <v>31</v>
      </c>
      <c r="D26" s="219">
        <v>15350</v>
      </c>
      <c r="E26" s="220">
        <v>1</v>
      </c>
      <c r="F26" s="249">
        <f t="shared" si="0"/>
        <v>15350</v>
      </c>
      <c r="G26" s="250">
        <f t="shared" si="1"/>
        <v>4100</v>
      </c>
      <c r="H26" s="250">
        <f t="shared" si="2"/>
        <v>2000</v>
      </c>
      <c r="I26" s="221" t="s">
        <v>784</v>
      </c>
      <c r="J26" s="221" t="s">
        <v>786</v>
      </c>
      <c r="K26" s="221" t="s">
        <v>894</v>
      </c>
      <c r="L26" s="221" t="s">
        <v>894</v>
      </c>
      <c r="M26" s="221" t="s">
        <v>894</v>
      </c>
      <c r="N26" s="221" t="s">
        <v>894</v>
      </c>
      <c r="O26" s="221" t="s">
        <v>894</v>
      </c>
      <c r="P26" s="246" t="str">
        <f t="shared" si="3"/>
        <v>Yes</v>
      </c>
    </row>
    <row r="27" spans="1:34" s="218" customFormat="1" x14ac:dyDescent="0.25">
      <c r="A27" s="218" t="s">
        <v>416</v>
      </c>
      <c r="B27" s="218" t="s">
        <v>416</v>
      </c>
      <c r="C27" s="218" t="s">
        <v>32</v>
      </c>
      <c r="D27" s="219">
        <v>16945</v>
      </c>
      <c r="E27" s="220">
        <v>1</v>
      </c>
      <c r="F27" s="249">
        <f t="shared" si="0"/>
        <v>16945</v>
      </c>
      <c r="G27" s="250">
        <f t="shared" si="1"/>
        <v>4100</v>
      </c>
      <c r="H27" s="250">
        <f t="shared" si="2"/>
        <v>2000</v>
      </c>
      <c r="I27" s="221" t="s">
        <v>784</v>
      </c>
      <c r="J27" s="221" t="s">
        <v>784</v>
      </c>
      <c r="K27" s="221" t="s">
        <v>894</v>
      </c>
      <c r="L27" s="221" t="s">
        <v>894</v>
      </c>
      <c r="M27" s="221" t="s">
        <v>894</v>
      </c>
      <c r="N27" s="221" t="s">
        <v>894</v>
      </c>
      <c r="O27" s="221" t="s">
        <v>894</v>
      </c>
      <c r="P27" s="246" t="str">
        <f t="shared" si="3"/>
        <v>Yes</v>
      </c>
      <c r="Y27" s="214"/>
      <c r="AC27" s="242"/>
      <c r="AD27" s="242"/>
      <c r="AE27" s="242"/>
      <c r="AF27" s="242"/>
      <c r="AG27" s="242"/>
      <c r="AH27" s="242"/>
    </row>
    <row r="28" spans="1:34" x14ac:dyDescent="0.25">
      <c r="A28" s="218" t="s">
        <v>417</v>
      </c>
      <c r="B28" s="218" t="s">
        <v>417</v>
      </c>
      <c r="C28" s="218" t="s">
        <v>33</v>
      </c>
      <c r="D28" s="219">
        <v>27295</v>
      </c>
      <c r="E28" s="220">
        <v>1</v>
      </c>
      <c r="F28" s="249">
        <f t="shared" si="0"/>
        <v>27295</v>
      </c>
      <c r="G28" s="250">
        <f t="shared" si="1"/>
        <v>4100</v>
      </c>
      <c r="H28" s="250">
        <f t="shared" si="2"/>
        <v>2000</v>
      </c>
      <c r="I28" s="221" t="s">
        <v>784</v>
      </c>
      <c r="J28" s="221" t="s">
        <v>784</v>
      </c>
      <c r="K28" s="221" t="s">
        <v>894</v>
      </c>
      <c r="L28" s="221" t="s">
        <v>894</v>
      </c>
      <c r="M28" s="221" t="s">
        <v>894</v>
      </c>
      <c r="N28" s="221" t="s">
        <v>894</v>
      </c>
      <c r="O28" s="221" t="s">
        <v>894</v>
      </c>
      <c r="P28" s="246" t="str">
        <f t="shared" si="3"/>
        <v>Yes</v>
      </c>
      <c r="Y28" s="218"/>
    </row>
    <row r="29" spans="1:34" x14ac:dyDescent="0.25">
      <c r="A29" s="218" t="s">
        <v>418</v>
      </c>
      <c r="B29" s="218" t="s">
        <v>418</v>
      </c>
      <c r="C29" s="218" t="s">
        <v>34</v>
      </c>
      <c r="D29" s="219">
        <v>6764</v>
      </c>
      <c r="E29" s="220">
        <v>1</v>
      </c>
      <c r="F29" s="249">
        <f t="shared" si="0"/>
        <v>6764</v>
      </c>
      <c r="G29" s="250">
        <f t="shared" si="1"/>
        <v>3500</v>
      </c>
      <c r="H29" s="250">
        <f t="shared" si="2"/>
        <v>1800</v>
      </c>
      <c r="I29" s="221" t="s">
        <v>784</v>
      </c>
      <c r="J29" s="221" t="s">
        <v>786</v>
      </c>
      <c r="K29" s="221" t="s">
        <v>894</v>
      </c>
      <c r="L29" s="221" t="s">
        <v>894</v>
      </c>
      <c r="M29" s="221" t="s">
        <v>894</v>
      </c>
      <c r="N29" s="221" t="s">
        <v>894</v>
      </c>
      <c r="O29" s="221" t="s">
        <v>894</v>
      </c>
      <c r="P29" s="246" t="str">
        <f t="shared" si="3"/>
        <v>Yes</v>
      </c>
    </row>
    <row r="30" spans="1:34" x14ac:dyDescent="0.25">
      <c r="A30" s="218" t="s">
        <v>419</v>
      </c>
      <c r="B30" s="218" t="s">
        <v>419</v>
      </c>
      <c r="C30" s="218" t="s">
        <v>35</v>
      </c>
      <c r="D30" s="219">
        <v>3158</v>
      </c>
      <c r="E30" s="220">
        <v>1</v>
      </c>
      <c r="F30" s="249">
        <f t="shared" si="0"/>
        <v>3158</v>
      </c>
      <c r="G30" s="250">
        <f t="shared" si="1"/>
        <v>2600</v>
      </c>
      <c r="H30" s="250">
        <f t="shared" si="2"/>
        <v>1500</v>
      </c>
      <c r="I30" s="221" t="s">
        <v>784</v>
      </c>
      <c r="J30" s="221" t="s">
        <v>784</v>
      </c>
      <c r="K30" s="221" t="s">
        <v>894</v>
      </c>
      <c r="L30" s="221" t="s">
        <v>894</v>
      </c>
      <c r="M30" s="221" t="s">
        <v>894</v>
      </c>
      <c r="N30" s="221" t="s">
        <v>894</v>
      </c>
      <c r="O30" s="221" t="s">
        <v>894</v>
      </c>
      <c r="P30" s="246" t="str">
        <f t="shared" si="3"/>
        <v>Yes</v>
      </c>
    </row>
    <row r="31" spans="1:34" x14ac:dyDescent="0.25">
      <c r="A31" s="218" t="s">
        <v>758</v>
      </c>
      <c r="B31" s="218" t="s">
        <v>758</v>
      </c>
      <c r="C31" s="218" t="s">
        <v>36</v>
      </c>
      <c r="D31" s="219">
        <v>2102</v>
      </c>
      <c r="E31" s="220">
        <v>1</v>
      </c>
      <c r="F31" s="249">
        <f t="shared" si="0"/>
        <v>2102</v>
      </c>
      <c r="G31" s="250">
        <f t="shared" si="1"/>
        <v>2600</v>
      </c>
      <c r="H31" s="250">
        <f t="shared" si="2"/>
        <v>1500</v>
      </c>
      <c r="I31" s="221" t="s">
        <v>786</v>
      </c>
      <c r="J31" s="221" t="s">
        <v>785</v>
      </c>
      <c r="K31" s="221" t="s">
        <v>894</v>
      </c>
      <c r="L31" s="221" t="s">
        <v>894</v>
      </c>
      <c r="M31" s="221" t="s">
        <v>894</v>
      </c>
      <c r="N31" s="221" t="s">
        <v>894</v>
      </c>
      <c r="O31" s="221" t="s">
        <v>894</v>
      </c>
      <c r="P31" s="246" t="str">
        <f t="shared" si="3"/>
        <v>Yes</v>
      </c>
    </row>
    <row r="32" spans="1:34" x14ac:dyDescent="0.25">
      <c r="A32" s="218" t="s">
        <v>420</v>
      </c>
      <c r="B32" s="218" t="s">
        <v>420</v>
      </c>
      <c r="C32" s="218" t="s">
        <v>37</v>
      </c>
      <c r="D32" s="219">
        <v>42670</v>
      </c>
      <c r="E32" s="220">
        <v>1</v>
      </c>
      <c r="F32" s="249">
        <f t="shared" si="0"/>
        <v>42670</v>
      </c>
      <c r="G32" s="250">
        <f t="shared" si="1"/>
        <v>5200</v>
      </c>
      <c r="H32" s="250">
        <f t="shared" si="2"/>
        <v>2200</v>
      </c>
      <c r="I32" s="221" t="s">
        <v>784</v>
      </c>
      <c r="J32" s="221" t="s">
        <v>786</v>
      </c>
      <c r="K32" s="221" t="s">
        <v>894</v>
      </c>
      <c r="L32" s="221" t="s">
        <v>894</v>
      </c>
      <c r="M32" s="221" t="s">
        <v>894</v>
      </c>
      <c r="N32" s="221" t="s">
        <v>894</v>
      </c>
      <c r="O32" s="221" t="s">
        <v>894</v>
      </c>
      <c r="P32" s="246" t="str">
        <f t="shared" si="3"/>
        <v>Yes</v>
      </c>
    </row>
    <row r="33" spans="1:16" x14ac:dyDescent="0.25">
      <c r="A33" s="218" t="s">
        <v>421</v>
      </c>
      <c r="B33" s="218" t="s">
        <v>421</v>
      </c>
      <c r="C33" s="218" t="s">
        <v>38</v>
      </c>
      <c r="D33" s="219">
        <v>42119</v>
      </c>
      <c r="E33" s="220">
        <v>1</v>
      </c>
      <c r="F33" s="249">
        <f t="shared" si="0"/>
        <v>42119</v>
      </c>
      <c r="G33" s="250">
        <f t="shared" si="1"/>
        <v>5200</v>
      </c>
      <c r="H33" s="250">
        <f t="shared" si="2"/>
        <v>2200</v>
      </c>
      <c r="I33" s="221" t="s">
        <v>784</v>
      </c>
      <c r="J33" s="221" t="s">
        <v>784</v>
      </c>
      <c r="K33" s="221" t="s">
        <v>894</v>
      </c>
      <c r="L33" s="221" t="s">
        <v>894</v>
      </c>
      <c r="M33" s="221" t="s">
        <v>894</v>
      </c>
      <c r="N33" s="221" t="s">
        <v>894</v>
      </c>
      <c r="O33" s="221" t="s">
        <v>894</v>
      </c>
      <c r="P33" s="246" t="str">
        <f t="shared" si="3"/>
        <v>Yes</v>
      </c>
    </row>
    <row r="34" spans="1:16" x14ac:dyDescent="0.25">
      <c r="A34" s="218" t="s">
        <v>422</v>
      </c>
      <c r="B34" s="218" t="s">
        <v>422</v>
      </c>
      <c r="C34" s="218" t="s">
        <v>39</v>
      </c>
      <c r="D34" s="219">
        <v>9208</v>
      </c>
      <c r="E34" s="220">
        <v>1</v>
      </c>
      <c r="F34" s="249">
        <f t="shared" si="0"/>
        <v>9208</v>
      </c>
      <c r="G34" s="250">
        <f t="shared" ref="G34:G65" si="5">IF(F34&lt;5000,$T$3,IF(F34&lt;15000,$T$4,IF(F34&lt;30000,$T$5,IF(F34&lt;50000,$T$6,IF(F34&lt;90000,$T$7,IF(F34&lt;500000,$T$8,$T$9))))))</f>
        <v>3500</v>
      </c>
      <c r="H34" s="250">
        <f t="shared" ref="H34:H65" si="6">IF(F34&lt;5000,$U$3,IF(F34&lt;15000,$U$4,IF(F34&lt;30000,$U$5,IF(F34&lt;50000,$U$6,IF(F34&lt;90000,$U$7,IF(F34&lt;500000,$U$8,$U$9))))))</f>
        <v>1800</v>
      </c>
      <c r="I34" s="221" t="s">
        <v>786</v>
      </c>
      <c r="J34" s="221" t="s">
        <v>785</v>
      </c>
      <c r="K34" s="221" t="s">
        <v>894</v>
      </c>
      <c r="L34" s="221" t="s">
        <v>894</v>
      </c>
      <c r="M34" s="221" t="s">
        <v>894</v>
      </c>
      <c r="N34" s="221" t="s">
        <v>894</v>
      </c>
      <c r="O34" s="221" t="s">
        <v>894</v>
      </c>
      <c r="P34" s="246" t="str">
        <f t="shared" si="3"/>
        <v>Yes</v>
      </c>
    </row>
    <row r="35" spans="1:16" x14ac:dyDescent="0.25">
      <c r="A35" s="218" t="s">
        <v>423</v>
      </c>
      <c r="B35" s="218" t="s">
        <v>423</v>
      </c>
      <c r="C35" s="218" t="s">
        <v>40</v>
      </c>
      <c r="D35" s="219">
        <v>1215</v>
      </c>
      <c r="E35" s="220">
        <v>1</v>
      </c>
      <c r="F35" s="249">
        <f t="shared" si="0"/>
        <v>1215</v>
      </c>
      <c r="G35" s="250">
        <f t="shared" si="5"/>
        <v>2600</v>
      </c>
      <c r="H35" s="250">
        <f t="shared" si="6"/>
        <v>1500</v>
      </c>
      <c r="I35" s="221" t="s">
        <v>784</v>
      </c>
      <c r="J35" s="221" t="s">
        <v>786</v>
      </c>
      <c r="K35" s="221" t="s">
        <v>894</v>
      </c>
      <c r="L35" s="221" t="s">
        <v>894</v>
      </c>
      <c r="M35" s="221" t="s">
        <v>894</v>
      </c>
      <c r="N35" s="221" t="s">
        <v>894</v>
      </c>
      <c r="O35" s="221" t="s">
        <v>894</v>
      </c>
      <c r="P35" s="246" t="str">
        <f t="shared" si="3"/>
        <v>Yes</v>
      </c>
    </row>
    <row r="36" spans="1:16" x14ac:dyDescent="0.25">
      <c r="A36" s="218" t="s">
        <v>424</v>
      </c>
      <c r="B36" s="218" t="s">
        <v>424</v>
      </c>
      <c r="C36" s="218" t="s">
        <v>41</v>
      </c>
      <c r="D36" s="219">
        <v>5665</v>
      </c>
      <c r="E36" s="220">
        <v>1</v>
      </c>
      <c r="F36" s="249">
        <f t="shared" si="0"/>
        <v>5665</v>
      </c>
      <c r="G36" s="250">
        <f t="shared" si="5"/>
        <v>3500</v>
      </c>
      <c r="H36" s="250">
        <f t="shared" si="6"/>
        <v>1800</v>
      </c>
      <c r="I36" s="221" t="s">
        <v>784</v>
      </c>
      <c r="J36" s="221" t="s">
        <v>784</v>
      </c>
      <c r="K36" s="221" t="s">
        <v>894</v>
      </c>
      <c r="L36" s="221" t="s">
        <v>894</v>
      </c>
      <c r="M36" s="221" t="s">
        <v>894</v>
      </c>
      <c r="N36" s="221" t="s">
        <v>894</v>
      </c>
      <c r="O36" s="221" t="s">
        <v>894</v>
      </c>
      <c r="P36" s="246" t="str">
        <f t="shared" si="3"/>
        <v>Yes</v>
      </c>
    </row>
    <row r="37" spans="1:16" x14ac:dyDescent="0.25">
      <c r="A37" s="218" t="s">
        <v>756</v>
      </c>
      <c r="B37" s="218" t="s">
        <v>757</v>
      </c>
      <c r="C37" s="218"/>
      <c r="D37" s="219">
        <v>12448</v>
      </c>
      <c r="E37" s="220">
        <v>0.23</v>
      </c>
      <c r="F37" s="249">
        <f t="shared" si="0"/>
        <v>2863.04</v>
      </c>
      <c r="G37" s="250">
        <f t="shared" si="5"/>
        <v>2600</v>
      </c>
      <c r="H37" s="250">
        <f t="shared" si="6"/>
        <v>1500</v>
      </c>
      <c r="I37" s="221" t="s">
        <v>786</v>
      </c>
      <c r="J37" s="221" t="s">
        <v>785</v>
      </c>
      <c r="K37" s="221" t="s">
        <v>894</v>
      </c>
      <c r="L37" s="221" t="s">
        <v>894</v>
      </c>
      <c r="M37" s="221" t="s">
        <v>894</v>
      </c>
      <c r="N37" s="221" t="s">
        <v>894</v>
      </c>
      <c r="O37" s="221" t="s">
        <v>894</v>
      </c>
      <c r="P37" s="246" t="str">
        <f t="shared" si="3"/>
        <v>Yes</v>
      </c>
    </row>
    <row r="38" spans="1:16" x14ac:dyDescent="0.25">
      <c r="A38" s="218" t="s">
        <v>425</v>
      </c>
      <c r="B38" s="218" t="s">
        <v>425</v>
      </c>
      <c r="C38" s="218" t="s">
        <v>42</v>
      </c>
      <c r="D38" s="219">
        <v>675647</v>
      </c>
      <c r="E38" s="220">
        <v>1</v>
      </c>
      <c r="F38" s="249">
        <f t="shared" si="0"/>
        <v>675647</v>
      </c>
      <c r="G38" s="250">
        <f t="shared" si="5"/>
        <v>13600</v>
      </c>
      <c r="H38" s="250">
        <f t="shared" si="6"/>
        <v>2800</v>
      </c>
      <c r="I38" s="221" t="s">
        <v>784</v>
      </c>
      <c r="J38" s="221" t="s">
        <v>784</v>
      </c>
      <c r="K38" s="221" t="s">
        <v>894</v>
      </c>
      <c r="L38" s="221" t="s">
        <v>894</v>
      </c>
      <c r="M38" s="221" t="s">
        <v>894</v>
      </c>
      <c r="N38" s="221" t="s">
        <v>894</v>
      </c>
      <c r="O38" s="221" t="s">
        <v>894</v>
      </c>
      <c r="P38" s="246" t="str">
        <f t="shared" si="3"/>
        <v>Yes</v>
      </c>
    </row>
    <row r="39" spans="1:16" x14ac:dyDescent="0.25">
      <c r="A39" s="218" t="s">
        <v>426</v>
      </c>
      <c r="B39" s="218" t="s">
        <v>426</v>
      </c>
      <c r="C39" s="218" t="s">
        <v>43</v>
      </c>
      <c r="D39" s="219">
        <v>20452</v>
      </c>
      <c r="E39" s="220">
        <v>1</v>
      </c>
      <c r="F39" s="249">
        <f t="shared" si="0"/>
        <v>20452</v>
      </c>
      <c r="G39" s="250">
        <f t="shared" si="5"/>
        <v>4100</v>
      </c>
      <c r="H39" s="250">
        <f t="shared" si="6"/>
        <v>2000</v>
      </c>
      <c r="I39" s="221" t="s">
        <v>784</v>
      </c>
      <c r="J39" s="221" t="s">
        <v>784</v>
      </c>
      <c r="K39" s="221" t="s">
        <v>894</v>
      </c>
      <c r="L39" s="221" t="s">
        <v>894</v>
      </c>
      <c r="M39" s="221" t="s">
        <v>894</v>
      </c>
      <c r="N39" s="221" t="s">
        <v>894</v>
      </c>
      <c r="O39" s="221" t="s">
        <v>894</v>
      </c>
      <c r="P39" s="246" t="str">
        <f t="shared" si="3"/>
        <v>Yes</v>
      </c>
    </row>
    <row r="40" spans="1:16" x14ac:dyDescent="0.25">
      <c r="A40" s="218" t="s">
        <v>427</v>
      </c>
      <c r="B40" s="218" t="s">
        <v>427</v>
      </c>
      <c r="C40" s="218" t="s">
        <v>44</v>
      </c>
      <c r="D40" s="219">
        <v>5506</v>
      </c>
      <c r="E40" s="220">
        <v>1</v>
      </c>
      <c r="F40" s="249">
        <f t="shared" si="0"/>
        <v>5506</v>
      </c>
      <c r="G40" s="250">
        <f t="shared" si="5"/>
        <v>3500</v>
      </c>
      <c r="H40" s="250">
        <f t="shared" si="6"/>
        <v>1800</v>
      </c>
      <c r="I40" s="221" t="s">
        <v>786</v>
      </c>
      <c r="J40" s="221" t="s">
        <v>785</v>
      </c>
      <c r="K40" s="221" t="s">
        <v>894</v>
      </c>
      <c r="L40" s="221" t="s">
        <v>894</v>
      </c>
      <c r="M40" s="221" t="s">
        <v>894</v>
      </c>
      <c r="N40" s="221" t="s">
        <v>894</v>
      </c>
      <c r="O40" s="221" t="s">
        <v>894</v>
      </c>
      <c r="P40" s="246" t="str">
        <f t="shared" si="3"/>
        <v>Yes</v>
      </c>
    </row>
    <row r="41" spans="1:16" x14ac:dyDescent="0.25">
      <c r="A41" s="218" t="s">
        <v>428</v>
      </c>
      <c r="B41" s="218" t="s">
        <v>428</v>
      </c>
      <c r="C41" s="218" t="s">
        <v>45</v>
      </c>
      <c r="D41" s="219">
        <v>8203</v>
      </c>
      <c r="E41" s="220">
        <v>1</v>
      </c>
      <c r="F41" s="249">
        <f t="shared" si="0"/>
        <v>8203</v>
      </c>
      <c r="G41" s="250">
        <f t="shared" si="5"/>
        <v>3500</v>
      </c>
      <c r="H41" s="250">
        <f t="shared" si="6"/>
        <v>1800</v>
      </c>
      <c r="I41" s="221" t="s">
        <v>784</v>
      </c>
      <c r="J41" s="221" t="s">
        <v>786</v>
      </c>
      <c r="K41" s="221" t="s">
        <v>894</v>
      </c>
      <c r="L41" s="221" t="s">
        <v>894</v>
      </c>
      <c r="M41" s="221" t="s">
        <v>894</v>
      </c>
      <c r="N41" s="221" t="s">
        <v>894</v>
      </c>
      <c r="O41" s="221" t="s">
        <v>894</v>
      </c>
      <c r="P41" s="246" t="str">
        <f t="shared" si="3"/>
        <v>Yes</v>
      </c>
    </row>
    <row r="42" spans="1:16" x14ac:dyDescent="0.25">
      <c r="A42" s="218" t="s">
        <v>429</v>
      </c>
      <c r="B42" s="218" t="s">
        <v>429</v>
      </c>
      <c r="C42" s="218" t="s">
        <v>46</v>
      </c>
      <c r="D42" s="219">
        <v>4849</v>
      </c>
      <c r="E42" s="220">
        <v>1</v>
      </c>
      <c r="F42" s="249">
        <f t="shared" si="0"/>
        <v>4849</v>
      </c>
      <c r="G42" s="250">
        <f t="shared" si="5"/>
        <v>2600</v>
      </c>
      <c r="H42" s="250">
        <f t="shared" si="6"/>
        <v>1500</v>
      </c>
      <c r="I42" s="221" t="s">
        <v>784</v>
      </c>
      <c r="J42" s="221" t="s">
        <v>784</v>
      </c>
      <c r="K42" s="221" t="s">
        <v>894</v>
      </c>
      <c r="L42" s="221" t="s">
        <v>894</v>
      </c>
      <c r="M42" s="221" t="s">
        <v>894</v>
      </c>
      <c r="N42" s="221" t="s">
        <v>894</v>
      </c>
      <c r="O42" s="221" t="s">
        <v>894</v>
      </c>
      <c r="P42" s="246" t="str">
        <f t="shared" si="3"/>
        <v>Yes</v>
      </c>
    </row>
    <row r="43" spans="1:16" x14ac:dyDescent="0.25">
      <c r="A43" s="218" t="s">
        <v>430</v>
      </c>
      <c r="B43" s="218" t="s">
        <v>430</v>
      </c>
      <c r="C43" s="218" t="s">
        <v>47</v>
      </c>
      <c r="D43" s="219">
        <v>39143</v>
      </c>
      <c r="E43" s="220">
        <v>1</v>
      </c>
      <c r="F43" s="249">
        <f t="shared" si="0"/>
        <v>39143</v>
      </c>
      <c r="G43" s="250">
        <f t="shared" si="5"/>
        <v>5200</v>
      </c>
      <c r="H43" s="250">
        <f t="shared" si="6"/>
        <v>2200</v>
      </c>
      <c r="I43" s="221" t="s">
        <v>786</v>
      </c>
      <c r="J43" s="221" t="s">
        <v>785</v>
      </c>
      <c r="K43" s="221" t="s">
        <v>894</v>
      </c>
      <c r="L43" s="221" t="s">
        <v>894</v>
      </c>
      <c r="M43" s="221" t="s">
        <v>894</v>
      </c>
      <c r="N43" s="221" t="s">
        <v>894</v>
      </c>
      <c r="O43" s="221" t="s">
        <v>894</v>
      </c>
      <c r="P43" s="246" t="str">
        <f t="shared" si="3"/>
        <v>Yes</v>
      </c>
    </row>
    <row r="44" spans="1:16" x14ac:dyDescent="0.25">
      <c r="A44" s="218" t="s">
        <v>431</v>
      </c>
      <c r="B44" s="218" t="s">
        <v>431</v>
      </c>
      <c r="C44" s="218" t="s">
        <v>48</v>
      </c>
      <c r="D44" s="219">
        <v>10318</v>
      </c>
      <c r="E44" s="220">
        <v>1</v>
      </c>
      <c r="F44" s="249">
        <f t="shared" si="0"/>
        <v>10318</v>
      </c>
      <c r="G44" s="250">
        <f t="shared" si="5"/>
        <v>3500</v>
      </c>
      <c r="H44" s="250">
        <f t="shared" si="6"/>
        <v>1800</v>
      </c>
      <c r="I44" s="221" t="s">
        <v>784</v>
      </c>
      <c r="J44" s="221" t="s">
        <v>786</v>
      </c>
      <c r="K44" s="221" t="s">
        <v>894</v>
      </c>
      <c r="L44" s="221" t="s">
        <v>894</v>
      </c>
      <c r="M44" s="221" t="s">
        <v>894</v>
      </c>
      <c r="N44" s="221" t="s">
        <v>894</v>
      </c>
      <c r="O44" s="221" t="s">
        <v>894</v>
      </c>
      <c r="P44" s="246" t="str">
        <f t="shared" si="3"/>
        <v>Yes</v>
      </c>
    </row>
    <row r="45" spans="1:16" x14ac:dyDescent="0.25">
      <c r="A45" s="218" t="s">
        <v>730</v>
      </c>
      <c r="B45" s="218" t="s">
        <v>730</v>
      </c>
      <c r="C45" s="218" t="s">
        <v>49</v>
      </c>
      <c r="D45" s="219">
        <v>28633</v>
      </c>
      <c r="E45" s="220">
        <v>1</v>
      </c>
      <c r="F45" s="249">
        <f t="shared" si="0"/>
        <v>28633</v>
      </c>
      <c r="G45" s="250">
        <f t="shared" si="5"/>
        <v>4100</v>
      </c>
      <c r="H45" s="250">
        <f t="shared" si="6"/>
        <v>2000</v>
      </c>
      <c r="I45" s="221" t="s">
        <v>784</v>
      </c>
      <c r="J45" s="221" t="s">
        <v>784</v>
      </c>
      <c r="K45" s="221" t="s">
        <v>894</v>
      </c>
      <c r="L45" s="221" t="s">
        <v>894</v>
      </c>
      <c r="M45" s="221" t="s">
        <v>894</v>
      </c>
      <c r="N45" s="221" t="s">
        <v>894</v>
      </c>
      <c r="O45" s="221" t="s">
        <v>894</v>
      </c>
      <c r="P45" s="246" t="str">
        <f t="shared" si="3"/>
        <v>Yes</v>
      </c>
    </row>
    <row r="46" spans="1:16" x14ac:dyDescent="0.25">
      <c r="A46" s="218" t="s">
        <v>432</v>
      </c>
      <c r="B46" s="218" t="s">
        <v>432</v>
      </c>
      <c r="C46" s="218" t="s">
        <v>50</v>
      </c>
      <c r="D46" s="219">
        <v>3694</v>
      </c>
      <c r="E46" s="220">
        <v>1</v>
      </c>
      <c r="F46" s="249">
        <f t="shared" si="0"/>
        <v>3694</v>
      </c>
      <c r="G46" s="250">
        <f t="shared" si="5"/>
        <v>2600</v>
      </c>
      <c r="H46" s="250">
        <f t="shared" si="6"/>
        <v>1500</v>
      </c>
      <c r="I46" s="221" t="s">
        <v>786</v>
      </c>
      <c r="J46" s="221" t="s">
        <v>785</v>
      </c>
      <c r="K46" s="221" t="s">
        <v>894</v>
      </c>
      <c r="L46" s="221" t="s">
        <v>894</v>
      </c>
      <c r="M46" s="221" t="s">
        <v>894</v>
      </c>
      <c r="N46" s="221" t="s">
        <v>894</v>
      </c>
      <c r="O46" s="221" t="s">
        <v>894</v>
      </c>
      <c r="P46" s="246" t="str">
        <f t="shared" si="3"/>
        <v>Yes</v>
      </c>
    </row>
    <row r="47" spans="1:16" x14ac:dyDescent="0.25">
      <c r="A47" s="218" t="s">
        <v>731</v>
      </c>
      <c r="B47" s="218" t="s">
        <v>731</v>
      </c>
      <c r="C47" s="218" t="s">
        <v>51</v>
      </c>
      <c r="D47" s="219">
        <v>105643</v>
      </c>
      <c r="E47" s="220">
        <v>1</v>
      </c>
      <c r="F47" s="249">
        <f t="shared" si="0"/>
        <v>105643</v>
      </c>
      <c r="G47" s="250">
        <f t="shared" si="5"/>
        <v>10200</v>
      </c>
      <c r="H47" s="250">
        <f t="shared" si="6"/>
        <v>2600</v>
      </c>
      <c r="I47" s="221" t="s">
        <v>784</v>
      </c>
      <c r="J47" s="221" t="s">
        <v>786</v>
      </c>
      <c r="K47" s="221" t="s">
        <v>894</v>
      </c>
      <c r="L47" s="221" t="s">
        <v>894</v>
      </c>
      <c r="M47" s="221" t="s">
        <v>894</v>
      </c>
      <c r="N47" s="221" t="s">
        <v>894</v>
      </c>
      <c r="O47" s="221" t="s">
        <v>894</v>
      </c>
      <c r="P47" s="246" t="str">
        <f t="shared" si="3"/>
        <v>Yes</v>
      </c>
    </row>
    <row r="48" spans="1:16" x14ac:dyDescent="0.25">
      <c r="A48" s="218" t="s">
        <v>433</v>
      </c>
      <c r="B48" s="218" t="s">
        <v>433</v>
      </c>
      <c r="C48" s="218" t="s">
        <v>52</v>
      </c>
      <c r="D48" s="219">
        <v>3439</v>
      </c>
      <c r="E48" s="220">
        <v>1</v>
      </c>
      <c r="F48" s="249">
        <f t="shared" si="0"/>
        <v>3439</v>
      </c>
      <c r="G48" s="250">
        <f t="shared" si="5"/>
        <v>2600</v>
      </c>
      <c r="H48" s="250">
        <f t="shared" si="6"/>
        <v>1500</v>
      </c>
      <c r="I48" s="221" t="s">
        <v>784</v>
      </c>
      <c r="J48" s="221" t="s">
        <v>784</v>
      </c>
      <c r="K48" s="221" t="s">
        <v>894</v>
      </c>
      <c r="L48" s="221" t="s">
        <v>894</v>
      </c>
      <c r="M48" s="221" t="s">
        <v>894</v>
      </c>
      <c r="N48" s="221" t="s">
        <v>894</v>
      </c>
      <c r="O48" s="221" t="s">
        <v>894</v>
      </c>
      <c r="P48" s="246" t="str">
        <f t="shared" si="3"/>
        <v>Yes</v>
      </c>
    </row>
    <row r="49" spans="1:16" x14ac:dyDescent="0.25">
      <c r="A49" s="218" t="s">
        <v>434</v>
      </c>
      <c r="B49" s="218" t="s">
        <v>434</v>
      </c>
      <c r="C49" s="218" t="s">
        <v>53</v>
      </c>
      <c r="D49" s="219">
        <v>63191</v>
      </c>
      <c r="E49" s="220">
        <v>1</v>
      </c>
      <c r="F49" s="249">
        <f t="shared" si="0"/>
        <v>63191</v>
      </c>
      <c r="G49" s="250">
        <f t="shared" si="5"/>
        <v>6500</v>
      </c>
      <c r="H49" s="250">
        <f t="shared" si="6"/>
        <v>2400</v>
      </c>
      <c r="I49" s="221" t="s">
        <v>786</v>
      </c>
      <c r="J49" s="221" t="s">
        <v>785</v>
      </c>
      <c r="K49" s="221" t="s">
        <v>894</v>
      </c>
      <c r="L49" s="221" t="s">
        <v>894</v>
      </c>
      <c r="M49" s="221" t="s">
        <v>894</v>
      </c>
      <c r="N49" s="221" t="s">
        <v>894</v>
      </c>
      <c r="O49" s="221" t="s">
        <v>894</v>
      </c>
      <c r="P49" s="246" t="str">
        <f t="shared" si="3"/>
        <v>Yes</v>
      </c>
    </row>
    <row r="50" spans="1:16" x14ac:dyDescent="0.25">
      <c r="A50" s="218" t="s">
        <v>54</v>
      </c>
      <c r="B50" s="218" t="s">
        <v>54</v>
      </c>
      <c r="C50" s="218" t="s">
        <v>55</v>
      </c>
      <c r="D50" s="219">
        <v>1816</v>
      </c>
      <c r="E50" s="220">
        <v>0.47</v>
      </c>
      <c r="F50" s="249">
        <f t="shared" si="0"/>
        <v>853.52</v>
      </c>
      <c r="G50" s="250">
        <f t="shared" si="5"/>
        <v>2600</v>
      </c>
      <c r="H50" s="250">
        <f t="shared" si="6"/>
        <v>1500</v>
      </c>
      <c r="I50" s="221" t="s">
        <v>784</v>
      </c>
      <c r="J50" s="221" t="s">
        <v>786</v>
      </c>
      <c r="K50" s="221" t="s">
        <v>894</v>
      </c>
      <c r="L50" s="221" t="s">
        <v>894</v>
      </c>
      <c r="M50" s="221" t="s">
        <v>894</v>
      </c>
      <c r="N50" s="221" t="s">
        <v>894</v>
      </c>
      <c r="O50" s="221" t="s">
        <v>894</v>
      </c>
      <c r="P50" s="246" t="str">
        <f t="shared" si="3"/>
        <v>Yes</v>
      </c>
    </row>
    <row r="51" spans="1:16" x14ac:dyDescent="0.25">
      <c r="A51" s="218" t="s">
        <v>435</v>
      </c>
      <c r="B51" s="218" t="s">
        <v>435</v>
      </c>
      <c r="C51" s="218" t="s">
        <v>56</v>
      </c>
      <c r="D51" s="219">
        <v>26377</v>
      </c>
      <c r="E51" s="220">
        <v>1</v>
      </c>
      <c r="F51" s="249">
        <f t="shared" si="0"/>
        <v>26377</v>
      </c>
      <c r="G51" s="250">
        <f t="shared" si="5"/>
        <v>4100</v>
      </c>
      <c r="H51" s="250">
        <f t="shared" si="6"/>
        <v>2000</v>
      </c>
      <c r="I51" s="221" t="s">
        <v>784</v>
      </c>
      <c r="J51" s="221" t="s">
        <v>784</v>
      </c>
      <c r="K51" s="221" t="s">
        <v>894</v>
      </c>
      <c r="L51" s="221" t="s">
        <v>894</v>
      </c>
      <c r="M51" s="221" t="s">
        <v>894</v>
      </c>
      <c r="N51" s="221" t="s">
        <v>894</v>
      </c>
      <c r="O51" s="221" t="s">
        <v>894</v>
      </c>
      <c r="P51" s="246" t="str">
        <f t="shared" si="3"/>
        <v>Yes</v>
      </c>
    </row>
    <row r="52" spans="1:16" x14ac:dyDescent="0.25">
      <c r="A52" s="218" t="s">
        <v>436</v>
      </c>
      <c r="B52" s="218" t="s">
        <v>436</v>
      </c>
      <c r="C52" s="218" t="s">
        <v>57</v>
      </c>
      <c r="D52" s="219">
        <v>118403</v>
      </c>
      <c r="E52" s="220">
        <v>1</v>
      </c>
      <c r="F52" s="249">
        <f t="shared" si="0"/>
        <v>118403</v>
      </c>
      <c r="G52" s="250">
        <f t="shared" si="5"/>
        <v>10200</v>
      </c>
      <c r="H52" s="250">
        <f t="shared" si="6"/>
        <v>2600</v>
      </c>
      <c r="I52" s="221" t="s">
        <v>786</v>
      </c>
      <c r="J52" s="221" t="s">
        <v>785</v>
      </c>
      <c r="K52" s="221" t="s">
        <v>894</v>
      </c>
      <c r="L52" s="221" t="s">
        <v>894</v>
      </c>
      <c r="M52" s="221" t="s">
        <v>894</v>
      </c>
      <c r="N52" s="221" t="s">
        <v>894</v>
      </c>
      <c r="O52" s="221" t="s">
        <v>894</v>
      </c>
      <c r="P52" s="246" t="str">
        <f t="shared" si="3"/>
        <v>Yes</v>
      </c>
    </row>
    <row r="53" spans="1:16" x14ac:dyDescent="0.25">
      <c r="A53" s="218" t="s">
        <v>437</v>
      </c>
      <c r="B53" s="218" t="s">
        <v>437</v>
      </c>
      <c r="C53" s="218" t="s">
        <v>58</v>
      </c>
      <c r="D53" s="219">
        <v>24370</v>
      </c>
      <c r="E53" s="220">
        <v>1</v>
      </c>
      <c r="F53" s="249">
        <f t="shared" si="0"/>
        <v>24370</v>
      </c>
      <c r="G53" s="250">
        <f t="shared" si="5"/>
        <v>4100</v>
      </c>
      <c r="H53" s="250">
        <f t="shared" si="6"/>
        <v>2000</v>
      </c>
      <c r="I53" s="221" t="s">
        <v>784</v>
      </c>
      <c r="J53" s="221" t="s">
        <v>786</v>
      </c>
      <c r="K53" s="221" t="s">
        <v>894</v>
      </c>
      <c r="L53" s="221" t="s">
        <v>894</v>
      </c>
      <c r="M53" s="221" t="s">
        <v>894</v>
      </c>
      <c r="N53" s="221" t="s">
        <v>894</v>
      </c>
      <c r="O53" s="221" t="s">
        <v>894</v>
      </c>
      <c r="P53" s="246" t="str">
        <f t="shared" si="3"/>
        <v>Yes</v>
      </c>
    </row>
    <row r="54" spans="1:16" x14ac:dyDescent="0.25">
      <c r="A54" s="218" t="s">
        <v>438</v>
      </c>
      <c r="B54" s="218" t="s">
        <v>438</v>
      </c>
      <c r="C54" s="218" t="s">
        <v>59</v>
      </c>
      <c r="D54" s="219">
        <v>5237</v>
      </c>
      <c r="E54" s="220">
        <v>1</v>
      </c>
      <c r="F54" s="249">
        <f t="shared" si="0"/>
        <v>5237</v>
      </c>
      <c r="G54" s="250">
        <f t="shared" si="5"/>
        <v>3500</v>
      </c>
      <c r="H54" s="250">
        <f t="shared" si="6"/>
        <v>1800</v>
      </c>
      <c r="I54" s="221" t="s">
        <v>784</v>
      </c>
      <c r="J54" s="221" t="s">
        <v>784</v>
      </c>
      <c r="K54" s="221" t="s">
        <v>894</v>
      </c>
      <c r="L54" s="221" t="s">
        <v>894</v>
      </c>
      <c r="M54" s="221" t="s">
        <v>894</v>
      </c>
      <c r="N54" s="221" t="s">
        <v>894</v>
      </c>
      <c r="O54" s="221" t="s">
        <v>894</v>
      </c>
      <c r="P54" s="246" t="str">
        <f t="shared" si="3"/>
        <v>Yes</v>
      </c>
    </row>
    <row r="55" spans="1:16" x14ac:dyDescent="0.25">
      <c r="A55" s="218" t="s">
        <v>439</v>
      </c>
      <c r="B55" s="218" t="s">
        <v>439</v>
      </c>
      <c r="C55" s="218" t="s">
        <v>60</v>
      </c>
      <c r="D55" s="219">
        <v>11645</v>
      </c>
      <c r="E55" s="220">
        <v>1</v>
      </c>
      <c r="F55" s="249">
        <f t="shared" si="0"/>
        <v>11645</v>
      </c>
      <c r="G55" s="250">
        <f t="shared" si="5"/>
        <v>3500</v>
      </c>
      <c r="H55" s="250">
        <f t="shared" si="6"/>
        <v>1800</v>
      </c>
      <c r="I55" s="221" t="s">
        <v>786</v>
      </c>
      <c r="J55" s="221" t="s">
        <v>785</v>
      </c>
      <c r="K55" s="221" t="s">
        <v>894</v>
      </c>
      <c r="L55" s="221" t="s">
        <v>894</v>
      </c>
      <c r="M55" s="221" t="s">
        <v>894</v>
      </c>
      <c r="N55" s="221" t="s">
        <v>894</v>
      </c>
      <c r="O55" s="221" t="s">
        <v>894</v>
      </c>
      <c r="P55" s="246" t="str">
        <f t="shared" si="3"/>
        <v>Yes</v>
      </c>
    </row>
    <row r="56" spans="1:16" x14ac:dyDescent="0.25">
      <c r="A56" s="218" t="s">
        <v>735</v>
      </c>
      <c r="B56" s="218" t="s">
        <v>745</v>
      </c>
      <c r="C56" s="218"/>
      <c r="D56" s="219">
        <v>48916</v>
      </c>
      <c r="E56" s="220">
        <v>0.51</v>
      </c>
      <c r="F56" s="249">
        <f t="shared" si="0"/>
        <v>24947.16</v>
      </c>
      <c r="G56" s="250">
        <f t="shared" si="5"/>
        <v>4100</v>
      </c>
      <c r="H56" s="250">
        <f t="shared" si="6"/>
        <v>2000</v>
      </c>
      <c r="I56" s="221" t="s">
        <v>784</v>
      </c>
      <c r="J56" s="221" t="s">
        <v>786</v>
      </c>
      <c r="K56" s="221" t="s">
        <v>894</v>
      </c>
      <c r="L56" s="221" t="s">
        <v>894</v>
      </c>
      <c r="M56" s="221" t="s">
        <v>894</v>
      </c>
      <c r="N56" s="221" t="s">
        <v>894</v>
      </c>
      <c r="O56" s="221" t="s">
        <v>894</v>
      </c>
      <c r="P56" s="246" t="str">
        <f t="shared" si="3"/>
        <v>Yes</v>
      </c>
    </row>
    <row r="57" spans="1:16" x14ac:dyDescent="0.25">
      <c r="A57" s="218" t="s">
        <v>440</v>
      </c>
      <c r="B57" s="218" t="s">
        <v>440</v>
      </c>
      <c r="C57" s="218" t="s">
        <v>61</v>
      </c>
      <c r="D57" s="219">
        <v>1185</v>
      </c>
      <c r="E57" s="220">
        <v>1</v>
      </c>
      <c r="F57" s="249">
        <f t="shared" si="0"/>
        <v>1185</v>
      </c>
      <c r="G57" s="250">
        <f t="shared" si="5"/>
        <v>2600</v>
      </c>
      <c r="H57" s="250">
        <f t="shared" si="6"/>
        <v>1500</v>
      </c>
      <c r="I57" s="221" t="s">
        <v>784</v>
      </c>
      <c r="J57" s="221" t="s">
        <v>784</v>
      </c>
      <c r="K57" s="221" t="s">
        <v>894</v>
      </c>
      <c r="L57" s="221" t="s">
        <v>894</v>
      </c>
      <c r="M57" s="221" t="s">
        <v>894</v>
      </c>
      <c r="N57" s="221" t="s">
        <v>894</v>
      </c>
      <c r="O57" s="221" t="s">
        <v>894</v>
      </c>
      <c r="P57" s="246" t="str">
        <f t="shared" si="3"/>
        <v>Yes</v>
      </c>
    </row>
    <row r="58" spans="1:16" x14ac:dyDescent="0.25">
      <c r="A58" s="218" t="s">
        <v>441</v>
      </c>
      <c r="B58" s="218" t="s">
        <v>441</v>
      </c>
      <c r="C58" s="218" t="s">
        <v>62</v>
      </c>
      <c r="D58" s="219">
        <v>13315</v>
      </c>
      <c r="E58" s="220">
        <v>1</v>
      </c>
      <c r="F58" s="249">
        <f t="shared" si="0"/>
        <v>13315</v>
      </c>
      <c r="G58" s="250">
        <f t="shared" si="5"/>
        <v>3500</v>
      </c>
      <c r="H58" s="250">
        <f t="shared" si="6"/>
        <v>1800</v>
      </c>
      <c r="I58" s="221" t="s">
        <v>786</v>
      </c>
      <c r="J58" s="221" t="s">
        <v>785</v>
      </c>
      <c r="K58" s="221" t="s">
        <v>894</v>
      </c>
      <c r="L58" s="221" t="s">
        <v>894</v>
      </c>
      <c r="M58" s="221" t="s">
        <v>894</v>
      </c>
      <c r="N58" s="221" t="s">
        <v>894</v>
      </c>
      <c r="O58" s="221" t="s">
        <v>894</v>
      </c>
      <c r="P58" s="246" t="str">
        <f t="shared" si="3"/>
        <v>Yes</v>
      </c>
    </row>
    <row r="59" spans="1:16" x14ac:dyDescent="0.25">
      <c r="A59" s="218" t="s">
        <v>442</v>
      </c>
      <c r="B59" s="218" t="s">
        <v>442</v>
      </c>
      <c r="C59" s="218" t="s">
        <v>63</v>
      </c>
      <c r="D59" s="219">
        <v>6594</v>
      </c>
      <c r="E59" s="220">
        <v>1</v>
      </c>
      <c r="F59" s="249">
        <f t="shared" si="0"/>
        <v>6594</v>
      </c>
      <c r="G59" s="250">
        <f t="shared" si="5"/>
        <v>3500</v>
      </c>
      <c r="H59" s="250">
        <f t="shared" si="6"/>
        <v>1800</v>
      </c>
      <c r="I59" s="221" t="s">
        <v>784</v>
      </c>
      <c r="J59" s="221" t="s">
        <v>786</v>
      </c>
      <c r="K59" s="221" t="s">
        <v>894</v>
      </c>
      <c r="L59" s="221" t="s">
        <v>894</v>
      </c>
      <c r="M59" s="221" t="s">
        <v>894</v>
      </c>
      <c r="N59" s="221" t="s">
        <v>894</v>
      </c>
      <c r="O59" s="221" t="s">
        <v>894</v>
      </c>
      <c r="P59" s="246" t="str">
        <f t="shared" si="3"/>
        <v>Yes</v>
      </c>
    </row>
    <row r="60" spans="1:16" x14ac:dyDescent="0.25">
      <c r="A60" s="218" t="s">
        <v>443</v>
      </c>
      <c r="B60" s="218" t="s">
        <v>443</v>
      </c>
      <c r="C60" s="218" t="s">
        <v>64</v>
      </c>
      <c r="D60" s="219">
        <v>36392</v>
      </c>
      <c r="E60" s="220">
        <v>1</v>
      </c>
      <c r="F60" s="249">
        <f t="shared" si="0"/>
        <v>36392</v>
      </c>
      <c r="G60" s="250">
        <f t="shared" si="5"/>
        <v>5200</v>
      </c>
      <c r="H60" s="250">
        <f t="shared" si="6"/>
        <v>2200</v>
      </c>
      <c r="I60" s="221" t="s">
        <v>784</v>
      </c>
      <c r="J60" s="221" t="s">
        <v>784</v>
      </c>
      <c r="K60" s="221" t="s">
        <v>894</v>
      </c>
      <c r="L60" s="221" t="s">
        <v>894</v>
      </c>
      <c r="M60" s="221" t="s">
        <v>894</v>
      </c>
      <c r="N60" s="221" t="s">
        <v>894</v>
      </c>
      <c r="O60" s="221" t="s">
        <v>894</v>
      </c>
      <c r="P60" s="246" t="str">
        <f t="shared" si="3"/>
        <v>Yes</v>
      </c>
    </row>
    <row r="61" spans="1:16" x14ac:dyDescent="0.25">
      <c r="A61" s="218" t="s">
        <v>444</v>
      </c>
      <c r="B61" s="218" t="s">
        <v>444</v>
      </c>
      <c r="C61" s="218" t="s">
        <v>65</v>
      </c>
      <c r="D61" s="219">
        <v>40787</v>
      </c>
      <c r="E61" s="220">
        <v>1</v>
      </c>
      <c r="F61" s="249">
        <f t="shared" si="0"/>
        <v>40787</v>
      </c>
      <c r="G61" s="250">
        <f t="shared" si="5"/>
        <v>5200</v>
      </c>
      <c r="H61" s="250">
        <f t="shared" si="6"/>
        <v>2200</v>
      </c>
      <c r="I61" s="221" t="s">
        <v>786</v>
      </c>
      <c r="J61" s="221" t="s">
        <v>785</v>
      </c>
      <c r="K61" s="221" t="s">
        <v>894</v>
      </c>
      <c r="L61" s="221" t="s">
        <v>894</v>
      </c>
      <c r="M61" s="221" t="s">
        <v>894</v>
      </c>
      <c r="N61" s="221" t="s">
        <v>894</v>
      </c>
      <c r="O61" s="221" t="s">
        <v>894</v>
      </c>
      <c r="P61" s="246" t="str">
        <f t="shared" si="3"/>
        <v>Yes</v>
      </c>
    </row>
    <row r="62" spans="1:16" x14ac:dyDescent="0.25">
      <c r="A62" s="218" t="s">
        <v>445</v>
      </c>
      <c r="B62" s="218" t="s">
        <v>445</v>
      </c>
      <c r="C62" s="218" t="s">
        <v>66</v>
      </c>
      <c r="D62" s="219">
        <v>3258</v>
      </c>
      <c r="E62" s="220">
        <v>1</v>
      </c>
      <c r="F62" s="249">
        <f t="shared" si="0"/>
        <v>3258</v>
      </c>
      <c r="G62" s="250">
        <f t="shared" si="5"/>
        <v>2600</v>
      </c>
      <c r="H62" s="250">
        <f t="shared" si="6"/>
        <v>1500</v>
      </c>
      <c r="I62" s="221" t="s">
        <v>784</v>
      </c>
      <c r="J62" s="221" t="s">
        <v>786</v>
      </c>
      <c r="K62" s="221" t="s">
        <v>894</v>
      </c>
      <c r="L62" s="221" t="s">
        <v>894</v>
      </c>
      <c r="M62" s="221" t="s">
        <v>894</v>
      </c>
      <c r="N62" s="221" t="s">
        <v>894</v>
      </c>
      <c r="O62" s="221" t="s">
        <v>894</v>
      </c>
      <c r="P62" s="246" t="str">
        <f t="shared" si="3"/>
        <v>Yes</v>
      </c>
    </row>
    <row r="63" spans="1:16" x14ac:dyDescent="0.25">
      <c r="A63" s="218" t="s">
        <v>733</v>
      </c>
      <c r="B63" s="218" t="s">
        <v>733</v>
      </c>
      <c r="C63" s="218" t="s">
        <v>67</v>
      </c>
      <c r="D63" s="219">
        <v>1228</v>
      </c>
      <c r="E63" s="220">
        <v>1</v>
      </c>
      <c r="F63" s="249">
        <f t="shared" si="0"/>
        <v>1228</v>
      </c>
      <c r="G63" s="250">
        <f t="shared" si="5"/>
        <v>2600</v>
      </c>
      <c r="H63" s="250">
        <f t="shared" si="6"/>
        <v>1500</v>
      </c>
      <c r="I63" s="221" t="s">
        <v>784</v>
      </c>
      <c r="J63" s="221" t="s">
        <v>784</v>
      </c>
      <c r="K63" s="221" t="s">
        <v>894</v>
      </c>
      <c r="L63" s="221" t="s">
        <v>894</v>
      </c>
      <c r="M63" s="221" t="s">
        <v>894</v>
      </c>
      <c r="N63" s="221" t="s">
        <v>894</v>
      </c>
      <c r="O63" s="221" t="s">
        <v>894</v>
      </c>
      <c r="P63" s="246" t="str">
        <f t="shared" si="3"/>
        <v>Yes</v>
      </c>
    </row>
    <row r="64" spans="1:16" x14ac:dyDescent="0.25">
      <c r="A64" s="218" t="s">
        <v>734</v>
      </c>
      <c r="B64" s="218" t="s">
        <v>734</v>
      </c>
      <c r="C64" s="218" t="s">
        <v>68</v>
      </c>
      <c r="D64" s="219">
        <v>1186</v>
      </c>
      <c r="E64" s="220">
        <v>1</v>
      </c>
      <c r="F64" s="249">
        <f t="shared" si="0"/>
        <v>1186</v>
      </c>
      <c r="G64" s="250">
        <f t="shared" si="5"/>
        <v>2600</v>
      </c>
      <c r="H64" s="250">
        <f t="shared" si="6"/>
        <v>1500</v>
      </c>
      <c r="I64" s="221" t="s">
        <v>786</v>
      </c>
      <c r="J64" s="221" t="s">
        <v>785</v>
      </c>
      <c r="K64" s="221" t="s">
        <v>894</v>
      </c>
      <c r="L64" s="221" t="s">
        <v>894</v>
      </c>
      <c r="M64" s="221" t="s">
        <v>894</v>
      </c>
      <c r="N64" s="221" t="s">
        <v>894</v>
      </c>
      <c r="O64" s="221" t="s">
        <v>894</v>
      </c>
      <c r="P64" s="246" t="str">
        <f t="shared" si="3"/>
        <v>Yes</v>
      </c>
    </row>
    <row r="65" spans="1:16" x14ac:dyDescent="0.25">
      <c r="A65" s="218" t="s">
        <v>446</v>
      </c>
      <c r="B65" s="218" t="s">
        <v>446</v>
      </c>
      <c r="C65" s="218" t="s">
        <v>69</v>
      </c>
      <c r="D65" s="219">
        <v>55560</v>
      </c>
      <c r="E65" s="220">
        <v>1</v>
      </c>
      <c r="F65" s="249">
        <f t="shared" si="0"/>
        <v>55560</v>
      </c>
      <c r="G65" s="250">
        <f t="shared" si="5"/>
        <v>6500</v>
      </c>
      <c r="H65" s="250">
        <f t="shared" si="6"/>
        <v>2400</v>
      </c>
      <c r="I65" s="221" t="s">
        <v>784</v>
      </c>
      <c r="J65" s="221" t="s">
        <v>786</v>
      </c>
      <c r="K65" s="221" t="s">
        <v>894</v>
      </c>
      <c r="L65" s="221" t="s">
        <v>894</v>
      </c>
      <c r="M65" s="221" t="s">
        <v>894</v>
      </c>
      <c r="N65" s="221" t="s">
        <v>894</v>
      </c>
      <c r="O65" s="221" t="s">
        <v>894</v>
      </c>
      <c r="P65" s="246" t="str">
        <f t="shared" si="3"/>
        <v>Yes</v>
      </c>
    </row>
    <row r="66" spans="1:16" x14ac:dyDescent="0.25">
      <c r="A66" s="218" t="s">
        <v>447</v>
      </c>
      <c r="B66" s="218" t="s">
        <v>447</v>
      </c>
      <c r="C66" s="218" t="s">
        <v>70</v>
      </c>
      <c r="D66" s="219">
        <v>1212</v>
      </c>
      <c r="E66" s="220">
        <v>1</v>
      </c>
      <c r="F66" s="249">
        <f t="shared" ref="F66:F129" si="7">D66*E66</f>
        <v>1212</v>
      </c>
      <c r="G66" s="250">
        <f t="shared" ref="G66:G129" si="8">IF(F66&lt;5000,$T$3,IF(F66&lt;15000,$T$4,IF(F66&lt;30000,$T$5,IF(F66&lt;50000,$T$6,IF(F66&lt;90000,$T$7,IF(F66&lt;500000,$T$8,$T$9))))))</f>
        <v>2600</v>
      </c>
      <c r="H66" s="250">
        <f t="shared" ref="H66:H129" si="9">IF(F66&lt;5000,$U$3,IF(F66&lt;15000,$U$4,IF(F66&lt;30000,$U$5,IF(F66&lt;50000,$U$6,IF(F66&lt;90000,$U$7,IF(F66&lt;500000,$U$8,$U$9))))))</f>
        <v>1500</v>
      </c>
      <c r="I66" s="221" t="s">
        <v>784</v>
      </c>
      <c r="J66" s="221" t="s">
        <v>784</v>
      </c>
      <c r="K66" s="221" t="s">
        <v>894</v>
      </c>
      <c r="L66" s="221" t="s">
        <v>894</v>
      </c>
      <c r="M66" s="221" t="s">
        <v>894</v>
      </c>
      <c r="N66" s="221" t="s">
        <v>894</v>
      </c>
      <c r="O66" s="221" t="s">
        <v>894</v>
      </c>
      <c r="P66" s="246" t="str">
        <f t="shared" si="3"/>
        <v>Yes</v>
      </c>
    </row>
    <row r="67" spans="1:16" x14ac:dyDescent="0.25">
      <c r="A67" s="218" t="s">
        <v>761</v>
      </c>
      <c r="B67" s="218" t="s">
        <v>761</v>
      </c>
      <c r="C67" s="218" t="s">
        <v>71</v>
      </c>
      <c r="D67" s="219">
        <v>1657</v>
      </c>
      <c r="E67" s="220">
        <v>1</v>
      </c>
      <c r="F67" s="249">
        <f t="shared" si="7"/>
        <v>1657</v>
      </c>
      <c r="G67" s="250">
        <f t="shared" si="8"/>
        <v>2600</v>
      </c>
      <c r="H67" s="250">
        <f t="shared" si="9"/>
        <v>1500</v>
      </c>
      <c r="I67" s="221" t="s">
        <v>786</v>
      </c>
      <c r="J67" s="221" t="s">
        <v>785</v>
      </c>
      <c r="K67" s="221" t="s">
        <v>894</v>
      </c>
      <c r="L67" s="221" t="s">
        <v>894</v>
      </c>
      <c r="M67" s="221" t="s">
        <v>894</v>
      </c>
      <c r="N67" s="221" t="s">
        <v>894</v>
      </c>
      <c r="O67" s="221" t="s">
        <v>894</v>
      </c>
      <c r="P67" s="246" t="str">
        <f t="shared" ref="P67:P130" si="10">IF(COUNTIF(K67:O67, "Yes")&lt;1, "No", "Yes")</f>
        <v>Yes</v>
      </c>
    </row>
    <row r="68" spans="1:16" x14ac:dyDescent="0.25">
      <c r="A68" s="218" t="s">
        <v>448</v>
      </c>
      <c r="B68" s="218" t="s">
        <v>448</v>
      </c>
      <c r="C68" s="218" t="s">
        <v>72</v>
      </c>
      <c r="D68" s="219">
        <v>15428</v>
      </c>
      <c r="E68" s="220">
        <v>1</v>
      </c>
      <c r="F68" s="249">
        <f t="shared" si="7"/>
        <v>15428</v>
      </c>
      <c r="G68" s="250">
        <f t="shared" si="8"/>
        <v>4100</v>
      </c>
      <c r="H68" s="250">
        <f t="shared" si="9"/>
        <v>2000</v>
      </c>
      <c r="I68" s="221" t="s">
        <v>784</v>
      </c>
      <c r="J68" s="221" t="s">
        <v>786</v>
      </c>
      <c r="K68" s="221" t="s">
        <v>894</v>
      </c>
      <c r="L68" s="221" t="s">
        <v>894</v>
      </c>
      <c r="M68" s="221" t="s">
        <v>894</v>
      </c>
      <c r="N68" s="221" t="s">
        <v>894</v>
      </c>
      <c r="O68" s="221" t="s">
        <v>894</v>
      </c>
      <c r="P68" s="246" t="str">
        <f t="shared" si="10"/>
        <v>Yes</v>
      </c>
    </row>
    <row r="69" spans="1:16" x14ac:dyDescent="0.25">
      <c r="A69" s="218" t="s">
        <v>449</v>
      </c>
      <c r="B69" s="218" t="s">
        <v>449</v>
      </c>
      <c r="C69" s="218" t="s">
        <v>73</v>
      </c>
      <c r="D69" s="219">
        <v>8381</v>
      </c>
      <c r="E69" s="220">
        <v>1</v>
      </c>
      <c r="F69" s="249">
        <f t="shared" si="7"/>
        <v>8381</v>
      </c>
      <c r="G69" s="250">
        <f t="shared" si="8"/>
        <v>3500</v>
      </c>
      <c r="H69" s="250">
        <f t="shared" si="9"/>
        <v>1800</v>
      </c>
      <c r="I69" s="221" t="s">
        <v>784</v>
      </c>
      <c r="J69" s="221" t="s">
        <v>784</v>
      </c>
      <c r="K69" s="221" t="s">
        <v>894</v>
      </c>
      <c r="L69" s="221" t="s">
        <v>894</v>
      </c>
      <c r="M69" s="221" t="s">
        <v>894</v>
      </c>
      <c r="N69" s="221" t="s">
        <v>894</v>
      </c>
      <c r="O69" s="221" t="s">
        <v>894</v>
      </c>
      <c r="P69" s="246" t="str">
        <f t="shared" si="10"/>
        <v>Yes</v>
      </c>
    </row>
    <row r="70" spans="1:16" x14ac:dyDescent="0.25">
      <c r="A70" s="218" t="s">
        <v>746</v>
      </c>
      <c r="B70" s="218" t="s">
        <v>746</v>
      </c>
      <c r="C70" s="218" t="s">
        <v>74</v>
      </c>
      <c r="D70" s="219">
        <v>1606</v>
      </c>
      <c r="E70" s="220">
        <v>1</v>
      </c>
      <c r="F70" s="249">
        <f t="shared" si="7"/>
        <v>1606</v>
      </c>
      <c r="G70" s="250">
        <f t="shared" si="8"/>
        <v>2600</v>
      </c>
      <c r="H70" s="250">
        <f t="shared" si="9"/>
        <v>1500</v>
      </c>
      <c r="I70" s="221" t="s">
        <v>786</v>
      </c>
      <c r="J70" s="221" t="s">
        <v>785</v>
      </c>
      <c r="K70" s="221" t="s">
        <v>894</v>
      </c>
      <c r="L70" s="221" t="s">
        <v>894</v>
      </c>
      <c r="M70" s="221" t="s">
        <v>894</v>
      </c>
      <c r="N70" s="221" t="s">
        <v>894</v>
      </c>
      <c r="O70" s="221" t="s">
        <v>894</v>
      </c>
      <c r="P70" s="246" t="str">
        <f t="shared" si="10"/>
        <v>Yes</v>
      </c>
    </row>
    <row r="71" spans="1:16" x14ac:dyDescent="0.25">
      <c r="A71" s="218" t="s">
        <v>450</v>
      </c>
      <c r="B71" s="218" t="s">
        <v>450</v>
      </c>
      <c r="C71" s="218" t="s">
        <v>75</v>
      </c>
      <c r="D71" s="219">
        <v>18491</v>
      </c>
      <c r="E71" s="220">
        <v>1</v>
      </c>
      <c r="F71" s="249">
        <f t="shared" si="7"/>
        <v>18491</v>
      </c>
      <c r="G71" s="250">
        <f t="shared" si="8"/>
        <v>4100</v>
      </c>
      <c r="H71" s="250">
        <f t="shared" si="9"/>
        <v>2000</v>
      </c>
      <c r="I71" s="221" t="s">
        <v>784</v>
      </c>
      <c r="J71" s="221" t="s">
        <v>786</v>
      </c>
      <c r="K71" s="221" t="s">
        <v>894</v>
      </c>
      <c r="L71" s="221" t="s">
        <v>894</v>
      </c>
      <c r="M71" s="221" t="s">
        <v>894</v>
      </c>
      <c r="N71" s="221" t="s">
        <v>894</v>
      </c>
      <c r="O71" s="221" t="s">
        <v>894</v>
      </c>
      <c r="P71" s="246" t="str">
        <f t="shared" si="10"/>
        <v>Yes</v>
      </c>
    </row>
    <row r="72" spans="1:16" x14ac:dyDescent="0.25">
      <c r="A72" s="218" t="s">
        <v>736</v>
      </c>
      <c r="B72" s="218" t="s">
        <v>736</v>
      </c>
      <c r="C72" s="218" t="s">
        <v>76</v>
      </c>
      <c r="D72" s="243">
        <v>1761</v>
      </c>
      <c r="E72" s="220">
        <v>1</v>
      </c>
      <c r="F72" s="249">
        <f t="shared" si="7"/>
        <v>1761</v>
      </c>
      <c r="G72" s="250">
        <f t="shared" si="8"/>
        <v>2600</v>
      </c>
      <c r="H72" s="250">
        <f t="shared" si="9"/>
        <v>1500</v>
      </c>
      <c r="I72" s="221" t="s">
        <v>784</v>
      </c>
      <c r="J72" s="221" t="s">
        <v>784</v>
      </c>
      <c r="K72" s="221" t="s">
        <v>894</v>
      </c>
      <c r="L72" s="221" t="s">
        <v>894</v>
      </c>
      <c r="M72" s="221" t="s">
        <v>894</v>
      </c>
      <c r="N72" s="221" t="s">
        <v>894</v>
      </c>
      <c r="O72" s="221" t="s">
        <v>894</v>
      </c>
      <c r="P72" s="246" t="str">
        <f t="shared" si="10"/>
        <v>Yes</v>
      </c>
    </row>
    <row r="73" spans="1:16" x14ac:dyDescent="0.25">
      <c r="A73" s="218" t="s">
        <v>737</v>
      </c>
      <c r="B73" s="218" t="s">
        <v>737</v>
      </c>
      <c r="C73" s="218"/>
      <c r="D73" s="219">
        <v>48916</v>
      </c>
      <c r="E73" s="220">
        <v>7.0000000000000007E-2</v>
      </c>
      <c r="F73" s="249">
        <f t="shared" si="7"/>
        <v>3424.1200000000003</v>
      </c>
      <c r="G73" s="250">
        <f t="shared" si="8"/>
        <v>2600</v>
      </c>
      <c r="H73" s="250">
        <f t="shared" si="9"/>
        <v>1500</v>
      </c>
      <c r="I73" s="221" t="s">
        <v>786</v>
      </c>
      <c r="J73" s="221" t="s">
        <v>785</v>
      </c>
      <c r="K73" s="221" t="s">
        <v>894</v>
      </c>
      <c r="L73" s="221" t="s">
        <v>894</v>
      </c>
      <c r="M73" s="221" t="s">
        <v>894</v>
      </c>
      <c r="N73" s="221" t="s">
        <v>894</v>
      </c>
      <c r="O73" s="221" t="s">
        <v>894</v>
      </c>
      <c r="P73" s="246" t="str">
        <f t="shared" si="10"/>
        <v>Yes</v>
      </c>
    </row>
    <row r="74" spans="1:16" x14ac:dyDescent="0.25">
      <c r="A74" s="218" t="s">
        <v>738</v>
      </c>
      <c r="B74" s="218" t="s">
        <v>738</v>
      </c>
      <c r="C74" s="218" t="s">
        <v>77</v>
      </c>
      <c r="D74" s="219">
        <v>829</v>
      </c>
      <c r="E74" s="220">
        <v>1</v>
      </c>
      <c r="F74" s="249">
        <f t="shared" si="7"/>
        <v>829</v>
      </c>
      <c r="G74" s="250">
        <f t="shared" si="8"/>
        <v>2600</v>
      </c>
      <c r="H74" s="250">
        <f t="shared" si="9"/>
        <v>1500</v>
      </c>
      <c r="I74" s="221" t="s">
        <v>784</v>
      </c>
      <c r="J74" s="221" t="s">
        <v>786</v>
      </c>
      <c r="K74" s="221" t="s">
        <v>894</v>
      </c>
      <c r="L74" s="221" t="s">
        <v>894</v>
      </c>
      <c r="M74" s="221" t="s">
        <v>894</v>
      </c>
      <c r="N74" s="221" t="s">
        <v>894</v>
      </c>
      <c r="O74" s="221" t="s">
        <v>894</v>
      </c>
      <c r="P74" s="246" t="str">
        <f t="shared" si="10"/>
        <v>Yes</v>
      </c>
    </row>
    <row r="75" spans="1:16" x14ac:dyDescent="0.25">
      <c r="A75" s="218" t="s">
        <v>451</v>
      </c>
      <c r="B75" s="218" t="s">
        <v>451</v>
      </c>
      <c r="C75" s="218" t="s">
        <v>78</v>
      </c>
      <c r="D75" s="219">
        <v>6330</v>
      </c>
      <c r="E75" s="220">
        <v>1</v>
      </c>
      <c r="F75" s="249">
        <f t="shared" si="7"/>
        <v>6330</v>
      </c>
      <c r="G75" s="250">
        <f t="shared" si="8"/>
        <v>3500</v>
      </c>
      <c r="H75" s="250">
        <f t="shared" si="9"/>
        <v>1800</v>
      </c>
      <c r="I75" s="221" t="s">
        <v>785</v>
      </c>
      <c r="J75" s="221" t="s">
        <v>784</v>
      </c>
      <c r="K75" s="221" t="s">
        <v>894</v>
      </c>
      <c r="L75" s="221" t="s">
        <v>894</v>
      </c>
      <c r="M75" s="221" t="s">
        <v>894</v>
      </c>
      <c r="N75" s="221" t="s">
        <v>894</v>
      </c>
      <c r="O75" s="221" t="s">
        <v>894</v>
      </c>
      <c r="P75" s="246" t="str">
        <f t="shared" si="10"/>
        <v>Yes</v>
      </c>
    </row>
    <row r="76" spans="1:16" x14ac:dyDescent="0.25">
      <c r="A76" s="218" t="s">
        <v>452</v>
      </c>
      <c r="B76" s="218" t="s">
        <v>452</v>
      </c>
      <c r="C76" s="218" t="s">
        <v>79</v>
      </c>
      <c r="D76" s="219">
        <v>28087</v>
      </c>
      <c r="E76" s="220">
        <v>1</v>
      </c>
      <c r="F76" s="249">
        <f t="shared" si="7"/>
        <v>28087</v>
      </c>
      <c r="G76" s="250">
        <f t="shared" si="8"/>
        <v>4100</v>
      </c>
      <c r="H76" s="250">
        <f t="shared" si="9"/>
        <v>2000</v>
      </c>
      <c r="I76" s="221" t="s">
        <v>786</v>
      </c>
      <c r="J76" s="221" t="s">
        <v>785</v>
      </c>
      <c r="K76" s="221" t="s">
        <v>894</v>
      </c>
      <c r="L76" s="221" t="s">
        <v>894</v>
      </c>
      <c r="M76" s="221" t="s">
        <v>894</v>
      </c>
      <c r="N76" s="221" t="s">
        <v>894</v>
      </c>
      <c r="O76" s="221" t="s">
        <v>894</v>
      </c>
      <c r="P76" s="246" t="str">
        <f t="shared" si="10"/>
        <v>Yes</v>
      </c>
    </row>
    <row r="77" spans="1:16" x14ac:dyDescent="0.25">
      <c r="A77" s="218" t="s">
        <v>365</v>
      </c>
      <c r="B77" s="218" t="s">
        <v>747</v>
      </c>
      <c r="C77" s="218" t="s">
        <v>80</v>
      </c>
      <c r="D77" s="219">
        <v>33783</v>
      </c>
      <c r="E77" s="220">
        <v>0.39</v>
      </c>
      <c r="F77" s="249">
        <f t="shared" si="7"/>
        <v>13175.37</v>
      </c>
      <c r="G77" s="250">
        <f t="shared" si="8"/>
        <v>3500</v>
      </c>
      <c r="H77" s="250">
        <f t="shared" si="9"/>
        <v>1800</v>
      </c>
      <c r="I77" s="221" t="s">
        <v>784</v>
      </c>
      <c r="J77" s="221" t="s">
        <v>786</v>
      </c>
      <c r="K77" s="221" t="s">
        <v>894</v>
      </c>
      <c r="L77" s="221" t="s">
        <v>894</v>
      </c>
      <c r="M77" s="221" t="s">
        <v>894</v>
      </c>
      <c r="N77" s="221" t="s">
        <v>894</v>
      </c>
      <c r="O77" s="221" t="s">
        <v>894</v>
      </c>
      <c r="P77" s="246" t="str">
        <f t="shared" si="10"/>
        <v>Yes</v>
      </c>
    </row>
    <row r="78" spans="1:16" x14ac:dyDescent="0.25">
      <c r="A78" s="218" t="s">
        <v>366</v>
      </c>
      <c r="B78" s="218" t="s">
        <v>748</v>
      </c>
      <c r="C78" s="218"/>
      <c r="D78" s="219">
        <v>33783</v>
      </c>
      <c r="E78" s="220">
        <v>0.08</v>
      </c>
      <c r="F78" s="249">
        <f t="shared" si="7"/>
        <v>2702.64</v>
      </c>
      <c r="G78" s="250">
        <f t="shared" si="8"/>
        <v>2600</v>
      </c>
      <c r="H78" s="250">
        <f t="shared" si="9"/>
        <v>1500</v>
      </c>
      <c r="I78" s="221" t="s">
        <v>785</v>
      </c>
      <c r="J78" s="221" t="s">
        <v>784</v>
      </c>
      <c r="K78" s="221" t="s">
        <v>894</v>
      </c>
      <c r="L78" s="221" t="s">
        <v>894</v>
      </c>
      <c r="M78" s="221" t="s">
        <v>894</v>
      </c>
      <c r="N78" s="221" t="s">
        <v>894</v>
      </c>
      <c r="O78" s="221" t="s">
        <v>894</v>
      </c>
      <c r="P78" s="246" t="str">
        <f t="shared" si="10"/>
        <v>Yes</v>
      </c>
    </row>
    <row r="79" spans="1:16" x14ac:dyDescent="0.25">
      <c r="A79" s="218" t="s">
        <v>367</v>
      </c>
      <c r="B79" s="218" t="s">
        <v>749</v>
      </c>
      <c r="C79" s="218"/>
      <c r="D79" s="219">
        <v>33783</v>
      </c>
      <c r="E79" s="220">
        <v>0.53</v>
      </c>
      <c r="F79" s="249">
        <f t="shared" si="7"/>
        <v>17904.990000000002</v>
      </c>
      <c r="G79" s="250">
        <f t="shared" si="8"/>
        <v>4100</v>
      </c>
      <c r="H79" s="250">
        <f t="shared" si="9"/>
        <v>2000</v>
      </c>
      <c r="I79" s="221" t="s">
        <v>786</v>
      </c>
      <c r="J79" s="221" t="s">
        <v>785</v>
      </c>
      <c r="K79" s="221" t="s">
        <v>894</v>
      </c>
      <c r="L79" s="221" t="s">
        <v>894</v>
      </c>
      <c r="M79" s="221" t="s">
        <v>894</v>
      </c>
      <c r="N79" s="221" t="s">
        <v>894</v>
      </c>
      <c r="O79" s="221" t="s">
        <v>894</v>
      </c>
      <c r="P79" s="246" t="str">
        <f t="shared" si="10"/>
        <v>Yes</v>
      </c>
    </row>
    <row r="80" spans="1:16" x14ac:dyDescent="0.25">
      <c r="A80" s="218" t="s">
        <v>740</v>
      </c>
      <c r="B80" s="218" t="s">
        <v>740</v>
      </c>
      <c r="C80" s="218" t="s">
        <v>81</v>
      </c>
      <c r="D80" s="219">
        <v>25364</v>
      </c>
      <c r="E80" s="220">
        <v>1</v>
      </c>
      <c r="F80" s="249">
        <f t="shared" si="7"/>
        <v>25364</v>
      </c>
      <c r="G80" s="250">
        <f t="shared" si="8"/>
        <v>4100</v>
      </c>
      <c r="H80" s="250">
        <f t="shared" si="9"/>
        <v>2000</v>
      </c>
      <c r="I80" s="221" t="s">
        <v>784</v>
      </c>
      <c r="J80" s="221" t="s">
        <v>786</v>
      </c>
      <c r="K80" s="221" t="s">
        <v>894</v>
      </c>
      <c r="L80" s="221" t="s">
        <v>894</v>
      </c>
      <c r="M80" s="221" t="s">
        <v>894</v>
      </c>
      <c r="N80" s="221" t="s">
        <v>894</v>
      </c>
      <c r="O80" s="221" t="s">
        <v>894</v>
      </c>
      <c r="P80" s="246" t="str">
        <f t="shared" si="10"/>
        <v>Yes</v>
      </c>
    </row>
    <row r="81" spans="1:16" x14ac:dyDescent="0.25">
      <c r="A81" s="218" t="s">
        <v>741</v>
      </c>
      <c r="B81" s="218" t="s">
        <v>741</v>
      </c>
      <c r="C81" s="218" t="s">
        <v>82</v>
      </c>
      <c r="D81" s="219">
        <v>5090</v>
      </c>
      <c r="E81" s="220">
        <v>0.55000000000000004</v>
      </c>
      <c r="F81" s="249">
        <f t="shared" si="7"/>
        <v>2799.5</v>
      </c>
      <c r="G81" s="250">
        <f t="shared" si="8"/>
        <v>2600</v>
      </c>
      <c r="H81" s="250">
        <f t="shared" si="9"/>
        <v>1500</v>
      </c>
      <c r="I81" s="221" t="s">
        <v>785</v>
      </c>
      <c r="J81" s="221" t="s">
        <v>784</v>
      </c>
      <c r="K81" s="221" t="s">
        <v>894</v>
      </c>
      <c r="L81" s="221" t="s">
        <v>894</v>
      </c>
      <c r="M81" s="221" t="s">
        <v>894</v>
      </c>
      <c r="N81" s="221" t="s">
        <v>894</v>
      </c>
      <c r="O81" s="221" t="s">
        <v>894</v>
      </c>
      <c r="P81" s="246" t="str">
        <f t="shared" si="10"/>
        <v>Yes</v>
      </c>
    </row>
    <row r="82" spans="1:16" x14ac:dyDescent="0.25">
      <c r="A82" s="218" t="s">
        <v>453</v>
      </c>
      <c r="B82" s="218" t="s">
        <v>453</v>
      </c>
      <c r="C82" s="218" t="s">
        <v>83</v>
      </c>
      <c r="D82" s="219">
        <v>14674</v>
      </c>
      <c r="E82" s="220">
        <v>1</v>
      </c>
      <c r="F82" s="249">
        <f t="shared" si="7"/>
        <v>14674</v>
      </c>
      <c r="G82" s="250">
        <f t="shared" si="8"/>
        <v>3500</v>
      </c>
      <c r="H82" s="250">
        <f t="shared" si="9"/>
        <v>1800</v>
      </c>
      <c r="I82" s="221" t="s">
        <v>786</v>
      </c>
      <c r="J82" s="221" t="s">
        <v>785</v>
      </c>
      <c r="K82" s="221" t="s">
        <v>894</v>
      </c>
      <c r="L82" s="221" t="s">
        <v>894</v>
      </c>
      <c r="M82" s="221" t="s">
        <v>894</v>
      </c>
      <c r="N82" s="221" t="s">
        <v>894</v>
      </c>
      <c r="O82" s="221" t="s">
        <v>894</v>
      </c>
      <c r="P82" s="246" t="str">
        <f t="shared" si="10"/>
        <v>Yes</v>
      </c>
    </row>
    <row r="83" spans="1:16" x14ac:dyDescent="0.25">
      <c r="A83" s="218" t="s">
        <v>759</v>
      </c>
      <c r="B83" s="218" t="s">
        <v>750</v>
      </c>
      <c r="C83" s="218"/>
      <c r="D83" s="219">
        <v>1969</v>
      </c>
      <c r="E83" s="220">
        <v>1</v>
      </c>
      <c r="F83" s="249">
        <f t="shared" si="7"/>
        <v>1969</v>
      </c>
      <c r="G83" s="250">
        <f t="shared" si="8"/>
        <v>2600</v>
      </c>
      <c r="H83" s="250">
        <f t="shared" si="9"/>
        <v>1500</v>
      </c>
      <c r="I83" s="221" t="s">
        <v>784</v>
      </c>
      <c r="J83" s="221" t="s">
        <v>786</v>
      </c>
      <c r="K83" s="221" t="s">
        <v>894</v>
      </c>
      <c r="L83" s="221" t="s">
        <v>894</v>
      </c>
      <c r="M83" s="221" t="s">
        <v>894</v>
      </c>
      <c r="N83" s="221" t="s">
        <v>894</v>
      </c>
      <c r="O83" s="221" t="s">
        <v>894</v>
      </c>
      <c r="P83" s="246" t="str">
        <f t="shared" si="10"/>
        <v>Yes</v>
      </c>
    </row>
    <row r="84" spans="1:16" x14ac:dyDescent="0.25">
      <c r="A84" s="218" t="s">
        <v>454</v>
      </c>
      <c r="B84" s="218" t="s">
        <v>454</v>
      </c>
      <c r="C84" s="218" t="s">
        <v>84</v>
      </c>
      <c r="D84" s="219">
        <v>8101</v>
      </c>
      <c r="E84" s="220">
        <v>1</v>
      </c>
      <c r="F84" s="249">
        <f t="shared" si="7"/>
        <v>8101</v>
      </c>
      <c r="G84" s="250">
        <f t="shared" si="8"/>
        <v>3500</v>
      </c>
      <c r="H84" s="250">
        <f t="shared" si="9"/>
        <v>1800</v>
      </c>
      <c r="I84" s="221" t="s">
        <v>785</v>
      </c>
      <c r="J84" s="221" t="s">
        <v>784</v>
      </c>
      <c r="K84" s="221" t="s">
        <v>894</v>
      </c>
      <c r="L84" s="221" t="s">
        <v>894</v>
      </c>
      <c r="M84" s="221" t="s">
        <v>894</v>
      </c>
      <c r="N84" s="221" t="s">
        <v>894</v>
      </c>
      <c r="O84" s="221" t="s">
        <v>894</v>
      </c>
      <c r="P84" s="246" t="str">
        <f t="shared" si="10"/>
        <v>Yes</v>
      </c>
    </row>
    <row r="85" spans="1:16" x14ac:dyDescent="0.25">
      <c r="A85" s="218" t="s">
        <v>455</v>
      </c>
      <c r="B85" s="218" t="s">
        <v>455</v>
      </c>
      <c r="C85" s="218" t="s">
        <v>85</v>
      </c>
      <c r="D85" s="219">
        <v>8983</v>
      </c>
      <c r="E85" s="220">
        <v>1</v>
      </c>
      <c r="F85" s="249">
        <f t="shared" si="7"/>
        <v>8983</v>
      </c>
      <c r="G85" s="250">
        <f t="shared" si="8"/>
        <v>3500</v>
      </c>
      <c r="H85" s="250">
        <f t="shared" si="9"/>
        <v>1800</v>
      </c>
      <c r="I85" s="221" t="s">
        <v>786</v>
      </c>
      <c r="J85" s="221" t="s">
        <v>785</v>
      </c>
      <c r="K85" s="221" t="s">
        <v>894</v>
      </c>
      <c r="L85" s="221" t="s">
        <v>894</v>
      </c>
      <c r="M85" s="221" t="s">
        <v>894</v>
      </c>
      <c r="N85" s="221" t="s">
        <v>894</v>
      </c>
      <c r="O85" s="221" t="s">
        <v>894</v>
      </c>
      <c r="P85" s="246" t="str">
        <f t="shared" si="10"/>
        <v>Yes</v>
      </c>
    </row>
    <row r="86" spans="1:16" x14ac:dyDescent="0.25">
      <c r="A86" s="218" t="s">
        <v>456</v>
      </c>
      <c r="B86" s="218" t="s">
        <v>456</v>
      </c>
      <c r="C86" s="218" t="s">
        <v>86</v>
      </c>
      <c r="D86" s="219">
        <v>5923</v>
      </c>
      <c r="E86" s="220">
        <v>1</v>
      </c>
      <c r="F86" s="249">
        <f t="shared" si="7"/>
        <v>5923</v>
      </c>
      <c r="G86" s="250">
        <f t="shared" si="8"/>
        <v>3500</v>
      </c>
      <c r="H86" s="250">
        <f t="shared" si="9"/>
        <v>1800</v>
      </c>
      <c r="I86" s="221" t="s">
        <v>784</v>
      </c>
      <c r="J86" s="221" t="s">
        <v>786</v>
      </c>
      <c r="K86" s="221" t="s">
        <v>894</v>
      </c>
      <c r="L86" s="221" t="s">
        <v>894</v>
      </c>
      <c r="M86" s="221" t="s">
        <v>894</v>
      </c>
      <c r="N86" s="221" t="s">
        <v>894</v>
      </c>
      <c r="O86" s="221" t="s">
        <v>894</v>
      </c>
      <c r="P86" s="246" t="str">
        <f t="shared" si="10"/>
        <v>Yes</v>
      </c>
    </row>
    <row r="87" spans="1:16" x14ac:dyDescent="0.25">
      <c r="A87" s="218" t="s">
        <v>457</v>
      </c>
      <c r="B87" s="218" t="s">
        <v>457</v>
      </c>
      <c r="C87" s="218" t="s">
        <v>87</v>
      </c>
      <c r="D87" s="219">
        <v>32617</v>
      </c>
      <c r="E87" s="220">
        <v>1</v>
      </c>
      <c r="F87" s="249">
        <f t="shared" si="7"/>
        <v>32617</v>
      </c>
      <c r="G87" s="250">
        <f t="shared" si="8"/>
        <v>5200</v>
      </c>
      <c r="H87" s="250">
        <f t="shared" si="9"/>
        <v>2200</v>
      </c>
      <c r="I87" s="221" t="s">
        <v>785</v>
      </c>
      <c r="J87" s="221" t="s">
        <v>784</v>
      </c>
      <c r="K87" s="221" t="s">
        <v>894</v>
      </c>
      <c r="L87" s="221" t="s">
        <v>894</v>
      </c>
      <c r="M87" s="221" t="s">
        <v>894</v>
      </c>
      <c r="N87" s="221" t="s">
        <v>894</v>
      </c>
      <c r="O87" s="221" t="s">
        <v>894</v>
      </c>
      <c r="P87" s="246" t="str">
        <f t="shared" si="10"/>
        <v>Yes</v>
      </c>
    </row>
    <row r="88" spans="1:16" x14ac:dyDescent="0.25">
      <c r="A88" s="218" t="s">
        <v>458</v>
      </c>
      <c r="B88" s="218" t="s">
        <v>458</v>
      </c>
      <c r="C88" s="218" t="s">
        <v>88</v>
      </c>
      <c r="D88" s="219">
        <v>11921</v>
      </c>
      <c r="E88" s="220">
        <v>1</v>
      </c>
      <c r="F88" s="249">
        <f t="shared" si="7"/>
        <v>11921</v>
      </c>
      <c r="G88" s="250">
        <f t="shared" si="8"/>
        <v>3500</v>
      </c>
      <c r="H88" s="250">
        <f t="shared" si="9"/>
        <v>1800</v>
      </c>
      <c r="I88" s="221" t="s">
        <v>786</v>
      </c>
      <c r="J88" s="221" t="s">
        <v>785</v>
      </c>
      <c r="K88" s="221" t="s">
        <v>894</v>
      </c>
      <c r="L88" s="221" t="s">
        <v>894</v>
      </c>
      <c r="M88" s="221" t="s">
        <v>894</v>
      </c>
      <c r="N88" s="221" t="s">
        <v>894</v>
      </c>
      <c r="O88" s="221" t="s">
        <v>894</v>
      </c>
      <c r="P88" s="246" t="str">
        <f t="shared" si="10"/>
        <v>Yes</v>
      </c>
    </row>
    <row r="89" spans="1:16" x14ac:dyDescent="0.25">
      <c r="A89" s="218" t="s">
        <v>459</v>
      </c>
      <c r="B89" s="218" t="s">
        <v>459</v>
      </c>
      <c r="C89" s="218" t="s">
        <v>89</v>
      </c>
      <c r="D89" s="219">
        <v>3358</v>
      </c>
      <c r="E89" s="220">
        <v>1</v>
      </c>
      <c r="F89" s="249">
        <f t="shared" si="7"/>
        <v>3358</v>
      </c>
      <c r="G89" s="250">
        <f t="shared" si="8"/>
        <v>2600</v>
      </c>
      <c r="H89" s="250">
        <f t="shared" si="9"/>
        <v>1500</v>
      </c>
      <c r="I89" s="221" t="s">
        <v>784</v>
      </c>
      <c r="J89" s="221" t="s">
        <v>786</v>
      </c>
      <c r="K89" s="221" t="s">
        <v>894</v>
      </c>
      <c r="L89" s="221" t="s">
        <v>894</v>
      </c>
      <c r="M89" s="221" t="s">
        <v>894</v>
      </c>
      <c r="N89" s="221" t="s">
        <v>894</v>
      </c>
      <c r="O89" s="221" t="s">
        <v>894</v>
      </c>
      <c r="P89" s="246" t="str">
        <f t="shared" si="10"/>
        <v>Yes</v>
      </c>
    </row>
    <row r="90" spans="1:16" x14ac:dyDescent="0.25">
      <c r="A90" s="218" t="s">
        <v>460</v>
      </c>
      <c r="B90" s="218" t="s">
        <v>460</v>
      </c>
      <c r="C90" s="218" t="s">
        <v>90</v>
      </c>
      <c r="D90" s="219">
        <v>16090</v>
      </c>
      <c r="E90" s="220">
        <v>1</v>
      </c>
      <c r="F90" s="249">
        <f t="shared" si="7"/>
        <v>16090</v>
      </c>
      <c r="G90" s="250">
        <f t="shared" si="8"/>
        <v>4100</v>
      </c>
      <c r="H90" s="250">
        <f t="shared" si="9"/>
        <v>2000</v>
      </c>
      <c r="I90" s="221" t="s">
        <v>784</v>
      </c>
      <c r="J90" s="221" t="s">
        <v>784</v>
      </c>
      <c r="K90" s="221" t="s">
        <v>894</v>
      </c>
      <c r="L90" s="221" t="s">
        <v>894</v>
      </c>
      <c r="M90" s="221" t="s">
        <v>894</v>
      </c>
      <c r="N90" s="221" t="s">
        <v>894</v>
      </c>
      <c r="O90" s="221" t="s">
        <v>894</v>
      </c>
      <c r="P90" s="246" t="str">
        <f t="shared" si="10"/>
        <v>Yes</v>
      </c>
    </row>
    <row r="91" spans="1:16" x14ac:dyDescent="0.25">
      <c r="A91" s="218" t="s">
        <v>461</v>
      </c>
      <c r="B91" s="218" t="s">
        <v>461</v>
      </c>
      <c r="C91" s="218" t="s">
        <v>91</v>
      </c>
      <c r="D91" s="219">
        <v>14440</v>
      </c>
      <c r="E91" s="220">
        <v>1</v>
      </c>
      <c r="F91" s="249">
        <f t="shared" si="7"/>
        <v>14440</v>
      </c>
      <c r="G91" s="250">
        <f t="shared" si="8"/>
        <v>3500</v>
      </c>
      <c r="H91" s="250">
        <f t="shared" si="9"/>
        <v>1800</v>
      </c>
      <c r="I91" s="221" t="s">
        <v>786</v>
      </c>
      <c r="J91" s="221" t="s">
        <v>785</v>
      </c>
      <c r="K91" s="221" t="s">
        <v>894</v>
      </c>
      <c r="L91" s="221" t="s">
        <v>894</v>
      </c>
      <c r="M91" s="221" t="s">
        <v>894</v>
      </c>
      <c r="N91" s="221" t="s">
        <v>894</v>
      </c>
      <c r="O91" s="221" t="s">
        <v>894</v>
      </c>
      <c r="P91" s="246" t="str">
        <f t="shared" si="10"/>
        <v>Yes</v>
      </c>
    </row>
    <row r="92" spans="1:16" x14ac:dyDescent="0.25">
      <c r="A92" s="218" t="s">
        <v>462</v>
      </c>
      <c r="B92" s="218" t="s">
        <v>462</v>
      </c>
      <c r="C92" s="218" t="s">
        <v>92</v>
      </c>
      <c r="D92" s="219">
        <v>2224</v>
      </c>
      <c r="E92" s="220">
        <v>1</v>
      </c>
      <c r="F92" s="249">
        <f t="shared" si="7"/>
        <v>2224</v>
      </c>
      <c r="G92" s="250">
        <f t="shared" si="8"/>
        <v>2600</v>
      </c>
      <c r="H92" s="250">
        <f t="shared" si="9"/>
        <v>1500</v>
      </c>
      <c r="I92" s="221" t="s">
        <v>784</v>
      </c>
      <c r="J92" s="221" t="s">
        <v>786</v>
      </c>
      <c r="K92" s="221" t="s">
        <v>894</v>
      </c>
      <c r="L92" s="221" t="s">
        <v>894</v>
      </c>
      <c r="M92" s="221" t="s">
        <v>894</v>
      </c>
      <c r="N92" s="221" t="s">
        <v>894</v>
      </c>
      <c r="O92" s="221" t="s">
        <v>894</v>
      </c>
      <c r="P92" s="246" t="str">
        <f t="shared" si="10"/>
        <v>Yes</v>
      </c>
    </row>
    <row r="93" spans="1:16" x14ac:dyDescent="0.25">
      <c r="A93" s="218" t="s">
        <v>463</v>
      </c>
      <c r="B93" s="218" t="s">
        <v>463</v>
      </c>
      <c r="C93" s="218" t="s">
        <v>93</v>
      </c>
      <c r="D93" s="219">
        <v>16430</v>
      </c>
      <c r="E93" s="220">
        <v>1</v>
      </c>
      <c r="F93" s="249">
        <f t="shared" si="7"/>
        <v>16430</v>
      </c>
      <c r="G93" s="250">
        <f t="shared" si="8"/>
        <v>4100</v>
      </c>
      <c r="H93" s="250">
        <f t="shared" si="9"/>
        <v>2000</v>
      </c>
      <c r="I93" s="221" t="s">
        <v>784</v>
      </c>
      <c r="J93" s="221" t="s">
        <v>784</v>
      </c>
      <c r="K93" s="221" t="s">
        <v>894</v>
      </c>
      <c r="L93" s="221" t="s">
        <v>894</v>
      </c>
      <c r="M93" s="221" t="s">
        <v>894</v>
      </c>
      <c r="N93" s="221" t="s">
        <v>894</v>
      </c>
      <c r="O93" s="221" t="s">
        <v>894</v>
      </c>
      <c r="P93" s="246" t="str">
        <f t="shared" si="10"/>
        <v>Yes</v>
      </c>
    </row>
    <row r="94" spans="1:16" x14ac:dyDescent="0.25">
      <c r="A94" s="218" t="s">
        <v>464</v>
      </c>
      <c r="B94" s="218" t="s">
        <v>464</v>
      </c>
      <c r="C94" s="218" t="s">
        <v>94</v>
      </c>
      <c r="D94" s="219">
        <v>5752</v>
      </c>
      <c r="E94" s="220">
        <v>1</v>
      </c>
      <c r="F94" s="249">
        <f t="shared" si="7"/>
        <v>5752</v>
      </c>
      <c r="G94" s="250">
        <f t="shared" si="8"/>
        <v>3500</v>
      </c>
      <c r="H94" s="250">
        <f t="shared" si="9"/>
        <v>1800</v>
      </c>
      <c r="I94" s="221" t="s">
        <v>786</v>
      </c>
      <c r="J94" s="221" t="s">
        <v>785</v>
      </c>
      <c r="K94" s="221" t="s">
        <v>894</v>
      </c>
      <c r="L94" s="221" t="s">
        <v>894</v>
      </c>
      <c r="M94" s="221" t="s">
        <v>894</v>
      </c>
      <c r="N94" s="221" t="s">
        <v>894</v>
      </c>
      <c r="O94" s="221" t="s">
        <v>894</v>
      </c>
      <c r="P94" s="246" t="str">
        <f t="shared" si="10"/>
        <v>Yes</v>
      </c>
    </row>
    <row r="95" spans="1:16" x14ac:dyDescent="0.25">
      <c r="A95" s="218" t="s">
        <v>465</v>
      </c>
      <c r="B95" s="218" t="s">
        <v>465</v>
      </c>
      <c r="C95" s="218" t="s">
        <v>95</v>
      </c>
      <c r="D95" s="219">
        <v>16211</v>
      </c>
      <c r="E95" s="220">
        <v>1</v>
      </c>
      <c r="F95" s="249">
        <f t="shared" si="7"/>
        <v>16211</v>
      </c>
      <c r="G95" s="250">
        <f t="shared" si="8"/>
        <v>4100</v>
      </c>
      <c r="H95" s="250">
        <f t="shared" si="9"/>
        <v>2000</v>
      </c>
      <c r="I95" s="221" t="s">
        <v>784</v>
      </c>
      <c r="J95" s="221" t="s">
        <v>786</v>
      </c>
      <c r="K95" s="221" t="s">
        <v>894</v>
      </c>
      <c r="L95" s="221" t="s">
        <v>894</v>
      </c>
      <c r="M95" s="221" t="s">
        <v>894</v>
      </c>
      <c r="N95" s="221" t="s">
        <v>894</v>
      </c>
      <c r="O95" s="221" t="s">
        <v>894</v>
      </c>
      <c r="P95" s="246" t="str">
        <f t="shared" si="10"/>
        <v>Yes</v>
      </c>
    </row>
    <row r="96" spans="1:16" x14ac:dyDescent="0.25">
      <c r="A96" s="218" t="s">
        <v>466</v>
      </c>
      <c r="B96" s="218" t="s">
        <v>466</v>
      </c>
      <c r="C96" s="218" t="s">
        <v>96</v>
      </c>
      <c r="D96" s="219">
        <v>25058</v>
      </c>
      <c r="E96" s="220">
        <v>1</v>
      </c>
      <c r="F96" s="249">
        <f t="shared" si="7"/>
        <v>25058</v>
      </c>
      <c r="G96" s="250">
        <f t="shared" si="8"/>
        <v>4100</v>
      </c>
      <c r="H96" s="250">
        <f t="shared" si="9"/>
        <v>2000</v>
      </c>
      <c r="I96" s="221" t="s">
        <v>785</v>
      </c>
      <c r="J96" s="221" t="s">
        <v>784</v>
      </c>
      <c r="K96" s="221" t="s">
        <v>894</v>
      </c>
      <c r="L96" s="221" t="s">
        <v>894</v>
      </c>
      <c r="M96" s="221" t="s">
        <v>894</v>
      </c>
      <c r="N96" s="221" t="s">
        <v>894</v>
      </c>
      <c r="O96" s="221" t="s">
        <v>894</v>
      </c>
      <c r="P96" s="246" t="str">
        <f t="shared" si="10"/>
        <v>Yes</v>
      </c>
    </row>
    <row r="97" spans="1:16" x14ac:dyDescent="0.25">
      <c r="A97" s="218" t="s">
        <v>467</v>
      </c>
      <c r="B97" s="218" t="s">
        <v>467</v>
      </c>
      <c r="C97" s="218" t="s">
        <v>97</v>
      </c>
      <c r="D97" s="219">
        <v>5168</v>
      </c>
      <c r="E97" s="220">
        <v>1</v>
      </c>
      <c r="F97" s="249">
        <f t="shared" si="7"/>
        <v>5168</v>
      </c>
      <c r="G97" s="250">
        <f t="shared" si="8"/>
        <v>3500</v>
      </c>
      <c r="H97" s="250">
        <f t="shared" si="9"/>
        <v>1800</v>
      </c>
      <c r="I97" s="221" t="s">
        <v>786</v>
      </c>
      <c r="J97" s="221" t="s">
        <v>785</v>
      </c>
      <c r="K97" s="221" t="s">
        <v>894</v>
      </c>
      <c r="L97" s="221" t="s">
        <v>894</v>
      </c>
      <c r="M97" s="221" t="s">
        <v>894</v>
      </c>
      <c r="N97" s="221" t="s">
        <v>894</v>
      </c>
      <c r="O97" s="221" t="s">
        <v>894</v>
      </c>
      <c r="P97" s="246" t="str">
        <f t="shared" si="10"/>
        <v>Yes</v>
      </c>
    </row>
    <row r="98" spans="1:16" x14ac:dyDescent="0.25">
      <c r="A98" s="218" t="s">
        <v>468</v>
      </c>
      <c r="B98" s="218" t="s">
        <v>468</v>
      </c>
      <c r="C98" s="218" t="s">
        <v>98</v>
      </c>
      <c r="D98" s="219">
        <v>1372</v>
      </c>
      <c r="E98" s="220">
        <v>1</v>
      </c>
      <c r="F98" s="249">
        <f t="shared" si="7"/>
        <v>1372</v>
      </c>
      <c r="G98" s="250">
        <f t="shared" si="8"/>
        <v>2600</v>
      </c>
      <c r="H98" s="250">
        <f t="shared" si="9"/>
        <v>1500</v>
      </c>
      <c r="I98" s="221" t="s">
        <v>784</v>
      </c>
      <c r="J98" s="221" t="s">
        <v>786</v>
      </c>
      <c r="K98" s="221" t="s">
        <v>894</v>
      </c>
      <c r="L98" s="221" t="s">
        <v>894</v>
      </c>
      <c r="M98" s="221" t="s">
        <v>894</v>
      </c>
      <c r="N98" s="221" t="s">
        <v>894</v>
      </c>
      <c r="O98" s="221" t="s">
        <v>894</v>
      </c>
      <c r="P98" s="246" t="str">
        <f t="shared" si="10"/>
        <v>Yes</v>
      </c>
    </row>
    <row r="99" spans="1:16" x14ac:dyDescent="0.25">
      <c r="A99" s="218" t="s">
        <v>469</v>
      </c>
      <c r="B99" s="218" t="s">
        <v>469</v>
      </c>
      <c r="C99" s="218" t="s">
        <v>99</v>
      </c>
      <c r="D99" s="219">
        <v>1665</v>
      </c>
      <c r="E99" s="220">
        <v>1</v>
      </c>
      <c r="F99" s="249">
        <f t="shared" si="7"/>
        <v>1665</v>
      </c>
      <c r="G99" s="250">
        <f t="shared" si="8"/>
        <v>2600</v>
      </c>
      <c r="H99" s="250">
        <f t="shared" si="9"/>
        <v>1500</v>
      </c>
      <c r="I99" s="221" t="s">
        <v>785</v>
      </c>
      <c r="J99" s="221" t="s">
        <v>784</v>
      </c>
      <c r="K99" s="221" t="s">
        <v>894</v>
      </c>
      <c r="L99" s="221" t="s">
        <v>894</v>
      </c>
      <c r="M99" s="221" t="s">
        <v>894</v>
      </c>
      <c r="N99" s="221" t="s">
        <v>894</v>
      </c>
      <c r="O99" s="221" t="s">
        <v>894</v>
      </c>
      <c r="P99" s="246" t="str">
        <f t="shared" si="10"/>
        <v>Yes</v>
      </c>
    </row>
    <row r="100" spans="1:16" x14ac:dyDescent="0.25">
      <c r="A100" s="218" t="s">
        <v>470</v>
      </c>
      <c r="B100" s="218" t="s">
        <v>470</v>
      </c>
      <c r="C100" s="218" t="s">
        <v>100</v>
      </c>
      <c r="D100" s="219">
        <v>3675</v>
      </c>
      <c r="E100" s="220">
        <v>1</v>
      </c>
      <c r="F100" s="249">
        <f t="shared" si="7"/>
        <v>3675</v>
      </c>
      <c r="G100" s="250">
        <f t="shared" si="8"/>
        <v>2600</v>
      </c>
      <c r="H100" s="250">
        <f t="shared" si="9"/>
        <v>1500</v>
      </c>
      <c r="I100" s="221" t="s">
        <v>786</v>
      </c>
      <c r="J100" s="221" t="s">
        <v>785</v>
      </c>
      <c r="K100" s="221" t="s">
        <v>894</v>
      </c>
      <c r="L100" s="221" t="s">
        <v>894</v>
      </c>
      <c r="M100" s="221" t="s">
        <v>894</v>
      </c>
      <c r="N100" s="221" t="s">
        <v>894</v>
      </c>
      <c r="O100" s="221" t="s">
        <v>894</v>
      </c>
      <c r="P100" s="246" t="str">
        <f t="shared" si="10"/>
        <v>Yes</v>
      </c>
    </row>
    <row r="101" spans="1:16" x14ac:dyDescent="0.25">
      <c r="A101" s="218" t="s">
        <v>471</v>
      </c>
      <c r="B101" s="218" t="s">
        <v>471</v>
      </c>
      <c r="C101" s="218" t="s">
        <v>101</v>
      </c>
      <c r="D101" s="219">
        <v>49075</v>
      </c>
      <c r="E101" s="220">
        <v>1</v>
      </c>
      <c r="F101" s="249">
        <f t="shared" si="7"/>
        <v>49075</v>
      </c>
      <c r="G101" s="250">
        <f t="shared" si="8"/>
        <v>5200</v>
      </c>
      <c r="H101" s="250">
        <f t="shared" si="9"/>
        <v>2200</v>
      </c>
      <c r="I101" s="221" t="s">
        <v>784</v>
      </c>
      <c r="J101" s="221" t="s">
        <v>786</v>
      </c>
      <c r="K101" s="221" t="s">
        <v>894</v>
      </c>
      <c r="L101" s="221" t="s">
        <v>894</v>
      </c>
      <c r="M101" s="221" t="s">
        <v>894</v>
      </c>
      <c r="N101" s="221" t="s">
        <v>894</v>
      </c>
      <c r="O101" s="221" t="s">
        <v>894</v>
      </c>
      <c r="P101" s="246" t="str">
        <f t="shared" si="10"/>
        <v>Yes</v>
      </c>
    </row>
    <row r="102" spans="1:16" x14ac:dyDescent="0.25">
      <c r="A102" s="218" t="s">
        <v>472</v>
      </c>
      <c r="B102" s="218" t="s">
        <v>472</v>
      </c>
      <c r="C102" s="218" t="s">
        <v>102</v>
      </c>
      <c r="D102" s="219">
        <v>15924</v>
      </c>
      <c r="E102" s="220">
        <v>1</v>
      </c>
      <c r="F102" s="249">
        <f t="shared" si="7"/>
        <v>15924</v>
      </c>
      <c r="G102" s="250">
        <f t="shared" si="8"/>
        <v>4100</v>
      </c>
      <c r="H102" s="250">
        <f t="shared" si="9"/>
        <v>2000</v>
      </c>
      <c r="I102" s="221" t="s">
        <v>785</v>
      </c>
      <c r="J102" s="221" t="s">
        <v>784</v>
      </c>
      <c r="K102" s="221" t="s">
        <v>894</v>
      </c>
      <c r="L102" s="221" t="s">
        <v>894</v>
      </c>
      <c r="M102" s="221" t="s">
        <v>894</v>
      </c>
      <c r="N102" s="221" t="s">
        <v>894</v>
      </c>
      <c r="O102" s="221" t="s">
        <v>894</v>
      </c>
      <c r="P102" s="246" t="str">
        <f t="shared" si="10"/>
        <v>Yes</v>
      </c>
    </row>
    <row r="103" spans="1:16" x14ac:dyDescent="0.25">
      <c r="A103" s="218" t="s">
        <v>473</v>
      </c>
      <c r="B103" s="218" t="s">
        <v>473</v>
      </c>
      <c r="C103" s="218" t="s">
        <v>103</v>
      </c>
      <c r="D103" s="219">
        <v>94000</v>
      </c>
      <c r="E103" s="220">
        <v>1</v>
      </c>
      <c r="F103" s="249">
        <f t="shared" si="7"/>
        <v>94000</v>
      </c>
      <c r="G103" s="250">
        <f t="shared" si="8"/>
        <v>10200</v>
      </c>
      <c r="H103" s="250">
        <f t="shared" si="9"/>
        <v>2600</v>
      </c>
      <c r="I103" s="221" t="s">
        <v>786</v>
      </c>
      <c r="J103" s="221" t="s">
        <v>785</v>
      </c>
      <c r="K103" s="221" t="s">
        <v>894</v>
      </c>
      <c r="L103" s="221" t="s">
        <v>894</v>
      </c>
      <c r="M103" s="221" t="s">
        <v>894</v>
      </c>
      <c r="N103" s="221" t="s">
        <v>894</v>
      </c>
      <c r="O103" s="221" t="s">
        <v>894</v>
      </c>
      <c r="P103" s="246" t="str">
        <f t="shared" si="10"/>
        <v>Yes</v>
      </c>
    </row>
    <row r="104" spans="1:16" x14ac:dyDescent="0.25">
      <c r="A104" s="218" t="s">
        <v>474</v>
      </c>
      <c r="B104" s="218" t="s">
        <v>474</v>
      </c>
      <c r="C104" s="218" t="s">
        <v>104</v>
      </c>
      <c r="D104" s="219">
        <v>32517</v>
      </c>
      <c r="E104" s="220">
        <v>1</v>
      </c>
      <c r="F104" s="249">
        <f t="shared" si="7"/>
        <v>32517</v>
      </c>
      <c r="G104" s="250">
        <f t="shared" si="8"/>
        <v>5200</v>
      </c>
      <c r="H104" s="250">
        <f t="shared" si="9"/>
        <v>2200</v>
      </c>
      <c r="I104" s="221" t="s">
        <v>784</v>
      </c>
      <c r="J104" s="221" t="s">
        <v>786</v>
      </c>
      <c r="K104" s="221" t="s">
        <v>894</v>
      </c>
      <c r="L104" s="221" t="s">
        <v>894</v>
      </c>
      <c r="M104" s="221" t="s">
        <v>894</v>
      </c>
      <c r="N104" s="221" t="s">
        <v>894</v>
      </c>
      <c r="O104" s="221" t="s">
        <v>894</v>
      </c>
      <c r="P104" s="246" t="str">
        <f t="shared" si="10"/>
        <v>Yes</v>
      </c>
    </row>
    <row r="105" spans="1:16" x14ac:dyDescent="0.25">
      <c r="A105" s="218" t="s">
        <v>475</v>
      </c>
      <c r="B105" s="218" t="s">
        <v>475</v>
      </c>
      <c r="C105" s="218" t="s">
        <v>105</v>
      </c>
      <c r="D105" s="219">
        <v>41946</v>
      </c>
      <c r="E105" s="220">
        <v>1</v>
      </c>
      <c r="F105" s="249">
        <f t="shared" si="7"/>
        <v>41946</v>
      </c>
      <c r="G105" s="250">
        <f t="shared" si="8"/>
        <v>5200</v>
      </c>
      <c r="H105" s="250">
        <f t="shared" si="9"/>
        <v>2200</v>
      </c>
      <c r="I105" s="221" t="s">
        <v>784</v>
      </c>
      <c r="J105" s="221" t="s">
        <v>784</v>
      </c>
      <c r="K105" s="221" t="s">
        <v>894</v>
      </c>
      <c r="L105" s="221" t="s">
        <v>894</v>
      </c>
      <c r="M105" s="221" t="s">
        <v>894</v>
      </c>
      <c r="N105" s="221" t="s">
        <v>894</v>
      </c>
      <c r="O105" s="221" t="s">
        <v>894</v>
      </c>
      <c r="P105" s="246" t="str">
        <f t="shared" si="10"/>
        <v>Yes</v>
      </c>
    </row>
    <row r="106" spans="1:16" x14ac:dyDescent="0.25">
      <c r="A106" s="218" t="s">
        <v>476</v>
      </c>
      <c r="B106" s="218" t="s">
        <v>476</v>
      </c>
      <c r="C106" s="218" t="s">
        <v>106</v>
      </c>
      <c r="D106" s="219">
        <v>694</v>
      </c>
      <c r="E106" s="220">
        <v>1</v>
      </c>
      <c r="F106" s="249">
        <f t="shared" si="7"/>
        <v>694</v>
      </c>
      <c r="G106" s="250">
        <f t="shared" si="8"/>
        <v>2600</v>
      </c>
      <c r="H106" s="250">
        <f t="shared" si="9"/>
        <v>1500</v>
      </c>
      <c r="I106" s="221" t="s">
        <v>786</v>
      </c>
      <c r="J106" s="221" t="s">
        <v>785</v>
      </c>
      <c r="K106" s="221" t="s">
        <v>894</v>
      </c>
      <c r="L106" s="221" t="s">
        <v>894</v>
      </c>
      <c r="M106" s="221" t="s">
        <v>894</v>
      </c>
      <c r="N106" s="221" t="s">
        <v>894</v>
      </c>
      <c r="O106" s="221" t="s">
        <v>894</v>
      </c>
      <c r="P106" s="246" t="str">
        <f t="shared" si="10"/>
        <v>Yes</v>
      </c>
    </row>
    <row r="107" spans="1:16" x14ac:dyDescent="0.25">
      <c r="A107" s="218" t="s">
        <v>477</v>
      </c>
      <c r="B107" s="218" t="s">
        <v>477</v>
      </c>
      <c r="C107" s="218" t="s">
        <v>107</v>
      </c>
      <c r="D107" s="219">
        <v>18618</v>
      </c>
      <c r="E107" s="220">
        <v>1</v>
      </c>
      <c r="F107" s="249">
        <f t="shared" si="7"/>
        <v>18618</v>
      </c>
      <c r="G107" s="250">
        <f t="shared" si="8"/>
        <v>4100</v>
      </c>
      <c r="H107" s="250">
        <f t="shared" si="9"/>
        <v>2000</v>
      </c>
      <c r="I107" s="221" t="s">
        <v>784</v>
      </c>
      <c r="J107" s="221" t="s">
        <v>786</v>
      </c>
      <c r="K107" s="221" t="s">
        <v>894</v>
      </c>
      <c r="L107" s="221" t="s">
        <v>894</v>
      </c>
      <c r="M107" s="221" t="s">
        <v>894</v>
      </c>
      <c r="N107" s="221" t="s">
        <v>894</v>
      </c>
      <c r="O107" s="221" t="s">
        <v>894</v>
      </c>
      <c r="P107" s="246" t="str">
        <f t="shared" si="10"/>
        <v>Yes</v>
      </c>
    </row>
    <row r="108" spans="1:16" x14ac:dyDescent="0.25">
      <c r="A108" s="218" t="s">
        <v>478</v>
      </c>
      <c r="B108" s="218" t="s">
        <v>478</v>
      </c>
      <c r="C108" s="218" t="s">
        <v>108</v>
      </c>
      <c r="D108" s="219">
        <v>72362</v>
      </c>
      <c r="E108" s="220">
        <v>1</v>
      </c>
      <c r="F108" s="249">
        <f t="shared" si="7"/>
        <v>72362</v>
      </c>
      <c r="G108" s="250">
        <f t="shared" si="8"/>
        <v>6500</v>
      </c>
      <c r="H108" s="250">
        <f t="shared" si="9"/>
        <v>2400</v>
      </c>
      <c r="I108" s="221" t="s">
        <v>785</v>
      </c>
      <c r="J108" s="221" t="s">
        <v>784</v>
      </c>
      <c r="K108" s="221" t="s">
        <v>894</v>
      </c>
      <c r="L108" s="221" t="s">
        <v>894</v>
      </c>
      <c r="M108" s="221" t="s">
        <v>894</v>
      </c>
      <c r="N108" s="221" t="s">
        <v>894</v>
      </c>
      <c r="O108" s="221" t="s">
        <v>894</v>
      </c>
      <c r="P108" s="246" t="str">
        <f t="shared" si="10"/>
        <v>Yes</v>
      </c>
    </row>
    <row r="109" spans="1:16" x14ac:dyDescent="0.25">
      <c r="A109" s="218" t="s">
        <v>479</v>
      </c>
      <c r="B109" s="218" t="s">
        <v>479</v>
      </c>
      <c r="C109" s="218" t="s">
        <v>109</v>
      </c>
      <c r="D109" s="219">
        <v>33261</v>
      </c>
      <c r="E109" s="220">
        <v>1</v>
      </c>
      <c r="F109" s="249">
        <f t="shared" si="7"/>
        <v>33261</v>
      </c>
      <c r="G109" s="250">
        <f t="shared" si="8"/>
        <v>5200</v>
      </c>
      <c r="H109" s="250">
        <f t="shared" si="9"/>
        <v>2200</v>
      </c>
      <c r="I109" s="221" t="s">
        <v>786</v>
      </c>
      <c r="J109" s="221" t="s">
        <v>785</v>
      </c>
      <c r="K109" s="221" t="s">
        <v>894</v>
      </c>
      <c r="L109" s="221" t="s">
        <v>894</v>
      </c>
      <c r="M109" s="221" t="s">
        <v>894</v>
      </c>
      <c r="N109" s="221" t="s">
        <v>894</v>
      </c>
      <c r="O109" s="221" t="s">
        <v>894</v>
      </c>
      <c r="P109" s="246" t="str">
        <f t="shared" si="10"/>
        <v>Yes</v>
      </c>
    </row>
    <row r="110" spans="1:16" x14ac:dyDescent="0.25">
      <c r="A110" s="218" t="s">
        <v>480</v>
      </c>
      <c r="B110" s="218" t="s">
        <v>480</v>
      </c>
      <c r="C110" s="218" t="s">
        <v>110</v>
      </c>
      <c r="D110" s="219">
        <v>9206</v>
      </c>
      <c r="E110" s="220">
        <v>1</v>
      </c>
      <c r="F110" s="249">
        <f t="shared" si="7"/>
        <v>9206</v>
      </c>
      <c r="G110" s="250">
        <f t="shared" si="8"/>
        <v>3500</v>
      </c>
      <c r="H110" s="250">
        <f t="shared" si="9"/>
        <v>1800</v>
      </c>
      <c r="I110" s="221" t="s">
        <v>784</v>
      </c>
      <c r="J110" s="221" t="s">
        <v>786</v>
      </c>
      <c r="K110" s="221" t="s">
        <v>894</v>
      </c>
      <c r="L110" s="221" t="s">
        <v>894</v>
      </c>
      <c r="M110" s="221" t="s">
        <v>894</v>
      </c>
      <c r="N110" s="221" t="s">
        <v>894</v>
      </c>
      <c r="O110" s="221" t="s">
        <v>894</v>
      </c>
      <c r="P110" s="246" t="str">
        <f t="shared" si="10"/>
        <v>Yes</v>
      </c>
    </row>
    <row r="111" spans="1:16" x14ac:dyDescent="0.25">
      <c r="A111" s="218" t="s">
        <v>481</v>
      </c>
      <c r="B111" s="218" t="s">
        <v>481</v>
      </c>
      <c r="C111" s="218" t="s">
        <v>111</v>
      </c>
      <c r="D111" s="219">
        <v>21287</v>
      </c>
      <c r="E111" s="220">
        <v>1</v>
      </c>
      <c r="F111" s="249">
        <f t="shared" si="7"/>
        <v>21287</v>
      </c>
      <c r="G111" s="250">
        <f t="shared" si="8"/>
        <v>4100</v>
      </c>
      <c r="H111" s="250">
        <f t="shared" si="9"/>
        <v>2000</v>
      </c>
      <c r="I111" s="221" t="s">
        <v>785</v>
      </c>
      <c r="J111" s="221" t="s">
        <v>784</v>
      </c>
      <c r="K111" s="221" t="s">
        <v>894</v>
      </c>
      <c r="L111" s="221" t="s">
        <v>894</v>
      </c>
      <c r="M111" s="221" t="s">
        <v>894</v>
      </c>
      <c r="N111" s="221" t="s">
        <v>894</v>
      </c>
      <c r="O111" s="221" t="s">
        <v>894</v>
      </c>
      <c r="P111" s="246" t="str">
        <f t="shared" si="10"/>
        <v>Yes</v>
      </c>
    </row>
    <row r="112" spans="1:16" x14ac:dyDescent="0.25">
      <c r="A112" s="218" t="s">
        <v>482</v>
      </c>
      <c r="B112" s="218" t="s">
        <v>482</v>
      </c>
      <c r="C112" s="218" t="s">
        <v>112</v>
      </c>
      <c r="D112" s="219">
        <v>8470</v>
      </c>
      <c r="E112" s="220">
        <v>1</v>
      </c>
      <c r="F112" s="249">
        <f t="shared" si="7"/>
        <v>8470</v>
      </c>
      <c r="G112" s="250">
        <f t="shared" si="8"/>
        <v>3500</v>
      </c>
      <c r="H112" s="250">
        <f t="shared" si="9"/>
        <v>1800</v>
      </c>
      <c r="I112" s="221" t="s">
        <v>786</v>
      </c>
      <c r="J112" s="221" t="s">
        <v>785</v>
      </c>
      <c r="K112" s="221" t="s">
        <v>894</v>
      </c>
      <c r="L112" s="221" t="s">
        <v>894</v>
      </c>
      <c r="M112" s="221" t="s">
        <v>894</v>
      </c>
      <c r="N112" s="221" t="s">
        <v>894</v>
      </c>
      <c r="O112" s="221" t="s">
        <v>894</v>
      </c>
      <c r="P112" s="246" t="str">
        <f t="shared" si="10"/>
        <v>Yes</v>
      </c>
    </row>
    <row r="113" spans="1:16" x14ac:dyDescent="0.25">
      <c r="A113" s="218" t="s">
        <v>483</v>
      </c>
      <c r="B113" s="218" t="s">
        <v>483</v>
      </c>
      <c r="C113" s="218" t="s">
        <v>113</v>
      </c>
      <c r="D113" s="219">
        <v>1551</v>
      </c>
      <c r="E113" s="220">
        <v>1</v>
      </c>
      <c r="F113" s="249">
        <f t="shared" si="7"/>
        <v>1551</v>
      </c>
      <c r="G113" s="250">
        <f t="shared" si="8"/>
        <v>2600</v>
      </c>
      <c r="H113" s="250">
        <f t="shared" si="9"/>
        <v>1500</v>
      </c>
      <c r="I113" s="221" t="s">
        <v>784</v>
      </c>
      <c r="J113" s="221" t="s">
        <v>786</v>
      </c>
      <c r="K113" s="221" t="s">
        <v>894</v>
      </c>
      <c r="L113" s="221" t="s">
        <v>894</v>
      </c>
      <c r="M113" s="221" t="s">
        <v>894</v>
      </c>
      <c r="N113" s="221" t="s">
        <v>894</v>
      </c>
      <c r="O113" s="221" t="s">
        <v>894</v>
      </c>
      <c r="P113" s="246" t="str">
        <f t="shared" si="10"/>
        <v>Yes</v>
      </c>
    </row>
    <row r="114" spans="1:16" x14ac:dyDescent="0.25">
      <c r="A114" s="218" t="s">
        <v>484</v>
      </c>
      <c r="B114" s="218" t="s">
        <v>484</v>
      </c>
      <c r="C114" s="218" t="s">
        <v>114</v>
      </c>
      <c r="D114" s="219">
        <v>29729</v>
      </c>
      <c r="E114" s="220">
        <v>1</v>
      </c>
      <c r="F114" s="249">
        <f t="shared" si="7"/>
        <v>29729</v>
      </c>
      <c r="G114" s="250">
        <f t="shared" si="8"/>
        <v>4100</v>
      </c>
      <c r="H114" s="250">
        <f t="shared" si="9"/>
        <v>2000</v>
      </c>
      <c r="I114" s="221" t="s">
        <v>785</v>
      </c>
      <c r="J114" s="221" t="s">
        <v>784</v>
      </c>
      <c r="K114" s="221" t="s">
        <v>894</v>
      </c>
      <c r="L114" s="221" t="s">
        <v>894</v>
      </c>
      <c r="M114" s="221" t="s">
        <v>894</v>
      </c>
      <c r="N114" s="221" t="s">
        <v>894</v>
      </c>
      <c r="O114" s="221" t="s">
        <v>894</v>
      </c>
      <c r="P114" s="246" t="str">
        <f t="shared" si="10"/>
        <v>Yes</v>
      </c>
    </row>
    <row r="115" spans="1:16" x14ac:dyDescent="0.25">
      <c r="A115" s="218" t="s">
        <v>485</v>
      </c>
      <c r="B115" s="218" t="s">
        <v>485</v>
      </c>
      <c r="C115" s="218" t="s">
        <v>115</v>
      </c>
      <c r="D115" s="219">
        <v>960</v>
      </c>
      <c r="E115" s="220">
        <v>1</v>
      </c>
      <c r="F115" s="249">
        <f t="shared" si="7"/>
        <v>960</v>
      </c>
      <c r="G115" s="250">
        <f t="shared" si="8"/>
        <v>2600</v>
      </c>
      <c r="H115" s="250">
        <f t="shared" si="9"/>
        <v>1500</v>
      </c>
      <c r="I115" s="221" t="s">
        <v>786</v>
      </c>
      <c r="J115" s="221" t="s">
        <v>785</v>
      </c>
      <c r="K115" s="221" t="s">
        <v>894</v>
      </c>
      <c r="L115" s="221" t="s">
        <v>894</v>
      </c>
      <c r="M115" s="221" t="s">
        <v>894</v>
      </c>
      <c r="N115" s="221" t="s">
        <v>894</v>
      </c>
      <c r="O115" s="221" t="s">
        <v>894</v>
      </c>
      <c r="P115" s="246" t="str">
        <f t="shared" si="10"/>
        <v>Yes</v>
      </c>
    </row>
    <row r="116" spans="1:16" x14ac:dyDescent="0.25">
      <c r="A116" s="218" t="s">
        <v>486</v>
      </c>
      <c r="B116" s="218" t="s">
        <v>486</v>
      </c>
      <c r="C116" s="218" t="s">
        <v>116</v>
      </c>
      <c r="D116" s="219">
        <v>70</v>
      </c>
      <c r="E116" s="220">
        <v>1</v>
      </c>
      <c r="F116" s="249">
        <f t="shared" si="7"/>
        <v>70</v>
      </c>
      <c r="G116" s="250">
        <f t="shared" si="8"/>
        <v>2600</v>
      </c>
      <c r="H116" s="250">
        <f t="shared" si="9"/>
        <v>1500</v>
      </c>
      <c r="I116" s="221" t="s">
        <v>784</v>
      </c>
      <c r="J116" s="221" t="s">
        <v>786</v>
      </c>
      <c r="K116" s="221" t="s">
        <v>894</v>
      </c>
      <c r="L116" s="221" t="s">
        <v>894</v>
      </c>
      <c r="M116" s="221" t="s">
        <v>894</v>
      </c>
      <c r="N116" s="221" t="s">
        <v>894</v>
      </c>
      <c r="O116" s="221" t="s">
        <v>894</v>
      </c>
      <c r="P116" s="246" t="str">
        <f t="shared" si="10"/>
        <v>Yes</v>
      </c>
    </row>
    <row r="117" spans="1:16" x14ac:dyDescent="0.25">
      <c r="A117" s="218" t="s">
        <v>487</v>
      </c>
      <c r="B117" s="218" t="s">
        <v>487</v>
      </c>
      <c r="C117" s="218" t="s">
        <v>117</v>
      </c>
      <c r="D117" s="219">
        <v>19664</v>
      </c>
      <c r="E117" s="220">
        <v>1</v>
      </c>
      <c r="F117" s="249">
        <f t="shared" si="7"/>
        <v>19664</v>
      </c>
      <c r="G117" s="250">
        <f t="shared" si="8"/>
        <v>4100</v>
      </c>
      <c r="H117" s="250">
        <f t="shared" si="9"/>
        <v>2000</v>
      </c>
      <c r="I117" s="221" t="s">
        <v>785</v>
      </c>
      <c r="J117" s="221" t="s">
        <v>784</v>
      </c>
      <c r="K117" s="221" t="s">
        <v>894</v>
      </c>
      <c r="L117" s="221" t="s">
        <v>894</v>
      </c>
      <c r="M117" s="221" t="s">
        <v>894</v>
      </c>
      <c r="N117" s="221" t="s">
        <v>894</v>
      </c>
      <c r="O117" s="221" t="s">
        <v>894</v>
      </c>
      <c r="P117" s="246" t="str">
        <f t="shared" si="10"/>
        <v>Yes</v>
      </c>
    </row>
    <row r="118" spans="1:16" x14ac:dyDescent="0.25">
      <c r="A118" s="218" t="s">
        <v>488</v>
      </c>
      <c r="B118" s="218" t="s">
        <v>488</v>
      </c>
      <c r="C118" s="218" t="s">
        <v>118</v>
      </c>
      <c r="D118" s="219">
        <v>6110</v>
      </c>
      <c r="E118" s="220">
        <v>1</v>
      </c>
      <c r="F118" s="249">
        <f t="shared" si="7"/>
        <v>6110</v>
      </c>
      <c r="G118" s="250">
        <f t="shared" si="8"/>
        <v>3500</v>
      </c>
      <c r="H118" s="250">
        <f t="shared" si="9"/>
        <v>1800</v>
      </c>
      <c r="I118" s="221" t="s">
        <v>786</v>
      </c>
      <c r="J118" s="221" t="s">
        <v>785</v>
      </c>
      <c r="K118" s="221" t="s">
        <v>894</v>
      </c>
      <c r="L118" s="221" t="s">
        <v>894</v>
      </c>
      <c r="M118" s="221" t="s">
        <v>894</v>
      </c>
      <c r="N118" s="221" t="s">
        <v>894</v>
      </c>
      <c r="O118" s="221" t="s">
        <v>894</v>
      </c>
      <c r="P118" s="246" t="str">
        <f t="shared" si="10"/>
        <v>Yes</v>
      </c>
    </row>
    <row r="119" spans="1:16" x14ac:dyDescent="0.25">
      <c r="A119" s="218" t="s">
        <v>489</v>
      </c>
      <c r="B119" s="218" t="s">
        <v>489</v>
      </c>
      <c r="C119" s="218" t="s">
        <v>119</v>
      </c>
      <c r="D119" s="219">
        <v>1538</v>
      </c>
      <c r="E119" s="220">
        <v>1</v>
      </c>
      <c r="F119" s="249">
        <f t="shared" si="7"/>
        <v>1538</v>
      </c>
      <c r="G119" s="250">
        <f t="shared" si="8"/>
        <v>2600</v>
      </c>
      <c r="H119" s="250">
        <f t="shared" si="9"/>
        <v>1500</v>
      </c>
      <c r="I119" s="221" t="s">
        <v>784</v>
      </c>
      <c r="J119" s="221" t="s">
        <v>786</v>
      </c>
      <c r="K119" s="221" t="s">
        <v>894</v>
      </c>
      <c r="L119" s="221" t="s">
        <v>894</v>
      </c>
      <c r="M119" s="221" t="s">
        <v>894</v>
      </c>
      <c r="N119" s="221" t="s">
        <v>894</v>
      </c>
      <c r="O119" s="221" t="s">
        <v>894</v>
      </c>
      <c r="P119" s="246" t="str">
        <f t="shared" si="10"/>
        <v>Yes</v>
      </c>
    </row>
    <row r="120" spans="1:16" x14ac:dyDescent="0.25">
      <c r="A120" s="218" t="s">
        <v>490</v>
      </c>
      <c r="B120" s="218" t="s">
        <v>490</v>
      </c>
      <c r="C120" s="218" t="s">
        <v>120</v>
      </c>
      <c r="D120" s="219">
        <v>7172</v>
      </c>
      <c r="E120" s="220">
        <v>1</v>
      </c>
      <c r="F120" s="249">
        <f t="shared" si="7"/>
        <v>7172</v>
      </c>
      <c r="G120" s="250">
        <f t="shared" si="8"/>
        <v>3500</v>
      </c>
      <c r="H120" s="250">
        <f t="shared" si="9"/>
        <v>1800</v>
      </c>
      <c r="I120" s="221" t="s">
        <v>785</v>
      </c>
      <c r="J120" s="221" t="s">
        <v>784</v>
      </c>
      <c r="K120" s="221" t="s">
        <v>894</v>
      </c>
      <c r="L120" s="221" t="s">
        <v>894</v>
      </c>
      <c r="M120" s="221" t="s">
        <v>894</v>
      </c>
      <c r="N120" s="221" t="s">
        <v>894</v>
      </c>
      <c r="O120" s="221" t="s">
        <v>894</v>
      </c>
      <c r="P120" s="246" t="str">
        <f t="shared" si="10"/>
        <v>Yes</v>
      </c>
    </row>
    <row r="121" spans="1:16" x14ac:dyDescent="0.25">
      <c r="A121" s="218" t="s">
        <v>491</v>
      </c>
      <c r="B121" s="218" t="s">
        <v>491</v>
      </c>
      <c r="C121" s="218" t="s">
        <v>121</v>
      </c>
      <c r="D121" s="219">
        <v>17768</v>
      </c>
      <c r="E121" s="220">
        <v>1</v>
      </c>
      <c r="F121" s="249">
        <f t="shared" si="7"/>
        <v>17768</v>
      </c>
      <c r="G121" s="250">
        <f t="shared" si="8"/>
        <v>4100</v>
      </c>
      <c r="H121" s="250">
        <f t="shared" si="9"/>
        <v>2000</v>
      </c>
      <c r="I121" s="221" t="s">
        <v>786</v>
      </c>
      <c r="J121" s="221" t="s">
        <v>785</v>
      </c>
      <c r="K121" s="221" t="s">
        <v>894</v>
      </c>
      <c r="L121" s="221" t="s">
        <v>894</v>
      </c>
      <c r="M121" s="221" t="s">
        <v>894</v>
      </c>
      <c r="N121" s="221" t="s">
        <v>894</v>
      </c>
      <c r="O121" s="221" t="s">
        <v>894</v>
      </c>
      <c r="P121" s="246" t="str">
        <f t="shared" si="10"/>
        <v>Yes</v>
      </c>
    </row>
    <row r="122" spans="1:16" x14ac:dyDescent="0.25">
      <c r="A122" s="218" t="s">
        <v>492</v>
      </c>
      <c r="B122" s="218" t="s">
        <v>492</v>
      </c>
      <c r="C122" s="218" t="s">
        <v>122</v>
      </c>
      <c r="D122" s="219">
        <v>11315</v>
      </c>
      <c r="E122" s="220">
        <v>1</v>
      </c>
      <c r="F122" s="249">
        <f t="shared" si="7"/>
        <v>11315</v>
      </c>
      <c r="G122" s="250">
        <f t="shared" si="8"/>
        <v>3500</v>
      </c>
      <c r="H122" s="250">
        <f t="shared" si="9"/>
        <v>1800</v>
      </c>
      <c r="I122" s="221" t="s">
        <v>784</v>
      </c>
      <c r="J122" s="221" t="s">
        <v>786</v>
      </c>
      <c r="K122" s="221" t="s">
        <v>894</v>
      </c>
      <c r="L122" s="221" t="s">
        <v>894</v>
      </c>
      <c r="M122" s="221" t="s">
        <v>894</v>
      </c>
      <c r="N122" s="221" t="s">
        <v>894</v>
      </c>
      <c r="O122" s="221" t="s">
        <v>894</v>
      </c>
      <c r="P122" s="246" t="str">
        <f t="shared" si="10"/>
        <v>Yes</v>
      </c>
    </row>
    <row r="123" spans="1:16" x14ac:dyDescent="0.25">
      <c r="A123" s="218" t="s">
        <v>493</v>
      </c>
      <c r="B123" s="218" t="s">
        <v>493</v>
      </c>
      <c r="C123" s="218" t="s">
        <v>123</v>
      </c>
      <c r="D123" s="219">
        <v>6752</v>
      </c>
      <c r="E123" s="220">
        <v>1</v>
      </c>
      <c r="F123" s="249">
        <f t="shared" si="7"/>
        <v>6752</v>
      </c>
      <c r="G123" s="250">
        <f t="shared" si="8"/>
        <v>3500</v>
      </c>
      <c r="H123" s="250">
        <f t="shared" si="9"/>
        <v>1800</v>
      </c>
      <c r="I123" s="221" t="s">
        <v>785</v>
      </c>
      <c r="J123" s="221" t="s">
        <v>784</v>
      </c>
      <c r="K123" s="221" t="s">
        <v>894</v>
      </c>
      <c r="L123" s="221" t="s">
        <v>894</v>
      </c>
      <c r="M123" s="221" t="s">
        <v>894</v>
      </c>
      <c r="N123" s="221" t="s">
        <v>894</v>
      </c>
      <c r="O123" s="221" t="s">
        <v>894</v>
      </c>
      <c r="P123" s="246" t="str">
        <f t="shared" si="10"/>
        <v>Yes</v>
      </c>
    </row>
    <row r="124" spans="1:16" x14ac:dyDescent="0.25">
      <c r="A124" s="218" t="s">
        <v>494</v>
      </c>
      <c r="B124" s="218" t="s">
        <v>494</v>
      </c>
      <c r="C124" s="218" t="s">
        <v>124</v>
      </c>
      <c r="D124" s="219">
        <v>5325</v>
      </c>
      <c r="E124" s="220">
        <v>1</v>
      </c>
      <c r="F124" s="249">
        <f t="shared" si="7"/>
        <v>5325</v>
      </c>
      <c r="G124" s="250">
        <f t="shared" si="8"/>
        <v>3500</v>
      </c>
      <c r="H124" s="250">
        <f t="shared" si="9"/>
        <v>1800</v>
      </c>
      <c r="I124" s="221" t="s">
        <v>786</v>
      </c>
      <c r="J124" s="221" t="s">
        <v>785</v>
      </c>
      <c r="K124" s="221" t="s">
        <v>894</v>
      </c>
      <c r="L124" s="221" t="s">
        <v>894</v>
      </c>
      <c r="M124" s="221" t="s">
        <v>894</v>
      </c>
      <c r="N124" s="221" t="s">
        <v>894</v>
      </c>
      <c r="O124" s="221" t="s">
        <v>894</v>
      </c>
      <c r="P124" s="246" t="str">
        <f t="shared" si="10"/>
        <v>Yes</v>
      </c>
    </row>
    <row r="125" spans="1:16" x14ac:dyDescent="0.25">
      <c r="A125" s="218" t="s">
        <v>495</v>
      </c>
      <c r="B125" s="218" t="s">
        <v>495</v>
      </c>
      <c r="C125" s="218" t="s">
        <v>125</v>
      </c>
      <c r="D125" s="219">
        <v>7749</v>
      </c>
      <c r="E125" s="220">
        <v>1</v>
      </c>
      <c r="F125" s="249">
        <f t="shared" si="7"/>
        <v>7749</v>
      </c>
      <c r="G125" s="250">
        <f t="shared" si="8"/>
        <v>3500</v>
      </c>
      <c r="H125" s="250">
        <f t="shared" si="9"/>
        <v>1800</v>
      </c>
      <c r="I125" s="221" t="s">
        <v>784</v>
      </c>
      <c r="J125" s="221" t="s">
        <v>786</v>
      </c>
      <c r="K125" s="221" t="s">
        <v>894</v>
      </c>
      <c r="L125" s="221" t="s">
        <v>894</v>
      </c>
      <c r="M125" s="221" t="s">
        <v>894</v>
      </c>
      <c r="N125" s="221" t="s">
        <v>894</v>
      </c>
      <c r="O125" s="221" t="s">
        <v>894</v>
      </c>
      <c r="P125" s="246" t="str">
        <f t="shared" si="10"/>
        <v>Yes</v>
      </c>
    </row>
    <row r="126" spans="1:16" x14ac:dyDescent="0.25">
      <c r="A126" s="218" t="s">
        <v>496</v>
      </c>
      <c r="B126" s="218" t="s">
        <v>496</v>
      </c>
      <c r="C126" s="218" t="s">
        <v>126</v>
      </c>
      <c r="D126" s="219">
        <v>7561</v>
      </c>
      <c r="E126" s="220">
        <v>1</v>
      </c>
      <c r="F126" s="249">
        <f t="shared" si="7"/>
        <v>7561</v>
      </c>
      <c r="G126" s="250">
        <f t="shared" si="8"/>
        <v>3500</v>
      </c>
      <c r="H126" s="250">
        <f t="shared" si="9"/>
        <v>1800</v>
      </c>
      <c r="I126" s="221" t="s">
        <v>785</v>
      </c>
      <c r="J126" s="221" t="s">
        <v>784</v>
      </c>
      <c r="K126" s="221" t="s">
        <v>894</v>
      </c>
      <c r="L126" s="221" t="s">
        <v>894</v>
      </c>
      <c r="M126" s="221" t="s">
        <v>894</v>
      </c>
      <c r="N126" s="221" t="s">
        <v>894</v>
      </c>
      <c r="O126" s="221" t="s">
        <v>894</v>
      </c>
      <c r="P126" s="246" t="str">
        <f t="shared" si="10"/>
        <v>Yes</v>
      </c>
    </row>
    <row r="127" spans="1:16" x14ac:dyDescent="0.25">
      <c r="A127" s="218" t="s">
        <v>497</v>
      </c>
      <c r="B127" s="218" t="s">
        <v>497</v>
      </c>
      <c r="C127" s="218" t="s">
        <v>127</v>
      </c>
      <c r="D127" s="219">
        <v>4966</v>
      </c>
      <c r="E127" s="220">
        <v>1</v>
      </c>
      <c r="F127" s="249">
        <f t="shared" si="7"/>
        <v>4966</v>
      </c>
      <c r="G127" s="250">
        <f t="shared" si="8"/>
        <v>2600</v>
      </c>
      <c r="H127" s="250">
        <f t="shared" si="9"/>
        <v>1500</v>
      </c>
      <c r="I127" s="221" t="s">
        <v>786</v>
      </c>
      <c r="J127" s="221" t="s">
        <v>785</v>
      </c>
      <c r="K127" s="221" t="s">
        <v>894</v>
      </c>
      <c r="L127" s="221" t="s">
        <v>894</v>
      </c>
      <c r="M127" s="221" t="s">
        <v>894</v>
      </c>
      <c r="N127" s="221" t="s">
        <v>894</v>
      </c>
      <c r="O127" s="221" t="s">
        <v>894</v>
      </c>
      <c r="P127" s="246" t="str">
        <f t="shared" si="10"/>
        <v>Yes</v>
      </c>
    </row>
    <row r="128" spans="1:16" x14ac:dyDescent="0.25">
      <c r="A128" s="218" t="s">
        <v>762</v>
      </c>
      <c r="B128" s="218" t="s">
        <v>762</v>
      </c>
      <c r="C128" s="218" t="s">
        <v>128</v>
      </c>
      <c r="D128" s="219">
        <v>757</v>
      </c>
      <c r="E128" s="220">
        <v>1</v>
      </c>
      <c r="F128" s="249">
        <f t="shared" si="7"/>
        <v>757</v>
      </c>
      <c r="G128" s="250">
        <f t="shared" si="8"/>
        <v>2600</v>
      </c>
      <c r="H128" s="250">
        <f t="shared" si="9"/>
        <v>1500</v>
      </c>
      <c r="I128" s="221" t="s">
        <v>784</v>
      </c>
      <c r="J128" s="221" t="s">
        <v>786</v>
      </c>
      <c r="K128" s="221" t="s">
        <v>894</v>
      </c>
      <c r="L128" s="221" t="s">
        <v>894</v>
      </c>
      <c r="M128" s="221" t="s">
        <v>894</v>
      </c>
      <c r="N128" s="221" t="s">
        <v>894</v>
      </c>
      <c r="O128" s="221" t="s">
        <v>894</v>
      </c>
      <c r="P128" s="246" t="str">
        <f t="shared" si="10"/>
        <v>Yes</v>
      </c>
    </row>
    <row r="129" spans="1:16" x14ac:dyDescent="0.25">
      <c r="A129" s="218" t="s">
        <v>498</v>
      </c>
      <c r="B129" s="218" t="s">
        <v>498</v>
      </c>
      <c r="C129" s="218" t="s">
        <v>129</v>
      </c>
      <c r="D129" s="219">
        <v>14833</v>
      </c>
      <c r="E129" s="220">
        <v>1</v>
      </c>
      <c r="F129" s="249">
        <f t="shared" si="7"/>
        <v>14833</v>
      </c>
      <c r="G129" s="250">
        <f t="shared" si="8"/>
        <v>3500</v>
      </c>
      <c r="H129" s="250">
        <f t="shared" si="9"/>
        <v>1800</v>
      </c>
      <c r="I129" s="221" t="s">
        <v>785</v>
      </c>
      <c r="J129" s="221" t="s">
        <v>784</v>
      </c>
      <c r="K129" s="221" t="s">
        <v>894</v>
      </c>
      <c r="L129" s="221" t="s">
        <v>894</v>
      </c>
      <c r="M129" s="221" t="s">
        <v>894</v>
      </c>
      <c r="N129" s="221" t="s">
        <v>894</v>
      </c>
      <c r="O129" s="221" t="s">
        <v>894</v>
      </c>
      <c r="P129" s="246" t="str">
        <f t="shared" si="10"/>
        <v>Yes</v>
      </c>
    </row>
    <row r="130" spans="1:16" x14ac:dyDescent="0.25">
      <c r="A130" s="218" t="s">
        <v>499</v>
      </c>
      <c r="B130" s="218" t="s">
        <v>499</v>
      </c>
      <c r="C130" s="218" t="s">
        <v>130</v>
      </c>
      <c r="D130" s="219">
        <v>10639</v>
      </c>
      <c r="E130" s="220">
        <v>1</v>
      </c>
      <c r="F130" s="249">
        <f t="shared" ref="F130:F192" si="11">D130*E130</f>
        <v>10639</v>
      </c>
      <c r="G130" s="250">
        <f t="shared" ref="G130:G193" si="12">IF(F130&lt;5000,$T$3,IF(F130&lt;15000,$T$4,IF(F130&lt;30000,$T$5,IF(F130&lt;50000,$T$6,IF(F130&lt;90000,$T$7,IF(F130&lt;500000,$T$8,$T$9))))))</f>
        <v>3500</v>
      </c>
      <c r="H130" s="250">
        <f t="shared" ref="H130:H193" si="13">IF(F130&lt;5000,$U$3,IF(F130&lt;15000,$U$4,IF(F130&lt;30000,$U$5,IF(F130&lt;50000,$U$6,IF(F130&lt;90000,$U$7,IF(F130&lt;500000,$U$8,$U$9))))))</f>
        <v>1800</v>
      </c>
      <c r="I130" s="221" t="s">
        <v>786</v>
      </c>
      <c r="J130" s="221" t="s">
        <v>785</v>
      </c>
      <c r="K130" s="221" t="s">
        <v>894</v>
      </c>
      <c r="L130" s="221" t="s">
        <v>894</v>
      </c>
      <c r="M130" s="221" t="s">
        <v>894</v>
      </c>
      <c r="N130" s="221" t="s">
        <v>894</v>
      </c>
      <c r="O130" s="221" t="s">
        <v>894</v>
      </c>
      <c r="P130" s="246" t="str">
        <f t="shared" si="10"/>
        <v>Yes</v>
      </c>
    </row>
    <row r="131" spans="1:16" x14ac:dyDescent="0.25">
      <c r="A131" s="218" t="s">
        <v>500</v>
      </c>
      <c r="B131" s="218" t="s">
        <v>500</v>
      </c>
      <c r="C131" s="218" t="s">
        <v>131</v>
      </c>
      <c r="D131" s="219">
        <v>2667</v>
      </c>
      <c r="E131" s="220">
        <v>1</v>
      </c>
      <c r="F131" s="249">
        <f t="shared" si="11"/>
        <v>2667</v>
      </c>
      <c r="G131" s="250">
        <f t="shared" si="12"/>
        <v>2600</v>
      </c>
      <c r="H131" s="250">
        <f t="shared" si="13"/>
        <v>1500</v>
      </c>
      <c r="I131" s="221" t="s">
        <v>784</v>
      </c>
      <c r="J131" s="221" t="s">
        <v>786</v>
      </c>
      <c r="K131" s="221" t="s">
        <v>894</v>
      </c>
      <c r="L131" s="221" t="s">
        <v>894</v>
      </c>
      <c r="M131" s="221" t="s">
        <v>894</v>
      </c>
      <c r="N131" s="221" t="s">
        <v>894</v>
      </c>
      <c r="O131" s="221" t="s">
        <v>894</v>
      </c>
      <c r="P131" s="246" t="str">
        <f t="shared" ref="P131:P194" si="14">IF(COUNTIF(K131:O131, "Yes")&lt;1, "No", "Yes")</f>
        <v>Yes</v>
      </c>
    </row>
    <row r="132" spans="1:16" x14ac:dyDescent="0.25">
      <c r="A132" s="218" t="s">
        <v>501</v>
      </c>
      <c r="B132" s="218" t="s">
        <v>501</v>
      </c>
      <c r="C132" s="218" t="s">
        <v>132</v>
      </c>
      <c r="D132" s="219">
        <v>6851</v>
      </c>
      <c r="E132" s="220">
        <v>1</v>
      </c>
      <c r="F132" s="249">
        <f t="shared" si="11"/>
        <v>6851</v>
      </c>
      <c r="G132" s="250">
        <f t="shared" si="12"/>
        <v>3500</v>
      </c>
      <c r="H132" s="250">
        <f t="shared" si="13"/>
        <v>1800</v>
      </c>
      <c r="I132" s="221" t="s">
        <v>785</v>
      </c>
      <c r="J132" s="221" t="s">
        <v>784</v>
      </c>
      <c r="K132" s="221" t="s">
        <v>894</v>
      </c>
      <c r="L132" s="221" t="s">
        <v>894</v>
      </c>
      <c r="M132" s="221" t="s">
        <v>894</v>
      </c>
      <c r="N132" s="221" t="s">
        <v>894</v>
      </c>
      <c r="O132" s="221" t="s">
        <v>894</v>
      </c>
      <c r="P132" s="246" t="str">
        <f t="shared" si="14"/>
        <v>Yes</v>
      </c>
    </row>
    <row r="133" spans="1:16" x14ac:dyDescent="0.25">
      <c r="A133" s="218" t="s">
        <v>502</v>
      </c>
      <c r="B133" s="218" t="s">
        <v>502</v>
      </c>
      <c r="C133" s="218" t="s">
        <v>133</v>
      </c>
      <c r="D133" s="219">
        <v>13440</v>
      </c>
      <c r="E133" s="220">
        <v>1</v>
      </c>
      <c r="F133" s="249">
        <f t="shared" si="11"/>
        <v>13440</v>
      </c>
      <c r="G133" s="250">
        <f t="shared" si="12"/>
        <v>3500</v>
      </c>
      <c r="H133" s="250">
        <f t="shared" si="13"/>
        <v>1800</v>
      </c>
      <c r="I133" s="221" t="s">
        <v>786</v>
      </c>
      <c r="J133" s="221" t="s">
        <v>785</v>
      </c>
      <c r="K133" s="221" t="s">
        <v>894</v>
      </c>
      <c r="L133" s="221" t="s">
        <v>894</v>
      </c>
      <c r="M133" s="221" t="s">
        <v>894</v>
      </c>
      <c r="N133" s="221" t="s">
        <v>894</v>
      </c>
      <c r="O133" s="221" t="s">
        <v>894</v>
      </c>
      <c r="P133" s="246" t="str">
        <f t="shared" si="14"/>
        <v>Yes</v>
      </c>
    </row>
    <row r="134" spans="1:16" x14ac:dyDescent="0.25">
      <c r="A134" s="218" t="s">
        <v>503</v>
      </c>
      <c r="B134" s="218" t="s">
        <v>503</v>
      </c>
      <c r="C134" s="218" t="s">
        <v>134</v>
      </c>
      <c r="D134" s="219">
        <v>3352</v>
      </c>
      <c r="E134" s="220">
        <v>1</v>
      </c>
      <c r="F134" s="249">
        <f t="shared" si="11"/>
        <v>3352</v>
      </c>
      <c r="G134" s="250">
        <f t="shared" si="12"/>
        <v>2600</v>
      </c>
      <c r="H134" s="250">
        <f t="shared" si="13"/>
        <v>1500</v>
      </c>
      <c r="I134" s="221" t="s">
        <v>784</v>
      </c>
      <c r="J134" s="221" t="s">
        <v>786</v>
      </c>
      <c r="K134" s="221" t="s">
        <v>894</v>
      </c>
      <c r="L134" s="221" t="s">
        <v>894</v>
      </c>
      <c r="M134" s="221" t="s">
        <v>894</v>
      </c>
      <c r="N134" s="221" t="s">
        <v>894</v>
      </c>
      <c r="O134" s="221" t="s">
        <v>894</v>
      </c>
      <c r="P134" s="246" t="str">
        <f t="shared" si="14"/>
        <v>Yes</v>
      </c>
    </row>
    <row r="135" spans="1:16" x14ac:dyDescent="0.25">
      <c r="A135" s="218" t="s">
        <v>504</v>
      </c>
      <c r="B135" s="218" t="s">
        <v>504</v>
      </c>
      <c r="C135" s="218" t="s">
        <v>135</v>
      </c>
      <c r="D135" s="219">
        <v>67787</v>
      </c>
      <c r="E135" s="220">
        <v>1</v>
      </c>
      <c r="F135" s="249">
        <f t="shared" si="11"/>
        <v>67787</v>
      </c>
      <c r="G135" s="250">
        <f t="shared" si="12"/>
        <v>6500</v>
      </c>
      <c r="H135" s="250">
        <f t="shared" si="13"/>
        <v>2400</v>
      </c>
      <c r="I135" s="221" t="s">
        <v>785</v>
      </c>
      <c r="J135" s="221" t="s">
        <v>784</v>
      </c>
      <c r="K135" s="221" t="s">
        <v>894</v>
      </c>
      <c r="L135" s="221" t="s">
        <v>894</v>
      </c>
      <c r="M135" s="221" t="s">
        <v>894</v>
      </c>
      <c r="N135" s="221" t="s">
        <v>894</v>
      </c>
      <c r="O135" s="221" t="s">
        <v>894</v>
      </c>
      <c r="P135" s="246" t="str">
        <f t="shared" si="14"/>
        <v>Yes</v>
      </c>
    </row>
    <row r="136" spans="1:16" x14ac:dyDescent="0.25">
      <c r="A136" s="218" t="s">
        <v>505</v>
      </c>
      <c r="B136" s="218" t="s">
        <v>505</v>
      </c>
      <c r="C136" s="218" t="s">
        <v>136</v>
      </c>
      <c r="D136" s="219">
        <v>353</v>
      </c>
      <c r="E136" s="220">
        <v>1</v>
      </c>
      <c r="F136" s="249">
        <f t="shared" si="11"/>
        <v>353</v>
      </c>
      <c r="G136" s="250">
        <f t="shared" si="12"/>
        <v>2600</v>
      </c>
      <c r="H136" s="250">
        <f t="shared" si="13"/>
        <v>1500</v>
      </c>
      <c r="I136" s="221" t="s">
        <v>786</v>
      </c>
      <c r="J136" s="221" t="s">
        <v>785</v>
      </c>
      <c r="K136" s="221" t="s">
        <v>894</v>
      </c>
      <c r="L136" s="221" t="s">
        <v>894</v>
      </c>
      <c r="M136" s="221" t="s">
        <v>894</v>
      </c>
      <c r="N136" s="221" t="s">
        <v>894</v>
      </c>
      <c r="O136" s="221" t="s">
        <v>894</v>
      </c>
      <c r="P136" s="246" t="str">
        <f t="shared" si="14"/>
        <v>Yes</v>
      </c>
    </row>
    <row r="137" spans="1:16" x14ac:dyDescent="0.25">
      <c r="A137" s="218" t="s">
        <v>506</v>
      </c>
      <c r="B137" s="218" t="s">
        <v>506</v>
      </c>
      <c r="C137" s="218" t="s">
        <v>137</v>
      </c>
      <c r="D137" s="219">
        <v>723</v>
      </c>
      <c r="E137" s="220">
        <v>1</v>
      </c>
      <c r="F137" s="249">
        <f t="shared" si="11"/>
        <v>723</v>
      </c>
      <c r="G137" s="250">
        <f t="shared" si="12"/>
        <v>2600</v>
      </c>
      <c r="H137" s="250">
        <f t="shared" si="13"/>
        <v>1500</v>
      </c>
      <c r="I137" s="221" t="s">
        <v>784</v>
      </c>
      <c r="J137" s="221" t="s">
        <v>786</v>
      </c>
      <c r="K137" s="221" t="s">
        <v>894</v>
      </c>
      <c r="L137" s="221" t="s">
        <v>894</v>
      </c>
      <c r="M137" s="221" t="s">
        <v>894</v>
      </c>
      <c r="N137" s="221" t="s">
        <v>894</v>
      </c>
      <c r="O137" s="221" t="s">
        <v>894</v>
      </c>
      <c r="P137" s="246" t="str">
        <f t="shared" si="14"/>
        <v>Yes</v>
      </c>
    </row>
    <row r="138" spans="1:16" x14ac:dyDescent="0.25">
      <c r="A138" s="218" t="s">
        <v>507</v>
      </c>
      <c r="B138" s="218" t="s">
        <v>507</v>
      </c>
      <c r="C138" s="218" t="s">
        <v>138</v>
      </c>
      <c r="D138" s="219">
        <v>24284</v>
      </c>
      <c r="E138" s="220">
        <v>1</v>
      </c>
      <c r="F138" s="249">
        <f t="shared" si="11"/>
        <v>24284</v>
      </c>
      <c r="G138" s="250">
        <f t="shared" si="12"/>
        <v>4100</v>
      </c>
      <c r="H138" s="250">
        <f t="shared" si="13"/>
        <v>2000</v>
      </c>
      <c r="I138" s="221" t="s">
        <v>785</v>
      </c>
      <c r="J138" s="221" t="s">
        <v>784</v>
      </c>
      <c r="K138" s="221" t="s">
        <v>894</v>
      </c>
      <c r="L138" s="221" t="s">
        <v>894</v>
      </c>
      <c r="M138" s="221" t="s">
        <v>894</v>
      </c>
      <c r="N138" s="221" t="s">
        <v>894</v>
      </c>
      <c r="O138" s="221" t="s">
        <v>894</v>
      </c>
      <c r="P138" s="246" t="str">
        <f t="shared" si="14"/>
        <v>Yes</v>
      </c>
    </row>
    <row r="139" spans="1:16" x14ac:dyDescent="0.25">
      <c r="A139" s="218" t="s">
        <v>508</v>
      </c>
      <c r="B139" s="218" t="s">
        <v>508</v>
      </c>
      <c r="C139" s="218" t="s">
        <v>139</v>
      </c>
      <c r="D139" s="219">
        <v>1919</v>
      </c>
      <c r="E139" s="220">
        <v>1</v>
      </c>
      <c r="F139" s="249">
        <f t="shared" si="11"/>
        <v>1919</v>
      </c>
      <c r="G139" s="250">
        <f t="shared" si="12"/>
        <v>2600</v>
      </c>
      <c r="H139" s="250">
        <f t="shared" si="13"/>
        <v>1500</v>
      </c>
      <c r="I139" s="221" t="s">
        <v>786</v>
      </c>
      <c r="J139" s="221" t="s">
        <v>785</v>
      </c>
      <c r="K139" s="221" t="s">
        <v>894</v>
      </c>
      <c r="L139" s="221" t="s">
        <v>894</v>
      </c>
      <c r="M139" s="221" t="s">
        <v>894</v>
      </c>
      <c r="N139" s="221" t="s">
        <v>894</v>
      </c>
      <c r="O139" s="221" t="s">
        <v>894</v>
      </c>
      <c r="P139" s="246" t="str">
        <f t="shared" si="14"/>
        <v>Yes</v>
      </c>
    </row>
    <row r="140" spans="1:16" x14ac:dyDescent="0.25">
      <c r="A140" s="218" t="s">
        <v>509</v>
      </c>
      <c r="B140" s="218" t="s">
        <v>509</v>
      </c>
      <c r="C140" s="218" t="s">
        <v>140</v>
      </c>
      <c r="D140" s="219">
        <v>11405</v>
      </c>
      <c r="E140" s="220">
        <v>1</v>
      </c>
      <c r="F140" s="249">
        <f t="shared" si="11"/>
        <v>11405</v>
      </c>
      <c r="G140" s="250">
        <f t="shared" si="12"/>
        <v>3500</v>
      </c>
      <c r="H140" s="250">
        <f t="shared" si="13"/>
        <v>1800</v>
      </c>
      <c r="I140" s="221" t="s">
        <v>784</v>
      </c>
      <c r="J140" s="221" t="s">
        <v>786</v>
      </c>
      <c r="K140" s="221" t="s">
        <v>894</v>
      </c>
      <c r="L140" s="221" t="s">
        <v>894</v>
      </c>
      <c r="M140" s="221" t="s">
        <v>894</v>
      </c>
      <c r="N140" s="221" t="s">
        <v>894</v>
      </c>
      <c r="O140" s="221" t="s">
        <v>894</v>
      </c>
      <c r="P140" s="246" t="str">
        <f t="shared" si="14"/>
        <v>Yes</v>
      </c>
    </row>
    <row r="141" spans="1:16" x14ac:dyDescent="0.25">
      <c r="A141" s="218" t="s">
        <v>510</v>
      </c>
      <c r="B141" s="218" t="s">
        <v>510</v>
      </c>
      <c r="C141" s="218" t="s">
        <v>141</v>
      </c>
      <c r="D141" s="219">
        <v>19905</v>
      </c>
      <c r="E141" s="220">
        <v>1</v>
      </c>
      <c r="F141" s="249">
        <f t="shared" si="11"/>
        <v>19905</v>
      </c>
      <c r="G141" s="250">
        <f t="shared" si="12"/>
        <v>4100</v>
      </c>
      <c r="H141" s="250">
        <f t="shared" si="13"/>
        <v>2000</v>
      </c>
      <c r="I141" s="221" t="s">
        <v>785</v>
      </c>
      <c r="J141" s="221" t="s">
        <v>784</v>
      </c>
      <c r="K141" s="221" t="s">
        <v>894</v>
      </c>
      <c r="L141" s="221" t="s">
        <v>894</v>
      </c>
      <c r="M141" s="221" t="s">
        <v>894</v>
      </c>
      <c r="N141" s="221" t="s">
        <v>894</v>
      </c>
      <c r="O141" s="221" t="s">
        <v>894</v>
      </c>
      <c r="P141" s="246" t="str">
        <f t="shared" si="14"/>
        <v>Yes</v>
      </c>
    </row>
    <row r="142" spans="1:16" x14ac:dyDescent="0.25">
      <c r="A142" s="218" t="s">
        <v>511</v>
      </c>
      <c r="B142" s="218" t="s">
        <v>511</v>
      </c>
      <c r="C142" s="218" t="s">
        <v>142</v>
      </c>
      <c r="D142" s="219">
        <v>2603</v>
      </c>
      <c r="E142" s="220">
        <v>1</v>
      </c>
      <c r="F142" s="249">
        <f t="shared" si="11"/>
        <v>2603</v>
      </c>
      <c r="G142" s="250">
        <f t="shared" si="12"/>
        <v>2600</v>
      </c>
      <c r="H142" s="250">
        <f t="shared" si="13"/>
        <v>1500</v>
      </c>
      <c r="I142" s="221" t="s">
        <v>786</v>
      </c>
      <c r="J142" s="221" t="s">
        <v>785</v>
      </c>
      <c r="K142" s="221" t="s">
        <v>894</v>
      </c>
      <c r="L142" s="221" t="s">
        <v>894</v>
      </c>
      <c r="M142" s="221" t="s">
        <v>894</v>
      </c>
      <c r="N142" s="221" t="s">
        <v>894</v>
      </c>
      <c r="O142" s="221" t="s">
        <v>894</v>
      </c>
      <c r="P142" s="246" t="str">
        <f t="shared" si="14"/>
        <v>Yes</v>
      </c>
    </row>
    <row r="143" spans="1:16" x14ac:dyDescent="0.25">
      <c r="A143" s="218" t="s">
        <v>512</v>
      </c>
      <c r="B143" s="218" t="s">
        <v>512</v>
      </c>
      <c r="C143" s="218" t="s">
        <v>143</v>
      </c>
      <c r="D143" s="219">
        <v>14996</v>
      </c>
      <c r="E143" s="220">
        <v>1</v>
      </c>
      <c r="F143" s="249">
        <f t="shared" si="11"/>
        <v>14996</v>
      </c>
      <c r="G143" s="250">
        <f t="shared" si="12"/>
        <v>3500</v>
      </c>
      <c r="H143" s="250">
        <f t="shared" si="13"/>
        <v>1800</v>
      </c>
      <c r="I143" s="221" t="s">
        <v>784</v>
      </c>
      <c r="J143" s="221" t="s">
        <v>786</v>
      </c>
      <c r="K143" s="221" t="s">
        <v>894</v>
      </c>
      <c r="L143" s="221" t="s">
        <v>894</v>
      </c>
      <c r="M143" s="221" t="s">
        <v>894</v>
      </c>
      <c r="N143" s="221" t="s">
        <v>894</v>
      </c>
      <c r="O143" s="221" t="s">
        <v>894</v>
      </c>
      <c r="P143" s="246" t="str">
        <f t="shared" si="14"/>
        <v>Yes</v>
      </c>
    </row>
    <row r="144" spans="1:16" x14ac:dyDescent="0.25">
      <c r="A144" s="218" t="s">
        <v>513</v>
      </c>
      <c r="B144" s="218" t="s">
        <v>513</v>
      </c>
      <c r="C144" s="218" t="s">
        <v>144</v>
      </c>
      <c r="D144" s="219">
        <v>38238</v>
      </c>
      <c r="E144" s="220">
        <v>1</v>
      </c>
      <c r="F144" s="249">
        <f t="shared" si="11"/>
        <v>38238</v>
      </c>
      <c r="G144" s="250">
        <f t="shared" si="12"/>
        <v>5200</v>
      </c>
      <c r="H144" s="250">
        <f t="shared" si="13"/>
        <v>2200</v>
      </c>
      <c r="I144" s="221" t="s">
        <v>784</v>
      </c>
      <c r="J144" s="221" t="s">
        <v>784</v>
      </c>
      <c r="K144" s="221" t="s">
        <v>894</v>
      </c>
      <c r="L144" s="221" t="s">
        <v>894</v>
      </c>
      <c r="M144" s="221" t="s">
        <v>894</v>
      </c>
      <c r="N144" s="221" t="s">
        <v>894</v>
      </c>
      <c r="O144" s="221" t="s">
        <v>894</v>
      </c>
      <c r="P144" s="246" t="str">
        <f t="shared" si="14"/>
        <v>Yes</v>
      </c>
    </row>
    <row r="145" spans="1:16" x14ac:dyDescent="0.25">
      <c r="A145" s="218" t="s">
        <v>514</v>
      </c>
      <c r="B145" s="218" t="s">
        <v>514</v>
      </c>
      <c r="C145" s="218" t="s">
        <v>145</v>
      </c>
      <c r="D145" s="219">
        <v>6017</v>
      </c>
      <c r="E145" s="220">
        <v>1</v>
      </c>
      <c r="F145" s="249">
        <f t="shared" si="11"/>
        <v>6017</v>
      </c>
      <c r="G145" s="250">
        <f t="shared" si="12"/>
        <v>3500</v>
      </c>
      <c r="H145" s="250">
        <f t="shared" si="13"/>
        <v>1800</v>
      </c>
      <c r="I145" s="221" t="s">
        <v>786</v>
      </c>
      <c r="J145" s="221" t="s">
        <v>785</v>
      </c>
      <c r="K145" s="221" t="s">
        <v>894</v>
      </c>
      <c r="L145" s="221" t="s">
        <v>894</v>
      </c>
      <c r="M145" s="221" t="s">
        <v>894</v>
      </c>
      <c r="N145" s="221" t="s">
        <v>894</v>
      </c>
      <c r="O145" s="221" t="s">
        <v>894</v>
      </c>
      <c r="P145" s="246" t="str">
        <f t="shared" si="14"/>
        <v>Yes</v>
      </c>
    </row>
    <row r="146" spans="1:16" x14ac:dyDescent="0.25">
      <c r="A146" s="218" t="s">
        <v>515</v>
      </c>
      <c r="B146" s="218" t="s">
        <v>515</v>
      </c>
      <c r="C146" s="218" t="s">
        <v>146</v>
      </c>
      <c r="D146" s="219">
        <v>18758</v>
      </c>
      <c r="E146" s="220">
        <v>1</v>
      </c>
      <c r="F146" s="249">
        <f t="shared" si="11"/>
        <v>18758</v>
      </c>
      <c r="G146" s="250">
        <f t="shared" si="12"/>
        <v>4100</v>
      </c>
      <c r="H146" s="250">
        <f t="shared" si="13"/>
        <v>2000</v>
      </c>
      <c r="I146" s="221" t="s">
        <v>784</v>
      </c>
      <c r="J146" s="221" t="s">
        <v>786</v>
      </c>
      <c r="K146" s="221" t="s">
        <v>894</v>
      </c>
      <c r="L146" s="221" t="s">
        <v>894</v>
      </c>
      <c r="M146" s="221" t="s">
        <v>894</v>
      </c>
      <c r="N146" s="221" t="s">
        <v>894</v>
      </c>
      <c r="O146" s="221" t="s">
        <v>894</v>
      </c>
      <c r="P146" s="246" t="str">
        <f t="shared" si="14"/>
        <v>Yes</v>
      </c>
    </row>
    <row r="147" spans="1:16" x14ac:dyDescent="0.25">
      <c r="A147" s="218" t="s">
        <v>516</v>
      </c>
      <c r="B147" s="218" t="s">
        <v>516</v>
      </c>
      <c r="C147" s="218" t="s">
        <v>147</v>
      </c>
      <c r="D147" s="219">
        <v>4328</v>
      </c>
      <c r="E147" s="220">
        <v>1</v>
      </c>
      <c r="F147" s="249">
        <f t="shared" si="11"/>
        <v>4328</v>
      </c>
      <c r="G147" s="250">
        <f t="shared" si="12"/>
        <v>2600</v>
      </c>
      <c r="H147" s="250">
        <f t="shared" si="13"/>
        <v>1500</v>
      </c>
      <c r="I147" s="221" t="s">
        <v>785</v>
      </c>
      <c r="J147" s="221" t="s">
        <v>784</v>
      </c>
      <c r="K147" s="221" t="s">
        <v>894</v>
      </c>
      <c r="L147" s="221" t="s">
        <v>894</v>
      </c>
      <c r="M147" s="221" t="s">
        <v>894</v>
      </c>
      <c r="N147" s="221" t="s">
        <v>894</v>
      </c>
      <c r="O147" s="221" t="s">
        <v>894</v>
      </c>
      <c r="P147" s="246" t="str">
        <f t="shared" si="14"/>
        <v>Yes</v>
      </c>
    </row>
    <row r="148" spans="1:16" x14ac:dyDescent="0.25">
      <c r="A148" s="218" t="s">
        <v>517</v>
      </c>
      <c r="B148" s="218" t="s">
        <v>517</v>
      </c>
      <c r="C148" s="218" t="s">
        <v>148</v>
      </c>
      <c r="D148" s="219">
        <v>20092</v>
      </c>
      <c r="E148" s="220">
        <v>1</v>
      </c>
      <c r="F148" s="249">
        <f t="shared" si="11"/>
        <v>20092</v>
      </c>
      <c r="G148" s="250">
        <f t="shared" si="12"/>
        <v>4100</v>
      </c>
      <c r="H148" s="250">
        <f t="shared" si="13"/>
        <v>2000</v>
      </c>
      <c r="I148" s="221" t="s">
        <v>786</v>
      </c>
      <c r="J148" s="221" t="s">
        <v>785</v>
      </c>
      <c r="K148" s="221" t="s">
        <v>894</v>
      </c>
      <c r="L148" s="221" t="s">
        <v>894</v>
      </c>
      <c r="M148" s="221" t="s">
        <v>894</v>
      </c>
      <c r="N148" s="221" t="s">
        <v>894</v>
      </c>
      <c r="O148" s="221" t="s">
        <v>894</v>
      </c>
      <c r="P148" s="246" t="str">
        <f t="shared" si="14"/>
        <v>Yes</v>
      </c>
    </row>
    <row r="149" spans="1:16" x14ac:dyDescent="0.25">
      <c r="A149" s="218" t="s">
        <v>518</v>
      </c>
      <c r="B149" s="218" t="s">
        <v>518</v>
      </c>
      <c r="C149" s="218" t="s">
        <v>149</v>
      </c>
      <c r="D149" s="219">
        <v>10072</v>
      </c>
      <c r="E149" s="220">
        <v>1</v>
      </c>
      <c r="F149" s="249">
        <f t="shared" si="11"/>
        <v>10072</v>
      </c>
      <c r="G149" s="250">
        <f t="shared" si="12"/>
        <v>3500</v>
      </c>
      <c r="H149" s="250">
        <f t="shared" si="13"/>
        <v>1800</v>
      </c>
      <c r="I149" s="221" t="s">
        <v>784</v>
      </c>
      <c r="J149" s="221" t="s">
        <v>786</v>
      </c>
      <c r="K149" s="221" t="s">
        <v>894</v>
      </c>
      <c r="L149" s="221" t="s">
        <v>894</v>
      </c>
      <c r="M149" s="221" t="s">
        <v>894</v>
      </c>
      <c r="N149" s="221" t="s">
        <v>894</v>
      </c>
      <c r="O149" s="221" t="s">
        <v>894</v>
      </c>
      <c r="P149" s="246" t="str">
        <f t="shared" si="14"/>
        <v>Yes</v>
      </c>
    </row>
    <row r="150" spans="1:16" x14ac:dyDescent="0.25">
      <c r="A150" s="218" t="s">
        <v>519</v>
      </c>
      <c r="B150" s="218" t="s">
        <v>519</v>
      </c>
      <c r="C150" s="218" t="s">
        <v>150</v>
      </c>
      <c r="D150" s="219">
        <v>2094</v>
      </c>
      <c r="E150" s="220">
        <v>1</v>
      </c>
      <c r="F150" s="249">
        <f t="shared" si="11"/>
        <v>2094</v>
      </c>
      <c r="G150" s="250">
        <f t="shared" si="12"/>
        <v>2600</v>
      </c>
      <c r="H150" s="250">
        <f t="shared" si="13"/>
        <v>1500</v>
      </c>
      <c r="I150" s="221" t="s">
        <v>785</v>
      </c>
      <c r="J150" s="221" t="s">
        <v>784</v>
      </c>
      <c r="K150" s="221" t="s">
        <v>894</v>
      </c>
      <c r="L150" s="221" t="s">
        <v>894</v>
      </c>
      <c r="M150" s="221" t="s">
        <v>894</v>
      </c>
      <c r="N150" s="221" t="s">
        <v>894</v>
      </c>
      <c r="O150" s="221" t="s">
        <v>894</v>
      </c>
      <c r="P150" s="246" t="str">
        <f t="shared" si="14"/>
        <v>Yes</v>
      </c>
    </row>
    <row r="151" spans="1:16" x14ac:dyDescent="0.25">
      <c r="A151" s="218" t="s">
        <v>520</v>
      </c>
      <c r="B151" s="218" t="s">
        <v>520</v>
      </c>
      <c r="C151" s="218"/>
      <c r="D151" s="219">
        <v>48916</v>
      </c>
      <c r="E151" s="220">
        <v>0.28000000000000003</v>
      </c>
      <c r="F151" s="249">
        <f t="shared" si="11"/>
        <v>13696.480000000001</v>
      </c>
      <c r="G151" s="250">
        <f t="shared" si="12"/>
        <v>3500</v>
      </c>
      <c r="H151" s="250">
        <f t="shared" si="13"/>
        <v>1800</v>
      </c>
      <c r="I151" s="221" t="s">
        <v>786</v>
      </c>
      <c r="J151" s="221" t="s">
        <v>785</v>
      </c>
      <c r="K151" s="221" t="s">
        <v>894</v>
      </c>
      <c r="L151" s="221" t="s">
        <v>894</v>
      </c>
      <c r="M151" s="221" t="s">
        <v>894</v>
      </c>
      <c r="N151" s="221" t="s">
        <v>894</v>
      </c>
      <c r="O151" s="221" t="s">
        <v>894</v>
      </c>
      <c r="P151" s="246" t="str">
        <f t="shared" si="14"/>
        <v>Yes</v>
      </c>
    </row>
    <row r="152" spans="1:16" x14ac:dyDescent="0.25">
      <c r="A152" s="218" t="s">
        <v>521</v>
      </c>
      <c r="B152" s="218" t="s">
        <v>521</v>
      </c>
      <c r="C152" s="218" t="s">
        <v>151</v>
      </c>
      <c r="D152" s="219">
        <v>13785</v>
      </c>
      <c r="E152" s="220">
        <v>1</v>
      </c>
      <c r="F152" s="249">
        <f t="shared" si="11"/>
        <v>13785</v>
      </c>
      <c r="G152" s="250">
        <f t="shared" si="12"/>
        <v>3500</v>
      </c>
      <c r="H152" s="250">
        <f t="shared" si="13"/>
        <v>1800</v>
      </c>
      <c r="I152" s="221" t="s">
        <v>784</v>
      </c>
      <c r="J152" s="221" t="s">
        <v>786</v>
      </c>
      <c r="K152" s="221" t="s">
        <v>894</v>
      </c>
      <c r="L152" s="221" t="s">
        <v>894</v>
      </c>
      <c r="M152" s="221" t="s">
        <v>894</v>
      </c>
      <c r="N152" s="221" t="s">
        <v>894</v>
      </c>
      <c r="O152" s="221" t="s">
        <v>894</v>
      </c>
      <c r="P152" s="246" t="str">
        <f t="shared" si="14"/>
        <v>Yes</v>
      </c>
    </row>
    <row r="153" spans="1:16" x14ac:dyDescent="0.25">
      <c r="A153" s="218" t="s">
        <v>522</v>
      </c>
      <c r="B153" s="218" t="s">
        <v>522</v>
      </c>
      <c r="C153" s="218" t="s">
        <v>152</v>
      </c>
      <c r="D153" s="219">
        <v>13708</v>
      </c>
      <c r="E153" s="220">
        <v>1</v>
      </c>
      <c r="F153" s="249">
        <f t="shared" si="11"/>
        <v>13708</v>
      </c>
      <c r="G153" s="250">
        <f t="shared" si="12"/>
        <v>3500</v>
      </c>
      <c r="H153" s="250">
        <f t="shared" si="13"/>
        <v>1800</v>
      </c>
      <c r="I153" s="221" t="s">
        <v>785</v>
      </c>
      <c r="J153" s="221" t="s">
        <v>784</v>
      </c>
      <c r="K153" s="221" t="s">
        <v>894</v>
      </c>
      <c r="L153" s="221" t="s">
        <v>894</v>
      </c>
      <c r="M153" s="221" t="s">
        <v>894</v>
      </c>
      <c r="N153" s="221" t="s">
        <v>894</v>
      </c>
      <c r="O153" s="221" t="s">
        <v>894</v>
      </c>
      <c r="P153" s="246" t="str">
        <f t="shared" si="14"/>
        <v>Yes</v>
      </c>
    </row>
    <row r="154" spans="1:16" x14ac:dyDescent="0.25">
      <c r="A154" s="218" t="s">
        <v>751</v>
      </c>
      <c r="B154" s="218" t="s">
        <v>751</v>
      </c>
      <c r="C154" s="218" t="s">
        <v>153</v>
      </c>
      <c r="D154" s="219">
        <v>11523</v>
      </c>
      <c r="E154" s="220">
        <v>1</v>
      </c>
      <c r="F154" s="249">
        <f t="shared" si="11"/>
        <v>11523</v>
      </c>
      <c r="G154" s="250">
        <f t="shared" si="12"/>
        <v>3500</v>
      </c>
      <c r="H154" s="250">
        <f t="shared" si="13"/>
        <v>1800</v>
      </c>
      <c r="I154" s="221" t="s">
        <v>786</v>
      </c>
      <c r="J154" s="221" t="s">
        <v>785</v>
      </c>
      <c r="K154" s="221" t="s">
        <v>894</v>
      </c>
      <c r="L154" s="221" t="s">
        <v>894</v>
      </c>
      <c r="M154" s="221" t="s">
        <v>894</v>
      </c>
      <c r="N154" s="221" t="s">
        <v>894</v>
      </c>
      <c r="O154" s="221" t="s">
        <v>894</v>
      </c>
      <c r="P154" s="246" t="str">
        <f t="shared" si="14"/>
        <v>Yes</v>
      </c>
    </row>
    <row r="155" spans="1:16" x14ac:dyDescent="0.25">
      <c r="A155" s="218" t="s">
        <v>523</v>
      </c>
      <c r="B155" s="218" t="s">
        <v>523</v>
      </c>
      <c r="C155" s="218" t="s">
        <v>154</v>
      </c>
      <c r="D155" s="219">
        <v>8441</v>
      </c>
      <c r="E155" s="220">
        <v>1</v>
      </c>
      <c r="F155" s="249">
        <f t="shared" si="11"/>
        <v>8441</v>
      </c>
      <c r="G155" s="250">
        <f t="shared" si="12"/>
        <v>3500</v>
      </c>
      <c r="H155" s="250">
        <f t="shared" si="13"/>
        <v>1800</v>
      </c>
      <c r="I155" s="221" t="s">
        <v>784</v>
      </c>
      <c r="J155" s="221" t="s">
        <v>786</v>
      </c>
      <c r="K155" s="221" t="s">
        <v>894</v>
      </c>
      <c r="L155" s="221" t="s">
        <v>894</v>
      </c>
      <c r="M155" s="221" t="s">
        <v>894</v>
      </c>
      <c r="N155" s="221" t="s">
        <v>894</v>
      </c>
      <c r="O155" s="221" t="s">
        <v>894</v>
      </c>
      <c r="P155" s="246" t="str">
        <f t="shared" si="14"/>
        <v>Yes</v>
      </c>
    </row>
    <row r="156" spans="1:16" x14ac:dyDescent="0.25">
      <c r="A156" s="218" t="s">
        <v>524</v>
      </c>
      <c r="B156" s="218" t="s">
        <v>524</v>
      </c>
      <c r="C156" s="218" t="s">
        <v>155</v>
      </c>
      <c r="D156" s="219">
        <v>3038</v>
      </c>
      <c r="E156" s="220">
        <v>1</v>
      </c>
      <c r="F156" s="249">
        <f t="shared" si="11"/>
        <v>3038</v>
      </c>
      <c r="G156" s="250">
        <f t="shared" si="12"/>
        <v>2600</v>
      </c>
      <c r="H156" s="250">
        <f t="shared" si="13"/>
        <v>1500</v>
      </c>
      <c r="I156" s="221" t="s">
        <v>785</v>
      </c>
      <c r="J156" s="221" t="s">
        <v>784</v>
      </c>
      <c r="K156" s="221" t="s">
        <v>894</v>
      </c>
      <c r="L156" s="221" t="s">
        <v>894</v>
      </c>
      <c r="M156" s="221" t="s">
        <v>894</v>
      </c>
      <c r="N156" s="221" t="s">
        <v>894</v>
      </c>
      <c r="O156" s="221" t="s">
        <v>894</v>
      </c>
      <c r="P156" s="246" t="str">
        <f t="shared" si="14"/>
        <v>Yes</v>
      </c>
    </row>
    <row r="157" spans="1:16" x14ac:dyDescent="0.25">
      <c r="A157" s="218" t="s">
        <v>525</v>
      </c>
      <c r="B157" s="218" t="s">
        <v>525</v>
      </c>
      <c r="C157" s="218" t="s">
        <v>156</v>
      </c>
      <c r="D157" s="219">
        <v>89143</v>
      </c>
      <c r="E157" s="220">
        <v>1</v>
      </c>
      <c r="F157" s="249">
        <f t="shared" si="11"/>
        <v>89143</v>
      </c>
      <c r="G157" s="250">
        <f t="shared" si="12"/>
        <v>6500</v>
      </c>
      <c r="H157" s="250">
        <f t="shared" si="13"/>
        <v>2400</v>
      </c>
      <c r="I157" s="221" t="s">
        <v>786</v>
      </c>
      <c r="J157" s="221" t="s">
        <v>785</v>
      </c>
      <c r="K157" s="221" t="s">
        <v>894</v>
      </c>
      <c r="L157" s="221" t="s">
        <v>894</v>
      </c>
      <c r="M157" s="221" t="s">
        <v>894</v>
      </c>
      <c r="N157" s="221" t="s">
        <v>894</v>
      </c>
      <c r="O157" s="221" t="s">
        <v>894</v>
      </c>
      <c r="P157" s="246" t="str">
        <f t="shared" si="14"/>
        <v>Yes</v>
      </c>
    </row>
    <row r="158" spans="1:16" x14ac:dyDescent="0.25">
      <c r="A158" s="218" t="s">
        <v>526</v>
      </c>
      <c r="B158" s="218" t="s">
        <v>526</v>
      </c>
      <c r="C158" s="218" t="s">
        <v>157</v>
      </c>
      <c r="D158" s="219">
        <v>5788</v>
      </c>
      <c r="E158" s="220">
        <v>1</v>
      </c>
      <c r="F158" s="249">
        <f t="shared" si="11"/>
        <v>5788</v>
      </c>
      <c r="G158" s="250">
        <f t="shared" si="12"/>
        <v>3500</v>
      </c>
      <c r="H158" s="250">
        <f t="shared" si="13"/>
        <v>1800</v>
      </c>
      <c r="I158" s="221" t="s">
        <v>784</v>
      </c>
      <c r="J158" s="221" t="s">
        <v>786</v>
      </c>
      <c r="K158" s="221" t="s">
        <v>894</v>
      </c>
      <c r="L158" s="221" t="s">
        <v>894</v>
      </c>
      <c r="M158" s="221" t="s">
        <v>894</v>
      </c>
      <c r="N158" s="221" t="s">
        <v>894</v>
      </c>
      <c r="O158" s="221" t="s">
        <v>894</v>
      </c>
      <c r="P158" s="246" t="str">
        <f t="shared" si="14"/>
        <v>Yes</v>
      </c>
    </row>
    <row r="159" spans="1:16" x14ac:dyDescent="0.25">
      <c r="A159" s="218" t="s">
        <v>527</v>
      </c>
      <c r="B159" s="218" t="s">
        <v>527</v>
      </c>
      <c r="C159" s="218" t="s">
        <v>158</v>
      </c>
      <c r="D159" s="219">
        <v>11087</v>
      </c>
      <c r="E159" s="220">
        <v>1</v>
      </c>
      <c r="F159" s="249">
        <f t="shared" si="11"/>
        <v>11087</v>
      </c>
      <c r="G159" s="250">
        <f t="shared" si="12"/>
        <v>3500</v>
      </c>
      <c r="H159" s="250">
        <f t="shared" si="13"/>
        <v>1800</v>
      </c>
      <c r="I159" s="221" t="s">
        <v>785</v>
      </c>
      <c r="J159" s="221" t="s">
        <v>784</v>
      </c>
      <c r="K159" s="221" t="s">
        <v>894</v>
      </c>
      <c r="L159" s="221" t="s">
        <v>894</v>
      </c>
      <c r="M159" s="221" t="s">
        <v>894</v>
      </c>
      <c r="N159" s="221" t="s">
        <v>894</v>
      </c>
      <c r="O159" s="221" t="s">
        <v>894</v>
      </c>
      <c r="P159" s="246" t="str">
        <f t="shared" si="14"/>
        <v>Yes</v>
      </c>
    </row>
    <row r="160" spans="1:16" x14ac:dyDescent="0.25">
      <c r="A160" s="218" t="s">
        <v>528</v>
      </c>
      <c r="B160" s="218" t="s">
        <v>528</v>
      </c>
      <c r="C160" s="218" t="s">
        <v>159</v>
      </c>
      <c r="D160" s="219">
        <v>5095</v>
      </c>
      <c r="E160" s="220">
        <v>1</v>
      </c>
      <c r="F160" s="249">
        <f t="shared" si="11"/>
        <v>5095</v>
      </c>
      <c r="G160" s="250">
        <f t="shared" si="12"/>
        <v>3500</v>
      </c>
      <c r="H160" s="250">
        <f t="shared" si="13"/>
        <v>1800</v>
      </c>
      <c r="I160" s="221" t="s">
        <v>786</v>
      </c>
      <c r="J160" s="221" t="s">
        <v>785</v>
      </c>
      <c r="K160" s="221" t="s">
        <v>894</v>
      </c>
      <c r="L160" s="221" t="s">
        <v>894</v>
      </c>
      <c r="M160" s="221" t="s">
        <v>894</v>
      </c>
      <c r="N160" s="221" t="s">
        <v>894</v>
      </c>
      <c r="O160" s="221" t="s">
        <v>894</v>
      </c>
      <c r="P160" s="246" t="str">
        <f t="shared" si="14"/>
        <v>Yes</v>
      </c>
    </row>
    <row r="161" spans="1:16" x14ac:dyDescent="0.25">
      <c r="A161" s="218" t="s">
        <v>529</v>
      </c>
      <c r="B161" s="218" t="s">
        <v>529</v>
      </c>
      <c r="C161" s="218" t="s">
        <v>160</v>
      </c>
      <c r="D161" s="219">
        <v>43782</v>
      </c>
      <c r="E161" s="220">
        <v>1</v>
      </c>
      <c r="F161" s="249">
        <f t="shared" si="11"/>
        <v>43782</v>
      </c>
      <c r="G161" s="250">
        <f t="shared" si="12"/>
        <v>5200</v>
      </c>
      <c r="H161" s="250">
        <f t="shared" si="13"/>
        <v>2200</v>
      </c>
      <c r="I161" s="221" t="s">
        <v>784</v>
      </c>
      <c r="J161" s="221" t="s">
        <v>786</v>
      </c>
      <c r="K161" s="221" t="s">
        <v>894</v>
      </c>
      <c r="L161" s="221" t="s">
        <v>894</v>
      </c>
      <c r="M161" s="221" t="s">
        <v>894</v>
      </c>
      <c r="N161" s="221" t="s">
        <v>894</v>
      </c>
      <c r="O161" s="221" t="s">
        <v>894</v>
      </c>
      <c r="P161" s="246" t="str">
        <f t="shared" si="14"/>
        <v>Yes</v>
      </c>
    </row>
    <row r="162" spans="1:16" x14ac:dyDescent="0.25">
      <c r="A162" s="218" t="s">
        <v>530</v>
      </c>
      <c r="B162" s="218" t="s">
        <v>530</v>
      </c>
      <c r="C162" s="218" t="s">
        <v>161</v>
      </c>
      <c r="D162" s="219">
        <v>1865</v>
      </c>
      <c r="E162" s="220">
        <v>1</v>
      </c>
      <c r="F162" s="249">
        <f t="shared" si="11"/>
        <v>1865</v>
      </c>
      <c r="G162" s="250">
        <f t="shared" si="12"/>
        <v>2600</v>
      </c>
      <c r="H162" s="250">
        <f t="shared" si="13"/>
        <v>1500</v>
      </c>
      <c r="I162" s="221" t="s">
        <v>785</v>
      </c>
      <c r="J162" s="221" t="s">
        <v>784</v>
      </c>
      <c r="K162" s="221" t="s">
        <v>894</v>
      </c>
      <c r="L162" s="221" t="s">
        <v>894</v>
      </c>
      <c r="M162" s="221" t="s">
        <v>894</v>
      </c>
      <c r="N162" s="221" t="s">
        <v>894</v>
      </c>
      <c r="O162" s="221" t="s">
        <v>894</v>
      </c>
      <c r="P162" s="246" t="str">
        <f t="shared" si="14"/>
        <v>Yes</v>
      </c>
    </row>
    <row r="163" spans="1:16" x14ac:dyDescent="0.25">
      <c r="A163" s="218" t="s">
        <v>531</v>
      </c>
      <c r="B163" s="218" t="s">
        <v>531</v>
      </c>
      <c r="C163" s="218" t="s">
        <v>162</v>
      </c>
      <c r="D163" s="219">
        <v>34454</v>
      </c>
      <c r="E163" s="220">
        <v>1</v>
      </c>
      <c r="F163" s="249">
        <f t="shared" si="11"/>
        <v>34454</v>
      </c>
      <c r="G163" s="250">
        <f t="shared" si="12"/>
        <v>5200</v>
      </c>
      <c r="H163" s="250">
        <f t="shared" si="13"/>
        <v>2200</v>
      </c>
      <c r="I163" s="221" t="s">
        <v>786</v>
      </c>
      <c r="J163" s="221" t="s">
        <v>785</v>
      </c>
      <c r="K163" s="221" t="s">
        <v>894</v>
      </c>
      <c r="L163" s="221" t="s">
        <v>894</v>
      </c>
      <c r="M163" s="221" t="s">
        <v>894</v>
      </c>
      <c r="N163" s="221" t="s">
        <v>894</v>
      </c>
      <c r="O163" s="221" t="s">
        <v>894</v>
      </c>
      <c r="P163" s="246" t="str">
        <f t="shared" si="14"/>
        <v>Yes</v>
      </c>
    </row>
    <row r="164" spans="1:16" x14ac:dyDescent="0.25">
      <c r="A164" s="218" t="s">
        <v>532</v>
      </c>
      <c r="B164" s="218" t="s">
        <v>532</v>
      </c>
      <c r="C164" s="218" t="s">
        <v>163</v>
      </c>
      <c r="D164" s="219">
        <v>734</v>
      </c>
      <c r="E164" s="220">
        <v>1</v>
      </c>
      <c r="F164" s="249">
        <f t="shared" si="11"/>
        <v>734</v>
      </c>
      <c r="G164" s="250">
        <f t="shared" si="12"/>
        <v>2600</v>
      </c>
      <c r="H164" s="250">
        <f t="shared" si="13"/>
        <v>1500</v>
      </c>
      <c r="I164" s="221" t="s">
        <v>784</v>
      </c>
      <c r="J164" s="221" t="s">
        <v>786</v>
      </c>
      <c r="K164" s="221" t="s">
        <v>894</v>
      </c>
      <c r="L164" s="221" t="s">
        <v>894</v>
      </c>
      <c r="M164" s="221" t="s">
        <v>894</v>
      </c>
      <c r="N164" s="221" t="s">
        <v>894</v>
      </c>
      <c r="O164" s="221" t="s">
        <v>894</v>
      </c>
      <c r="P164" s="246" t="str">
        <f t="shared" si="14"/>
        <v>Yes</v>
      </c>
    </row>
    <row r="165" spans="1:16" x14ac:dyDescent="0.25">
      <c r="A165" s="218" t="s">
        <v>533</v>
      </c>
      <c r="B165" s="218" t="s">
        <v>533</v>
      </c>
      <c r="C165" s="218" t="s">
        <v>164</v>
      </c>
      <c r="D165" s="219">
        <v>7014</v>
      </c>
      <c r="E165" s="220">
        <v>1</v>
      </c>
      <c r="F165" s="249">
        <f t="shared" si="11"/>
        <v>7014</v>
      </c>
      <c r="G165" s="250">
        <f t="shared" si="12"/>
        <v>3500</v>
      </c>
      <c r="H165" s="250">
        <f t="shared" si="13"/>
        <v>1800</v>
      </c>
      <c r="I165" s="221" t="s">
        <v>785</v>
      </c>
      <c r="J165" s="221" t="s">
        <v>784</v>
      </c>
      <c r="K165" s="221" t="s">
        <v>894</v>
      </c>
      <c r="L165" s="221" t="s">
        <v>894</v>
      </c>
      <c r="M165" s="221" t="s">
        <v>894</v>
      </c>
      <c r="N165" s="221" t="s">
        <v>894</v>
      </c>
      <c r="O165" s="221" t="s">
        <v>894</v>
      </c>
      <c r="P165" s="246" t="str">
        <f t="shared" si="14"/>
        <v>Yes</v>
      </c>
    </row>
    <row r="166" spans="1:16" x14ac:dyDescent="0.25">
      <c r="A166" s="218" t="s">
        <v>534</v>
      </c>
      <c r="B166" s="218" t="s">
        <v>534</v>
      </c>
      <c r="C166" s="218" t="s">
        <v>165</v>
      </c>
      <c r="D166" s="219">
        <v>10141</v>
      </c>
      <c r="E166" s="220">
        <v>1</v>
      </c>
      <c r="F166" s="249">
        <f t="shared" si="11"/>
        <v>10141</v>
      </c>
      <c r="G166" s="250">
        <f t="shared" si="12"/>
        <v>3500</v>
      </c>
      <c r="H166" s="250">
        <f t="shared" si="13"/>
        <v>1800</v>
      </c>
      <c r="I166" s="221" t="s">
        <v>786</v>
      </c>
      <c r="J166" s="221" t="s">
        <v>785</v>
      </c>
      <c r="K166" s="221" t="s">
        <v>894</v>
      </c>
      <c r="L166" s="221" t="s">
        <v>894</v>
      </c>
      <c r="M166" s="221" t="s">
        <v>894</v>
      </c>
      <c r="N166" s="221" t="s">
        <v>894</v>
      </c>
      <c r="O166" s="221" t="s">
        <v>894</v>
      </c>
      <c r="P166" s="246" t="str">
        <f t="shared" si="14"/>
        <v>Yes</v>
      </c>
    </row>
    <row r="167" spans="1:16" x14ac:dyDescent="0.25">
      <c r="A167" s="218" t="s">
        <v>535</v>
      </c>
      <c r="B167" s="218" t="s">
        <v>535</v>
      </c>
      <c r="C167" s="218" t="s">
        <v>166</v>
      </c>
      <c r="D167" s="219">
        <v>15853</v>
      </c>
      <c r="E167" s="220">
        <v>1</v>
      </c>
      <c r="F167" s="249">
        <f t="shared" si="11"/>
        <v>15853</v>
      </c>
      <c r="G167" s="250">
        <f t="shared" si="12"/>
        <v>4100</v>
      </c>
      <c r="H167" s="250">
        <f t="shared" si="13"/>
        <v>2000</v>
      </c>
      <c r="I167" s="221" t="s">
        <v>784</v>
      </c>
      <c r="J167" s="221" t="s">
        <v>786</v>
      </c>
      <c r="K167" s="221" t="s">
        <v>894</v>
      </c>
      <c r="L167" s="221" t="s">
        <v>894</v>
      </c>
      <c r="M167" s="221" t="s">
        <v>894</v>
      </c>
      <c r="N167" s="221" t="s">
        <v>894</v>
      </c>
      <c r="O167" s="221" t="s">
        <v>894</v>
      </c>
      <c r="P167" s="246" t="str">
        <f t="shared" si="14"/>
        <v>Yes</v>
      </c>
    </row>
    <row r="168" spans="1:16" x14ac:dyDescent="0.25">
      <c r="A168" s="218" t="s">
        <v>536</v>
      </c>
      <c r="B168" s="218" t="s">
        <v>536</v>
      </c>
      <c r="C168" s="218" t="s">
        <v>167</v>
      </c>
      <c r="D168" s="219">
        <v>115554</v>
      </c>
      <c r="E168" s="220">
        <v>1</v>
      </c>
      <c r="F168" s="249">
        <f t="shared" si="11"/>
        <v>115554</v>
      </c>
      <c r="G168" s="250">
        <f t="shared" si="12"/>
        <v>10200</v>
      </c>
      <c r="H168" s="250">
        <f t="shared" si="13"/>
        <v>2600</v>
      </c>
      <c r="I168" s="221" t="s">
        <v>785</v>
      </c>
      <c r="J168" s="221" t="s">
        <v>784</v>
      </c>
      <c r="K168" s="221" t="s">
        <v>894</v>
      </c>
      <c r="L168" s="221" t="s">
        <v>894</v>
      </c>
      <c r="M168" s="221" t="s">
        <v>894</v>
      </c>
      <c r="N168" s="221" t="s">
        <v>894</v>
      </c>
      <c r="O168" s="221" t="s">
        <v>894</v>
      </c>
      <c r="P168" s="246" t="str">
        <f t="shared" si="14"/>
        <v>Yes</v>
      </c>
    </row>
    <row r="169" spans="1:16" x14ac:dyDescent="0.25">
      <c r="A169" s="218" t="s">
        <v>537</v>
      </c>
      <c r="B169" s="218" t="s">
        <v>537</v>
      </c>
      <c r="C169" s="218" t="s">
        <v>168</v>
      </c>
      <c r="D169" s="219">
        <v>21002</v>
      </c>
      <c r="E169" s="220">
        <v>1</v>
      </c>
      <c r="F169" s="249">
        <f t="shared" si="11"/>
        <v>21002</v>
      </c>
      <c r="G169" s="250">
        <f t="shared" si="12"/>
        <v>4100</v>
      </c>
      <c r="H169" s="250">
        <f t="shared" si="13"/>
        <v>2000</v>
      </c>
      <c r="I169" s="221" t="s">
        <v>786</v>
      </c>
      <c r="J169" s="221" t="s">
        <v>785</v>
      </c>
      <c r="K169" s="221" t="s">
        <v>894</v>
      </c>
      <c r="L169" s="221" t="s">
        <v>894</v>
      </c>
      <c r="M169" s="221" t="s">
        <v>894</v>
      </c>
      <c r="N169" s="221" t="s">
        <v>894</v>
      </c>
      <c r="O169" s="221" t="s">
        <v>894</v>
      </c>
      <c r="P169" s="246" t="str">
        <f t="shared" si="14"/>
        <v>Yes</v>
      </c>
    </row>
    <row r="170" spans="1:16" x14ac:dyDescent="0.25">
      <c r="A170" s="218" t="s">
        <v>538</v>
      </c>
      <c r="B170" s="218" t="s">
        <v>538</v>
      </c>
      <c r="C170" s="218" t="s">
        <v>169</v>
      </c>
      <c r="D170" s="219">
        <v>11782</v>
      </c>
      <c r="E170" s="220">
        <v>1</v>
      </c>
      <c r="F170" s="249">
        <f t="shared" si="11"/>
        <v>11782</v>
      </c>
      <c r="G170" s="250">
        <f t="shared" si="12"/>
        <v>3500</v>
      </c>
      <c r="H170" s="250">
        <f t="shared" si="13"/>
        <v>1800</v>
      </c>
      <c r="I170" s="221" t="s">
        <v>784</v>
      </c>
      <c r="J170" s="221" t="s">
        <v>786</v>
      </c>
      <c r="K170" s="221" t="s">
        <v>894</v>
      </c>
      <c r="L170" s="221" t="s">
        <v>894</v>
      </c>
      <c r="M170" s="221" t="s">
        <v>894</v>
      </c>
      <c r="N170" s="221" t="s">
        <v>894</v>
      </c>
      <c r="O170" s="221" t="s">
        <v>894</v>
      </c>
      <c r="P170" s="246" t="str">
        <f t="shared" si="14"/>
        <v>Yes</v>
      </c>
    </row>
    <row r="171" spans="1:16" x14ac:dyDescent="0.25">
      <c r="A171" s="218" t="s">
        <v>539</v>
      </c>
      <c r="B171" s="218" t="s">
        <v>539</v>
      </c>
      <c r="C171" s="218" t="s">
        <v>170</v>
      </c>
      <c r="D171" s="219">
        <v>101253</v>
      </c>
      <c r="E171" s="220">
        <v>1</v>
      </c>
      <c r="F171" s="249">
        <f t="shared" si="11"/>
        <v>101253</v>
      </c>
      <c r="G171" s="250">
        <f t="shared" si="12"/>
        <v>10200</v>
      </c>
      <c r="H171" s="250">
        <f t="shared" si="13"/>
        <v>2600</v>
      </c>
      <c r="I171" s="221" t="s">
        <v>785</v>
      </c>
      <c r="J171" s="221" t="s">
        <v>784</v>
      </c>
      <c r="K171" s="221" t="s">
        <v>894</v>
      </c>
      <c r="L171" s="221" t="s">
        <v>894</v>
      </c>
      <c r="M171" s="221" t="s">
        <v>894</v>
      </c>
      <c r="N171" s="221" t="s">
        <v>894</v>
      </c>
      <c r="O171" s="221" t="s">
        <v>894</v>
      </c>
      <c r="P171" s="246" t="str">
        <f t="shared" si="14"/>
        <v>Yes</v>
      </c>
    </row>
    <row r="172" spans="1:16" x14ac:dyDescent="0.25">
      <c r="A172" s="218" t="s">
        <v>540</v>
      </c>
      <c r="B172" s="218" t="s">
        <v>540</v>
      </c>
      <c r="C172" s="218" t="s">
        <v>171</v>
      </c>
      <c r="D172" s="219">
        <v>13000</v>
      </c>
      <c r="E172" s="220">
        <v>1</v>
      </c>
      <c r="F172" s="249">
        <f t="shared" si="11"/>
        <v>13000</v>
      </c>
      <c r="G172" s="250">
        <f t="shared" si="12"/>
        <v>3500</v>
      </c>
      <c r="H172" s="250">
        <f t="shared" si="13"/>
        <v>1800</v>
      </c>
      <c r="I172" s="221" t="s">
        <v>786</v>
      </c>
      <c r="J172" s="221" t="s">
        <v>785</v>
      </c>
      <c r="K172" s="221" t="s">
        <v>894</v>
      </c>
      <c r="L172" s="221" t="s">
        <v>894</v>
      </c>
      <c r="M172" s="221" t="s">
        <v>894</v>
      </c>
      <c r="N172" s="221" t="s">
        <v>894</v>
      </c>
      <c r="O172" s="221" t="s">
        <v>894</v>
      </c>
      <c r="P172" s="246" t="str">
        <f t="shared" si="14"/>
        <v>Yes</v>
      </c>
    </row>
    <row r="173" spans="1:16" x14ac:dyDescent="0.25">
      <c r="A173" s="218" t="s">
        <v>541</v>
      </c>
      <c r="B173" s="218" t="s">
        <v>541</v>
      </c>
      <c r="C173" s="218" t="s">
        <v>172</v>
      </c>
      <c r="D173" s="219">
        <v>66263</v>
      </c>
      <c r="E173" s="220">
        <v>1</v>
      </c>
      <c r="F173" s="249">
        <f t="shared" si="11"/>
        <v>66263</v>
      </c>
      <c r="G173" s="250">
        <f t="shared" si="12"/>
        <v>6500</v>
      </c>
      <c r="H173" s="250">
        <f t="shared" si="13"/>
        <v>2400</v>
      </c>
      <c r="I173" s="221" t="s">
        <v>784</v>
      </c>
      <c r="J173" s="221" t="s">
        <v>786</v>
      </c>
      <c r="K173" s="221" t="s">
        <v>894</v>
      </c>
      <c r="L173" s="221" t="s">
        <v>894</v>
      </c>
      <c r="M173" s="221" t="s">
        <v>894</v>
      </c>
      <c r="N173" s="221" t="s">
        <v>894</v>
      </c>
      <c r="O173" s="221" t="s">
        <v>894</v>
      </c>
      <c r="P173" s="246" t="str">
        <f t="shared" si="14"/>
        <v>Yes</v>
      </c>
    </row>
    <row r="174" spans="1:16" x14ac:dyDescent="0.25">
      <c r="A174" s="218" t="s">
        <v>542</v>
      </c>
      <c r="B174" s="218" t="s">
        <v>542</v>
      </c>
      <c r="C174" s="218" t="s">
        <v>173</v>
      </c>
      <c r="D174" s="219">
        <v>5395</v>
      </c>
      <c r="E174" s="220">
        <v>1</v>
      </c>
      <c r="F174" s="249">
        <f t="shared" si="11"/>
        <v>5395</v>
      </c>
      <c r="G174" s="250">
        <f t="shared" si="12"/>
        <v>3500</v>
      </c>
      <c r="H174" s="250">
        <f t="shared" si="13"/>
        <v>1800</v>
      </c>
      <c r="I174" s="221" t="s">
        <v>785</v>
      </c>
      <c r="J174" s="221" t="s">
        <v>784</v>
      </c>
      <c r="K174" s="221" t="s">
        <v>894</v>
      </c>
      <c r="L174" s="221" t="s">
        <v>894</v>
      </c>
      <c r="M174" s="221" t="s">
        <v>894</v>
      </c>
      <c r="N174" s="221" t="s">
        <v>894</v>
      </c>
      <c r="O174" s="221" t="s">
        <v>894</v>
      </c>
      <c r="P174" s="246" t="str">
        <f t="shared" si="14"/>
        <v>Yes</v>
      </c>
    </row>
    <row r="175" spans="1:16" x14ac:dyDescent="0.25">
      <c r="A175" s="218" t="s">
        <v>543</v>
      </c>
      <c r="B175" s="218" t="s">
        <v>543</v>
      </c>
      <c r="C175" s="218" t="s">
        <v>174</v>
      </c>
      <c r="D175" s="219">
        <v>23860</v>
      </c>
      <c r="E175" s="220">
        <v>1</v>
      </c>
      <c r="F175" s="249">
        <f t="shared" si="11"/>
        <v>23860</v>
      </c>
      <c r="G175" s="250">
        <f t="shared" si="12"/>
        <v>4100</v>
      </c>
      <c r="H175" s="250">
        <f t="shared" si="13"/>
        <v>2000</v>
      </c>
      <c r="I175" s="221" t="s">
        <v>786</v>
      </c>
      <c r="J175" s="221" t="s">
        <v>785</v>
      </c>
      <c r="K175" s="221" t="s">
        <v>894</v>
      </c>
      <c r="L175" s="221" t="s">
        <v>894</v>
      </c>
      <c r="M175" s="221" t="s">
        <v>894</v>
      </c>
      <c r="N175" s="221" t="s">
        <v>894</v>
      </c>
      <c r="O175" s="221" t="s">
        <v>894</v>
      </c>
      <c r="P175" s="246" t="str">
        <f t="shared" si="14"/>
        <v>Yes</v>
      </c>
    </row>
    <row r="176" spans="1:16" x14ac:dyDescent="0.25">
      <c r="A176" s="218" t="s">
        <v>544</v>
      </c>
      <c r="B176" s="218" t="s">
        <v>544</v>
      </c>
      <c r="C176" s="218" t="s">
        <v>175</v>
      </c>
      <c r="D176" s="219">
        <v>20441</v>
      </c>
      <c r="E176" s="220">
        <v>1</v>
      </c>
      <c r="F176" s="249">
        <f t="shared" si="11"/>
        <v>20441</v>
      </c>
      <c r="G176" s="250">
        <f t="shared" si="12"/>
        <v>4100</v>
      </c>
      <c r="H176" s="250">
        <f t="shared" si="13"/>
        <v>2000</v>
      </c>
      <c r="I176" s="221" t="s">
        <v>784</v>
      </c>
      <c r="J176" s="221" t="s">
        <v>786</v>
      </c>
      <c r="K176" s="221" t="s">
        <v>894</v>
      </c>
      <c r="L176" s="221" t="s">
        <v>894</v>
      </c>
      <c r="M176" s="221" t="s">
        <v>894</v>
      </c>
      <c r="N176" s="221" t="s">
        <v>894</v>
      </c>
      <c r="O176" s="221" t="s">
        <v>894</v>
      </c>
      <c r="P176" s="246" t="str">
        <f t="shared" si="14"/>
        <v>Yes</v>
      </c>
    </row>
    <row r="177" spans="1:16" x14ac:dyDescent="0.25">
      <c r="A177" s="218" t="s">
        <v>545</v>
      </c>
      <c r="B177" s="218" t="s">
        <v>545</v>
      </c>
      <c r="C177" s="218" t="s">
        <v>176</v>
      </c>
      <c r="D177" s="219">
        <v>5347</v>
      </c>
      <c r="E177" s="220">
        <v>1</v>
      </c>
      <c r="F177" s="249">
        <f t="shared" si="11"/>
        <v>5347</v>
      </c>
      <c r="G177" s="250">
        <f t="shared" si="12"/>
        <v>3500</v>
      </c>
      <c r="H177" s="250">
        <f t="shared" si="13"/>
        <v>1800</v>
      </c>
      <c r="I177" s="221" t="s">
        <v>785</v>
      </c>
      <c r="J177" s="221" t="s">
        <v>784</v>
      </c>
      <c r="K177" s="221" t="s">
        <v>894</v>
      </c>
      <c r="L177" s="221" t="s">
        <v>894</v>
      </c>
      <c r="M177" s="221" t="s">
        <v>894</v>
      </c>
      <c r="N177" s="221" t="s">
        <v>894</v>
      </c>
      <c r="O177" s="221" t="s">
        <v>894</v>
      </c>
      <c r="P177" s="246" t="str">
        <f t="shared" si="14"/>
        <v>Yes</v>
      </c>
    </row>
    <row r="178" spans="1:16" x14ac:dyDescent="0.25">
      <c r="A178" s="218" t="s">
        <v>546</v>
      </c>
      <c r="B178" s="218" t="s">
        <v>546</v>
      </c>
      <c r="C178" s="218" t="s">
        <v>177</v>
      </c>
      <c r="D178" s="219">
        <v>41793</v>
      </c>
      <c r="E178" s="220">
        <v>1</v>
      </c>
      <c r="F178" s="249">
        <f t="shared" si="11"/>
        <v>41793</v>
      </c>
      <c r="G178" s="250">
        <f t="shared" si="12"/>
        <v>5200</v>
      </c>
      <c r="H178" s="250">
        <f t="shared" si="13"/>
        <v>2200</v>
      </c>
      <c r="I178" s="221" t="s">
        <v>786</v>
      </c>
      <c r="J178" s="221" t="s">
        <v>785</v>
      </c>
      <c r="K178" s="221" t="s">
        <v>894</v>
      </c>
      <c r="L178" s="221" t="s">
        <v>894</v>
      </c>
      <c r="M178" s="221" t="s">
        <v>894</v>
      </c>
      <c r="N178" s="221" t="s">
        <v>894</v>
      </c>
      <c r="O178" s="221" t="s">
        <v>894</v>
      </c>
      <c r="P178" s="246" t="str">
        <f t="shared" si="14"/>
        <v>Yes</v>
      </c>
    </row>
    <row r="179" spans="1:16" x14ac:dyDescent="0.25">
      <c r="A179" s="218" t="s">
        <v>547</v>
      </c>
      <c r="B179" s="218" t="s">
        <v>547</v>
      </c>
      <c r="C179" s="218" t="s">
        <v>178</v>
      </c>
      <c r="D179" s="219">
        <v>25825</v>
      </c>
      <c r="E179" s="220">
        <v>1</v>
      </c>
      <c r="F179" s="249">
        <f t="shared" si="11"/>
        <v>25825</v>
      </c>
      <c r="G179" s="250">
        <f t="shared" si="12"/>
        <v>4100</v>
      </c>
      <c r="H179" s="250">
        <f t="shared" si="13"/>
        <v>2000</v>
      </c>
      <c r="I179" s="221" t="s">
        <v>784</v>
      </c>
      <c r="J179" s="221" t="s">
        <v>786</v>
      </c>
      <c r="K179" s="221" t="s">
        <v>894</v>
      </c>
      <c r="L179" s="221" t="s">
        <v>894</v>
      </c>
      <c r="M179" s="221" t="s">
        <v>894</v>
      </c>
      <c r="N179" s="221" t="s">
        <v>894</v>
      </c>
      <c r="O179" s="221" t="s">
        <v>894</v>
      </c>
      <c r="P179" s="246" t="str">
        <f t="shared" si="14"/>
        <v>Yes</v>
      </c>
    </row>
    <row r="180" spans="1:16" x14ac:dyDescent="0.25">
      <c r="A180" s="218" t="s">
        <v>548</v>
      </c>
      <c r="B180" s="218" t="s">
        <v>548</v>
      </c>
      <c r="C180" s="218" t="s">
        <v>179</v>
      </c>
      <c r="D180" s="219">
        <v>15060</v>
      </c>
      <c r="E180" s="220">
        <v>1</v>
      </c>
      <c r="F180" s="249">
        <f t="shared" si="11"/>
        <v>15060</v>
      </c>
      <c r="G180" s="250">
        <f t="shared" si="12"/>
        <v>4100</v>
      </c>
      <c r="H180" s="250">
        <f t="shared" si="13"/>
        <v>2000</v>
      </c>
      <c r="I180" s="221" t="s">
        <v>785</v>
      </c>
      <c r="J180" s="221" t="s">
        <v>784</v>
      </c>
      <c r="K180" s="221" t="s">
        <v>894</v>
      </c>
      <c r="L180" s="221" t="s">
        <v>894</v>
      </c>
      <c r="M180" s="221" t="s">
        <v>894</v>
      </c>
      <c r="N180" s="221" t="s">
        <v>894</v>
      </c>
      <c r="O180" s="221" t="s">
        <v>894</v>
      </c>
      <c r="P180" s="246" t="str">
        <f t="shared" si="14"/>
        <v>Yes</v>
      </c>
    </row>
    <row r="181" spans="1:16" x14ac:dyDescent="0.25">
      <c r="A181" s="218" t="s">
        <v>760</v>
      </c>
      <c r="B181" s="218" t="s">
        <v>549</v>
      </c>
      <c r="C181" s="218"/>
      <c r="D181" s="219">
        <v>0</v>
      </c>
      <c r="E181" s="220">
        <v>1</v>
      </c>
      <c r="F181" s="249">
        <f t="shared" si="11"/>
        <v>0</v>
      </c>
      <c r="G181" s="250">
        <f t="shared" si="12"/>
        <v>2600</v>
      </c>
      <c r="H181" s="250">
        <f t="shared" si="13"/>
        <v>1500</v>
      </c>
      <c r="I181" s="221" t="s">
        <v>786</v>
      </c>
      <c r="J181" s="221" t="s">
        <v>785</v>
      </c>
      <c r="K181" s="221" t="s">
        <v>894</v>
      </c>
      <c r="L181" s="221" t="s">
        <v>894</v>
      </c>
      <c r="M181" s="221" t="s">
        <v>894</v>
      </c>
      <c r="N181" s="221" t="s">
        <v>894</v>
      </c>
      <c r="O181" s="221" t="s">
        <v>894</v>
      </c>
      <c r="P181" s="246" t="str">
        <f t="shared" si="14"/>
        <v>Yes</v>
      </c>
    </row>
    <row r="182" spans="1:16" x14ac:dyDescent="0.25">
      <c r="A182" s="218" t="s">
        <v>550</v>
      </c>
      <c r="B182" s="218" t="s">
        <v>550</v>
      </c>
      <c r="C182" s="218" t="s">
        <v>180</v>
      </c>
      <c r="D182" s="219">
        <v>6508</v>
      </c>
      <c r="E182" s="220">
        <v>1</v>
      </c>
      <c r="F182" s="249">
        <f t="shared" si="11"/>
        <v>6508</v>
      </c>
      <c r="G182" s="250">
        <f t="shared" si="12"/>
        <v>3500</v>
      </c>
      <c r="H182" s="250">
        <f t="shared" si="13"/>
        <v>1800</v>
      </c>
      <c r="I182" s="221" t="s">
        <v>784</v>
      </c>
      <c r="J182" s="221" t="s">
        <v>786</v>
      </c>
      <c r="K182" s="221" t="s">
        <v>894</v>
      </c>
      <c r="L182" s="221" t="s">
        <v>894</v>
      </c>
      <c r="M182" s="221" t="s">
        <v>894</v>
      </c>
      <c r="N182" s="221" t="s">
        <v>894</v>
      </c>
      <c r="O182" s="221" t="s">
        <v>894</v>
      </c>
      <c r="P182" s="246" t="str">
        <f t="shared" si="14"/>
        <v>Yes</v>
      </c>
    </row>
    <row r="183" spans="1:16" x14ac:dyDescent="0.25">
      <c r="A183" s="218" t="s">
        <v>551</v>
      </c>
      <c r="B183" s="218" t="s">
        <v>551</v>
      </c>
      <c r="C183" s="218" t="s">
        <v>181</v>
      </c>
      <c r="D183" s="219">
        <v>10746</v>
      </c>
      <c r="E183" s="220">
        <v>1</v>
      </c>
      <c r="F183" s="249">
        <f t="shared" si="11"/>
        <v>10746</v>
      </c>
      <c r="G183" s="250">
        <f t="shared" si="12"/>
        <v>3500</v>
      </c>
      <c r="H183" s="250">
        <f t="shared" si="13"/>
        <v>1800</v>
      </c>
      <c r="I183" s="221" t="s">
        <v>785</v>
      </c>
      <c r="J183" s="221" t="s">
        <v>784</v>
      </c>
      <c r="K183" s="221" t="s">
        <v>894</v>
      </c>
      <c r="L183" s="221" t="s">
        <v>894</v>
      </c>
      <c r="M183" s="221" t="s">
        <v>894</v>
      </c>
      <c r="N183" s="221" t="s">
        <v>894</v>
      </c>
      <c r="O183" s="221" t="s">
        <v>894</v>
      </c>
      <c r="P183" s="246" t="str">
        <f t="shared" si="14"/>
        <v>Yes</v>
      </c>
    </row>
    <row r="184" spans="1:16" x14ac:dyDescent="0.25">
      <c r="A184" s="218" t="s">
        <v>552</v>
      </c>
      <c r="B184" s="218" t="s">
        <v>552</v>
      </c>
      <c r="C184" s="218" t="s">
        <v>182</v>
      </c>
      <c r="D184" s="219">
        <v>12799</v>
      </c>
      <c r="E184" s="220">
        <v>1</v>
      </c>
      <c r="F184" s="249">
        <f t="shared" si="11"/>
        <v>12799</v>
      </c>
      <c r="G184" s="250">
        <f t="shared" si="12"/>
        <v>3500</v>
      </c>
      <c r="H184" s="250">
        <f t="shared" si="13"/>
        <v>1800</v>
      </c>
      <c r="I184" s="221" t="s">
        <v>786</v>
      </c>
      <c r="J184" s="221" t="s">
        <v>785</v>
      </c>
      <c r="K184" s="221" t="s">
        <v>894</v>
      </c>
      <c r="L184" s="221" t="s">
        <v>894</v>
      </c>
      <c r="M184" s="221" t="s">
        <v>894</v>
      </c>
      <c r="N184" s="221" t="s">
        <v>894</v>
      </c>
      <c r="O184" s="221" t="s">
        <v>894</v>
      </c>
      <c r="P184" s="246" t="str">
        <f t="shared" si="14"/>
        <v>Yes</v>
      </c>
    </row>
    <row r="185" spans="1:16" x14ac:dyDescent="0.25">
      <c r="A185" s="218" t="s">
        <v>553</v>
      </c>
      <c r="B185" s="218" t="s">
        <v>553</v>
      </c>
      <c r="C185" s="218" t="s">
        <v>183</v>
      </c>
      <c r="D185" s="219">
        <v>59659</v>
      </c>
      <c r="E185" s="220">
        <v>1</v>
      </c>
      <c r="F185" s="249">
        <f t="shared" si="11"/>
        <v>59659</v>
      </c>
      <c r="G185" s="250">
        <f t="shared" si="12"/>
        <v>6500</v>
      </c>
      <c r="H185" s="250">
        <f t="shared" si="13"/>
        <v>2400</v>
      </c>
      <c r="I185" s="221" t="s">
        <v>784</v>
      </c>
      <c r="J185" s="221" t="s">
        <v>786</v>
      </c>
      <c r="K185" s="221" t="s">
        <v>894</v>
      </c>
      <c r="L185" s="221" t="s">
        <v>894</v>
      </c>
      <c r="M185" s="221" t="s">
        <v>894</v>
      </c>
      <c r="N185" s="221" t="s">
        <v>894</v>
      </c>
      <c r="O185" s="221" t="s">
        <v>894</v>
      </c>
      <c r="P185" s="246" t="str">
        <f t="shared" si="14"/>
        <v>Yes</v>
      </c>
    </row>
    <row r="186" spans="1:16" x14ac:dyDescent="0.25">
      <c r="A186" s="218" t="s">
        <v>554</v>
      </c>
      <c r="B186" s="218" t="s">
        <v>554</v>
      </c>
      <c r="C186" s="218" t="s">
        <v>184</v>
      </c>
      <c r="D186" s="219">
        <v>13115</v>
      </c>
      <c r="E186" s="220">
        <v>1</v>
      </c>
      <c r="F186" s="249">
        <f t="shared" si="11"/>
        <v>13115</v>
      </c>
      <c r="G186" s="250">
        <f t="shared" si="12"/>
        <v>3500</v>
      </c>
      <c r="H186" s="250">
        <f t="shared" si="13"/>
        <v>1800</v>
      </c>
      <c r="I186" s="221" t="s">
        <v>785</v>
      </c>
      <c r="J186" s="221" t="s">
        <v>784</v>
      </c>
      <c r="K186" s="221" t="s">
        <v>894</v>
      </c>
      <c r="L186" s="221" t="s">
        <v>894</v>
      </c>
      <c r="M186" s="221" t="s">
        <v>894</v>
      </c>
      <c r="N186" s="221" t="s">
        <v>894</v>
      </c>
      <c r="O186" s="221" t="s">
        <v>894</v>
      </c>
      <c r="P186" s="246" t="str">
        <f t="shared" si="14"/>
        <v>Yes</v>
      </c>
    </row>
    <row r="187" spans="1:16" x14ac:dyDescent="0.25">
      <c r="A187" s="218" t="s">
        <v>555</v>
      </c>
      <c r="B187" s="218" t="s">
        <v>555</v>
      </c>
      <c r="C187" s="218" t="s">
        <v>185</v>
      </c>
      <c r="D187" s="219">
        <v>29817</v>
      </c>
      <c r="E187" s="220">
        <v>1</v>
      </c>
      <c r="F187" s="249">
        <f t="shared" si="11"/>
        <v>29817</v>
      </c>
      <c r="G187" s="250">
        <f t="shared" si="12"/>
        <v>4100</v>
      </c>
      <c r="H187" s="250">
        <f t="shared" si="13"/>
        <v>2000</v>
      </c>
      <c r="I187" s="221" t="s">
        <v>786</v>
      </c>
      <c r="J187" s="221" t="s">
        <v>785</v>
      </c>
      <c r="K187" s="221" t="s">
        <v>894</v>
      </c>
      <c r="L187" s="221" t="s">
        <v>894</v>
      </c>
      <c r="M187" s="221" t="s">
        <v>894</v>
      </c>
      <c r="N187" s="221" t="s">
        <v>894</v>
      </c>
      <c r="O187" s="221" t="s">
        <v>894</v>
      </c>
      <c r="P187" s="246" t="str">
        <f t="shared" si="14"/>
        <v>Yes</v>
      </c>
    </row>
    <row r="188" spans="1:16" x14ac:dyDescent="0.25">
      <c r="A188" s="218" t="s">
        <v>556</v>
      </c>
      <c r="B188" s="218" t="s">
        <v>556</v>
      </c>
      <c r="C188" s="218" t="s">
        <v>186</v>
      </c>
      <c r="D188" s="219">
        <v>6228</v>
      </c>
      <c r="E188" s="220">
        <v>1</v>
      </c>
      <c r="F188" s="249">
        <f t="shared" si="11"/>
        <v>6228</v>
      </c>
      <c r="G188" s="250">
        <f t="shared" si="12"/>
        <v>3500</v>
      </c>
      <c r="H188" s="250">
        <f t="shared" si="13"/>
        <v>1800</v>
      </c>
      <c r="I188" s="221" t="s">
        <v>784</v>
      </c>
      <c r="J188" s="221" t="s">
        <v>786</v>
      </c>
      <c r="K188" s="221" t="s">
        <v>894</v>
      </c>
      <c r="L188" s="221" t="s">
        <v>894</v>
      </c>
      <c r="M188" s="221" t="s">
        <v>894</v>
      </c>
      <c r="N188" s="221" t="s">
        <v>894</v>
      </c>
      <c r="O188" s="221" t="s">
        <v>894</v>
      </c>
      <c r="P188" s="246" t="str">
        <f t="shared" si="14"/>
        <v>Yes</v>
      </c>
    </row>
    <row r="189" spans="1:16" x14ac:dyDescent="0.25">
      <c r="A189" s="218" t="s">
        <v>557</v>
      </c>
      <c r="B189" s="218" t="s">
        <v>557</v>
      </c>
      <c r="C189" s="218" t="s">
        <v>187</v>
      </c>
      <c r="D189" s="219">
        <v>6723</v>
      </c>
      <c r="E189" s="220">
        <v>1</v>
      </c>
      <c r="F189" s="249">
        <f t="shared" si="11"/>
        <v>6723</v>
      </c>
      <c r="G189" s="250">
        <f t="shared" si="12"/>
        <v>3500</v>
      </c>
      <c r="H189" s="250">
        <f t="shared" si="13"/>
        <v>1800</v>
      </c>
      <c r="I189" s="221" t="s">
        <v>785</v>
      </c>
      <c r="J189" s="221" t="s">
        <v>784</v>
      </c>
      <c r="K189" s="221" t="s">
        <v>894</v>
      </c>
      <c r="L189" s="221" t="s">
        <v>894</v>
      </c>
      <c r="M189" s="221" t="s">
        <v>894</v>
      </c>
      <c r="N189" s="221" t="s">
        <v>894</v>
      </c>
      <c r="O189" s="221" t="s">
        <v>894</v>
      </c>
      <c r="P189" s="246" t="str">
        <f t="shared" si="14"/>
        <v>Yes</v>
      </c>
    </row>
    <row r="190" spans="1:16" x14ac:dyDescent="0.25">
      <c r="A190" s="218" t="s">
        <v>558</v>
      </c>
      <c r="B190" s="218" t="s">
        <v>558</v>
      </c>
      <c r="C190" s="218" t="s">
        <v>188</v>
      </c>
      <c r="D190" s="219">
        <v>53059</v>
      </c>
      <c r="E190" s="220">
        <v>1</v>
      </c>
      <c r="F190" s="249">
        <f t="shared" si="11"/>
        <v>53059</v>
      </c>
      <c r="G190" s="250">
        <f t="shared" si="12"/>
        <v>6500</v>
      </c>
      <c r="H190" s="250">
        <f t="shared" si="13"/>
        <v>2400</v>
      </c>
      <c r="I190" s="221" t="s">
        <v>786</v>
      </c>
      <c r="J190" s="221" t="s">
        <v>785</v>
      </c>
      <c r="K190" s="221" t="s">
        <v>894</v>
      </c>
      <c r="L190" s="221" t="s">
        <v>894</v>
      </c>
      <c r="M190" s="221" t="s">
        <v>894</v>
      </c>
      <c r="N190" s="221" t="s">
        <v>894</v>
      </c>
      <c r="O190" s="221" t="s">
        <v>894</v>
      </c>
      <c r="P190" s="246" t="str">
        <f t="shared" si="14"/>
        <v>Yes</v>
      </c>
    </row>
    <row r="191" spans="1:16" x14ac:dyDescent="0.25">
      <c r="A191" s="218" t="s">
        <v>559</v>
      </c>
      <c r="B191" s="218" t="s">
        <v>559</v>
      </c>
      <c r="C191" s="218" t="s">
        <v>189</v>
      </c>
      <c r="D191" s="219">
        <v>24245</v>
      </c>
      <c r="E191" s="220">
        <v>1</v>
      </c>
      <c r="F191" s="249">
        <f t="shared" si="11"/>
        <v>24245</v>
      </c>
      <c r="G191" s="250">
        <f t="shared" si="12"/>
        <v>4100</v>
      </c>
      <c r="H191" s="250">
        <f t="shared" si="13"/>
        <v>2000</v>
      </c>
      <c r="I191" s="221" t="s">
        <v>784</v>
      </c>
      <c r="J191" s="221" t="s">
        <v>786</v>
      </c>
      <c r="K191" s="221" t="s">
        <v>894</v>
      </c>
      <c r="L191" s="221" t="s">
        <v>894</v>
      </c>
      <c r="M191" s="221" t="s">
        <v>894</v>
      </c>
      <c r="N191" s="221" t="s">
        <v>894</v>
      </c>
      <c r="O191" s="221" t="s">
        <v>894</v>
      </c>
      <c r="P191" s="246" t="str">
        <f t="shared" si="14"/>
        <v>Yes</v>
      </c>
    </row>
    <row r="192" spans="1:16" x14ac:dyDescent="0.25">
      <c r="A192" s="218" t="s">
        <v>560</v>
      </c>
      <c r="B192" s="218" t="s">
        <v>560</v>
      </c>
      <c r="C192" s="218" t="s">
        <v>190</v>
      </c>
      <c r="D192" s="219">
        <v>385</v>
      </c>
      <c r="E192" s="220">
        <v>1</v>
      </c>
      <c r="F192" s="249">
        <f t="shared" si="11"/>
        <v>385</v>
      </c>
      <c r="G192" s="250">
        <f t="shared" si="12"/>
        <v>2600</v>
      </c>
      <c r="H192" s="250">
        <f t="shared" si="13"/>
        <v>1500</v>
      </c>
      <c r="I192" s="221" t="s">
        <v>785</v>
      </c>
      <c r="J192" s="221" t="s">
        <v>784</v>
      </c>
      <c r="K192" s="221" t="s">
        <v>894</v>
      </c>
      <c r="L192" s="221" t="s">
        <v>894</v>
      </c>
      <c r="M192" s="221" t="s">
        <v>894</v>
      </c>
      <c r="N192" s="221" t="s">
        <v>894</v>
      </c>
      <c r="O192" s="221" t="s">
        <v>894</v>
      </c>
      <c r="P192" s="246" t="str">
        <f t="shared" si="14"/>
        <v>Yes</v>
      </c>
    </row>
    <row r="193" spans="1:16" x14ac:dyDescent="0.25">
      <c r="A193" s="218" t="s">
        <v>561</v>
      </c>
      <c r="B193" s="218" t="s">
        <v>561</v>
      </c>
      <c r="C193" s="218" t="s">
        <v>191</v>
      </c>
      <c r="D193" s="219">
        <v>9779</v>
      </c>
      <c r="E193" s="220">
        <v>1</v>
      </c>
      <c r="F193" s="249">
        <f t="shared" ref="F193:F256" si="15">D193*E193</f>
        <v>9779</v>
      </c>
      <c r="G193" s="250">
        <f t="shared" si="12"/>
        <v>3500</v>
      </c>
      <c r="H193" s="250">
        <f t="shared" si="13"/>
        <v>1800</v>
      </c>
      <c r="I193" s="221" t="s">
        <v>786</v>
      </c>
      <c r="J193" s="221" t="s">
        <v>785</v>
      </c>
      <c r="K193" s="221" t="s">
        <v>894</v>
      </c>
      <c r="L193" s="221" t="s">
        <v>894</v>
      </c>
      <c r="M193" s="221" t="s">
        <v>894</v>
      </c>
      <c r="N193" s="221" t="s">
        <v>894</v>
      </c>
      <c r="O193" s="221" t="s">
        <v>894</v>
      </c>
      <c r="P193" s="246" t="str">
        <f t="shared" si="14"/>
        <v>Yes</v>
      </c>
    </row>
    <row r="194" spans="1:16" x14ac:dyDescent="0.25">
      <c r="A194" s="218" t="s">
        <v>562</v>
      </c>
      <c r="B194" s="218" t="s">
        <v>562</v>
      </c>
      <c r="C194" s="218" t="s">
        <v>192</v>
      </c>
      <c r="D194" s="219">
        <v>30379</v>
      </c>
      <c r="E194" s="220">
        <v>1</v>
      </c>
      <c r="F194" s="249">
        <f t="shared" si="15"/>
        <v>30379</v>
      </c>
      <c r="G194" s="250">
        <f t="shared" ref="G194:G257" si="16">IF(F194&lt;5000,$T$3,IF(F194&lt;15000,$T$4,IF(F194&lt;30000,$T$5,IF(F194&lt;50000,$T$6,IF(F194&lt;90000,$T$7,IF(F194&lt;500000,$T$8,$T$9))))))</f>
        <v>5200</v>
      </c>
      <c r="H194" s="250">
        <f t="shared" ref="H194:H257" si="17">IF(F194&lt;5000,$U$3,IF(F194&lt;15000,$U$4,IF(F194&lt;30000,$U$5,IF(F194&lt;50000,$U$6,IF(F194&lt;90000,$U$7,IF(F194&lt;500000,$U$8,$U$9))))))</f>
        <v>2200</v>
      </c>
      <c r="I194" s="221" t="s">
        <v>784</v>
      </c>
      <c r="J194" s="221" t="s">
        <v>786</v>
      </c>
      <c r="K194" s="221" t="s">
        <v>894</v>
      </c>
      <c r="L194" s="221" t="s">
        <v>894</v>
      </c>
      <c r="M194" s="221" t="s">
        <v>894</v>
      </c>
      <c r="N194" s="221" t="s">
        <v>894</v>
      </c>
      <c r="O194" s="221" t="s">
        <v>894</v>
      </c>
      <c r="P194" s="246" t="str">
        <f t="shared" si="14"/>
        <v>Yes</v>
      </c>
    </row>
    <row r="195" spans="1:16" x14ac:dyDescent="0.25">
      <c r="A195" s="218" t="s">
        <v>563</v>
      </c>
      <c r="B195" s="218" t="s">
        <v>563</v>
      </c>
      <c r="C195" s="218" t="s">
        <v>193</v>
      </c>
      <c r="D195" s="219">
        <v>13831</v>
      </c>
      <c r="E195" s="220">
        <v>1</v>
      </c>
      <c r="F195" s="249">
        <f t="shared" si="15"/>
        <v>13831</v>
      </c>
      <c r="G195" s="250">
        <f t="shared" si="16"/>
        <v>3500</v>
      </c>
      <c r="H195" s="250">
        <f t="shared" si="17"/>
        <v>1800</v>
      </c>
      <c r="I195" s="221" t="s">
        <v>785</v>
      </c>
      <c r="J195" s="221" t="s">
        <v>784</v>
      </c>
      <c r="K195" s="221" t="s">
        <v>894</v>
      </c>
      <c r="L195" s="221" t="s">
        <v>894</v>
      </c>
      <c r="M195" s="221" t="s">
        <v>894</v>
      </c>
      <c r="N195" s="221" t="s">
        <v>894</v>
      </c>
      <c r="O195" s="221" t="s">
        <v>894</v>
      </c>
      <c r="P195" s="246" t="str">
        <f t="shared" ref="P195:P258" si="18">IF(COUNTIF(K195:O195, "Yes")&lt;1, "No", "Yes")</f>
        <v>Yes</v>
      </c>
    </row>
    <row r="196" spans="1:16" x14ac:dyDescent="0.25">
      <c r="A196" s="218" t="s">
        <v>564</v>
      </c>
      <c r="B196" s="218" t="s">
        <v>564</v>
      </c>
      <c r="C196" s="218" t="s">
        <v>194</v>
      </c>
      <c r="D196" s="219">
        <v>8460</v>
      </c>
      <c r="E196" s="220">
        <v>1</v>
      </c>
      <c r="F196" s="249">
        <f t="shared" si="15"/>
        <v>8460</v>
      </c>
      <c r="G196" s="250">
        <f t="shared" si="16"/>
        <v>3500</v>
      </c>
      <c r="H196" s="250">
        <f t="shared" si="17"/>
        <v>1800</v>
      </c>
      <c r="I196" s="221" t="s">
        <v>786</v>
      </c>
      <c r="J196" s="221" t="s">
        <v>785</v>
      </c>
      <c r="K196" s="221" t="s">
        <v>894</v>
      </c>
      <c r="L196" s="221" t="s">
        <v>894</v>
      </c>
      <c r="M196" s="221" t="s">
        <v>894</v>
      </c>
      <c r="N196" s="221" t="s">
        <v>894</v>
      </c>
      <c r="O196" s="221" t="s">
        <v>894</v>
      </c>
      <c r="P196" s="246" t="str">
        <f t="shared" si="18"/>
        <v>Yes</v>
      </c>
    </row>
    <row r="197" spans="1:16" x14ac:dyDescent="0.25">
      <c r="A197" s="218" t="s">
        <v>565</v>
      </c>
      <c r="B197" s="218" t="s">
        <v>565</v>
      </c>
      <c r="C197" s="218" t="s">
        <v>195</v>
      </c>
      <c r="D197" s="219">
        <v>3174</v>
      </c>
      <c r="E197" s="220">
        <v>1</v>
      </c>
      <c r="F197" s="249">
        <f t="shared" si="15"/>
        <v>3174</v>
      </c>
      <c r="G197" s="250">
        <f t="shared" si="16"/>
        <v>2600</v>
      </c>
      <c r="H197" s="250">
        <f t="shared" si="17"/>
        <v>1500</v>
      </c>
      <c r="I197" s="221" t="s">
        <v>784</v>
      </c>
      <c r="J197" s="221" t="s">
        <v>786</v>
      </c>
      <c r="K197" s="221" t="s">
        <v>894</v>
      </c>
      <c r="L197" s="221" t="s">
        <v>894</v>
      </c>
      <c r="M197" s="221" t="s">
        <v>894</v>
      </c>
      <c r="N197" s="221" t="s">
        <v>894</v>
      </c>
      <c r="O197" s="221" t="s">
        <v>894</v>
      </c>
      <c r="P197" s="246" t="str">
        <f t="shared" si="18"/>
        <v>Yes</v>
      </c>
    </row>
    <row r="198" spans="1:16" x14ac:dyDescent="0.25">
      <c r="A198" s="218" t="s">
        <v>566</v>
      </c>
      <c r="B198" s="218" t="s">
        <v>566</v>
      </c>
      <c r="C198" s="218" t="s">
        <v>196</v>
      </c>
      <c r="D198" s="219">
        <v>28630</v>
      </c>
      <c r="E198" s="220">
        <v>1</v>
      </c>
      <c r="F198" s="249">
        <f t="shared" si="15"/>
        <v>28630</v>
      </c>
      <c r="G198" s="250">
        <f t="shared" si="16"/>
        <v>4100</v>
      </c>
      <c r="H198" s="250">
        <f t="shared" si="17"/>
        <v>2000</v>
      </c>
      <c r="I198" s="221" t="s">
        <v>785</v>
      </c>
      <c r="J198" s="221" t="s">
        <v>784</v>
      </c>
      <c r="K198" s="221" t="s">
        <v>894</v>
      </c>
      <c r="L198" s="221" t="s">
        <v>894</v>
      </c>
      <c r="M198" s="221" t="s">
        <v>894</v>
      </c>
      <c r="N198" s="221" t="s">
        <v>894</v>
      </c>
      <c r="O198" s="221" t="s">
        <v>894</v>
      </c>
      <c r="P198" s="246" t="str">
        <f t="shared" si="18"/>
        <v>Yes</v>
      </c>
    </row>
    <row r="199" spans="1:16" x14ac:dyDescent="0.25">
      <c r="A199" s="218" t="s">
        <v>567</v>
      </c>
      <c r="B199" s="218" t="s">
        <v>567</v>
      </c>
      <c r="C199" s="218" t="s">
        <v>197</v>
      </c>
      <c r="D199" s="219">
        <v>118</v>
      </c>
      <c r="E199" s="220">
        <v>1</v>
      </c>
      <c r="F199" s="249">
        <f t="shared" si="15"/>
        <v>118</v>
      </c>
      <c r="G199" s="250">
        <f t="shared" si="16"/>
        <v>2600</v>
      </c>
      <c r="H199" s="250">
        <f t="shared" si="17"/>
        <v>1500</v>
      </c>
      <c r="I199" s="221" t="s">
        <v>786</v>
      </c>
      <c r="J199" s="221" t="s">
        <v>785</v>
      </c>
      <c r="K199" s="221" t="s">
        <v>894</v>
      </c>
      <c r="L199" s="221" t="s">
        <v>894</v>
      </c>
      <c r="M199" s="221" t="s">
        <v>894</v>
      </c>
      <c r="N199" s="221" t="s">
        <v>894</v>
      </c>
      <c r="O199" s="221" t="s">
        <v>894</v>
      </c>
      <c r="P199" s="246" t="str">
        <f t="shared" si="18"/>
        <v>Yes</v>
      </c>
    </row>
    <row r="200" spans="1:16" x14ac:dyDescent="0.25">
      <c r="A200" s="218" t="s">
        <v>568</v>
      </c>
      <c r="B200" s="218" t="s">
        <v>568</v>
      </c>
      <c r="C200" s="218" t="s">
        <v>198</v>
      </c>
      <c r="D200" s="219">
        <v>8150</v>
      </c>
      <c r="E200" s="220">
        <v>1</v>
      </c>
      <c r="F200" s="249">
        <f t="shared" si="15"/>
        <v>8150</v>
      </c>
      <c r="G200" s="250">
        <f t="shared" si="16"/>
        <v>3500</v>
      </c>
      <c r="H200" s="250">
        <f t="shared" si="17"/>
        <v>1800</v>
      </c>
      <c r="I200" s="221" t="s">
        <v>784</v>
      </c>
      <c r="J200" s="221" t="s">
        <v>786</v>
      </c>
      <c r="K200" s="221" t="s">
        <v>894</v>
      </c>
      <c r="L200" s="221" t="s">
        <v>894</v>
      </c>
      <c r="M200" s="221" t="s">
        <v>894</v>
      </c>
      <c r="N200" s="221" t="s">
        <v>894</v>
      </c>
      <c r="O200" s="221" t="s">
        <v>894</v>
      </c>
      <c r="P200" s="246" t="str">
        <f t="shared" si="18"/>
        <v>Yes</v>
      </c>
    </row>
    <row r="201" spans="1:16" x14ac:dyDescent="0.25">
      <c r="A201" s="218" t="s">
        <v>569</v>
      </c>
      <c r="B201" s="218" t="s">
        <v>569</v>
      </c>
      <c r="C201" s="218" t="s">
        <v>199</v>
      </c>
      <c r="D201" s="219">
        <v>8580</v>
      </c>
      <c r="E201" s="220">
        <v>0.25</v>
      </c>
      <c r="F201" s="249">
        <f t="shared" si="15"/>
        <v>2145</v>
      </c>
      <c r="G201" s="250">
        <f t="shared" si="16"/>
        <v>2600</v>
      </c>
      <c r="H201" s="250">
        <f t="shared" si="17"/>
        <v>1500</v>
      </c>
      <c r="I201" s="221" t="s">
        <v>785</v>
      </c>
      <c r="J201" s="221" t="s">
        <v>784</v>
      </c>
      <c r="K201" s="221" t="s">
        <v>894</v>
      </c>
      <c r="L201" s="221" t="s">
        <v>894</v>
      </c>
      <c r="M201" s="221" t="s">
        <v>894</v>
      </c>
      <c r="N201" s="221" t="s">
        <v>894</v>
      </c>
      <c r="O201" s="221" t="s">
        <v>894</v>
      </c>
      <c r="P201" s="246" t="str">
        <f t="shared" si="18"/>
        <v>Yes</v>
      </c>
    </row>
    <row r="202" spans="1:16" x14ac:dyDescent="0.25">
      <c r="A202" s="218" t="s">
        <v>570</v>
      </c>
      <c r="B202" s="218" t="s">
        <v>570</v>
      </c>
      <c r="C202" s="218" t="s">
        <v>200</v>
      </c>
      <c r="D202" s="219">
        <v>1095</v>
      </c>
      <c r="E202" s="220">
        <v>1</v>
      </c>
      <c r="F202" s="249">
        <f t="shared" si="15"/>
        <v>1095</v>
      </c>
      <c r="G202" s="250">
        <f t="shared" si="16"/>
        <v>2600</v>
      </c>
      <c r="H202" s="250">
        <f t="shared" si="17"/>
        <v>1500</v>
      </c>
      <c r="I202" s="221" t="s">
        <v>786</v>
      </c>
      <c r="J202" s="221" t="s">
        <v>785</v>
      </c>
      <c r="K202" s="221" t="s">
        <v>894</v>
      </c>
      <c r="L202" s="221" t="s">
        <v>894</v>
      </c>
      <c r="M202" s="221" t="s">
        <v>894</v>
      </c>
      <c r="N202" s="221" t="s">
        <v>894</v>
      </c>
      <c r="O202" s="221" t="s">
        <v>894</v>
      </c>
      <c r="P202" s="246" t="str">
        <f t="shared" si="18"/>
        <v>Yes</v>
      </c>
    </row>
    <row r="203" spans="1:16" x14ac:dyDescent="0.25">
      <c r="A203" s="218" t="s">
        <v>571</v>
      </c>
      <c r="B203" s="218" t="s">
        <v>571</v>
      </c>
      <c r="C203" s="218" t="s">
        <v>201</v>
      </c>
      <c r="D203" s="219">
        <v>819</v>
      </c>
      <c r="E203" s="220">
        <v>1</v>
      </c>
      <c r="F203" s="249">
        <f t="shared" si="15"/>
        <v>819</v>
      </c>
      <c r="G203" s="250">
        <f t="shared" si="16"/>
        <v>2600</v>
      </c>
      <c r="H203" s="250">
        <f t="shared" si="17"/>
        <v>1500</v>
      </c>
      <c r="I203" s="221" t="s">
        <v>784</v>
      </c>
      <c r="J203" s="221" t="s">
        <v>786</v>
      </c>
      <c r="K203" s="221" t="s">
        <v>894</v>
      </c>
      <c r="L203" s="221" t="s">
        <v>894</v>
      </c>
      <c r="M203" s="221" t="s">
        <v>894</v>
      </c>
      <c r="N203" s="221" t="s">
        <v>894</v>
      </c>
      <c r="O203" s="221" t="s">
        <v>894</v>
      </c>
      <c r="P203" s="246" t="str">
        <f t="shared" si="18"/>
        <v>Yes</v>
      </c>
    </row>
    <row r="204" spans="1:16" x14ac:dyDescent="0.25">
      <c r="A204" s="218" t="s">
        <v>572</v>
      </c>
      <c r="B204" s="218" t="s">
        <v>572</v>
      </c>
      <c r="C204" s="218" t="s">
        <v>202</v>
      </c>
      <c r="D204" s="219">
        <v>3334</v>
      </c>
      <c r="E204" s="220">
        <v>1</v>
      </c>
      <c r="F204" s="249">
        <f t="shared" si="15"/>
        <v>3334</v>
      </c>
      <c r="G204" s="250">
        <f t="shared" si="16"/>
        <v>2600</v>
      </c>
      <c r="H204" s="250">
        <f t="shared" si="17"/>
        <v>1500</v>
      </c>
      <c r="I204" s="221" t="s">
        <v>785</v>
      </c>
      <c r="J204" s="221" t="s">
        <v>784</v>
      </c>
      <c r="K204" s="221" t="s">
        <v>894</v>
      </c>
      <c r="L204" s="221" t="s">
        <v>894</v>
      </c>
      <c r="M204" s="221" t="s">
        <v>894</v>
      </c>
      <c r="N204" s="221" t="s">
        <v>894</v>
      </c>
      <c r="O204" s="221" t="s">
        <v>894</v>
      </c>
      <c r="P204" s="246" t="str">
        <f t="shared" si="18"/>
        <v>Yes</v>
      </c>
    </row>
    <row r="205" spans="1:16" x14ac:dyDescent="0.25">
      <c r="A205" s="218" t="s">
        <v>573</v>
      </c>
      <c r="B205" s="218" t="s">
        <v>573</v>
      </c>
      <c r="C205" s="218" t="s">
        <v>203</v>
      </c>
      <c r="D205" s="219">
        <v>14255</v>
      </c>
      <c r="E205" s="220">
        <v>1</v>
      </c>
      <c r="F205" s="249">
        <f t="shared" si="15"/>
        <v>14255</v>
      </c>
      <c r="G205" s="250">
        <f t="shared" si="16"/>
        <v>3500</v>
      </c>
      <c r="H205" s="250">
        <f t="shared" si="17"/>
        <v>1800</v>
      </c>
      <c r="I205" s="221" t="s">
        <v>786</v>
      </c>
      <c r="J205" s="221" t="s">
        <v>785</v>
      </c>
      <c r="K205" s="221" t="s">
        <v>894</v>
      </c>
      <c r="L205" s="221" t="s">
        <v>894</v>
      </c>
      <c r="M205" s="221" t="s">
        <v>894</v>
      </c>
      <c r="N205" s="221" t="s">
        <v>894</v>
      </c>
      <c r="O205" s="221" t="s">
        <v>894</v>
      </c>
      <c r="P205" s="246" t="str">
        <f t="shared" si="18"/>
        <v>Yes</v>
      </c>
    </row>
    <row r="206" spans="1:16" x14ac:dyDescent="0.25">
      <c r="A206" s="218" t="s">
        <v>574</v>
      </c>
      <c r="B206" s="218" t="s">
        <v>574</v>
      </c>
      <c r="C206" s="218" t="s">
        <v>204</v>
      </c>
      <c r="D206" s="219">
        <v>37006</v>
      </c>
      <c r="E206" s="220">
        <v>1</v>
      </c>
      <c r="F206" s="249">
        <f t="shared" si="15"/>
        <v>37006</v>
      </c>
      <c r="G206" s="250">
        <f t="shared" si="16"/>
        <v>5200</v>
      </c>
      <c r="H206" s="250">
        <f t="shared" si="17"/>
        <v>2200</v>
      </c>
      <c r="I206" s="221" t="s">
        <v>784</v>
      </c>
      <c r="J206" s="221" t="s">
        <v>786</v>
      </c>
      <c r="K206" s="221" t="s">
        <v>894</v>
      </c>
      <c r="L206" s="221" t="s">
        <v>894</v>
      </c>
      <c r="M206" s="221" t="s">
        <v>894</v>
      </c>
      <c r="N206" s="221" t="s">
        <v>894</v>
      </c>
      <c r="O206" s="221" t="s">
        <v>894</v>
      </c>
      <c r="P206" s="246" t="str">
        <f t="shared" si="18"/>
        <v>Yes</v>
      </c>
    </row>
    <row r="207" spans="1:16" x14ac:dyDescent="0.25">
      <c r="A207" s="218" t="s">
        <v>575</v>
      </c>
      <c r="B207" s="218" t="s">
        <v>575</v>
      </c>
      <c r="C207" s="218" t="s">
        <v>205</v>
      </c>
      <c r="D207" s="219">
        <v>32091</v>
      </c>
      <c r="E207" s="220">
        <v>1</v>
      </c>
      <c r="F207" s="249">
        <f t="shared" si="15"/>
        <v>32091</v>
      </c>
      <c r="G207" s="250">
        <f t="shared" si="16"/>
        <v>5200</v>
      </c>
      <c r="H207" s="250">
        <f t="shared" si="17"/>
        <v>2200</v>
      </c>
      <c r="I207" s="221" t="s">
        <v>785</v>
      </c>
      <c r="J207" s="221" t="s">
        <v>784</v>
      </c>
      <c r="K207" s="221" t="s">
        <v>894</v>
      </c>
      <c r="L207" s="221" t="s">
        <v>894</v>
      </c>
      <c r="M207" s="221" t="s">
        <v>894</v>
      </c>
      <c r="N207" s="221" t="s">
        <v>894</v>
      </c>
      <c r="O207" s="221" t="s">
        <v>894</v>
      </c>
      <c r="P207" s="246" t="str">
        <f t="shared" si="18"/>
        <v>Yes</v>
      </c>
    </row>
    <row r="208" spans="1:16" x14ac:dyDescent="0.25">
      <c r="A208" s="218" t="s">
        <v>576</v>
      </c>
      <c r="B208" s="218" t="s">
        <v>576</v>
      </c>
      <c r="C208" s="218" t="s">
        <v>206</v>
      </c>
      <c r="D208" s="219">
        <v>250</v>
      </c>
      <c r="E208" s="220">
        <v>1</v>
      </c>
      <c r="F208" s="249">
        <f t="shared" si="15"/>
        <v>250</v>
      </c>
      <c r="G208" s="250">
        <f t="shared" si="16"/>
        <v>2600</v>
      </c>
      <c r="H208" s="250">
        <f t="shared" si="17"/>
        <v>1500</v>
      </c>
      <c r="I208" s="221" t="s">
        <v>786</v>
      </c>
      <c r="J208" s="221" t="s">
        <v>785</v>
      </c>
      <c r="K208" s="221" t="s">
        <v>894</v>
      </c>
      <c r="L208" s="221" t="s">
        <v>894</v>
      </c>
      <c r="M208" s="221" t="s">
        <v>894</v>
      </c>
      <c r="N208" s="221" t="s">
        <v>894</v>
      </c>
      <c r="O208" s="221" t="s">
        <v>894</v>
      </c>
      <c r="P208" s="246" t="str">
        <f t="shared" si="18"/>
        <v>Yes</v>
      </c>
    </row>
    <row r="209" spans="1:16" x14ac:dyDescent="0.25">
      <c r="A209" s="218" t="s">
        <v>577</v>
      </c>
      <c r="B209" s="218" t="s">
        <v>577</v>
      </c>
      <c r="C209" s="218" t="s">
        <v>207</v>
      </c>
      <c r="D209" s="219">
        <v>101079</v>
      </c>
      <c r="E209" s="220">
        <v>1</v>
      </c>
      <c r="F209" s="249">
        <f t="shared" si="15"/>
        <v>101079</v>
      </c>
      <c r="G209" s="250">
        <f t="shared" si="16"/>
        <v>10200</v>
      </c>
      <c r="H209" s="250">
        <f t="shared" si="17"/>
        <v>2600</v>
      </c>
      <c r="I209" s="221" t="s">
        <v>784</v>
      </c>
      <c r="J209" s="221" t="s">
        <v>786</v>
      </c>
      <c r="K209" s="221" t="s">
        <v>894</v>
      </c>
      <c r="L209" s="221" t="s">
        <v>894</v>
      </c>
      <c r="M209" s="221" t="s">
        <v>894</v>
      </c>
      <c r="N209" s="221" t="s">
        <v>894</v>
      </c>
      <c r="O209" s="221" t="s">
        <v>894</v>
      </c>
      <c r="P209" s="246" t="str">
        <f t="shared" si="18"/>
        <v>Yes</v>
      </c>
    </row>
    <row r="210" spans="1:16" x14ac:dyDescent="0.25">
      <c r="A210" s="218" t="s">
        <v>578</v>
      </c>
      <c r="B210" s="218" t="s">
        <v>578</v>
      </c>
      <c r="C210" s="218" t="s">
        <v>208</v>
      </c>
      <c r="D210" s="219">
        <v>996</v>
      </c>
      <c r="E210" s="220">
        <v>1</v>
      </c>
      <c r="F210" s="249">
        <f t="shared" si="15"/>
        <v>996</v>
      </c>
      <c r="G210" s="250">
        <f t="shared" si="16"/>
        <v>2600</v>
      </c>
      <c r="H210" s="250">
        <f t="shared" si="17"/>
        <v>1500</v>
      </c>
      <c r="I210" s="221" t="s">
        <v>785</v>
      </c>
      <c r="J210" s="221" t="s">
        <v>784</v>
      </c>
      <c r="K210" s="221" t="s">
        <v>894</v>
      </c>
      <c r="L210" s="221" t="s">
        <v>894</v>
      </c>
      <c r="M210" s="221" t="s">
        <v>894</v>
      </c>
      <c r="N210" s="221" t="s">
        <v>894</v>
      </c>
      <c r="O210" s="221" t="s">
        <v>894</v>
      </c>
      <c r="P210" s="246" t="str">
        <f t="shared" si="18"/>
        <v>Yes</v>
      </c>
    </row>
    <row r="211" spans="1:16" x14ac:dyDescent="0.25">
      <c r="A211" s="218" t="s">
        <v>579</v>
      </c>
      <c r="B211" s="218" t="s">
        <v>579</v>
      </c>
      <c r="C211" s="218" t="s">
        <v>209</v>
      </c>
      <c r="D211" s="219">
        <v>1528</v>
      </c>
      <c r="E211" s="220">
        <v>1</v>
      </c>
      <c r="F211" s="249">
        <f t="shared" si="15"/>
        <v>1528</v>
      </c>
      <c r="G211" s="250">
        <f t="shared" si="16"/>
        <v>2600</v>
      </c>
      <c r="H211" s="250">
        <f t="shared" si="17"/>
        <v>1500</v>
      </c>
      <c r="I211" s="221" t="s">
        <v>786</v>
      </c>
      <c r="J211" s="221" t="s">
        <v>785</v>
      </c>
      <c r="K211" s="221" t="s">
        <v>894</v>
      </c>
      <c r="L211" s="221" t="s">
        <v>894</v>
      </c>
      <c r="M211" s="221" t="s">
        <v>894</v>
      </c>
      <c r="N211" s="221" t="s">
        <v>894</v>
      </c>
      <c r="O211" s="221" t="s">
        <v>894</v>
      </c>
      <c r="P211" s="246" t="str">
        <f t="shared" si="18"/>
        <v>Yes</v>
      </c>
    </row>
    <row r="212" spans="1:16" x14ac:dyDescent="0.25">
      <c r="A212" s="218" t="s">
        <v>580</v>
      </c>
      <c r="B212" s="218" t="s">
        <v>580</v>
      </c>
      <c r="C212" s="218" t="s">
        <v>210</v>
      </c>
      <c r="D212" s="219">
        <v>983</v>
      </c>
      <c r="E212" s="220">
        <v>1</v>
      </c>
      <c r="F212" s="249">
        <f t="shared" si="15"/>
        <v>983</v>
      </c>
      <c r="G212" s="250">
        <f t="shared" si="16"/>
        <v>2600</v>
      </c>
      <c r="H212" s="250">
        <f t="shared" si="17"/>
        <v>1500</v>
      </c>
      <c r="I212" s="221" t="s">
        <v>784</v>
      </c>
      <c r="J212" s="221" t="s">
        <v>786</v>
      </c>
      <c r="K212" s="221" t="s">
        <v>894</v>
      </c>
      <c r="L212" s="221" t="s">
        <v>894</v>
      </c>
      <c r="M212" s="221" t="s">
        <v>894</v>
      </c>
      <c r="N212" s="221" t="s">
        <v>894</v>
      </c>
      <c r="O212" s="221" t="s">
        <v>894</v>
      </c>
      <c r="P212" s="246" t="str">
        <f t="shared" si="18"/>
        <v>Yes</v>
      </c>
    </row>
    <row r="213" spans="1:16" x14ac:dyDescent="0.25">
      <c r="A213" s="218" t="s">
        <v>581</v>
      </c>
      <c r="B213" s="218" t="s">
        <v>581</v>
      </c>
      <c r="C213" s="218" t="s">
        <v>211</v>
      </c>
      <c r="D213" s="219">
        <v>6716</v>
      </c>
      <c r="E213" s="220">
        <v>1</v>
      </c>
      <c r="F213" s="249">
        <f t="shared" si="15"/>
        <v>6716</v>
      </c>
      <c r="G213" s="250">
        <f t="shared" si="16"/>
        <v>3500</v>
      </c>
      <c r="H213" s="250">
        <f t="shared" si="17"/>
        <v>1800</v>
      </c>
      <c r="I213" s="221" t="s">
        <v>785</v>
      </c>
      <c r="J213" s="221" t="s">
        <v>784</v>
      </c>
      <c r="K213" s="221" t="s">
        <v>894</v>
      </c>
      <c r="L213" s="221" t="s">
        <v>894</v>
      </c>
      <c r="M213" s="221" t="s">
        <v>894</v>
      </c>
      <c r="N213" s="221" t="s">
        <v>894</v>
      </c>
      <c r="O213" s="221" t="s">
        <v>894</v>
      </c>
      <c r="P213" s="246" t="str">
        <f t="shared" si="18"/>
        <v>Yes</v>
      </c>
    </row>
    <row r="214" spans="1:16" x14ac:dyDescent="0.25">
      <c r="A214" s="218" t="s">
        <v>582</v>
      </c>
      <c r="B214" s="218" t="s">
        <v>582</v>
      </c>
      <c r="C214" s="218" t="s">
        <v>212</v>
      </c>
      <c r="D214" s="219">
        <v>18289</v>
      </c>
      <c r="E214" s="220">
        <v>1</v>
      </c>
      <c r="F214" s="249">
        <f t="shared" si="15"/>
        <v>18289</v>
      </c>
      <c r="G214" s="250">
        <f t="shared" si="16"/>
        <v>4100</v>
      </c>
      <c r="H214" s="250">
        <f t="shared" si="17"/>
        <v>2000</v>
      </c>
      <c r="I214" s="221" t="s">
        <v>786</v>
      </c>
      <c r="J214" s="221" t="s">
        <v>785</v>
      </c>
      <c r="K214" s="221" t="s">
        <v>894</v>
      </c>
      <c r="L214" s="221" t="s">
        <v>894</v>
      </c>
      <c r="M214" s="221" t="s">
        <v>894</v>
      </c>
      <c r="N214" s="221" t="s">
        <v>894</v>
      </c>
      <c r="O214" s="221" t="s">
        <v>894</v>
      </c>
      <c r="P214" s="246" t="str">
        <f t="shared" si="18"/>
        <v>Yes</v>
      </c>
    </row>
    <row r="215" spans="1:16" x14ac:dyDescent="0.25">
      <c r="A215" s="218" t="s">
        <v>583</v>
      </c>
      <c r="B215" s="218" t="s">
        <v>583</v>
      </c>
      <c r="C215" s="218" t="s">
        <v>213</v>
      </c>
      <c r="D215" s="219">
        <v>88923</v>
      </c>
      <c r="E215" s="220">
        <v>1</v>
      </c>
      <c r="F215" s="249">
        <f t="shared" si="15"/>
        <v>88923</v>
      </c>
      <c r="G215" s="250">
        <f t="shared" si="16"/>
        <v>6500</v>
      </c>
      <c r="H215" s="250">
        <f t="shared" si="17"/>
        <v>2400</v>
      </c>
      <c r="I215" s="221" t="s">
        <v>784</v>
      </c>
      <c r="J215" s="221" t="s">
        <v>786</v>
      </c>
      <c r="K215" s="221" t="s">
        <v>894</v>
      </c>
      <c r="L215" s="221" t="s">
        <v>894</v>
      </c>
      <c r="M215" s="221" t="s">
        <v>894</v>
      </c>
      <c r="N215" s="221" t="s">
        <v>894</v>
      </c>
      <c r="O215" s="221" t="s">
        <v>894</v>
      </c>
      <c r="P215" s="246" t="str">
        <f t="shared" si="18"/>
        <v>Yes</v>
      </c>
    </row>
    <row r="216" spans="1:16" x14ac:dyDescent="0.25">
      <c r="A216" s="218" t="s">
        <v>584</v>
      </c>
      <c r="B216" s="218" t="s">
        <v>584</v>
      </c>
      <c r="C216" s="218" t="s">
        <v>214</v>
      </c>
      <c r="D216" s="219">
        <v>11662</v>
      </c>
      <c r="E216" s="220">
        <v>1</v>
      </c>
      <c r="F216" s="249">
        <f t="shared" si="15"/>
        <v>11662</v>
      </c>
      <c r="G216" s="250">
        <f t="shared" si="16"/>
        <v>3500</v>
      </c>
      <c r="H216" s="250">
        <f t="shared" si="17"/>
        <v>1800</v>
      </c>
      <c r="I216" s="221" t="s">
        <v>785</v>
      </c>
      <c r="J216" s="221" t="s">
        <v>784</v>
      </c>
      <c r="K216" s="221" t="s">
        <v>894</v>
      </c>
      <c r="L216" s="221" t="s">
        <v>894</v>
      </c>
      <c r="M216" s="221" t="s">
        <v>894</v>
      </c>
      <c r="N216" s="221" t="s">
        <v>894</v>
      </c>
      <c r="O216" s="221" t="s">
        <v>894</v>
      </c>
      <c r="P216" s="246" t="str">
        <f t="shared" si="18"/>
        <v>Yes</v>
      </c>
    </row>
    <row r="217" spans="1:16" x14ac:dyDescent="0.25">
      <c r="A217" s="218" t="s">
        <v>585</v>
      </c>
      <c r="B217" s="218" t="s">
        <v>585</v>
      </c>
      <c r="C217" s="218" t="s">
        <v>215</v>
      </c>
      <c r="D217" s="219">
        <v>12961</v>
      </c>
      <c r="E217" s="220">
        <v>1</v>
      </c>
      <c r="F217" s="249">
        <f t="shared" si="15"/>
        <v>12961</v>
      </c>
      <c r="G217" s="250">
        <f t="shared" si="16"/>
        <v>3500</v>
      </c>
      <c r="H217" s="250">
        <f t="shared" si="17"/>
        <v>1800</v>
      </c>
      <c r="I217" s="221" t="s">
        <v>786</v>
      </c>
      <c r="J217" s="221" t="s">
        <v>785</v>
      </c>
      <c r="K217" s="221" t="s">
        <v>894</v>
      </c>
      <c r="L217" s="221" t="s">
        <v>894</v>
      </c>
      <c r="M217" s="221" t="s">
        <v>894</v>
      </c>
      <c r="N217" s="221" t="s">
        <v>894</v>
      </c>
      <c r="O217" s="221" t="s">
        <v>894</v>
      </c>
      <c r="P217" s="246" t="str">
        <f t="shared" si="18"/>
        <v>Yes</v>
      </c>
    </row>
    <row r="218" spans="1:16" x14ac:dyDescent="0.25">
      <c r="A218" s="218" t="s">
        <v>586</v>
      </c>
      <c r="B218" s="218" t="s">
        <v>586</v>
      </c>
      <c r="C218" s="218" t="s">
        <v>216</v>
      </c>
      <c r="D218" s="219">
        <v>30915</v>
      </c>
      <c r="E218" s="220">
        <v>1</v>
      </c>
      <c r="F218" s="249">
        <f t="shared" si="15"/>
        <v>30915</v>
      </c>
      <c r="G218" s="250">
        <f t="shared" si="16"/>
        <v>5200</v>
      </c>
      <c r="H218" s="250">
        <f t="shared" si="17"/>
        <v>2200</v>
      </c>
      <c r="I218" s="221" t="s">
        <v>784</v>
      </c>
      <c r="J218" s="221" t="s">
        <v>786</v>
      </c>
      <c r="K218" s="221" t="s">
        <v>894</v>
      </c>
      <c r="L218" s="221" t="s">
        <v>894</v>
      </c>
      <c r="M218" s="221" t="s">
        <v>894</v>
      </c>
      <c r="N218" s="221" t="s">
        <v>894</v>
      </c>
      <c r="O218" s="221" t="s">
        <v>894</v>
      </c>
      <c r="P218" s="246" t="str">
        <f t="shared" si="18"/>
        <v>Yes</v>
      </c>
    </row>
    <row r="219" spans="1:16" x14ac:dyDescent="0.25">
      <c r="A219" s="218" t="s">
        <v>587</v>
      </c>
      <c r="B219" s="218" t="s">
        <v>587</v>
      </c>
      <c r="C219" s="218" t="s">
        <v>217</v>
      </c>
      <c r="D219" s="219">
        <v>30834</v>
      </c>
      <c r="E219" s="220">
        <v>1</v>
      </c>
      <c r="F219" s="249">
        <f t="shared" si="15"/>
        <v>30834</v>
      </c>
      <c r="G219" s="250">
        <f t="shared" si="16"/>
        <v>5200</v>
      </c>
      <c r="H219" s="250">
        <f t="shared" si="17"/>
        <v>2200</v>
      </c>
      <c r="I219" s="221" t="s">
        <v>785</v>
      </c>
      <c r="J219" s="221" t="s">
        <v>784</v>
      </c>
      <c r="K219" s="221" t="s">
        <v>894</v>
      </c>
      <c r="L219" s="221" t="s">
        <v>894</v>
      </c>
      <c r="M219" s="221" t="s">
        <v>894</v>
      </c>
      <c r="N219" s="221" t="s">
        <v>894</v>
      </c>
      <c r="O219" s="221" t="s">
        <v>894</v>
      </c>
      <c r="P219" s="246" t="str">
        <f t="shared" si="18"/>
        <v>Yes</v>
      </c>
    </row>
    <row r="220" spans="1:16" x14ac:dyDescent="0.25">
      <c r="A220" s="218" t="s">
        <v>588</v>
      </c>
      <c r="B220" s="218" t="s">
        <v>588</v>
      </c>
      <c r="C220" s="218" t="s">
        <v>218</v>
      </c>
      <c r="D220" s="219">
        <v>4735</v>
      </c>
      <c r="E220" s="220">
        <v>1</v>
      </c>
      <c r="F220" s="249">
        <f t="shared" si="15"/>
        <v>4735</v>
      </c>
      <c r="G220" s="250">
        <f t="shared" si="16"/>
        <v>2600</v>
      </c>
      <c r="H220" s="250">
        <f t="shared" si="17"/>
        <v>1500</v>
      </c>
      <c r="I220" s="221" t="s">
        <v>786</v>
      </c>
      <c r="J220" s="221" t="s">
        <v>785</v>
      </c>
      <c r="K220" s="221" t="s">
        <v>894</v>
      </c>
      <c r="L220" s="221" t="s">
        <v>894</v>
      </c>
      <c r="M220" s="221" t="s">
        <v>894</v>
      </c>
      <c r="N220" s="221" t="s">
        <v>894</v>
      </c>
      <c r="O220" s="221" t="s">
        <v>894</v>
      </c>
      <c r="P220" s="246" t="str">
        <f t="shared" si="18"/>
        <v>Yes</v>
      </c>
    </row>
    <row r="221" spans="1:16" x14ac:dyDescent="0.25">
      <c r="A221" s="218" t="s">
        <v>589</v>
      </c>
      <c r="B221" s="218" t="s">
        <v>589</v>
      </c>
      <c r="C221" s="218" t="s">
        <v>219</v>
      </c>
      <c r="D221" s="219">
        <v>15554</v>
      </c>
      <c r="E221" s="220">
        <v>1</v>
      </c>
      <c r="F221" s="249">
        <f t="shared" si="15"/>
        <v>15554</v>
      </c>
      <c r="G221" s="250">
        <f t="shared" si="16"/>
        <v>4100</v>
      </c>
      <c r="H221" s="250">
        <f t="shared" si="17"/>
        <v>2000</v>
      </c>
      <c r="I221" s="221" t="s">
        <v>784</v>
      </c>
      <c r="J221" s="221" t="s">
        <v>786</v>
      </c>
      <c r="K221" s="221" t="s">
        <v>894</v>
      </c>
      <c r="L221" s="221" t="s">
        <v>894</v>
      </c>
      <c r="M221" s="221" t="s">
        <v>894</v>
      </c>
      <c r="N221" s="221" t="s">
        <v>894</v>
      </c>
      <c r="O221" s="221" t="s">
        <v>894</v>
      </c>
      <c r="P221" s="246" t="str">
        <f t="shared" si="18"/>
        <v>Yes</v>
      </c>
    </row>
    <row r="222" spans="1:16" x14ac:dyDescent="0.25">
      <c r="A222" s="218" t="s">
        <v>590</v>
      </c>
      <c r="B222" s="218" t="s">
        <v>590</v>
      </c>
      <c r="C222" s="218" t="s">
        <v>220</v>
      </c>
      <c r="D222" s="219">
        <v>29571</v>
      </c>
      <c r="E222" s="220">
        <v>1</v>
      </c>
      <c r="F222" s="249">
        <f t="shared" si="15"/>
        <v>29571</v>
      </c>
      <c r="G222" s="250">
        <f t="shared" si="16"/>
        <v>4100</v>
      </c>
      <c r="H222" s="250">
        <f t="shared" si="17"/>
        <v>2000</v>
      </c>
      <c r="I222" s="221" t="s">
        <v>785</v>
      </c>
      <c r="J222" s="221" t="s">
        <v>784</v>
      </c>
      <c r="K222" s="221" t="s">
        <v>894</v>
      </c>
      <c r="L222" s="221" t="s">
        <v>894</v>
      </c>
      <c r="M222" s="221" t="s">
        <v>894</v>
      </c>
      <c r="N222" s="221" t="s">
        <v>894</v>
      </c>
      <c r="O222" s="221" t="s">
        <v>894</v>
      </c>
      <c r="P222" s="246" t="str">
        <f t="shared" si="18"/>
        <v>Yes</v>
      </c>
    </row>
    <row r="223" spans="1:16" x14ac:dyDescent="0.25">
      <c r="A223" s="218" t="s">
        <v>591</v>
      </c>
      <c r="B223" s="218" t="s">
        <v>591</v>
      </c>
      <c r="C223" s="218" t="s">
        <v>221</v>
      </c>
      <c r="D223" s="219">
        <v>15741</v>
      </c>
      <c r="E223" s="220">
        <v>1</v>
      </c>
      <c r="F223" s="249">
        <f t="shared" si="15"/>
        <v>15741</v>
      </c>
      <c r="G223" s="250">
        <f t="shared" si="16"/>
        <v>4100</v>
      </c>
      <c r="H223" s="250">
        <f t="shared" si="17"/>
        <v>2000</v>
      </c>
      <c r="I223" s="221" t="s">
        <v>786</v>
      </c>
      <c r="J223" s="221" t="s">
        <v>785</v>
      </c>
      <c r="K223" s="221" t="s">
        <v>894</v>
      </c>
      <c r="L223" s="221" t="s">
        <v>894</v>
      </c>
      <c r="M223" s="221" t="s">
        <v>894</v>
      </c>
      <c r="N223" s="221" t="s">
        <v>894</v>
      </c>
      <c r="O223" s="221" t="s">
        <v>894</v>
      </c>
      <c r="P223" s="246" t="str">
        <f t="shared" si="18"/>
        <v>Yes</v>
      </c>
    </row>
    <row r="224" spans="1:16" x14ac:dyDescent="0.25">
      <c r="A224" s="218" t="s">
        <v>592</v>
      </c>
      <c r="B224" s="218" t="s">
        <v>592</v>
      </c>
      <c r="C224" s="218" t="s">
        <v>222</v>
      </c>
      <c r="D224" s="219">
        <v>16335</v>
      </c>
      <c r="E224" s="220">
        <v>1</v>
      </c>
      <c r="F224" s="249">
        <f t="shared" si="15"/>
        <v>16335</v>
      </c>
      <c r="G224" s="250">
        <f t="shared" si="16"/>
        <v>4100</v>
      </c>
      <c r="H224" s="250">
        <f t="shared" si="17"/>
        <v>2000</v>
      </c>
      <c r="I224" s="221" t="s">
        <v>784</v>
      </c>
      <c r="J224" s="221" t="s">
        <v>786</v>
      </c>
      <c r="K224" s="221" t="s">
        <v>894</v>
      </c>
      <c r="L224" s="221" t="s">
        <v>894</v>
      </c>
      <c r="M224" s="221" t="s">
        <v>894</v>
      </c>
      <c r="N224" s="221" t="s">
        <v>894</v>
      </c>
      <c r="O224" s="221" t="s">
        <v>894</v>
      </c>
      <c r="P224" s="246" t="str">
        <f t="shared" si="18"/>
        <v>Yes</v>
      </c>
    </row>
    <row r="225" spans="1:16" x14ac:dyDescent="0.25">
      <c r="A225" s="218" t="s">
        <v>593</v>
      </c>
      <c r="B225" s="218" t="s">
        <v>593</v>
      </c>
      <c r="C225" s="218" t="s">
        <v>223</v>
      </c>
      <c r="D225" s="219">
        <v>2866</v>
      </c>
      <c r="E225" s="220">
        <v>1</v>
      </c>
      <c r="F225" s="249">
        <f t="shared" si="15"/>
        <v>2866</v>
      </c>
      <c r="G225" s="250">
        <f t="shared" si="16"/>
        <v>2600</v>
      </c>
      <c r="H225" s="250">
        <f t="shared" si="17"/>
        <v>1500</v>
      </c>
      <c r="I225" s="221" t="s">
        <v>785</v>
      </c>
      <c r="J225" s="221" t="s">
        <v>784</v>
      </c>
      <c r="K225" s="221" t="s">
        <v>894</v>
      </c>
      <c r="L225" s="221" t="s">
        <v>894</v>
      </c>
      <c r="M225" s="221" t="s">
        <v>894</v>
      </c>
      <c r="N225" s="221" t="s">
        <v>894</v>
      </c>
      <c r="O225" s="221" t="s">
        <v>894</v>
      </c>
      <c r="P225" s="246" t="str">
        <f t="shared" si="18"/>
        <v>Yes</v>
      </c>
    </row>
    <row r="226" spans="1:16" x14ac:dyDescent="0.25">
      <c r="A226" s="218" t="s">
        <v>594</v>
      </c>
      <c r="B226" s="218" t="s">
        <v>594</v>
      </c>
      <c r="C226" s="218" t="s">
        <v>224</v>
      </c>
      <c r="D226" s="219">
        <v>19202</v>
      </c>
      <c r="E226" s="220">
        <v>1</v>
      </c>
      <c r="F226" s="249">
        <f t="shared" si="15"/>
        <v>19202</v>
      </c>
      <c r="G226" s="250">
        <f t="shared" si="16"/>
        <v>4100</v>
      </c>
      <c r="H226" s="250">
        <f t="shared" si="17"/>
        <v>2000</v>
      </c>
      <c r="I226" s="221" t="s">
        <v>786</v>
      </c>
      <c r="J226" s="221" t="s">
        <v>785</v>
      </c>
      <c r="K226" s="221" t="s">
        <v>894</v>
      </c>
      <c r="L226" s="221" t="s">
        <v>894</v>
      </c>
      <c r="M226" s="221" t="s">
        <v>894</v>
      </c>
      <c r="N226" s="221" t="s">
        <v>894</v>
      </c>
      <c r="O226" s="221" t="s">
        <v>894</v>
      </c>
      <c r="P226" s="246" t="str">
        <f t="shared" si="18"/>
        <v>Yes</v>
      </c>
    </row>
    <row r="227" spans="1:16" x14ac:dyDescent="0.25">
      <c r="A227" s="218" t="s">
        <v>595</v>
      </c>
      <c r="B227" s="218" t="s">
        <v>595</v>
      </c>
      <c r="C227" s="218" t="s">
        <v>225</v>
      </c>
      <c r="D227" s="219">
        <v>11351</v>
      </c>
      <c r="E227" s="220">
        <v>1</v>
      </c>
      <c r="F227" s="249">
        <f t="shared" si="15"/>
        <v>11351</v>
      </c>
      <c r="G227" s="250">
        <f t="shared" si="16"/>
        <v>3500</v>
      </c>
      <c r="H227" s="250">
        <f t="shared" si="17"/>
        <v>1800</v>
      </c>
      <c r="I227" s="221" t="s">
        <v>784</v>
      </c>
      <c r="J227" s="221" t="s">
        <v>786</v>
      </c>
      <c r="K227" s="221" t="s">
        <v>894</v>
      </c>
      <c r="L227" s="221" t="s">
        <v>894</v>
      </c>
      <c r="M227" s="221" t="s">
        <v>894</v>
      </c>
      <c r="N227" s="221" t="s">
        <v>894</v>
      </c>
      <c r="O227" s="221" t="s">
        <v>894</v>
      </c>
      <c r="P227" s="246" t="str">
        <f t="shared" si="18"/>
        <v>Yes</v>
      </c>
    </row>
    <row r="228" spans="1:16" x14ac:dyDescent="0.25">
      <c r="A228" s="218" t="s">
        <v>596</v>
      </c>
      <c r="B228" s="218" t="s">
        <v>596</v>
      </c>
      <c r="C228" s="218" t="s">
        <v>226</v>
      </c>
      <c r="D228" s="219">
        <v>31611</v>
      </c>
      <c r="E228" s="220">
        <v>1</v>
      </c>
      <c r="F228" s="249">
        <f t="shared" si="15"/>
        <v>31611</v>
      </c>
      <c r="G228" s="250">
        <f t="shared" si="16"/>
        <v>5200</v>
      </c>
      <c r="H228" s="250">
        <f t="shared" si="17"/>
        <v>2200</v>
      </c>
      <c r="I228" s="221" t="s">
        <v>785</v>
      </c>
      <c r="J228" s="221" t="s">
        <v>784</v>
      </c>
      <c r="K228" s="221" t="s">
        <v>894</v>
      </c>
      <c r="L228" s="221" t="s">
        <v>894</v>
      </c>
      <c r="M228" s="221" t="s">
        <v>894</v>
      </c>
      <c r="N228" s="221" t="s">
        <v>894</v>
      </c>
      <c r="O228" s="221" t="s">
        <v>894</v>
      </c>
      <c r="P228" s="246" t="str">
        <f t="shared" si="18"/>
        <v>Yes</v>
      </c>
    </row>
    <row r="229" spans="1:16" x14ac:dyDescent="0.25">
      <c r="A229" s="218" t="s">
        <v>739</v>
      </c>
      <c r="B229" s="218" t="s">
        <v>739</v>
      </c>
      <c r="C229" s="218" t="s">
        <v>227</v>
      </c>
      <c r="D229" s="219">
        <v>5341</v>
      </c>
      <c r="E229" s="220">
        <v>1</v>
      </c>
      <c r="F229" s="249">
        <f t="shared" si="15"/>
        <v>5341</v>
      </c>
      <c r="G229" s="250">
        <f t="shared" si="16"/>
        <v>3500</v>
      </c>
      <c r="H229" s="250">
        <f t="shared" si="17"/>
        <v>1800</v>
      </c>
      <c r="I229" s="221" t="s">
        <v>786</v>
      </c>
      <c r="J229" s="221" t="s">
        <v>785</v>
      </c>
      <c r="K229" s="221" t="s">
        <v>894</v>
      </c>
      <c r="L229" s="221" t="s">
        <v>894</v>
      </c>
      <c r="M229" s="221" t="s">
        <v>894</v>
      </c>
      <c r="N229" s="221" t="s">
        <v>894</v>
      </c>
      <c r="O229" s="221" t="s">
        <v>894</v>
      </c>
      <c r="P229" s="246" t="str">
        <f t="shared" si="18"/>
        <v>Yes</v>
      </c>
    </row>
    <row r="230" spans="1:16" x14ac:dyDescent="0.25">
      <c r="A230" s="218" t="s">
        <v>597</v>
      </c>
      <c r="B230" s="218" t="s">
        <v>597</v>
      </c>
      <c r="C230" s="218" t="s">
        <v>228</v>
      </c>
      <c r="D230" s="219">
        <v>1851</v>
      </c>
      <c r="E230" s="220">
        <v>1</v>
      </c>
      <c r="F230" s="249">
        <f t="shared" si="15"/>
        <v>1851</v>
      </c>
      <c r="G230" s="250">
        <f t="shared" si="16"/>
        <v>2600</v>
      </c>
      <c r="H230" s="250">
        <f t="shared" si="17"/>
        <v>1500</v>
      </c>
      <c r="I230" s="221" t="s">
        <v>784</v>
      </c>
      <c r="J230" s="221" t="s">
        <v>786</v>
      </c>
      <c r="K230" s="221" t="s">
        <v>894</v>
      </c>
      <c r="L230" s="221" t="s">
        <v>894</v>
      </c>
      <c r="M230" s="221" t="s">
        <v>894</v>
      </c>
      <c r="N230" s="221" t="s">
        <v>894</v>
      </c>
      <c r="O230" s="221" t="s">
        <v>894</v>
      </c>
      <c r="P230" s="246" t="str">
        <f t="shared" si="18"/>
        <v>Yes</v>
      </c>
    </row>
    <row r="231" spans="1:16" x14ac:dyDescent="0.25">
      <c r="A231" s="218" t="s">
        <v>598</v>
      </c>
      <c r="B231" s="218" t="s">
        <v>598</v>
      </c>
      <c r="C231" s="218"/>
      <c r="D231" s="219">
        <v>48916</v>
      </c>
      <c r="E231" s="220">
        <v>0.22</v>
      </c>
      <c r="F231" s="249">
        <f t="shared" si="15"/>
        <v>10761.52</v>
      </c>
      <c r="G231" s="250">
        <f t="shared" si="16"/>
        <v>3500</v>
      </c>
      <c r="H231" s="250">
        <f t="shared" si="17"/>
        <v>1800</v>
      </c>
      <c r="I231" s="221" t="s">
        <v>785</v>
      </c>
      <c r="J231" s="221" t="s">
        <v>784</v>
      </c>
      <c r="K231" s="221" t="s">
        <v>894</v>
      </c>
      <c r="L231" s="221" t="s">
        <v>894</v>
      </c>
      <c r="M231" s="221" t="s">
        <v>894</v>
      </c>
      <c r="N231" s="221" t="s">
        <v>894</v>
      </c>
      <c r="O231" s="221" t="s">
        <v>894</v>
      </c>
      <c r="P231" s="246" t="str">
        <f t="shared" si="18"/>
        <v>Yes</v>
      </c>
    </row>
    <row r="232" spans="1:16" x14ac:dyDescent="0.25">
      <c r="A232" s="218" t="s">
        <v>599</v>
      </c>
      <c r="B232" s="218" t="s">
        <v>599</v>
      </c>
      <c r="C232" s="218" t="s">
        <v>229</v>
      </c>
      <c r="D232" s="219">
        <v>7569</v>
      </c>
      <c r="E232" s="220">
        <v>1</v>
      </c>
      <c r="F232" s="249">
        <f t="shared" si="15"/>
        <v>7569</v>
      </c>
      <c r="G232" s="250">
        <f t="shared" si="16"/>
        <v>3500</v>
      </c>
      <c r="H232" s="250">
        <f t="shared" si="17"/>
        <v>1800</v>
      </c>
      <c r="I232" s="221" t="s">
        <v>786</v>
      </c>
      <c r="J232" s="221" t="s">
        <v>785</v>
      </c>
      <c r="K232" s="221" t="s">
        <v>894</v>
      </c>
      <c r="L232" s="221" t="s">
        <v>894</v>
      </c>
      <c r="M232" s="221" t="s">
        <v>894</v>
      </c>
      <c r="N232" s="221" t="s">
        <v>894</v>
      </c>
      <c r="O232" s="221" t="s">
        <v>894</v>
      </c>
      <c r="P232" s="246" t="str">
        <f t="shared" si="18"/>
        <v>Yes</v>
      </c>
    </row>
    <row r="233" spans="1:16" x14ac:dyDescent="0.25">
      <c r="A233" s="218" t="s">
        <v>600</v>
      </c>
      <c r="B233" s="218" t="s">
        <v>600</v>
      </c>
      <c r="C233" s="218" t="s">
        <v>230</v>
      </c>
      <c r="D233" s="219">
        <v>6307</v>
      </c>
      <c r="E233" s="220">
        <v>1</v>
      </c>
      <c r="F233" s="249">
        <f t="shared" si="15"/>
        <v>6307</v>
      </c>
      <c r="G233" s="250">
        <f t="shared" si="16"/>
        <v>3500</v>
      </c>
      <c r="H233" s="250">
        <f t="shared" si="17"/>
        <v>1800</v>
      </c>
      <c r="I233" s="221" t="s">
        <v>784</v>
      </c>
      <c r="J233" s="221" t="s">
        <v>786</v>
      </c>
      <c r="K233" s="221" t="s">
        <v>894</v>
      </c>
      <c r="L233" s="221" t="s">
        <v>894</v>
      </c>
      <c r="M233" s="221" t="s">
        <v>894</v>
      </c>
      <c r="N233" s="221" t="s">
        <v>894</v>
      </c>
      <c r="O233" s="221" t="s">
        <v>894</v>
      </c>
      <c r="P233" s="246" t="str">
        <f t="shared" si="18"/>
        <v>Yes</v>
      </c>
    </row>
    <row r="234" spans="1:16" x14ac:dyDescent="0.25">
      <c r="A234" s="218" t="s">
        <v>601</v>
      </c>
      <c r="B234" s="218" t="s">
        <v>601</v>
      </c>
      <c r="C234" s="218" t="s">
        <v>231</v>
      </c>
      <c r="D234" s="219">
        <v>1634</v>
      </c>
      <c r="E234" s="220">
        <v>1</v>
      </c>
      <c r="F234" s="249">
        <f t="shared" si="15"/>
        <v>1634</v>
      </c>
      <c r="G234" s="250">
        <f t="shared" si="16"/>
        <v>2600</v>
      </c>
      <c r="H234" s="250">
        <f t="shared" si="17"/>
        <v>1500</v>
      </c>
      <c r="I234" s="221" t="s">
        <v>785</v>
      </c>
      <c r="J234" s="221" t="s">
        <v>784</v>
      </c>
      <c r="K234" s="221" t="s">
        <v>894</v>
      </c>
      <c r="L234" s="221" t="s">
        <v>894</v>
      </c>
      <c r="M234" s="221" t="s">
        <v>894</v>
      </c>
      <c r="N234" s="221" t="s">
        <v>894</v>
      </c>
      <c r="O234" s="221" t="s">
        <v>894</v>
      </c>
      <c r="P234" s="246" t="str">
        <f t="shared" si="18"/>
        <v>Yes</v>
      </c>
    </row>
    <row r="235" spans="1:16" x14ac:dyDescent="0.25">
      <c r="A235" s="218" t="s">
        <v>602</v>
      </c>
      <c r="B235" s="218" t="s">
        <v>602</v>
      </c>
      <c r="C235" s="218" t="s">
        <v>232</v>
      </c>
      <c r="D235" s="219">
        <v>13347</v>
      </c>
      <c r="E235" s="220">
        <v>1</v>
      </c>
      <c r="F235" s="249">
        <f t="shared" si="15"/>
        <v>13347</v>
      </c>
      <c r="G235" s="250">
        <f t="shared" si="16"/>
        <v>3500</v>
      </c>
      <c r="H235" s="250">
        <f t="shared" si="17"/>
        <v>1800</v>
      </c>
      <c r="I235" s="221" t="s">
        <v>786</v>
      </c>
      <c r="J235" s="221" t="s">
        <v>785</v>
      </c>
      <c r="K235" s="221" t="s">
        <v>894</v>
      </c>
      <c r="L235" s="221" t="s">
        <v>894</v>
      </c>
      <c r="M235" s="221" t="s">
        <v>894</v>
      </c>
      <c r="N235" s="221" t="s">
        <v>894</v>
      </c>
      <c r="O235" s="221" t="s">
        <v>894</v>
      </c>
      <c r="P235" s="246" t="str">
        <f t="shared" si="18"/>
        <v>Yes</v>
      </c>
    </row>
    <row r="236" spans="1:16" x14ac:dyDescent="0.25">
      <c r="A236" s="218" t="s">
        <v>603</v>
      </c>
      <c r="B236" s="218" t="s">
        <v>603</v>
      </c>
      <c r="C236" s="218" t="s">
        <v>233</v>
      </c>
      <c r="D236" s="219">
        <v>12448</v>
      </c>
      <c r="E236" s="220">
        <v>0.46</v>
      </c>
      <c r="F236" s="249">
        <f t="shared" si="15"/>
        <v>5726.08</v>
      </c>
      <c r="G236" s="250">
        <f t="shared" si="16"/>
        <v>3500</v>
      </c>
      <c r="H236" s="250">
        <f t="shared" si="17"/>
        <v>1800</v>
      </c>
      <c r="I236" s="221" t="s">
        <v>784</v>
      </c>
      <c r="J236" s="221" t="s">
        <v>786</v>
      </c>
      <c r="K236" s="221" t="s">
        <v>894</v>
      </c>
      <c r="L236" s="221" t="s">
        <v>894</v>
      </c>
      <c r="M236" s="221" t="s">
        <v>894</v>
      </c>
      <c r="N236" s="221" t="s">
        <v>894</v>
      </c>
      <c r="O236" s="221" t="s">
        <v>894</v>
      </c>
      <c r="P236" s="246" t="str">
        <f t="shared" si="18"/>
        <v>Yes</v>
      </c>
    </row>
    <row r="237" spans="1:16" x14ac:dyDescent="0.25">
      <c r="A237" s="218" t="s">
        <v>604</v>
      </c>
      <c r="B237" s="218" t="s">
        <v>604</v>
      </c>
      <c r="C237" s="218" t="s">
        <v>234</v>
      </c>
      <c r="D237" s="219">
        <v>5004</v>
      </c>
      <c r="E237" s="220">
        <v>1</v>
      </c>
      <c r="F237" s="249">
        <f t="shared" si="15"/>
        <v>5004</v>
      </c>
      <c r="G237" s="250">
        <f t="shared" si="16"/>
        <v>3500</v>
      </c>
      <c r="H237" s="250">
        <f t="shared" si="17"/>
        <v>1800</v>
      </c>
      <c r="I237" s="221" t="s">
        <v>785</v>
      </c>
      <c r="J237" s="221" t="s">
        <v>784</v>
      </c>
      <c r="K237" s="221" t="s">
        <v>894</v>
      </c>
      <c r="L237" s="221" t="s">
        <v>894</v>
      </c>
      <c r="M237" s="221" t="s">
        <v>894</v>
      </c>
      <c r="N237" s="221" t="s">
        <v>894</v>
      </c>
      <c r="O237" s="221" t="s">
        <v>894</v>
      </c>
      <c r="P237" s="246" t="str">
        <f t="shared" si="18"/>
        <v>Yes</v>
      </c>
    </row>
    <row r="238" spans="1:16" x14ac:dyDescent="0.25">
      <c r="A238" s="218" t="s">
        <v>605</v>
      </c>
      <c r="B238" s="218" t="s">
        <v>605</v>
      </c>
      <c r="C238" s="218" t="s">
        <v>235</v>
      </c>
      <c r="D238" s="219">
        <v>54481</v>
      </c>
      <c r="E238" s="220">
        <v>1</v>
      </c>
      <c r="F238" s="249">
        <f t="shared" si="15"/>
        <v>54481</v>
      </c>
      <c r="G238" s="250">
        <f t="shared" si="16"/>
        <v>6500</v>
      </c>
      <c r="H238" s="250">
        <f t="shared" si="17"/>
        <v>2400</v>
      </c>
      <c r="I238" s="221" t="s">
        <v>786</v>
      </c>
      <c r="J238" s="221" t="s">
        <v>785</v>
      </c>
      <c r="K238" s="221" t="s">
        <v>894</v>
      </c>
      <c r="L238" s="221" t="s">
        <v>894</v>
      </c>
      <c r="M238" s="221" t="s">
        <v>894</v>
      </c>
      <c r="N238" s="221" t="s">
        <v>894</v>
      </c>
      <c r="O238" s="221" t="s">
        <v>894</v>
      </c>
      <c r="P238" s="246" t="str">
        <f t="shared" si="18"/>
        <v>Yes</v>
      </c>
    </row>
    <row r="239" spans="1:16" x14ac:dyDescent="0.25">
      <c r="A239" s="218" t="s">
        <v>606</v>
      </c>
      <c r="B239" s="218" t="s">
        <v>606</v>
      </c>
      <c r="C239" s="218" t="s">
        <v>236</v>
      </c>
      <c r="D239" s="219">
        <v>1280</v>
      </c>
      <c r="E239" s="220">
        <v>1</v>
      </c>
      <c r="F239" s="249">
        <f t="shared" si="15"/>
        <v>1280</v>
      </c>
      <c r="G239" s="250">
        <f t="shared" si="16"/>
        <v>2600</v>
      </c>
      <c r="H239" s="250">
        <f t="shared" si="17"/>
        <v>1500</v>
      </c>
      <c r="I239" s="221" t="s">
        <v>784</v>
      </c>
      <c r="J239" s="221" t="s">
        <v>786</v>
      </c>
      <c r="K239" s="221" t="s">
        <v>894</v>
      </c>
      <c r="L239" s="221" t="s">
        <v>894</v>
      </c>
      <c r="M239" s="221" t="s">
        <v>894</v>
      </c>
      <c r="N239" s="221" t="s">
        <v>894</v>
      </c>
      <c r="O239" s="221" t="s">
        <v>894</v>
      </c>
      <c r="P239" s="246" t="str">
        <f t="shared" si="18"/>
        <v>Yes</v>
      </c>
    </row>
    <row r="240" spans="1:16" x14ac:dyDescent="0.25">
      <c r="A240" s="218" t="s">
        <v>607</v>
      </c>
      <c r="B240" s="218" t="s">
        <v>607</v>
      </c>
      <c r="C240" s="218" t="s">
        <v>237</v>
      </c>
      <c r="D240" s="219">
        <v>18361</v>
      </c>
      <c r="E240" s="220">
        <v>1</v>
      </c>
      <c r="F240" s="249">
        <f t="shared" si="15"/>
        <v>18361</v>
      </c>
      <c r="G240" s="250">
        <f t="shared" si="16"/>
        <v>4100</v>
      </c>
      <c r="H240" s="250">
        <f t="shared" si="17"/>
        <v>2000</v>
      </c>
      <c r="I240" s="221" t="s">
        <v>785</v>
      </c>
      <c r="J240" s="221" t="s">
        <v>784</v>
      </c>
      <c r="K240" s="221" t="s">
        <v>894</v>
      </c>
      <c r="L240" s="221" t="s">
        <v>894</v>
      </c>
      <c r="M240" s="221" t="s">
        <v>894</v>
      </c>
      <c r="N240" s="221" t="s">
        <v>894</v>
      </c>
      <c r="O240" s="221" t="s">
        <v>894</v>
      </c>
      <c r="P240" s="246" t="str">
        <f t="shared" si="18"/>
        <v>Yes</v>
      </c>
    </row>
    <row r="241" spans="1:16" x14ac:dyDescent="0.25">
      <c r="A241" s="218" t="s">
        <v>608</v>
      </c>
      <c r="B241" s="218" t="s">
        <v>608</v>
      </c>
      <c r="C241" s="218" t="s">
        <v>238</v>
      </c>
      <c r="D241" s="219">
        <v>11604</v>
      </c>
      <c r="E241" s="220">
        <v>1</v>
      </c>
      <c r="F241" s="249">
        <f t="shared" si="15"/>
        <v>11604</v>
      </c>
      <c r="G241" s="250">
        <f t="shared" si="16"/>
        <v>3500</v>
      </c>
      <c r="H241" s="250">
        <f t="shared" si="17"/>
        <v>1800</v>
      </c>
      <c r="I241" s="221" t="s">
        <v>786</v>
      </c>
      <c r="J241" s="221" t="s">
        <v>785</v>
      </c>
      <c r="K241" s="221" t="s">
        <v>894</v>
      </c>
      <c r="L241" s="221" t="s">
        <v>894</v>
      </c>
      <c r="M241" s="221" t="s">
        <v>894</v>
      </c>
      <c r="N241" s="221" t="s">
        <v>894</v>
      </c>
      <c r="O241" s="221" t="s">
        <v>894</v>
      </c>
      <c r="P241" s="246" t="str">
        <f t="shared" si="18"/>
        <v>Yes</v>
      </c>
    </row>
    <row r="242" spans="1:16" x14ac:dyDescent="0.25">
      <c r="A242" s="218" t="s">
        <v>609</v>
      </c>
      <c r="B242" s="218" t="s">
        <v>609</v>
      </c>
      <c r="C242" s="218" t="s">
        <v>239</v>
      </c>
      <c r="D242" s="219">
        <v>814</v>
      </c>
      <c r="E242" s="220">
        <v>1</v>
      </c>
      <c r="F242" s="249">
        <f t="shared" si="15"/>
        <v>814</v>
      </c>
      <c r="G242" s="250">
        <f t="shared" si="16"/>
        <v>2600</v>
      </c>
      <c r="H242" s="250">
        <f t="shared" si="17"/>
        <v>1500</v>
      </c>
      <c r="I242" s="221" t="s">
        <v>784</v>
      </c>
      <c r="J242" s="221" t="s">
        <v>786</v>
      </c>
      <c r="K242" s="221" t="s">
        <v>894</v>
      </c>
      <c r="L242" s="221" t="s">
        <v>894</v>
      </c>
      <c r="M242" s="221" t="s">
        <v>894</v>
      </c>
      <c r="N242" s="221" t="s">
        <v>894</v>
      </c>
      <c r="O242" s="221" t="s">
        <v>894</v>
      </c>
      <c r="P242" s="246" t="str">
        <f t="shared" si="18"/>
        <v>Yes</v>
      </c>
    </row>
    <row r="243" spans="1:16" x14ac:dyDescent="0.25">
      <c r="A243" s="218" t="s">
        <v>610</v>
      </c>
      <c r="B243" s="218" t="s">
        <v>610</v>
      </c>
      <c r="C243" s="218" t="s">
        <v>240</v>
      </c>
      <c r="D243" s="219">
        <v>1194</v>
      </c>
      <c r="E243" s="220">
        <v>1</v>
      </c>
      <c r="F243" s="249">
        <f t="shared" si="15"/>
        <v>1194</v>
      </c>
      <c r="G243" s="250">
        <f t="shared" si="16"/>
        <v>2600</v>
      </c>
      <c r="H243" s="250">
        <f t="shared" si="17"/>
        <v>1500</v>
      </c>
      <c r="I243" s="221" t="s">
        <v>785</v>
      </c>
      <c r="J243" s="221" t="s">
        <v>784</v>
      </c>
      <c r="K243" s="221" t="s">
        <v>894</v>
      </c>
      <c r="L243" s="221" t="s">
        <v>894</v>
      </c>
      <c r="M243" s="221" t="s">
        <v>894</v>
      </c>
      <c r="N243" s="221" t="s">
        <v>894</v>
      </c>
      <c r="O243" s="221" t="s">
        <v>894</v>
      </c>
      <c r="P243" s="246" t="str">
        <f t="shared" si="18"/>
        <v>Yes</v>
      </c>
    </row>
    <row r="244" spans="1:16" x14ac:dyDescent="0.25">
      <c r="A244" s="218" t="s">
        <v>611</v>
      </c>
      <c r="B244" s="218" t="s">
        <v>611</v>
      </c>
      <c r="C244" s="218" t="s">
        <v>241</v>
      </c>
      <c r="D244" s="219">
        <v>1726</v>
      </c>
      <c r="E244" s="220">
        <v>1</v>
      </c>
      <c r="F244" s="249">
        <f t="shared" si="15"/>
        <v>1726</v>
      </c>
      <c r="G244" s="250">
        <f t="shared" si="16"/>
        <v>2600</v>
      </c>
      <c r="H244" s="250">
        <f t="shared" si="17"/>
        <v>1500</v>
      </c>
      <c r="I244" s="221" t="s">
        <v>786</v>
      </c>
      <c r="J244" s="221" t="s">
        <v>785</v>
      </c>
      <c r="K244" s="221" t="s">
        <v>894</v>
      </c>
      <c r="L244" s="221" t="s">
        <v>894</v>
      </c>
      <c r="M244" s="221" t="s">
        <v>894</v>
      </c>
      <c r="N244" s="221" t="s">
        <v>894</v>
      </c>
      <c r="O244" s="221" t="s">
        <v>894</v>
      </c>
      <c r="P244" s="246" t="str">
        <f t="shared" si="18"/>
        <v>Yes</v>
      </c>
    </row>
    <row r="245" spans="1:16" x14ac:dyDescent="0.25">
      <c r="A245" s="218" t="s">
        <v>612</v>
      </c>
      <c r="B245" s="218" t="s">
        <v>612</v>
      </c>
      <c r="C245" s="218" t="s">
        <v>242</v>
      </c>
      <c r="D245" s="219">
        <v>43927</v>
      </c>
      <c r="E245" s="220">
        <v>1</v>
      </c>
      <c r="F245" s="249">
        <f t="shared" si="15"/>
        <v>43927</v>
      </c>
      <c r="G245" s="250">
        <f t="shared" si="16"/>
        <v>5200</v>
      </c>
      <c r="H245" s="250">
        <f t="shared" si="17"/>
        <v>2200</v>
      </c>
      <c r="I245" s="221" t="s">
        <v>784</v>
      </c>
      <c r="J245" s="221" t="s">
        <v>786</v>
      </c>
      <c r="K245" s="221" t="s">
        <v>894</v>
      </c>
      <c r="L245" s="221" t="s">
        <v>894</v>
      </c>
      <c r="M245" s="221" t="s">
        <v>894</v>
      </c>
      <c r="N245" s="221" t="s">
        <v>894</v>
      </c>
      <c r="O245" s="221" t="s">
        <v>894</v>
      </c>
      <c r="P245" s="246" t="str">
        <f t="shared" si="18"/>
        <v>Yes</v>
      </c>
    </row>
    <row r="246" spans="1:16" x14ac:dyDescent="0.25">
      <c r="A246" s="218" t="s">
        <v>613</v>
      </c>
      <c r="B246" s="218" t="s">
        <v>613</v>
      </c>
      <c r="C246" s="218" t="s">
        <v>243</v>
      </c>
      <c r="D246" s="219">
        <v>633</v>
      </c>
      <c r="E246" s="220">
        <v>1</v>
      </c>
      <c r="F246" s="249">
        <f t="shared" si="15"/>
        <v>633</v>
      </c>
      <c r="G246" s="250">
        <f t="shared" si="16"/>
        <v>2600</v>
      </c>
      <c r="H246" s="250">
        <f t="shared" si="17"/>
        <v>1500</v>
      </c>
      <c r="I246" s="221" t="s">
        <v>785</v>
      </c>
      <c r="J246" s="221" t="s">
        <v>784</v>
      </c>
      <c r="K246" s="221" t="s">
        <v>894</v>
      </c>
      <c r="L246" s="221" t="s">
        <v>894</v>
      </c>
      <c r="M246" s="221" t="s">
        <v>894</v>
      </c>
      <c r="N246" s="221" t="s">
        <v>894</v>
      </c>
      <c r="O246" s="221" t="s">
        <v>894</v>
      </c>
      <c r="P246" s="246" t="str">
        <f t="shared" si="18"/>
        <v>Yes</v>
      </c>
    </row>
    <row r="247" spans="1:16" x14ac:dyDescent="0.25">
      <c r="A247" s="218" t="s">
        <v>614</v>
      </c>
      <c r="B247" s="218" t="s">
        <v>614</v>
      </c>
      <c r="C247" s="218" t="s">
        <v>244</v>
      </c>
      <c r="D247" s="219">
        <v>9945</v>
      </c>
      <c r="E247" s="220">
        <v>1</v>
      </c>
      <c r="F247" s="249">
        <f t="shared" si="15"/>
        <v>9945</v>
      </c>
      <c r="G247" s="250">
        <f t="shared" si="16"/>
        <v>3500</v>
      </c>
      <c r="H247" s="250">
        <f t="shared" si="17"/>
        <v>1800</v>
      </c>
      <c r="I247" s="221" t="s">
        <v>786</v>
      </c>
      <c r="J247" s="221" t="s">
        <v>785</v>
      </c>
      <c r="K247" s="221" t="s">
        <v>894</v>
      </c>
      <c r="L247" s="221" t="s">
        <v>894</v>
      </c>
      <c r="M247" s="221" t="s">
        <v>894</v>
      </c>
      <c r="N247" s="221" t="s">
        <v>894</v>
      </c>
      <c r="O247" s="221" t="s">
        <v>894</v>
      </c>
      <c r="P247" s="246" t="str">
        <f t="shared" si="18"/>
        <v>Yes</v>
      </c>
    </row>
    <row r="248" spans="1:16" x14ac:dyDescent="0.25">
      <c r="A248" s="218" t="s">
        <v>615</v>
      </c>
      <c r="B248" s="218" t="s">
        <v>615</v>
      </c>
      <c r="C248" s="218" t="s">
        <v>245</v>
      </c>
      <c r="D248" s="219">
        <v>61217</v>
      </c>
      <c r="E248" s="220">
        <v>1</v>
      </c>
      <c r="F248" s="249">
        <f t="shared" si="15"/>
        <v>61217</v>
      </c>
      <c r="G248" s="250">
        <f t="shared" si="16"/>
        <v>6500</v>
      </c>
      <c r="H248" s="250">
        <f t="shared" si="17"/>
        <v>2400</v>
      </c>
      <c r="I248" s="221" t="s">
        <v>784</v>
      </c>
      <c r="J248" s="221" t="s">
        <v>786</v>
      </c>
      <c r="K248" s="221" t="s">
        <v>894</v>
      </c>
      <c r="L248" s="221" t="s">
        <v>894</v>
      </c>
      <c r="M248" s="221" t="s">
        <v>894</v>
      </c>
      <c r="N248" s="221" t="s">
        <v>894</v>
      </c>
      <c r="O248" s="221" t="s">
        <v>894</v>
      </c>
      <c r="P248" s="246" t="str">
        <f t="shared" si="18"/>
        <v>Yes</v>
      </c>
    </row>
    <row r="249" spans="1:16" x14ac:dyDescent="0.25">
      <c r="A249" s="218" t="s">
        <v>616</v>
      </c>
      <c r="B249" s="218" t="s">
        <v>616</v>
      </c>
      <c r="C249" s="218" t="s">
        <v>246</v>
      </c>
      <c r="D249" s="219">
        <v>2930</v>
      </c>
      <c r="E249" s="220">
        <v>1</v>
      </c>
      <c r="F249" s="249">
        <f t="shared" si="15"/>
        <v>2930</v>
      </c>
      <c r="G249" s="250">
        <f t="shared" si="16"/>
        <v>2600</v>
      </c>
      <c r="H249" s="250">
        <f t="shared" si="17"/>
        <v>1500</v>
      </c>
      <c r="I249" s="221" t="s">
        <v>785</v>
      </c>
      <c r="J249" s="221" t="s">
        <v>784</v>
      </c>
      <c r="K249" s="221" t="s">
        <v>894</v>
      </c>
      <c r="L249" s="221" t="s">
        <v>894</v>
      </c>
      <c r="M249" s="221" t="s">
        <v>894</v>
      </c>
      <c r="N249" s="221" t="s">
        <v>894</v>
      </c>
      <c r="O249" s="221" t="s">
        <v>894</v>
      </c>
      <c r="P249" s="246" t="str">
        <f t="shared" si="18"/>
        <v>Yes</v>
      </c>
    </row>
    <row r="250" spans="1:16" x14ac:dyDescent="0.25">
      <c r="A250" s="218" t="s">
        <v>617</v>
      </c>
      <c r="B250" s="218" t="s">
        <v>617</v>
      </c>
      <c r="C250" s="218" t="s">
        <v>247</v>
      </c>
      <c r="D250" s="219">
        <v>3495</v>
      </c>
      <c r="E250" s="220">
        <v>1</v>
      </c>
      <c r="F250" s="249">
        <f t="shared" si="15"/>
        <v>3495</v>
      </c>
      <c r="G250" s="250">
        <f t="shared" si="16"/>
        <v>2600</v>
      </c>
      <c r="H250" s="250">
        <f t="shared" si="17"/>
        <v>1500</v>
      </c>
      <c r="I250" s="221" t="s">
        <v>786</v>
      </c>
      <c r="J250" s="221" t="s">
        <v>785</v>
      </c>
      <c r="K250" s="221" t="s">
        <v>894</v>
      </c>
      <c r="L250" s="221" t="s">
        <v>894</v>
      </c>
      <c r="M250" s="221" t="s">
        <v>894</v>
      </c>
      <c r="N250" s="221" t="s">
        <v>894</v>
      </c>
      <c r="O250" s="221" t="s">
        <v>894</v>
      </c>
      <c r="P250" s="246" t="str">
        <f t="shared" si="18"/>
        <v>Yes</v>
      </c>
    </row>
    <row r="251" spans="1:16" x14ac:dyDescent="0.25">
      <c r="A251" s="218" t="s">
        <v>618</v>
      </c>
      <c r="B251" s="218" t="s">
        <v>618</v>
      </c>
      <c r="C251" s="218" t="s">
        <v>248</v>
      </c>
      <c r="D251" s="219">
        <v>3664</v>
      </c>
      <c r="E251" s="220">
        <v>1</v>
      </c>
      <c r="F251" s="249">
        <f t="shared" si="15"/>
        <v>3664</v>
      </c>
      <c r="G251" s="250">
        <f t="shared" si="16"/>
        <v>2600</v>
      </c>
      <c r="H251" s="250">
        <f t="shared" si="17"/>
        <v>1500</v>
      </c>
      <c r="I251" s="221" t="s">
        <v>784</v>
      </c>
      <c r="J251" s="221" t="s">
        <v>786</v>
      </c>
      <c r="K251" s="221" t="s">
        <v>894</v>
      </c>
      <c r="L251" s="221" t="s">
        <v>894</v>
      </c>
      <c r="M251" s="221" t="s">
        <v>894</v>
      </c>
      <c r="N251" s="221" t="s">
        <v>894</v>
      </c>
      <c r="O251" s="221" t="s">
        <v>894</v>
      </c>
      <c r="P251" s="246" t="str">
        <f t="shared" si="18"/>
        <v>Yes</v>
      </c>
    </row>
    <row r="252" spans="1:16" x14ac:dyDescent="0.25">
      <c r="A252" s="218" t="s">
        <v>619</v>
      </c>
      <c r="B252" s="218" t="s">
        <v>619</v>
      </c>
      <c r="C252" s="218" t="s">
        <v>249</v>
      </c>
      <c r="D252" s="219">
        <v>101636</v>
      </c>
      <c r="E252" s="220">
        <v>1</v>
      </c>
      <c r="F252" s="249">
        <f t="shared" si="15"/>
        <v>101636</v>
      </c>
      <c r="G252" s="250">
        <f t="shared" si="16"/>
        <v>10200</v>
      </c>
      <c r="H252" s="250">
        <f t="shared" si="17"/>
        <v>2600</v>
      </c>
      <c r="I252" s="221" t="s">
        <v>785</v>
      </c>
      <c r="J252" s="221" t="s">
        <v>784</v>
      </c>
      <c r="K252" s="221" t="s">
        <v>894</v>
      </c>
      <c r="L252" s="221" t="s">
        <v>894</v>
      </c>
      <c r="M252" s="221" t="s">
        <v>894</v>
      </c>
      <c r="N252" s="221" t="s">
        <v>894</v>
      </c>
      <c r="O252" s="221" t="s">
        <v>894</v>
      </c>
      <c r="P252" s="246" t="str">
        <f t="shared" si="18"/>
        <v>Yes</v>
      </c>
    </row>
    <row r="253" spans="1:16" x14ac:dyDescent="0.25">
      <c r="A253" s="218" t="s">
        <v>620</v>
      </c>
      <c r="B253" s="218" t="s">
        <v>620</v>
      </c>
      <c r="C253" s="218" t="s">
        <v>250</v>
      </c>
      <c r="D253" s="219">
        <v>34984</v>
      </c>
      <c r="E253" s="220">
        <v>1</v>
      </c>
      <c r="F253" s="249">
        <f t="shared" si="15"/>
        <v>34984</v>
      </c>
      <c r="G253" s="250">
        <f t="shared" si="16"/>
        <v>5200</v>
      </c>
      <c r="H253" s="250">
        <f t="shared" si="17"/>
        <v>2200</v>
      </c>
      <c r="I253" s="221" t="s">
        <v>786</v>
      </c>
      <c r="J253" s="221" t="s">
        <v>785</v>
      </c>
      <c r="K253" s="221" t="s">
        <v>894</v>
      </c>
      <c r="L253" s="221" t="s">
        <v>894</v>
      </c>
      <c r="M253" s="221" t="s">
        <v>894</v>
      </c>
      <c r="N253" s="221" t="s">
        <v>894</v>
      </c>
      <c r="O253" s="221" t="s">
        <v>894</v>
      </c>
      <c r="P253" s="246" t="str">
        <f t="shared" si="18"/>
        <v>Yes</v>
      </c>
    </row>
    <row r="254" spans="1:16" x14ac:dyDescent="0.25">
      <c r="A254" s="218" t="s">
        <v>621</v>
      </c>
      <c r="B254" s="218" t="s">
        <v>621</v>
      </c>
      <c r="C254" s="218" t="s">
        <v>251</v>
      </c>
      <c r="D254" s="219">
        <v>15142</v>
      </c>
      <c r="E254" s="220">
        <v>1</v>
      </c>
      <c r="F254" s="249">
        <f t="shared" si="15"/>
        <v>15142</v>
      </c>
      <c r="G254" s="250">
        <f t="shared" si="16"/>
        <v>4100</v>
      </c>
      <c r="H254" s="250">
        <f t="shared" si="17"/>
        <v>2000</v>
      </c>
      <c r="I254" s="221" t="s">
        <v>784</v>
      </c>
      <c r="J254" s="221" t="s">
        <v>786</v>
      </c>
      <c r="K254" s="221" t="s">
        <v>894</v>
      </c>
      <c r="L254" s="221" t="s">
        <v>894</v>
      </c>
      <c r="M254" s="221" t="s">
        <v>894</v>
      </c>
      <c r="N254" s="221" t="s">
        <v>894</v>
      </c>
      <c r="O254" s="221" t="s">
        <v>894</v>
      </c>
      <c r="P254" s="246" t="str">
        <f t="shared" si="18"/>
        <v>Yes</v>
      </c>
    </row>
    <row r="255" spans="1:16" x14ac:dyDescent="0.25">
      <c r="A255" s="218" t="s">
        <v>622</v>
      </c>
      <c r="B255" s="218" t="s">
        <v>622</v>
      </c>
      <c r="C255" s="218" t="s">
        <v>252</v>
      </c>
      <c r="D255" s="219">
        <v>25518</v>
      </c>
      <c r="E255" s="220">
        <v>1</v>
      </c>
      <c r="F255" s="249">
        <f t="shared" si="15"/>
        <v>25518</v>
      </c>
      <c r="G255" s="250">
        <f t="shared" si="16"/>
        <v>4100</v>
      </c>
      <c r="H255" s="250">
        <f t="shared" si="17"/>
        <v>2000</v>
      </c>
      <c r="I255" s="221" t="s">
        <v>785</v>
      </c>
      <c r="J255" s="221" t="s">
        <v>784</v>
      </c>
      <c r="K255" s="221" t="s">
        <v>894</v>
      </c>
      <c r="L255" s="221" t="s">
        <v>894</v>
      </c>
      <c r="M255" s="221" t="s">
        <v>894</v>
      </c>
      <c r="N255" s="221" t="s">
        <v>894</v>
      </c>
      <c r="O255" s="221" t="s">
        <v>894</v>
      </c>
      <c r="P255" s="246" t="str">
        <f t="shared" si="18"/>
        <v>Yes</v>
      </c>
    </row>
    <row r="256" spans="1:16" x14ac:dyDescent="0.25">
      <c r="A256" s="218" t="s">
        <v>623</v>
      </c>
      <c r="B256" s="218" t="s">
        <v>623</v>
      </c>
      <c r="C256" s="218" t="s">
        <v>253</v>
      </c>
      <c r="D256" s="219">
        <v>12502</v>
      </c>
      <c r="E256" s="220">
        <v>1</v>
      </c>
      <c r="F256" s="249">
        <f t="shared" si="15"/>
        <v>12502</v>
      </c>
      <c r="G256" s="250">
        <f t="shared" si="16"/>
        <v>3500</v>
      </c>
      <c r="H256" s="250">
        <f t="shared" si="17"/>
        <v>1800</v>
      </c>
      <c r="I256" s="221" t="s">
        <v>786</v>
      </c>
      <c r="J256" s="221" t="s">
        <v>785</v>
      </c>
      <c r="K256" s="221" t="s">
        <v>894</v>
      </c>
      <c r="L256" s="221" t="s">
        <v>894</v>
      </c>
      <c r="M256" s="221" t="s">
        <v>894</v>
      </c>
      <c r="N256" s="221" t="s">
        <v>894</v>
      </c>
      <c r="O256" s="221" t="s">
        <v>894</v>
      </c>
      <c r="P256" s="246" t="str">
        <f t="shared" si="18"/>
        <v>Yes</v>
      </c>
    </row>
    <row r="257" spans="1:16" x14ac:dyDescent="0.25">
      <c r="A257" s="218" t="s">
        <v>624</v>
      </c>
      <c r="B257" s="218" t="s">
        <v>624</v>
      </c>
      <c r="C257" s="218" t="s">
        <v>254</v>
      </c>
      <c r="D257" s="219">
        <v>62186</v>
      </c>
      <c r="E257" s="220">
        <v>1</v>
      </c>
      <c r="F257" s="249">
        <f t="shared" ref="F257:F320" si="19">D257*E257</f>
        <v>62186</v>
      </c>
      <c r="G257" s="250">
        <f t="shared" si="16"/>
        <v>6500</v>
      </c>
      <c r="H257" s="250">
        <f t="shared" si="17"/>
        <v>2400</v>
      </c>
      <c r="I257" s="221" t="s">
        <v>784</v>
      </c>
      <c r="J257" s="221" t="s">
        <v>786</v>
      </c>
      <c r="K257" s="221" t="s">
        <v>894</v>
      </c>
      <c r="L257" s="221" t="s">
        <v>894</v>
      </c>
      <c r="M257" s="221" t="s">
        <v>894</v>
      </c>
      <c r="N257" s="221" t="s">
        <v>894</v>
      </c>
      <c r="O257" s="221" t="s">
        <v>894</v>
      </c>
      <c r="P257" s="246" t="str">
        <f t="shared" si="18"/>
        <v>Yes</v>
      </c>
    </row>
    <row r="258" spans="1:16" x14ac:dyDescent="0.25">
      <c r="A258" s="218" t="s">
        <v>625</v>
      </c>
      <c r="B258" s="218" t="s">
        <v>625</v>
      </c>
      <c r="C258" s="218" t="s">
        <v>255</v>
      </c>
      <c r="D258" s="219">
        <v>1407</v>
      </c>
      <c r="E258" s="220">
        <v>1</v>
      </c>
      <c r="F258" s="249">
        <f t="shared" si="19"/>
        <v>1407</v>
      </c>
      <c r="G258" s="250">
        <f t="shared" ref="G258:G321" si="20">IF(F258&lt;5000,$T$3,IF(F258&lt;15000,$T$4,IF(F258&lt;30000,$T$5,IF(F258&lt;50000,$T$6,IF(F258&lt;90000,$T$7,IF(F258&lt;500000,$T$8,$T$9))))))</f>
        <v>2600</v>
      </c>
      <c r="H258" s="250">
        <f t="shared" ref="H258:H321" si="21">IF(F258&lt;5000,$U$3,IF(F258&lt;15000,$U$4,IF(F258&lt;30000,$U$5,IF(F258&lt;50000,$U$6,IF(F258&lt;90000,$U$7,IF(F258&lt;500000,$U$8,$U$9))))))</f>
        <v>1500</v>
      </c>
      <c r="I258" s="221" t="s">
        <v>785</v>
      </c>
      <c r="J258" s="221" t="s">
        <v>784</v>
      </c>
      <c r="K258" s="221" t="s">
        <v>894</v>
      </c>
      <c r="L258" s="221" t="s">
        <v>894</v>
      </c>
      <c r="M258" s="221" t="s">
        <v>894</v>
      </c>
      <c r="N258" s="221" t="s">
        <v>894</v>
      </c>
      <c r="O258" s="221" t="s">
        <v>894</v>
      </c>
      <c r="P258" s="246" t="str">
        <f t="shared" si="18"/>
        <v>Yes</v>
      </c>
    </row>
    <row r="259" spans="1:16" x14ac:dyDescent="0.25">
      <c r="A259" s="218" t="s">
        <v>626</v>
      </c>
      <c r="B259" s="218" t="s">
        <v>626</v>
      </c>
      <c r="C259" s="218" t="s">
        <v>256</v>
      </c>
      <c r="D259" s="219">
        <v>5717</v>
      </c>
      <c r="E259" s="220">
        <v>1</v>
      </c>
      <c r="F259" s="249">
        <f t="shared" si="19"/>
        <v>5717</v>
      </c>
      <c r="G259" s="250">
        <f t="shared" si="20"/>
        <v>3500</v>
      </c>
      <c r="H259" s="250">
        <f t="shared" si="21"/>
        <v>1800</v>
      </c>
      <c r="I259" s="221" t="s">
        <v>786</v>
      </c>
      <c r="J259" s="221" t="s">
        <v>785</v>
      </c>
      <c r="K259" s="221" t="s">
        <v>894</v>
      </c>
      <c r="L259" s="221" t="s">
        <v>894</v>
      </c>
      <c r="M259" s="221" t="s">
        <v>894</v>
      </c>
      <c r="N259" s="221" t="s">
        <v>894</v>
      </c>
      <c r="O259" s="221" t="s">
        <v>894</v>
      </c>
      <c r="P259" s="246" t="str">
        <f t="shared" ref="P259:P322" si="22">IF(COUNTIF(K259:O259, "Yes")&lt;1, "No", "Yes")</f>
        <v>Yes</v>
      </c>
    </row>
    <row r="260" spans="1:16" x14ac:dyDescent="0.25">
      <c r="A260" s="218" t="s">
        <v>627</v>
      </c>
      <c r="B260" s="218" t="s">
        <v>627</v>
      </c>
      <c r="C260" s="218" t="s">
        <v>257</v>
      </c>
      <c r="D260" s="219">
        <v>17803</v>
      </c>
      <c r="E260" s="220">
        <v>1</v>
      </c>
      <c r="F260" s="249">
        <f t="shared" si="19"/>
        <v>17803</v>
      </c>
      <c r="G260" s="250">
        <f t="shared" si="20"/>
        <v>4100</v>
      </c>
      <c r="H260" s="250">
        <f t="shared" si="21"/>
        <v>2000</v>
      </c>
      <c r="I260" s="221" t="s">
        <v>784</v>
      </c>
      <c r="J260" s="221" t="s">
        <v>786</v>
      </c>
      <c r="K260" s="221" t="s">
        <v>894</v>
      </c>
      <c r="L260" s="221" t="s">
        <v>894</v>
      </c>
      <c r="M260" s="221" t="s">
        <v>894</v>
      </c>
      <c r="N260" s="221" t="s">
        <v>894</v>
      </c>
      <c r="O260" s="221" t="s">
        <v>894</v>
      </c>
      <c r="P260" s="246" t="str">
        <f t="shared" si="22"/>
        <v>Yes</v>
      </c>
    </row>
    <row r="261" spans="1:16" x14ac:dyDescent="0.25">
      <c r="A261" s="218" t="s">
        <v>628</v>
      </c>
      <c r="B261" s="218" t="s">
        <v>628</v>
      </c>
      <c r="C261" s="218" t="s">
        <v>258</v>
      </c>
      <c r="D261" s="219">
        <v>6992</v>
      </c>
      <c r="E261" s="220">
        <v>1</v>
      </c>
      <c r="F261" s="249">
        <f t="shared" si="19"/>
        <v>6992</v>
      </c>
      <c r="G261" s="250">
        <f t="shared" si="20"/>
        <v>3500</v>
      </c>
      <c r="H261" s="250">
        <f t="shared" si="21"/>
        <v>1800</v>
      </c>
      <c r="I261" s="221" t="s">
        <v>785</v>
      </c>
      <c r="J261" s="221" t="s">
        <v>784</v>
      </c>
      <c r="K261" s="221" t="s">
        <v>894</v>
      </c>
      <c r="L261" s="221" t="s">
        <v>894</v>
      </c>
      <c r="M261" s="221" t="s">
        <v>894</v>
      </c>
      <c r="N261" s="221" t="s">
        <v>894</v>
      </c>
      <c r="O261" s="221" t="s">
        <v>894</v>
      </c>
      <c r="P261" s="246" t="str">
        <f t="shared" si="22"/>
        <v>Yes</v>
      </c>
    </row>
    <row r="262" spans="1:16" x14ac:dyDescent="0.25">
      <c r="A262" s="218" t="s">
        <v>629</v>
      </c>
      <c r="B262" s="218" t="s">
        <v>629</v>
      </c>
      <c r="C262" s="218" t="s">
        <v>259</v>
      </c>
      <c r="D262" s="219">
        <v>424</v>
      </c>
      <c r="E262" s="220">
        <v>1</v>
      </c>
      <c r="F262" s="249">
        <f t="shared" si="19"/>
        <v>424</v>
      </c>
      <c r="G262" s="250">
        <f t="shared" si="20"/>
        <v>2600</v>
      </c>
      <c r="H262" s="250">
        <f t="shared" si="21"/>
        <v>1500</v>
      </c>
      <c r="I262" s="221" t="s">
        <v>786</v>
      </c>
      <c r="J262" s="221" t="s">
        <v>785</v>
      </c>
      <c r="K262" s="221" t="s">
        <v>894</v>
      </c>
      <c r="L262" s="221" t="s">
        <v>894</v>
      </c>
      <c r="M262" s="221" t="s">
        <v>894</v>
      </c>
      <c r="N262" s="221" t="s">
        <v>894</v>
      </c>
      <c r="O262" s="221" t="s">
        <v>894</v>
      </c>
      <c r="P262" s="246" t="str">
        <f t="shared" si="22"/>
        <v>Yes</v>
      </c>
    </row>
    <row r="263" spans="1:16" x14ac:dyDescent="0.25">
      <c r="A263" s="218" t="s">
        <v>630</v>
      </c>
      <c r="B263" s="218" t="s">
        <v>630</v>
      </c>
      <c r="C263" s="218" t="s">
        <v>260</v>
      </c>
      <c r="D263" s="219">
        <v>6161</v>
      </c>
      <c r="E263" s="220">
        <v>1</v>
      </c>
      <c r="F263" s="249">
        <f t="shared" si="19"/>
        <v>6161</v>
      </c>
      <c r="G263" s="250">
        <f t="shared" si="20"/>
        <v>3500</v>
      </c>
      <c r="H263" s="250">
        <f t="shared" si="21"/>
        <v>1800</v>
      </c>
      <c r="I263" s="221" t="s">
        <v>784</v>
      </c>
      <c r="J263" s="221" t="s">
        <v>786</v>
      </c>
      <c r="K263" s="221" t="s">
        <v>894</v>
      </c>
      <c r="L263" s="221" t="s">
        <v>894</v>
      </c>
      <c r="M263" s="221" t="s">
        <v>894</v>
      </c>
      <c r="N263" s="221" t="s">
        <v>894</v>
      </c>
      <c r="O263" s="221" t="s">
        <v>894</v>
      </c>
      <c r="P263" s="246" t="str">
        <f t="shared" si="22"/>
        <v>Yes</v>
      </c>
    </row>
    <row r="264" spans="1:16" x14ac:dyDescent="0.25">
      <c r="A264" s="218" t="s">
        <v>631</v>
      </c>
      <c r="B264" s="218" t="s">
        <v>631</v>
      </c>
      <c r="C264" s="218" t="s">
        <v>261</v>
      </c>
      <c r="D264" s="219">
        <v>1250</v>
      </c>
      <c r="E264" s="220">
        <v>1</v>
      </c>
      <c r="F264" s="249">
        <f t="shared" si="19"/>
        <v>1250</v>
      </c>
      <c r="G264" s="250">
        <f t="shared" si="20"/>
        <v>2600</v>
      </c>
      <c r="H264" s="250">
        <f t="shared" si="21"/>
        <v>1500</v>
      </c>
      <c r="I264" s="221" t="s">
        <v>785</v>
      </c>
      <c r="J264" s="221" t="s">
        <v>784</v>
      </c>
      <c r="K264" s="221" t="s">
        <v>894</v>
      </c>
      <c r="L264" s="221" t="s">
        <v>894</v>
      </c>
      <c r="M264" s="221" t="s">
        <v>894</v>
      </c>
      <c r="N264" s="221" t="s">
        <v>894</v>
      </c>
      <c r="O264" s="221" t="s">
        <v>894</v>
      </c>
      <c r="P264" s="246" t="str">
        <f t="shared" si="22"/>
        <v>Yes</v>
      </c>
    </row>
    <row r="265" spans="1:16" x14ac:dyDescent="0.25">
      <c r="A265" s="218" t="s">
        <v>632</v>
      </c>
      <c r="B265" s="218" t="s">
        <v>632</v>
      </c>
      <c r="C265" s="218" t="s">
        <v>262</v>
      </c>
      <c r="D265" s="219">
        <v>1643</v>
      </c>
      <c r="E265" s="220">
        <v>1</v>
      </c>
      <c r="F265" s="249">
        <f t="shared" si="19"/>
        <v>1643</v>
      </c>
      <c r="G265" s="250">
        <f t="shared" si="20"/>
        <v>2600</v>
      </c>
      <c r="H265" s="250">
        <f t="shared" si="21"/>
        <v>1500</v>
      </c>
      <c r="I265" s="221" t="s">
        <v>786</v>
      </c>
      <c r="J265" s="221" t="s">
        <v>785</v>
      </c>
      <c r="K265" s="221" t="s">
        <v>894</v>
      </c>
      <c r="L265" s="221" t="s">
        <v>894</v>
      </c>
      <c r="M265" s="221" t="s">
        <v>894</v>
      </c>
      <c r="N265" s="221" t="s">
        <v>894</v>
      </c>
      <c r="O265" s="221" t="s">
        <v>894</v>
      </c>
      <c r="P265" s="246" t="str">
        <f t="shared" si="22"/>
        <v>Yes</v>
      </c>
    </row>
    <row r="266" spans="1:16" x14ac:dyDescent="0.25">
      <c r="A266" s="218" t="s">
        <v>633</v>
      </c>
      <c r="B266" s="218" t="s">
        <v>633</v>
      </c>
      <c r="C266" s="218" t="s">
        <v>263</v>
      </c>
      <c r="D266" s="219">
        <v>9049</v>
      </c>
      <c r="E266" s="220">
        <v>1</v>
      </c>
      <c r="F266" s="249">
        <f t="shared" si="19"/>
        <v>9049</v>
      </c>
      <c r="G266" s="250">
        <f t="shared" si="20"/>
        <v>3500</v>
      </c>
      <c r="H266" s="250">
        <f t="shared" si="21"/>
        <v>1800</v>
      </c>
      <c r="I266" s="221" t="s">
        <v>784</v>
      </c>
      <c r="J266" s="221" t="s">
        <v>786</v>
      </c>
      <c r="K266" s="221" t="s">
        <v>894</v>
      </c>
      <c r="L266" s="221" t="s">
        <v>894</v>
      </c>
      <c r="M266" s="221" t="s">
        <v>894</v>
      </c>
      <c r="N266" s="221" t="s">
        <v>894</v>
      </c>
      <c r="O266" s="221" t="s">
        <v>894</v>
      </c>
      <c r="P266" s="246" t="str">
        <f t="shared" si="22"/>
        <v>Yes</v>
      </c>
    </row>
    <row r="267" spans="1:16" x14ac:dyDescent="0.25">
      <c r="A267" s="218" t="s">
        <v>634</v>
      </c>
      <c r="B267" s="218" t="s">
        <v>634</v>
      </c>
      <c r="C267" s="218" t="s">
        <v>264</v>
      </c>
      <c r="D267" s="219">
        <v>44480</v>
      </c>
      <c r="E267" s="220">
        <v>1</v>
      </c>
      <c r="F267" s="249">
        <f t="shared" si="19"/>
        <v>44480</v>
      </c>
      <c r="G267" s="250">
        <f t="shared" si="20"/>
        <v>5200</v>
      </c>
      <c r="H267" s="250">
        <f t="shared" si="21"/>
        <v>2200</v>
      </c>
      <c r="I267" s="221" t="s">
        <v>785</v>
      </c>
      <c r="J267" s="221" t="s">
        <v>784</v>
      </c>
      <c r="K267" s="221" t="s">
        <v>894</v>
      </c>
      <c r="L267" s="221" t="s">
        <v>894</v>
      </c>
      <c r="M267" s="221" t="s">
        <v>894</v>
      </c>
      <c r="N267" s="221" t="s">
        <v>894</v>
      </c>
      <c r="O267" s="221" t="s">
        <v>894</v>
      </c>
      <c r="P267" s="246" t="str">
        <f t="shared" si="22"/>
        <v>Yes</v>
      </c>
    </row>
    <row r="268" spans="1:16" x14ac:dyDescent="0.25">
      <c r="A268" s="218" t="s">
        <v>635</v>
      </c>
      <c r="B268" s="218" t="s">
        <v>635</v>
      </c>
      <c r="C268" s="218" t="s">
        <v>265</v>
      </c>
      <c r="D268" s="219">
        <v>9236</v>
      </c>
      <c r="E268" s="220">
        <v>1</v>
      </c>
      <c r="F268" s="249">
        <f t="shared" si="19"/>
        <v>9236</v>
      </c>
      <c r="G268" s="250">
        <f t="shared" si="20"/>
        <v>3500</v>
      </c>
      <c r="H268" s="250">
        <f t="shared" si="21"/>
        <v>1800</v>
      </c>
      <c r="I268" s="221" t="s">
        <v>786</v>
      </c>
      <c r="J268" s="221" t="s">
        <v>785</v>
      </c>
      <c r="K268" s="221" t="s">
        <v>894</v>
      </c>
      <c r="L268" s="221" t="s">
        <v>894</v>
      </c>
      <c r="M268" s="221" t="s">
        <v>894</v>
      </c>
      <c r="N268" s="221" t="s">
        <v>894</v>
      </c>
      <c r="O268" s="221" t="s">
        <v>894</v>
      </c>
      <c r="P268" s="246" t="str">
        <f t="shared" si="22"/>
        <v>Yes</v>
      </c>
    </row>
    <row r="269" spans="1:16" x14ac:dyDescent="0.25">
      <c r="A269" s="218" t="s">
        <v>636</v>
      </c>
      <c r="B269" s="218" t="s">
        <v>636</v>
      </c>
      <c r="C269" s="218" t="s">
        <v>266</v>
      </c>
      <c r="D269" s="219">
        <v>989</v>
      </c>
      <c r="E269" s="220">
        <v>1</v>
      </c>
      <c r="F269" s="249">
        <f t="shared" si="19"/>
        <v>989</v>
      </c>
      <c r="G269" s="250">
        <f t="shared" si="20"/>
        <v>2600</v>
      </c>
      <c r="H269" s="250">
        <f t="shared" si="21"/>
        <v>1500</v>
      </c>
      <c r="I269" s="221" t="s">
        <v>784</v>
      </c>
      <c r="J269" s="221" t="s">
        <v>786</v>
      </c>
      <c r="K269" s="221" t="s">
        <v>894</v>
      </c>
      <c r="L269" s="221" t="s">
        <v>894</v>
      </c>
      <c r="M269" s="221" t="s">
        <v>894</v>
      </c>
      <c r="N269" s="221" t="s">
        <v>894</v>
      </c>
      <c r="O269" s="221" t="s">
        <v>894</v>
      </c>
      <c r="P269" s="246" t="str">
        <f t="shared" si="22"/>
        <v>Yes</v>
      </c>
    </row>
    <row r="270" spans="1:16" x14ac:dyDescent="0.25">
      <c r="A270" s="218" t="s">
        <v>637</v>
      </c>
      <c r="B270" s="218" t="s">
        <v>637</v>
      </c>
      <c r="C270" s="218" t="s">
        <v>267</v>
      </c>
      <c r="D270" s="219">
        <v>20259</v>
      </c>
      <c r="E270" s="220">
        <v>1</v>
      </c>
      <c r="F270" s="249">
        <f t="shared" si="19"/>
        <v>20259</v>
      </c>
      <c r="G270" s="250">
        <f t="shared" si="20"/>
        <v>4100</v>
      </c>
      <c r="H270" s="250">
        <f t="shared" si="21"/>
        <v>2000</v>
      </c>
      <c r="I270" s="221" t="s">
        <v>785</v>
      </c>
      <c r="J270" s="221" t="s">
        <v>784</v>
      </c>
      <c r="K270" s="221" t="s">
        <v>894</v>
      </c>
      <c r="L270" s="221" t="s">
        <v>894</v>
      </c>
      <c r="M270" s="221" t="s">
        <v>894</v>
      </c>
      <c r="N270" s="221" t="s">
        <v>894</v>
      </c>
      <c r="O270" s="221" t="s">
        <v>894</v>
      </c>
      <c r="P270" s="246" t="str">
        <f t="shared" si="22"/>
        <v>Yes</v>
      </c>
    </row>
    <row r="271" spans="1:16" x14ac:dyDescent="0.25">
      <c r="A271" s="218" t="s">
        <v>638</v>
      </c>
      <c r="B271" s="218" t="s">
        <v>638</v>
      </c>
      <c r="C271" s="218" t="s">
        <v>268</v>
      </c>
      <c r="D271" s="219">
        <v>28619</v>
      </c>
      <c r="E271" s="220">
        <v>1</v>
      </c>
      <c r="F271" s="249">
        <f t="shared" si="19"/>
        <v>28619</v>
      </c>
      <c r="G271" s="250">
        <f t="shared" si="20"/>
        <v>4100</v>
      </c>
      <c r="H271" s="250">
        <f t="shared" si="21"/>
        <v>2000</v>
      </c>
      <c r="I271" s="221" t="s">
        <v>786</v>
      </c>
      <c r="J271" s="221" t="s">
        <v>785</v>
      </c>
      <c r="K271" s="221" t="s">
        <v>894</v>
      </c>
      <c r="L271" s="221" t="s">
        <v>894</v>
      </c>
      <c r="M271" s="221" t="s">
        <v>894</v>
      </c>
      <c r="N271" s="221" t="s">
        <v>894</v>
      </c>
      <c r="O271" s="221" t="s">
        <v>894</v>
      </c>
      <c r="P271" s="246" t="str">
        <f t="shared" si="22"/>
        <v>Yes</v>
      </c>
    </row>
    <row r="272" spans="1:16" x14ac:dyDescent="0.25">
      <c r="A272" s="218" t="s">
        <v>763</v>
      </c>
      <c r="B272" s="218" t="s">
        <v>763</v>
      </c>
      <c r="C272" s="218" t="s">
        <v>269</v>
      </c>
      <c r="D272" s="219">
        <v>645</v>
      </c>
      <c r="E272" s="220">
        <v>1</v>
      </c>
      <c r="F272" s="249">
        <f t="shared" si="19"/>
        <v>645</v>
      </c>
      <c r="G272" s="250">
        <f t="shared" si="20"/>
        <v>2600</v>
      </c>
      <c r="H272" s="250">
        <f t="shared" si="21"/>
        <v>1500</v>
      </c>
      <c r="I272" s="221" t="s">
        <v>784</v>
      </c>
      <c r="J272" s="221" t="s">
        <v>786</v>
      </c>
      <c r="K272" s="221" t="s">
        <v>894</v>
      </c>
      <c r="L272" s="221" t="s">
        <v>894</v>
      </c>
      <c r="M272" s="221" t="s">
        <v>894</v>
      </c>
      <c r="N272" s="221" t="s">
        <v>894</v>
      </c>
      <c r="O272" s="221" t="s">
        <v>894</v>
      </c>
      <c r="P272" s="246" t="str">
        <f t="shared" si="22"/>
        <v>Yes</v>
      </c>
    </row>
    <row r="273" spans="1:16" x14ac:dyDescent="0.25">
      <c r="A273" s="218" t="s">
        <v>639</v>
      </c>
      <c r="B273" s="218" t="s">
        <v>639</v>
      </c>
      <c r="C273" s="218" t="s">
        <v>270</v>
      </c>
      <c r="D273" s="219">
        <v>19063</v>
      </c>
      <c r="E273" s="220">
        <v>1</v>
      </c>
      <c r="F273" s="249">
        <f t="shared" si="19"/>
        <v>19063</v>
      </c>
      <c r="G273" s="250">
        <f t="shared" si="20"/>
        <v>4100</v>
      </c>
      <c r="H273" s="250">
        <f t="shared" si="21"/>
        <v>2000</v>
      </c>
      <c r="I273" s="221" t="s">
        <v>785</v>
      </c>
      <c r="J273" s="221" t="s">
        <v>784</v>
      </c>
      <c r="K273" s="221" t="s">
        <v>894</v>
      </c>
      <c r="L273" s="221" t="s">
        <v>894</v>
      </c>
      <c r="M273" s="221" t="s">
        <v>894</v>
      </c>
      <c r="N273" s="221" t="s">
        <v>894</v>
      </c>
      <c r="O273" s="221" t="s">
        <v>894</v>
      </c>
      <c r="P273" s="246" t="str">
        <f t="shared" si="22"/>
        <v>Yes</v>
      </c>
    </row>
    <row r="274" spans="1:16" x14ac:dyDescent="0.25">
      <c r="A274" s="218" t="s">
        <v>640</v>
      </c>
      <c r="B274" s="218" t="s">
        <v>640</v>
      </c>
      <c r="C274" s="218" t="s">
        <v>271</v>
      </c>
      <c r="D274" s="219">
        <v>15531</v>
      </c>
      <c r="E274" s="220">
        <v>1</v>
      </c>
      <c r="F274" s="249">
        <f t="shared" si="19"/>
        <v>15531</v>
      </c>
      <c r="G274" s="250">
        <f t="shared" si="20"/>
        <v>4100</v>
      </c>
      <c r="H274" s="250">
        <f t="shared" si="21"/>
        <v>2000</v>
      </c>
      <c r="I274" s="221" t="s">
        <v>786</v>
      </c>
      <c r="J274" s="221" t="s">
        <v>785</v>
      </c>
      <c r="K274" s="221" t="s">
        <v>894</v>
      </c>
      <c r="L274" s="221" t="s">
        <v>894</v>
      </c>
      <c r="M274" s="221" t="s">
        <v>894</v>
      </c>
      <c r="N274" s="221" t="s">
        <v>894</v>
      </c>
      <c r="O274" s="221" t="s">
        <v>894</v>
      </c>
      <c r="P274" s="246" t="str">
        <f t="shared" si="22"/>
        <v>Yes</v>
      </c>
    </row>
    <row r="275" spans="1:16" x14ac:dyDescent="0.25">
      <c r="A275" s="218" t="s">
        <v>641</v>
      </c>
      <c r="B275" s="218" t="s">
        <v>641</v>
      </c>
      <c r="C275" s="218" t="s">
        <v>272</v>
      </c>
      <c r="D275" s="219">
        <v>18575</v>
      </c>
      <c r="E275" s="220">
        <v>1</v>
      </c>
      <c r="F275" s="249">
        <f t="shared" si="19"/>
        <v>18575</v>
      </c>
      <c r="G275" s="250">
        <f t="shared" si="20"/>
        <v>4100</v>
      </c>
      <c r="H275" s="250">
        <f t="shared" si="21"/>
        <v>2000</v>
      </c>
      <c r="I275" s="221" t="s">
        <v>784</v>
      </c>
      <c r="J275" s="221" t="s">
        <v>786</v>
      </c>
      <c r="K275" s="221" t="s">
        <v>894</v>
      </c>
      <c r="L275" s="221" t="s">
        <v>894</v>
      </c>
      <c r="M275" s="221" t="s">
        <v>894</v>
      </c>
      <c r="N275" s="221" t="s">
        <v>894</v>
      </c>
      <c r="O275" s="221" t="s">
        <v>894</v>
      </c>
      <c r="P275" s="246" t="str">
        <f t="shared" si="22"/>
        <v>Yes</v>
      </c>
    </row>
    <row r="276" spans="1:16" x14ac:dyDescent="0.25">
      <c r="A276" s="218" t="s">
        <v>642</v>
      </c>
      <c r="B276" s="218" t="s">
        <v>642</v>
      </c>
      <c r="C276" s="218" t="s">
        <v>273</v>
      </c>
      <c r="D276" s="219">
        <v>3327</v>
      </c>
      <c r="E276" s="220">
        <v>1</v>
      </c>
      <c r="F276" s="249">
        <f t="shared" si="19"/>
        <v>3327</v>
      </c>
      <c r="G276" s="250">
        <f t="shared" si="20"/>
        <v>2600</v>
      </c>
      <c r="H276" s="250">
        <f t="shared" si="21"/>
        <v>1500</v>
      </c>
      <c r="I276" s="221" t="s">
        <v>785</v>
      </c>
      <c r="J276" s="221" t="s">
        <v>784</v>
      </c>
      <c r="K276" s="221" t="s">
        <v>894</v>
      </c>
      <c r="L276" s="221" t="s">
        <v>894</v>
      </c>
      <c r="M276" s="221" t="s">
        <v>894</v>
      </c>
      <c r="N276" s="221" t="s">
        <v>894</v>
      </c>
      <c r="O276" s="221" t="s">
        <v>894</v>
      </c>
      <c r="P276" s="246" t="str">
        <f t="shared" si="22"/>
        <v>Yes</v>
      </c>
    </row>
    <row r="277" spans="1:16" x14ac:dyDescent="0.25">
      <c r="A277" s="218" t="s">
        <v>643</v>
      </c>
      <c r="B277" s="218" t="s">
        <v>643</v>
      </c>
      <c r="C277" s="218" t="s">
        <v>274</v>
      </c>
      <c r="D277" s="219">
        <v>1884</v>
      </c>
      <c r="E277" s="220">
        <v>0.67</v>
      </c>
      <c r="F277" s="249">
        <f t="shared" si="19"/>
        <v>1262.28</v>
      </c>
      <c r="G277" s="250">
        <f t="shared" si="20"/>
        <v>2600</v>
      </c>
      <c r="H277" s="250">
        <f t="shared" si="21"/>
        <v>1500</v>
      </c>
      <c r="I277" s="221" t="s">
        <v>786</v>
      </c>
      <c r="J277" s="221" t="s">
        <v>785</v>
      </c>
      <c r="K277" s="221" t="s">
        <v>894</v>
      </c>
      <c r="L277" s="221" t="s">
        <v>894</v>
      </c>
      <c r="M277" s="221" t="s">
        <v>894</v>
      </c>
      <c r="N277" s="221" t="s">
        <v>894</v>
      </c>
      <c r="O277" s="221" t="s">
        <v>894</v>
      </c>
      <c r="P277" s="246" t="str">
        <f t="shared" si="22"/>
        <v>Yes</v>
      </c>
    </row>
    <row r="278" spans="1:16" x14ac:dyDescent="0.25">
      <c r="A278" s="218" t="s">
        <v>275</v>
      </c>
      <c r="B278" s="218" t="s">
        <v>275</v>
      </c>
      <c r="C278" s="218"/>
      <c r="D278" s="219">
        <v>1884</v>
      </c>
      <c r="E278" s="220">
        <v>0.33</v>
      </c>
      <c r="F278" s="249">
        <f t="shared" si="19"/>
        <v>621.72</v>
      </c>
      <c r="G278" s="250">
        <f t="shared" si="20"/>
        <v>2600</v>
      </c>
      <c r="H278" s="250">
        <f t="shared" si="21"/>
        <v>1500</v>
      </c>
      <c r="I278" s="221" t="s">
        <v>784</v>
      </c>
      <c r="J278" s="221" t="s">
        <v>786</v>
      </c>
      <c r="K278" s="221" t="s">
        <v>894</v>
      </c>
      <c r="L278" s="221" t="s">
        <v>894</v>
      </c>
      <c r="M278" s="221" t="s">
        <v>894</v>
      </c>
      <c r="N278" s="221" t="s">
        <v>894</v>
      </c>
      <c r="O278" s="221" t="s">
        <v>894</v>
      </c>
      <c r="P278" s="246" t="str">
        <f t="shared" si="22"/>
        <v>Yes</v>
      </c>
    </row>
    <row r="279" spans="1:16" x14ac:dyDescent="0.25">
      <c r="A279" s="218" t="s">
        <v>644</v>
      </c>
      <c r="B279" s="218" t="s">
        <v>644</v>
      </c>
      <c r="C279" s="218" t="s">
        <v>276</v>
      </c>
      <c r="D279" s="219">
        <v>4401</v>
      </c>
      <c r="E279" s="220">
        <v>1</v>
      </c>
      <c r="F279" s="249">
        <f t="shared" si="19"/>
        <v>4401</v>
      </c>
      <c r="G279" s="250">
        <f t="shared" si="20"/>
        <v>2600</v>
      </c>
      <c r="H279" s="250">
        <f t="shared" si="21"/>
        <v>1500</v>
      </c>
      <c r="I279" s="221" t="s">
        <v>785</v>
      </c>
      <c r="J279" s="221" t="s">
        <v>784</v>
      </c>
      <c r="K279" s="221" t="s">
        <v>894</v>
      </c>
      <c r="L279" s="221" t="s">
        <v>894</v>
      </c>
      <c r="M279" s="221" t="s">
        <v>894</v>
      </c>
      <c r="N279" s="221" t="s">
        <v>894</v>
      </c>
      <c r="O279" s="221" t="s">
        <v>894</v>
      </c>
      <c r="P279" s="246" t="str">
        <f t="shared" si="22"/>
        <v>Yes</v>
      </c>
    </row>
    <row r="280" spans="1:16" x14ac:dyDescent="0.25">
      <c r="A280" s="218" t="s">
        <v>645</v>
      </c>
      <c r="B280" s="218" t="s">
        <v>645</v>
      </c>
      <c r="C280" s="218" t="s">
        <v>277</v>
      </c>
      <c r="D280" s="219">
        <v>7431</v>
      </c>
      <c r="E280" s="220">
        <v>1</v>
      </c>
      <c r="F280" s="249">
        <f t="shared" si="19"/>
        <v>7431</v>
      </c>
      <c r="G280" s="250">
        <f t="shared" si="20"/>
        <v>3500</v>
      </c>
      <c r="H280" s="250">
        <f t="shared" si="21"/>
        <v>1800</v>
      </c>
      <c r="I280" s="221" t="s">
        <v>786</v>
      </c>
      <c r="J280" s="221" t="s">
        <v>785</v>
      </c>
      <c r="K280" s="221" t="s">
        <v>894</v>
      </c>
      <c r="L280" s="221" t="s">
        <v>894</v>
      </c>
      <c r="M280" s="221" t="s">
        <v>894</v>
      </c>
      <c r="N280" s="221" t="s">
        <v>894</v>
      </c>
      <c r="O280" s="221" t="s">
        <v>894</v>
      </c>
      <c r="P280" s="246" t="str">
        <f t="shared" si="22"/>
        <v>Yes</v>
      </c>
    </row>
    <row r="281" spans="1:16" x14ac:dyDescent="0.25">
      <c r="A281" s="218" t="s">
        <v>646</v>
      </c>
      <c r="B281" s="218" t="s">
        <v>646</v>
      </c>
      <c r="C281" s="218" t="s">
        <v>278</v>
      </c>
      <c r="D281" s="219">
        <v>38325</v>
      </c>
      <c r="E281" s="220">
        <v>1</v>
      </c>
      <c r="F281" s="249">
        <f t="shared" si="19"/>
        <v>38325</v>
      </c>
      <c r="G281" s="250">
        <f t="shared" si="20"/>
        <v>5200</v>
      </c>
      <c r="H281" s="250">
        <f t="shared" si="21"/>
        <v>2200</v>
      </c>
      <c r="I281" s="221" t="s">
        <v>784</v>
      </c>
      <c r="J281" s="221" t="s">
        <v>786</v>
      </c>
      <c r="K281" s="221" t="s">
        <v>894</v>
      </c>
      <c r="L281" s="221" t="s">
        <v>894</v>
      </c>
      <c r="M281" s="221" t="s">
        <v>894</v>
      </c>
      <c r="N281" s="221" t="s">
        <v>894</v>
      </c>
      <c r="O281" s="221" t="s">
        <v>894</v>
      </c>
      <c r="P281" s="246" t="str">
        <f t="shared" si="22"/>
        <v>Yes</v>
      </c>
    </row>
    <row r="282" spans="1:16" x14ac:dyDescent="0.25">
      <c r="A282" s="218" t="s">
        <v>647</v>
      </c>
      <c r="B282" s="218" t="s">
        <v>647</v>
      </c>
      <c r="C282" s="218" t="s">
        <v>279</v>
      </c>
      <c r="D282" s="219">
        <v>1717</v>
      </c>
      <c r="E282" s="220">
        <v>1</v>
      </c>
      <c r="F282" s="249">
        <f t="shared" si="19"/>
        <v>1717</v>
      </c>
      <c r="G282" s="250">
        <f t="shared" si="20"/>
        <v>2600</v>
      </c>
      <c r="H282" s="250">
        <f t="shared" si="21"/>
        <v>1500</v>
      </c>
      <c r="I282" s="221" t="s">
        <v>785</v>
      </c>
      <c r="J282" s="221" t="s">
        <v>784</v>
      </c>
      <c r="K282" s="221" t="s">
        <v>894</v>
      </c>
      <c r="L282" s="221" t="s">
        <v>894</v>
      </c>
      <c r="M282" s="221" t="s">
        <v>894</v>
      </c>
      <c r="N282" s="221" t="s">
        <v>894</v>
      </c>
      <c r="O282" s="221" t="s">
        <v>894</v>
      </c>
      <c r="P282" s="246" t="str">
        <f t="shared" si="22"/>
        <v>Yes</v>
      </c>
    </row>
    <row r="283" spans="1:16" x14ac:dyDescent="0.25">
      <c r="A283" s="218" t="s">
        <v>648</v>
      </c>
      <c r="B283" s="218" t="s">
        <v>648</v>
      </c>
      <c r="C283" s="218" t="s">
        <v>280</v>
      </c>
      <c r="D283" s="219">
        <v>18303</v>
      </c>
      <c r="E283" s="220">
        <v>1</v>
      </c>
      <c r="F283" s="249">
        <f t="shared" si="19"/>
        <v>18303</v>
      </c>
      <c r="G283" s="250">
        <f t="shared" si="20"/>
        <v>4100</v>
      </c>
      <c r="H283" s="250">
        <f t="shared" si="21"/>
        <v>2000</v>
      </c>
      <c r="I283" s="221" t="s">
        <v>786</v>
      </c>
      <c r="J283" s="221" t="s">
        <v>785</v>
      </c>
      <c r="K283" s="221" t="s">
        <v>894</v>
      </c>
      <c r="L283" s="221" t="s">
        <v>894</v>
      </c>
      <c r="M283" s="221" t="s">
        <v>894</v>
      </c>
      <c r="N283" s="221" t="s">
        <v>894</v>
      </c>
      <c r="O283" s="221" t="s">
        <v>894</v>
      </c>
      <c r="P283" s="246" t="str">
        <f t="shared" si="22"/>
        <v>Yes</v>
      </c>
    </row>
    <row r="284" spans="1:16" x14ac:dyDescent="0.25">
      <c r="A284" s="218" t="s">
        <v>649</v>
      </c>
      <c r="B284" s="218" t="s">
        <v>649</v>
      </c>
      <c r="C284" s="218" t="s">
        <v>281</v>
      </c>
      <c r="D284" s="219">
        <v>81045</v>
      </c>
      <c r="E284" s="220">
        <v>1</v>
      </c>
      <c r="F284" s="249">
        <f t="shared" si="19"/>
        <v>81045</v>
      </c>
      <c r="G284" s="250">
        <f t="shared" si="20"/>
        <v>6500</v>
      </c>
      <c r="H284" s="250">
        <f t="shared" si="21"/>
        <v>2400</v>
      </c>
      <c r="I284" s="221" t="s">
        <v>784</v>
      </c>
      <c r="J284" s="221" t="s">
        <v>786</v>
      </c>
      <c r="K284" s="221" t="s">
        <v>894</v>
      </c>
      <c r="L284" s="221" t="s">
        <v>894</v>
      </c>
      <c r="M284" s="221" t="s">
        <v>894</v>
      </c>
      <c r="N284" s="221" t="s">
        <v>894</v>
      </c>
      <c r="O284" s="221" t="s">
        <v>894</v>
      </c>
      <c r="P284" s="246" t="str">
        <f t="shared" si="22"/>
        <v>Yes</v>
      </c>
    </row>
    <row r="285" spans="1:16" x14ac:dyDescent="0.25">
      <c r="A285" s="218" t="s">
        <v>650</v>
      </c>
      <c r="B285" s="218" t="s">
        <v>650</v>
      </c>
      <c r="C285" s="218"/>
      <c r="D285" s="219">
        <v>5125</v>
      </c>
      <c r="E285" s="220">
        <v>0.45</v>
      </c>
      <c r="F285" s="249">
        <f t="shared" si="19"/>
        <v>2306.25</v>
      </c>
      <c r="G285" s="250">
        <f t="shared" si="20"/>
        <v>2600</v>
      </c>
      <c r="H285" s="250">
        <f t="shared" si="21"/>
        <v>1500</v>
      </c>
      <c r="I285" s="221" t="s">
        <v>785</v>
      </c>
      <c r="J285" s="221" t="s">
        <v>784</v>
      </c>
      <c r="K285" s="221" t="s">
        <v>894</v>
      </c>
      <c r="L285" s="221" t="s">
        <v>894</v>
      </c>
      <c r="M285" s="221" t="s">
        <v>894</v>
      </c>
      <c r="N285" s="221" t="s">
        <v>894</v>
      </c>
      <c r="O285" s="221" t="s">
        <v>894</v>
      </c>
      <c r="P285" s="246" t="str">
        <f t="shared" si="22"/>
        <v>Yes</v>
      </c>
    </row>
    <row r="286" spans="1:16" x14ac:dyDescent="0.25">
      <c r="A286" s="218" t="s">
        <v>752</v>
      </c>
      <c r="B286" s="218" t="s">
        <v>754</v>
      </c>
      <c r="C286" s="218" t="s">
        <v>282</v>
      </c>
      <c r="D286" s="219">
        <v>18150</v>
      </c>
      <c r="E286" s="220">
        <v>0.67</v>
      </c>
      <c r="F286" s="249">
        <f t="shared" si="19"/>
        <v>12160.5</v>
      </c>
      <c r="G286" s="250">
        <f t="shared" si="20"/>
        <v>3500</v>
      </c>
      <c r="H286" s="250">
        <f t="shared" si="21"/>
        <v>1800</v>
      </c>
      <c r="I286" s="221" t="s">
        <v>786</v>
      </c>
      <c r="J286" s="221" t="s">
        <v>785</v>
      </c>
      <c r="K286" s="221" t="s">
        <v>894</v>
      </c>
      <c r="L286" s="221" t="s">
        <v>894</v>
      </c>
      <c r="M286" s="221" t="s">
        <v>894</v>
      </c>
      <c r="N286" s="221" t="s">
        <v>894</v>
      </c>
      <c r="O286" s="221" t="s">
        <v>894</v>
      </c>
      <c r="P286" s="246" t="str">
        <f t="shared" si="22"/>
        <v>Yes</v>
      </c>
    </row>
    <row r="287" spans="1:16" x14ac:dyDescent="0.25">
      <c r="A287" s="218" t="s">
        <v>753</v>
      </c>
      <c r="B287" s="218" t="s">
        <v>755</v>
      </c>
      <c r="C287" s="218"/>
      <c r="D287" s="219">
        <v>18150</v>
      </c>
      <c r="E287" s="220">
        <v>0.33</v>
      </c>
      <c r="F287" s="249">
        <f t="shared" si="19"/>
        <v>5989.5</v>
      </c>
      <c r="G287" s="250">
        <f t="shared" si="20"/>
        <v>3500</v>
      </c>
      <c r="H287" s="250">
        <f t="shared" si="21"/>
        <v>1800</v>
      </c>
      <c r="I287" s="221" t="s">
        <v>784</v>
      </c>
      <c r="J287" s="221" t="s">
        <v>786</v>
      </c>
      <c r="K287" s="221" t="s">
        <v>894</v>
      </c>
      <c r="L287" s="221" t="s">
        <v>894</v>
      </c>
      <c r="M287" s="221" t="s">
        <v>894</v>
      </c>
      <c r="N287" s="221" t="s">
        <v>894</v>
      </c>
      <c r="O287" s="221" t="s">
        <v>894</v>
      </c>
      <c r="P287" s="246" t="str">
        <f t="shared" si="22"/>
        <v>Yes</v>
      </c>
    </row>
    <row r="288" spans="1:16" x14ac:dyDescent="0.25">
      <c r="A288" s="218" t="s">
        <v>651</v>
      </c>
      <c r="B288" s="218" t="s">
        <v>651</v>
      </c>
      <c r="C288" s="218" t="s">
        <v>283</v>
      </c>
      <c r="D288" s="219">
        <v>6224</v>
      </c>
      <c r="E288" s="220">
        <v>1</v>
      </c>
      <c r="F288" s="249">
        <f t="shared" si="19"/>
        <v>6224</v>
      </c>
      <c r="G288" s="250">
        <f t="shared" si="20"/>
        <v>3500</v>
      </c>
      <c r="H288" s="250">
        <f t="shared" si="21"/>
        <v>1800</v>
      </c>
      <c r="I288" s="221" t="s">
        <v>785</v>
      </c>
      <c r="J288" s="221" t="s">
        <v>784</v>
      </c>
      <c r="K288" s="221" t="s">
        <v>894</v>
      </c>
      <c r="L288" s="221" t="s">
        <v>894</v>
      </c>
      <c r="M288" s="221" t="s">
        <v>894</v>
      </c>
      <c r="N288" s="221" t="s">
        <v>894</v>
      </c>
      <c r="O288" s="221" t="s">
        <v>894</v>
      </c>
      <c r="P288" s="246" t="str">
        <f t="shared" si="22"/>
        <v>Yes</v>
      </c>
    </row>
    <row r="289" spans="1:16" x14ac:dyDescent="0.25">
      <c r="A289" s="218" t="s">
        <v>652</v>
      </c>
      <c r="B289" s="218" t="s">
        <v>652</v>
      </c>
      <c r="C289" s="218" t="s">
        <v>284</v>
      </c>
      <c r="D289" s="219">
        <v>10450</v>
      </c>
      <c r="E289" s="220">
        <v>1</v>
      </c>
      <c r="F289" s="249">
        <f t="shared" si="19"/>
        <v>10450</v>
      </c>
      <c r="G289" s="250">
        <f t="shared" si="20"/>
        <v>3500</v>
      </c>
      <c r="H289" s="250">
        <f t="shared" si="21"/>
        <v>1800</v>
      </c>
      <c r="I289" s="221" t="s">
        <v>786</v>
      </c>
      <c r="J289" s="221" t="s">
        <v>785</v>
      </c>
      <c r="K289" s="221" t="s">
        <v>894</v>
      </c>
      <c r="L289" s="221" t="s">
        <v>894</v>
      </c>
      <c r="M289" s="221" t="s">
        <v>894</v>
      </c>
      <c r="N289" s="221" t="s">
        <v>894</v>
      </c>
      <c r="O289" s="221" t="s">
        <v>894</v>
      </c>
      <c r="P289" s="246" t="str">
        <f t="shared" si="22"/>
        <v>Yes</v>
      </c>
    </row>
    <row r="290" spans="1:16" x14ac:dyDescent="0.25">
      <c r="A290" s="218" t="s">
        <v>653</v>
      </c>
      <c r="B290" s="218" t="s">
        <v>653</v>
      </c>
      <c r="C290" s="218" t="s">
        <v>285</v>
      </c>
      <c r="D290" s="219">
        <v>17740</v>
      </c>
      <c r="E290" s="220">
        <v>1</v>
      </c>
      <c r="F290" s="249">
        <f t="shared" si="19"/>
        <v>17740</v>
      </c>
      <c r="G290" s="250">
        <f t="shared" si="20"/>
        <v>4100</v>
      </c>
      <c r="H290" s="250">
        <f t="shared" si="21"/>
        <v>2000</v>
      </c>
      <c r="I290" s="221" t="s">
        <v>784</v>
      </c>
      <c r="J290" s="221" t="s">
        <v>786</v>
      </c>
      <c r="K290" s="221" t="s">
        <v>894</v>
      </c>
      <c r="L290" s="221" t="s">
        <v>894</v>
      </c>
      <c r="M290" s="221" t="s">
        <v>894</v>
      </c>
      <c r="N290" s="221" t="s">
        <v>894</v>
      </c>
      <c r="O290" s="221" t="s">
        <v>894</v>
      </c>
      <c r="P290" s="246" t="str">
        <f t="shared" si="22"/>
        <v>Yes</v>
      </c>
    </row>
    <row r="291" spans="1:16" x14ac:dyDescent="0.25">
      <c r="A291" s="218" t="s">
        <v>654</v>
      </c>
      <c r="B291" s="218" t="s">
        <v>654</v>
      </c>
      <c r="C291" s="218" t="s">
        <v>286</v>
      </c>
      <c r="D291" s="219">
        <v>9232</v>
      </c>
      <c r="E291" s="220">
        <v>1</v>
      </c>
      <c r="F291" s="249">
        <f t="shared" si="19"/>
        <v>9232</v>
      </c>
      <c r="G291" s="250">
        <f t="shared" si="20"/>
        <v>3500</v>
      </c>
      <c r="H291" s="250">
        <f t="shared" si="21"/>
        <v>1800</v>
      </c>
      <c r="I291" s="221" t="s">
        <v>785</v>
      </c>
      <c r="J291" s="221" t="s">
        <v>784</v>
      </c>
      <c r="K291" s="221" t="s">
        <v>894</v>
      </c>
      <c r="L291" s="221" t="s">
        <v>894</v>
      </c>
      <c r="M291" s="221" t="s">
        <v>894</v>
      </c>
      <c r="N291" s="221" t="s">
        <v>894</v>
      </c>
      <c r="O291" s="221" t="s">
        <v>894</v>
      </c>
      <c r="P291" s="246" t="str">
        <f t="shared" si="22"/>
        <v>Yes</v>
      </c>
    </row>
    <row r="292" spans="1:16" x14ac:dyDescent="0.25">
      <c r="A292" s="218" t="s">
        <v>655</v>
      </c>
      <c r="B292" s="218" t="s">
        <v>655</v>
      </c>
      <c r="C292" s="218" t="s">
        <v>287</v>
      </c>
      <c r="D292" s="219">
        <v>11992</v>
      </c>
      <c r="E292" s="220">
        <v>1</v>
      </c>
      <c r="F292" s="249">
        <f t="shared" si="19"/>
        <v>11992</v>
      </c>
      <c r="G292" s="250">
        <f t="shared" si="20"/>
        <v>3500</v>
      </c>
      <c r="H292" s="250">
        <f t="shared" si="21"/>
        <v>1800</v>
      </c>
      <c r="I292" s="221" t="s">
        <v>786</v>
      </c>
      <c r="J292" s="221" t="s">
        <v>785</v>
      </c>
      <c r="K292" s="221" t="s">
        <v>894</v>
      </c>
      <c r="L292" s="221" t="s">
        <v>894</v>
      </c>
      <c r="M292" s="221" t="s">
        <v>894</v>
      </c>
      <c r="N292" s="221" t="s">
        <v>894</v>
      </c>
      <c r="O292" s="221" t="s">
        <v>894</v>
      </c>
      <c r="P292" s="246" t="str">
        <f t="shared" si="22"/>
        <v>Yes</v>
      </c>
    </row>
    <row r="293" spans="1:16" x14ac:dyDescent="0.25">
      <c r="A293" s="218" t="s">
        <v>656</v>
      </c>
      <c r="B293" s="218" t="s">
        <v>656</v>
      </c>
      <c r="C293" s="218" t="s">
        <v>288</v>
      </c>
      <c r="D293" s="219">
        <v>155929</v>
      </c>
      <c r="E293" s="220">
        <v>1</v>
      </c>
      <c r="F293" s="249">
        <f t="shared" si="19"/>
        <v>155929</v>
      </c>
      <c r="G293" s="250">
        <f t="shared" si="20"/>
        <v>10200</v>
      </c>
      <c r="H293" s="250">
        <f t="shared" si="21"/>
        <v>2600</v>
      </c>
      <c r="I293" s="221" t="s">
        <v>784</v>
      </c>
      <c r="J293" s="221" t="s">
        <v>786</v>
      </c>
      <c r="K293" s="221" t="s">
        <v>894</v>
      </c>
      <c r="L293" s="221" t="s">
        <v>894</v>
      </c>
      <c r="M293" s="221" t="s">
        <v>894</v>
      </c>
      <c r="N293" s="221" t="s">
        <v>894</v>
      </c>
      <c r="O293" s="221" t="s">
        <v>894</v>
      </c>
      <c r="P293" s="246" t="str">
        <f t="shared" si="22"/>
        <v>Yes</v>
      </c>
    </row>
    <row r="294" spans="1:16" x14ac:dyDescent="0.25">
      <c r="A294" s="218" t="s">
        <v>657</v>
      </c>
      <c r="B294" s="218" t="s">
        <v>657</v>
      </c>
      <c r="C294" s="218" t="s">
        <v>289</v>
      </c>
      <c r="D294" s="219">
        <v>7985</v>
      </c>
      <c r="E294" s="220">
        <v>1</v>
      </c>
      <c r="F294" s="249">
        <f t="shared" si="19"/>
        <v>7985</v>
      </c>
      <c r="G294" s="250">
        <f t="shared" si="20"/>
        <v>3500</v>
      </c>
      <c r="H294" s="250">
        <f t="shared" si="21"/>
        <v>1800</v>
      </c>
      <c r="I294" s="221" t="s">
        <v>785</v>
      </c>
      <c r="J294" s="221" t="s">
        <v>784</v>
      </c>
      <c r="K294" s="221" t="s">
        <v>894</v>
      </c>
      <c r="L294" s="221" t="s">
        <v>894</v>
      </c>
      <c r="M294" s="221" t="s">
        <v>894</v>
      </c>
      <c r="N294" s="221" t="s">
        <v>894</v>
      </c>
      <c r="O294" s="221" t="s">
        <v>894</v>
      </c>
      <c r="P294" s="246" t="str">
        <f t="shared" si="22"/>
        <v>Yes</v>
      </c>
    </row>
    <row r="295" spans="1:16" x14ac:dyDescent="0.25">
      <c r="A295" s="218" t="s">
        <v>658</v>
      </c>
      <c r="B295" s="218" t="s">
        <v>658</v>
      </c>
      <c r="C295" s="218" t="s">
        <v>290</v>
      </c>
      <c r="D295" s="219">
        <v>2018</v>
      </c>
      <c r="E295" s="220">
        <v>1</v>
      </c>
      <c r="F295" s="249">
        <f t="shared" si="19"/>
        <v>2018</v>
      </c>
      <c r="G295" s="250">
        <f t="shared" si="20"/>
        <v>2600</v>
      </c>
      <c r="H295" s="250">
        <f t="shared" si="21"/>
        <v>1500</v>
      </c>
      <c r="I295" s="221" t="s">
        <v>786</v>
      </c>
      <c r="J295" s="221" t="s">
        <v>785</v>
      </c>
      <c r="K295" s="221" t="s">
        <v>894</v>
      </c>
      <c r="L295" s="221" t="s">
        <v>894</v>
      </c>
      <c r="M295" s="221" t="s">
        <v>894</v>
      </c>
      <c r="N295" s="221" t="s">
        <v>894</v>
      </c>
      <c r="O295" s="221" t="s">
        <v>894</v>
      </c>
      <c r="P295" s="246" t="str">
        <f t="shared" si="22"/>
        <v>Yes</v>
      </c>
    </row>
    <row r="296" spans="1:16" x14ac:dyDescent="0.25">
      <c r="A296" s="218" t="s">
        <v>659</v>
      </c>
      <c r="B296" s="218" t="s">
        <v>659</v>
      </c>
      <c r="C296" s="218" t="s">
        <v>291</v>
      </c>
      <c r="D296" s="219">
        <v>23244</v>
      </c>
      <c r="E296" s="220">
        <v>1</v>
      </c>
      <c r="F296" s="249">
        <f t="shared" si="19"/>
        <v>23244</v>
      </c>
      <c r="G296" s="250">
        <f t="shared" si="20"/>
        <v>4100</v>
      </c>
      <c r="H296" s="250">
        <f t="shared" si="21"/>
        <v>2000</v>
      </c>
      <c r="I296" s="221" t="s">
        <v>784</v>
      </c>
      <c r="J296" s="221" t="s">
        <v>786</v>
      </c>
      <c r="K296" s="221" t="s">
        <v>894</v>
      </c>
      <c r="L296" s="221" t="s">
        <v>894</v>
      </c>
      <c r="M296" s="221" t="s">
        <v>894</v>
      </c>
      <c r="N296" s="221" t="s">
        <v>894</v>
      </c>
      <c r="O296" s="221" t="s">
        <v>894</v>
      </c>
      <c r="P296" s="246" t="str">
        <f t="shared" si="22"/>
        <v>Yes</v>
      </c>
    </row>
    <row r="297" spans="1:16" x14ac:dyDescent="0.25">
      <c r="A297" s="218" t="s">
        <v>660</v>
      </c>
      <c r="B297" s="218" t="s">
        <v>660</v>
      </c>
      <c r="C297" s="218" t="s">
        <v>292</v>
      </c>
      <c r="D297" s="219">
        <v>29281</v>
      </c>
      <c r="E297" s="220">
        <v>1</v>
      </c>
      <c r="F297" s="249">
        <f t="shared" si="19"/>
        <v>29281</v>
      </c>
      <c r="G297" s="250">
        <f t="shared" si="20"/>
        <v>4100</v>
      </c>
      <c r="H297" s="250">
        <f t="shared" si="21"/>
        <v>2000</v>
      </c>
      <c r="I297" s="221" t="s">
        <v>785</v>
      </c>
      <c r="J297" s="221" t="s">
        <v>784</v>
      </c>
      <c r="K297" s="221" t="s">
        <v>894</v>
      </c>
      <c r="L297" s="221" t="s">
        <v>894</v>
      </c>
      <c r="M297" s="221" t="s">
        <v>894</v>
      </c>
      <c r="N297" s="221" t="s">
        <v>894</v>
      </c>
      <c r="O297" s="221" t="s">
        <v>894</v>
      </c>
      <c r="P297" s="246" t="str">
        <f t="shared" si="22"/>
        <v>Yes</v>
      </c>
    </row>
    <row r="298" spans="1:16" x14ac:dyDescent="0.25">
      <c r="A298" s="218" t="s">
        <v>661</v>
      </c>
      <c r="B298" s="218" t="s">
        <v>661</v>
      </c>
      <c r="C298" s="218" t="s">
        <v>293</v>
      </c>
      <c r="D298" s="219">
        <v>7174</v>
      </c>
      <c r="E298" s="220">
        <v>1</v>
      </c>
      <c r="F298" s="249">
        <f t="shared" si="19"/>
        <v>7174</v>
      </c>
      <c r="G298" s="250">
        <f t="shared" si="20"/>
        <v>3500</v>
      </c>
      <c r="H298" s="250">
        <f t="shared" si="21"/>
        <v>1800</v>
      </c>
      <c r="I298" s="221" t="s">
        <v>786</v>
      </c>
      <c r="J298" s="221" t="s">
        <v>785</v>
      </c>
      <c r="K298" s="221" t="s">
        <v>894</v>
      </c>
      <c r="L298" s="221" t="s">
        <v>894</v>
      </c>
      <c r="M298" s="221" t="s">
        <v>894</v>
      </c>
      <c r="N298" s="221" t="s">
        <v>894</v>
      </c>
      <c r="O298" s="221" t="s">
        <v>894</v>
      </c>
      <c r="P298" s="246" t="str">
        <f t="shared" si="22"/>
        <v>Yes</v>
      </c>
    </row>
    <row r="299" spans="1:16" x14ac:dyDescent="0.25">
      <c r="A299" s="218" t="s">
        <v>662</v>
      </c>
      <c r="B299" s="218" t="s">
        <v>662</v>
      </c>
      <c r="C299" s="218" t="s">
        <v>294</v>
      </c>
      <c r="D299" s="219">
        <v>9867</v>
      </c>
      <c r="E299" s="220">
        <v>1</v>
      </c>
      <c r="F299" s="249">
        <f t="shared" si="19"/>
        <v>9867</v>
      </c>
      <c r="G299" s="250">
        <f t="shared" si="20"/>
        <v>3500</v>
      </c>
      <c r="H299" s="250">
        <f t="shared" si="21"/>
        <v>1800</v>
      </c>
      <c r="I299" s="221" t="s">
        <v>784</v>
      </c>
      <c r="J299" s="221" t="s">
        <v>786</v>
      </c>
      <c r="K299" s="221" t="s">
        <v>894</v>
      </c>
      <c r="L299" s="221" t="s">
        <v>894</v>
      </c>
      <c r="M299" s="221" t="s">
        <v>894</v>
      </c>
      <c r="N299" s="221" t="s">
        <v>894</v>
      </c>
      <c r="O299" s="221" t="s">
        <v>894</v>
      </c>
      <c r="P299" s="246" t="str">
        <f t="shared" si="22"/>
        <v>Yes</v>
      </c>
    </row>
    <row r="300" spans="1:16" x14ac:dyDescent="0.25">
      <c r="A300" s="218" t="s">
        <v>663</v>
      </c>
      <c r="B300" s="218" t="s">
        <v>663</v>
      </c>
      <c r="C300" s="218" t="s">
        <v>295</v>
      </c>
      <c r="D300" s="219">
        <v>18934</v>
      </c>
      <c r="E300" s="220">
        <v>1</v>
      </c>
      <c r="F300" s="249">
        <f t="shared" si="19"/>
        <v>18934</v>
      </c>
      <c r="G300" s="250">
        <f t="shared" si="20"/>
        <v>4100</v>
      </c>
      <c r="H300" s="250">
        <f t="shared" si="21"/>
        <v>2000</v>
      </c>
      <c r="I300" s="221" t="s">
        <v>785</v>
      </c>
      <c r="J300" s="221" t="s">
        <v>784</v>
      </c>
      <c r="K300" s="221" t="s">
        <v>894</v>
      </c>
      <c r="L300" s="221" t="s">
        <v>894</v>
      </c>
      <c r="M300" s="221" t="s">
        <v>894</v>
      </c>
      <c r="N300" s="221" t="s">
        <v>894</v>
      </c>
      <c r="O300" s="221" t="s">
        <v>894</v>
      </c>
      <c r="P300" s="246" t="str">
        <f t="shared" si="22"/>
        <v>Yes</v>
      </c>
    </row>
    <row r="301" spans="1:16" x14ac:dyDescent="0.25">
      <c r="A301" s="218" t="s">
        <v>664</v>
      </c>
      <c r="B301" s="218" t="s">
        <v>664</v>
      </c>
      <c r="C301" s="218" t="s">
        <v>296</v>
      </c>
      <c r="D301" s="219">
        <v>3663</v>
      </c>
      <c r="E301" s="220">
        <v>1</v>
      </c>
      <c r="F301" s="249">
        <f t="shared" si="19"/>
        <v>3663</v>
      </c>
      <c r="G301" s="250">
        <f t="shared" si="20"/>
        <v>2600</v>
      </c>
      <c r="H301" s="250">
        <f t="shared" si="21"/>
        <v>1500</v>
      </c>
      <c r="I301" s="221" t="s">
        <v>784</v>
      </c>
      <c r="J301" s="221" t="s">
        <v>784</v>
      </c>
      <c r="K301" s="221" t="s">
        <v>894</v>
      </c>
      <c r="L301" s="221" t="s">
        <v>894</v>
      </c>
      <c r="M301" s="221" t="s">
        <v>894</v>
      </c>
      <c r="N301" s="221" t="s">
        <v>894</v>
      </c>
      <c r="O301" s="221" t="s">
        <v>894</v>
      </c>
      <c r="P301" s="246" t="str">
        <f t="shared" si="22"/>
        <v>Yes</v>
      </c>
    </row>
    <row r="302" spans="1:16" x14ac:dyDescent="0.25">
      <c r="A302" s="218" t="s">
        <v>665</v>
      </c>
      <c r="B302" s="218" t="s">
        <v>665</v>
      </c>
      <c r="C302" s="218" t="s">
        <v>297</v>
      </c>
      <c r="D302" s="219">
        <v>9357</v>
      </c>
      <c r="E302" s="220">
        <v>1</v>
      </c>
      <c r="F302" s="249">
        <f t="shared" si="19"/>
        <v>9357</v>
      </c>
      <c r="G302" s="250">
        <f t="shared" si="20"/>
        <v>3500</v>
      </c>
      <c r="H302" s="250">
        <f t="shared" si="21"/>
        <v>1800</v>
      </c>
      <c r="I302" s="221" t="s">
        <v>784</v>
      </c>
      <c r="J302" s="221" t="s">
        <v>786</v>
      </c>
      <c r="K302" s="221" t="s">
        <v>894</v>
      </c>
      <c r="L302" s="221" t="s">
        <v>894</v>
      </c>
      <c r="M302" s="221" t="s">
        <v>894</v>
      </c>
      <c r="N302" s="221" t="s">
        <v>894</v>
      </c>
      <c r="O302" s="221" t="s">
        <v>894</v>
      </c>
      <c r="P302" s="246" t="str">
        <f t="shared" si="22"/>
        <v>Yes</v>
      </c>
    </row>
    <row r="303" spans="1:16" x14ac:dyDescent="0.25">
      <c r="A303" s="218" t="s">
        <v>666</v>
      </c>
      <c r="B303" s="218" t="s">
        <v>666</v>
      </c>
      <c r="C303" s="218" t="s">
        <v>298</v>
      </c>
      <c r="D303" s="219">
        <v>15111</v>
      </c>
      <c r="E303" s="220">
        <v>1</v>
      </c>
      <c r="F303" s="249">
        <f t="shared" si="19"/>
        <v>15111</v>
      </c>
      <c r="G303" s="250">
        <f t="shared" si="20"/>
        <v>4100</v>
      </c>
      <c r="H303" s="250">
        <f t="shared" si="21"/>
        <v>2000</v>
      </c>
      <c r="I303" s="221" t="s">
        <v>785</v>
      </c>
      <c r="J303" s="221" t="s">
        <v>784</v>
      </c>
      <c r="K303" s="221" t="s">
        <v>894</v>
      </c>
      <c r="L303" s="221" t="s">
        <v>894</v>
      </c>
      <c r="M303" s="221" t="s">
        <v>894</v>
      </c>
      <c r="N303" s="221" t="s">
        <v>894</v>
      </c>
      <c r="O303" s="221" t="s">
        <v>894</v>
      </c>
      <c r="P303" s="246" t="str">
        <f t="shared" si="22"/>
        <v>Yes</v>
      </c>
    </row>
    <row r="304" spans="1:16" x14ac:dyDescent="0.25">
      <c r="A304" s="218" t="s">
        <v>667</v>
      </c>
      <c r="B304" s="218" t="s">
        <v>667</v>
      </c>
      <c r="C304" s="218" t="s">
        <v>299</v>
      </c>
      <c r="D304" s="219">
        <v>17144</v>
      </c>
      <c r="E304" s="220">
        <v>1</v>
      </c>
      <c r="F304" s="249">
        <f t="shared" si="19"/>
        <v>17144</v>
      </c>
      <c r="G304" s="250">
        <f t="shared" si="20"/>
        <v>4100</v>
      </c>
      <c r="H304" s="250">
        <f t="shared" si="21"/>
        <v>2000</v>
      </c>
      <c r="I304" s="221" t="s">
        <v>786</v>
      </c>
      <c r="J304" s="221" t="s">
        <v>785</v>
      </c>
      <c r="K304" s="221" t="s">
        <v>894</v>
      </c>
      <c r="L304" s="221" t="s">
        <v>894</v>
      </c>
      <c r="M304" s="221" t="s">
        <v>894</v>
      </c>
      <c r="N304" s="221" t="s">
        <v>894</v>
      </c>
      <c r="O304" s="221" t="s">
        <v>894</v>
      </c>
      <c r="P304" s="246" t="str">
        <f t="shared" si="22"/>
        <v>Yes</v>
      </c>
    </row>
    <row r="305" spans="1:16" x14ac:dyDescent="0.25">
      <c r="A305" s="218" t="s">
        <v>668</v>
      </c>
      <c r="B305" s="218" t="s">
        <v>668</v>
      </c>
      <c r="C305" s="218" t="s">
        <v>300</v>
      </c>
      <c r="D305" s="219">
        <v>59408</v>
      </c>
      <c r="E305" s="220">
        <v>1</v>
      </c>
      <c r="F305" s="249">
        <f t="shared" si="19"/>
        <v>59408</v>
      </c>
      <c r="G305" s="250">
        <f t="shared" si="20"/>
        <v>6500</v>
      </c>
      <c r="H305" s="250">
        <f t="shared" si="21"/>
        <v>2400</v>
      </c>
      <c r="I305" s="221" t="s">
        <v>784</v>
      </c>
      <c r="J305" s="221" t="s">
        <v>786</v>
      </c>
      <c r="K305" s="221" t="s">
        <v>894</v>
      </c>
      <c r="L305" s="221" t="s">
        <v>894</v>
      </c>
      <c r="M305" s="221" t="s">
        <v>894</v>
      </c>
      <c r="N305" s="221" t="s">
        <v>894</v>
      </c>
      <c r="O305" s="221" t="s">
        <v>894</v>
      </c>
      <c r="P305" s="246" t="str">
        <f t="shared" si="22"/>
        <v>Yes</v>
      </c>
    </row>
    <row r="306" spans="1:16" x14ac:dyDescent="0.25">
      <c r="A306" s="218" t="s">
        <v>669</v>
      </c>
      <c r="B306" s="218" t="s">
        <v>669</v>
      </c>
      <c r="C306" s="218" t="s">
        <v>301</v>
      </c>
      <c r="D306" s="219">
        <v>8149</v>
      </c>
      <c r="E306" s="220">
        <v>1</v>
      </c>
      <c r="F306" s="249">
        <f t="shared" si="19"/>
        <v>8149</v>
      </c>
      <c r="G306" s="250">
        <f t="shared" si="20"/>
        <v>3500</v>
      </c>
      <c r="H306" s="250">
        <f t="shared" si="21"/>
        <v>1800</v>
      </c>
      <c r="I306" s="221" t="s">
        <v>785</v>
      </c>
      <c r="J306" s="221" t="s">
        <v>784</v>
      </c>
      <c r="K306" s="221" t="s">
        <v>894</v>
      </c>
      <c r="L306" s="221" t="s">
        <v>894</v>
      </c>
      <c r="M306" s="221" t="s">
        <v>894</v>
      </c>
      <c r="N306" s="221" t="s">
        <v>894</v>
      </c>
      <c r="O306" s="221" t="s">
        <v>894</v>
      </c>
      <c r="P306" s="246" t="str">
        <f t="shared" si="22"/>
        <v>Yes</v>
      </c>
    </row>
    <row r="307" spans="1:16" x14ac:dyDescent="0.25">
      <c r="A307" s="218" t="s">
        <v>670</v>
      </c>
      <c r="B307" s="218" t="s">
        <v>670</v>
      </c>
      <c r="C307" s="218" t="s">
        <v>302</v>
      </c>
      <c r="D307" s="219">
        <v>31342</v>
      </c>
      <c r="E307" s="220">
        <v>1</v>
      </c>
      <c r="F307" s="249">
        <f t="shared" si="19"/>
        <v>31342</v>
      </c>
      <c r="G307" s="250">
        <f t="shared" si="20"/>
        <v>5200</v>
      </c>
      <c r="H307" s="250">
        <f t="shared" si="21"/>
        <v>2200</v>
      </c>
      <c r="I307" s="221" t="s">
        <v>786</v>
      </c>
      <c r="J307" s="221" t="s">
        <v>785</v>
      </c>
      <c r="K307" s="221" t="s">
        <v>894</v>
      </c>
      <c r="L307" s="221" t="s">
        <v>894</v>
      </c>
      <c r="M307" s="221" t="s">
        <v>894</v>
      </c>
      <c r="N307" s="221" t="s">
        <v>894</v>
      </c>
      <c r="O307" s="221" t="s">
        <v>894</v>
      </c>
      <c r="P307" s="246" t="str">
        <f t="shared" si="22"/>
        <v>Yes</v>
      </c>
    </row>
    <row r="308" spans="1:16" x14ac:dyDescent="0.25">
      <c r="A308" s="218" t="s">
        <v>671</v>
      </c>
      <c r="B308" s="218" t="s">
        <v>671</v>
      </c>
      <c r="C308" s="218"/>
      <c r="D308" s="219">
        <v>12448</v>
      </c>
      <c r="E308" s="220">
        <v>0.31</v>
      </c>
      <c r="F308" s="249">
        <f t="shared" si="19"/>
        <v>3858.88</v>
      </c>
      <c r="G308" s="250">
        <f t="shared" si="20"/>
        <v>2600</v>
      </c>
      <c r="H308" s="250">
        <f t="shared" si="21"/>
        <v>1500</v>
      </c>
      <c r="I308" s="221" t="s">
        <v>784</v>
      </c>
      <c r="J308" s="221" t="s">
        <v>786</v>
      </c>
      <c r="K308" s="221" t="s">
        <v>894</v>
      </c>
      <c r="L308" s="221" t="s">
        <v>894</v>
      </c>
      <c r="M308" s="221" t="s">
        <v>894</v>
      </c>
      <c r="N308" s="221" t="s">
        <v>894</v>
      </c>
      <c r="O308" s="221" t="s">
        <v>894</v>
      </c>
      <c r="P308" s="246" t="str">
        <f t="shared" si="22"/>
        <v>Yes</v>
      </c>
    </row>
    <row r="309" spans="1:16" x14ac:dyDescent="0.25">
      <c r="A309" s="218" t="s">
        <v>672</v>
      </c>
      <c r="B309" s="218" t="s">
        <v>672</v>
      </c>
      <c r="C309" s="218" t="s">
        <v>303</v>
      </c>
      <c r="D309" s="219">
        <v>4815</v>
      </c>
      <c r="E309" s="220">
        <v>1</v>
      </c>
      <c r="F309" s="249">
        <f t="shared" si="19"/>
        <v>4815</v>
      </c>
      <c r="G309" s="250">
        <f t="shared" si="20"/>
        <v>2600</v>
      </c>
      <c r="H309" s="250">
        <f t="shared" si="21"/>
        <v>1500</v>
      </c>
      <c r="I309" s="221" t="s">
        <v>785</v>
      </c>
      <c r="J309" s="221" t="s">
        <v>784</v>
      </c>
      <c r="K309" s="221" t="s">
        <v>894</v>
      </c>
      <c r="L309" s="221" t="s">
        <v>894</v>
      </c>
      <c r="M309" s="221" t="s">
        <v>894</v>
      </c>
      <c r="N309" s="221" t="s">
        <v>894</v>
      </c>
      <c r="O309" s="221" t="s">
        <v>894</v>
      </c>
      <c r="P309" s="246" t="str">
        <f t="shared" si="22"/>
        <v>Yes</v>
      </c>
    </row>
    <row r="310" spans="1:16" x14ac:dyDescent="0.25">
      <c r="A310" s="218" t="s">
        <v>673</v>
      </c>
      <c r="B310" s="218" t="s">
        <v>673</v>
      </c>
      <c r="C310" s="218" t="s">
        <v>304</v>
      </c>
      <c r="D310" s="219">
        <v>471</v>
      </c>
      <c r="E310" s="220">
        <v>1</v>
      </c>
      <c r="F310" s="249">
        <f t="shared" si="19"/>
        <v>471</v>
      </c>
      <c r="G310" s="250">
        <f t="shared" si="20"/>
        <v>2600</v>
      </c>
      <c r="H310" s="250">
        <f t="shared" si="21"/>
        <v>1500</v>
      </c>
      <c r="I310" s="221" t="s">
        <v>786</v>
      </c>
      <c r="J310" s="221" t="s">
        <v>785</v>
      </c>
      <c r="K310" s="221" t="s">
        <v>894</v>
      </c>
      <c r="L310" s="221" t="s">
        <v>894</v>
      </c>
      <c r="M310" s="221" t="s">
        <v>894</v>
      </c>
      <c r="N310" s="221" t="s">
        <v>894</v>
      </c>
      <c r="O310" s="221" t="s">
        <v>894</v>
      </c>
      <c r="P310" s="246" t="str">
        <f t="shared" si="22"/>
        <v>Yes</v>
      </c>
    </row>
    <row r="311" spans="1:16" x14ac:dyDescent="0.25">
      <c r="A311" s="218" t="s">
        <v>674</v>
      </c>
      <c r="B311" s="218" t="s">
        <v>674</v>
      </c>
      <c r="C311" s="218" t="s">
        <v>305</v>
      </c>
      <c r="D311" s="219">
        <v>6569</v>
      </c>
      <c r="E311" s="220">
        <v>1</v>
      </c>
      <c r="F311" s="249">
        <f t="shared" si="19"/>
        <v>6569</v>
      </c>
      <c r="G311" s="250">
        <f t="shared" si="20"/>
        <v>3500</v>
      </c>
      <c r="H311" s="250">
        <f t="shared" si="21"/>
        <v>1800</v>
      </c>
      <c r="I311" s="221" t="s">
        <v>784</v>
      </c>
      <c r="J311" s="221" t="s">
        <v>786</v>
      </c>
      <c r="K311" s="221" t="s">
        <v>894</v>
      </c>
      <c r="L311" s="221" t="s">
        <v>894</v>
      </c>
      <c r="M311" s="221" t="s">
        <v>894</v>
      </c>
      <c r="N311" s="221" t="s">
        <v>894</v>
      </c>
      <c r="O311" s="221" t="s">
        <v>894</v>
      </c>
      <c r="P311" s="246" t="str">
        <f t="shared" si="22"/>
        <v>Yes</v>
      </c>
    </row>
    <row r="312" spans="1:16" x14ac:dyDescent="0.25">
      <c r="A312" s="218" t="s">
        <v>675</v>
      </c>
      <c r="B312" s="218" t="s">
        <v>675</v>
      </c>
      <c r="C312" s="218" t="s">
        <v>306</v>
      </c>
      <c r="D312" s="219">
        <v>9127</v>
      </c>
      <c r="E312" s="220">
        <v>1</v>
      </c>
      <c r="F312" s="249">
        <f t="shared" si="19"/>
        <v>9127</v>
      </c>
      <c r="G312" s="250">
        <f t="shared" si="20"/>
        <v>3500</v>
      </c>
      <c r="H312" s="250">
        <f t="shared" si="21"/>
        <v>1800</v>
      </c>
      <c r="I312" s="221" t="s">
        <v>785</v>
      </c>
      <c r="J312" s="221" t="s">
        <v>784</v>
      </c>
      <c r="K312" s="221" t="s">
        <v>894</v>
      </c>
      <c r="L312" s="221" t="s">
        <v>894</v>
      </c>
      <c r="M312" s="221" t="s">
        <v>894</v>
      </c>
      <c r="N312" s="221" t="s">
        <v>894</v>
      </c>
      <c r="O312" s="221" t="s">
        <v>894</v>
      </c>
      <c r="P312" s="246" t="str">
        <f t="shared" si="22"/>
        <v>Yes</v>
      </c>
    </row>
    <row r="313" spans="1:16" x14ac:dyDescent="0.25">
      <c r="A313" s="218" t="s">
        <v>676</v>
      </c>
      <c r="B313" s="218" t="s">
        <v>676</v>
      </c>
      <c r="C313" s="218" t="s">
        <v>307</v>
      </c>
      <c r="D313" s="219">
        <v>2454</v>
      </c>
      <c r="E313" s="220">
        <v>1</v>
      </c>
      <c r="F313" s="249">
        <f t="shared" si="19"/>
        <v>2454</v>
      </c>
      <c r="G313" s="250">
        <f t="shared" si="20"/>
        <v>2600</v>
      </c>
      <c r="H313" s="250">
        <f t="shared" si="21"/>
        <v>1500</v>
      </c>
      <c r="I313" s="221" t="s">
        <v>786</v>
      </c>
      <c r="J313" s="221" t="s">
        <v>785</v>
      </c>
      <c r="K313" s="221" t="s">
        <v>894</v>
      </c>
      <c r="L313" s="221" t="s">
        <v>894</v>
      </c>
      <c r="M313" s="221" t="s">
        <v>894</v>
      </c>
      <c r="N313" s="221" t="s">
        <v>894</v>
      </c>
      <c r="O313" s="221" t="s">
        <v>894</v>
      </c>
      <c r="P313" s="246" t="str">
        <f t="shared" si="22"/>
        <v>Yes</v>
      </c>
    </row>
    <row r="314" spans="1:16" x14ac:dyDescent="0.25">
      <c r="A314" s="218" t="s">
        <v>677</v>
      </c>
      <c r="B314" s="218" t="s">
        <v>677</v>
      </c>
      <c r="C314" s="218"/>
      <c r="D314" s="219">
        <v>8580</v>
      </c>
      <c r="E314" s="220">
        <v>0.75</v>
      </c>
      <c r="F314" s="249">
        <f t="shared" si="19"/>
        <v>6435</v>
      </c>
      <c r="G314" s="250">
        <f t="shared" si="20"/>
        <v>3500</v>
      </c>
      <c r="H314" s="250">
        <f t="shared" si="21"/>
        <v>1800</v>
      </c>
      <c r="I314" s="221" t="s">
        <v>784</v>
      </c>
      <c r="J314" s="221" t="s">
        <v>786</v>
      </c>
      <c r="K314" s="221" t="s">
        <v>894</v>
      </c>
      <c r="L314" s="221" t="s">
        <v>894</v>
      </c>
      <c r="M314" s="221" t="s">
        <v>894</v>
      </c>
      <c r="N314" s="221" t="s">
        <v>894</v>
      </c>
      <c r="O314" s="221" t="s">
        <v>894</v>
      </c>
      <c r="P314" s="246" t="str">
        <f t="shared" si="22"/>
        <v>Yes</v>
      </c>
    </row>
    <row r="315" spans="1:16" x14ac:dyDescent="0.25">
      <c r="A315" s="218" t="s">
        <v>678</v>
      </c>
      <c r="B315" s="218" t="s">
        <v>678</v>
      </c>
      <c r="C315" s="218" t="s">
        <v>308</v>
      </c>
      <c r="D315" s="219">
        <v>12380</v>
      </c>
      <c r="E315" s="220">
        <v>1</v>
      </c>
      <c r="F315" s="249">
        <f t="shared" si="19"/>
        <v>12380</v>
      </c>
      <c r="G315" s="250">
        <f t="shared" si="20"/>
        <v>3500</v>
      </c>
      <c r="H315" s="250">
        <f t="shared" si="21"/>
        <v>1800</v>
      </c>
      <c r="I315" s="221" t="s">
        <v>785</v>
      </c>
      <c r="J315" s="221" t="s">
        <v>784</v>
      </c>
      <c r="K315" s="221" t="s">
        <v>894</v>
      </c>
      <c r="L315" s="221" t="s">
        <v>894</v>
      </c>
      <c r="M315" s="221" t="s">
        <v>894</v>
      </c>
      <c r="N315" s="221" t="s">
        <v>894</v>
      </c>
      <c r="O315" s="221" t="s">
        <v>894</v>
      </c>
      <c r="P315" s="246" t="str">
        <f t="shared" si="22"/>
        <v>Yes</v>
      </c>
    </row>
    <row r="316" spans="1:16" x14ac:dyDescent="0.25">
      <c r="A316" s="218" t="s">
        <v>679</v>
      </c>
      <c r="B316" s="218" t="s">
        <v>679</v>
      </c>
      <c r="C316" s="218" t="s">
        <v>309</v>
      </c>
      <c r="D316" s="219">
        <v>427</v>
      </c>
      <c r="E316" s="220">
        <v>1</v>
      </c>
      <c r="F316" s="249">
        <f t="shared" si="19"/>
        <v>427</v>
      </c>
      <c r="G316" s="250">
        <f t="shared" si="20"/>
        <v>2600</v>
      </c>
      <c r="H316" s="250">
        <f t="shared" si="21"/>
        <v>1500</v>
      </c>
      <c r="I316" s="221" t="s">
        <v>786</v>
      </c>
      <c r="J316" s="221" t="s">
        <v>785</v>
      </c>
      <c r="K316" s="221" t="s">
        <v>894</v>
      </c>
      <c r="L316" s="221" t="s">
        <v>894</v>
      </c>
      <c r="M316" s="221" t="s">
        <v>894</v>
      </c>
      <c r="N316" s="221" t="s">
        <v>894</v>
      </c>
      <c r="O316" s="221" t="s">
        <v>894</v>
      </c>
      <c r="P316" s="246" t="str">
        <f t="shared" si="22"/>
        <v>Yes</v>
      </c>
    </row>
    <row r="317" spans="1:16" x14ac:dyDescent="0.25">
      <c r="A317" s="218" t="s">
        <v>680</v>
      </c>
      <c r="B317" s="218" t="s">
        <v>680</v>
      </c>
      <c r="C317" s="218" t="s">
        <v>310</v>
      </c>
      <c r="D317" s="219">
        <v>8000</v>
      </c>
      <c r="E317" s="220">
        <v>1</v>
      </c>
      <c r="F317" s="249">
        <f t="shared" si="19"/>
        <v>8000</v>
      </c>
      <c r="G317" s="250">
        <f t="shared" si="20"/>
        <v>3500</v>
      </c>
      <c r="H317" s="250">
        <f t="shared" si="21"/>
        <v>1800</v>
      </c>
      <c r="I317" s="221" t="s">
        <v>784</v>
      </c>
      <c r="J317" s="221" t="s">
        <v>786</v>
      </c>
      <c r="K317" s="221" t="s">
        <v>894</v>
      </c>
      <c r="L317" s="221" t="s">
        <v>894</v>
      </c>
      <c r="M317" s="221" t="s">
        <v>894</v>
      </c>
      <c r="N317" s="221" t="s">
        <v>894</v>
      </c>
      <c r="O317" s="221" t="s">
        <v>894</v>
      </c>
      <c r="P317" s="246" t="str">
        <f t="shared" si="22"/>
        <v>Yes</v>
      </c>
    </row>
    <row r="318" spans="1:16" x14ac:dyDescent="0.25">
      <c r="A318" s="218" t="s">
        <v>681</v>
      </c>
      <c r="B318" s="218" t="s">
        <v>681</v>
      </c>
      <c r="C318" s="218" t="s">
        <v>311</v>
      </c>
      <c r="D318" s="219">
        <v>14162</v>
      </c>
      <c r="E318" s="220">
        <v>1</v>
      </c>
      <c r="F318" s="249">
        <f t="shared" si="19"/>
        <v>14162</v>
      </c>
      <c r="G318" s="250">
        <f t="shared" si="20"/>
        <v>3500</v>
      </c>
      <c r="H318" s="250">
        <f t="shared" si="21"/>
        <v>1800</v>
      </c>
      <c r="I318" s="221" t="s">
        <v>785</v>
      </c>
      <c r="J318" s="221" t="s">
        <v>784</v>
      </c>
      <c r="K318" s="221" t="s">
        <v>894</v>
      </c>
      <c r="L318" s="221" t="s">
        <v>894</v>
      </c>
      <c r="M318" s="221" t="s">
        <v>894</v>
      </c>
      <c r="N318" s="221" t="s">
        <v>894</v>
      </c>
      <c r="O318" s="221" t="s">
        <v>894</v>
      </c>
      <c r="P318" s="246" t="str">
        <f t="shared" si="22"/>
        <v>Yes</v>
      </c>
    </row>
    <row r="319" spans="1:16" x14ac:dyDescent="0.25">
      <c r="A319" s="218" t="s">
        <v>682</v>
      </c>
      <c r="B319" s="218" t="s">
        <v>682</v>
      </c>
      <c r="C319" s="218" t="s">
        <v>312</v>
      </c>
      <c r="D319" s="219">
        <v>27090</v>
      </c>
      <c r="E319" s="220">
        <v>1</v>
      </c>
      <c r="F319" s="249">
        <f t="shared" si="19"/>
        <v>27090</v>
      </c>
      <c r="G319" s="250">
        <f t="shared" si="20"/>
        <v>4100</v>
      </c>
      <c r="H319" s="250">
        <f t="shared" si="21"/>
        <v>2000</v>
      </c>
      <c r="I319" s="221" t="s">
        <v>786</v>
      </c>
      <c r="J319" s="221" t="s">
        <v>785</v>
      </c>
      <c r="K319" s="221" t="s">
        <v>894</v>
      </c>
      <c r="L319" s="221" t="s">
        <v>894</v>
      </c>
      <c r="M319" s="221" t="s">
        <v>894</v>
      </c>
      <c r="N319" s="221" t="s">
        <v>894</v>
      </c>
      <c r="O319" s="221" t="s">
        <v>894</v>
      </c>
      <c r="P319" s="246" t="str">
        <f t="shared" si="22"/>
        <v>Yes</v>
      </c>
    </row>
    <row r="320" spans="1:16" x14ac:dyDescent="0.25">
      <c r="A320" s="218" t="s">
        <v>683</v>
      </c>
      <c r="B320" s="218" t="s">
        <v>683</v>
      </c>
      <c r="C320" s="218" t="s">
        <v>313</v>
      </c>
      <c r="D320" s="219">
        <v>1832</v>
      </c>
      <c r="E320" s="220">
        <v>1</v>
      </c>
      <c r="F320" s="249">
        <f t="shared" si="19"/>
        <v>1832</v>
      </c>
      <c r="G320" s="250">
        <f t="shared" si="20"/>
        <v>2600</v>
      </c>
      <c r="H320" s="250">
        <f t="shared" si="21"/>
        <v>1500</v>
      </c>
      <c r="I320" s="221" t="s">
        <v>784</v>
      </c>
      <c r="J320" s="221" t="s">
        <v>784</v>
      </c>
      <c r="K320" s="221" t="s">
        <v>894</v>
      </c>
      <c r="L320" s="221" t="s">
        <v>894</v>
      </c>
      <c r="M320" s="221" t="s">
        <v>894</v>
      </c>
      <c r="N320" s="221" t="s">
        <v>894</v>
      </c>
      <c r="O320" s="221" t="s">
        <v>894</v>
      </c>
      <c r="P320" s="246" t="str">
        <f t="shared" si="22"/>
        <v>Yes</v>
      </c>
    </row>
    <row r="321" spans="1:16" x14ac:dyDescent="0.25">
      <c r="A321" s="218" t="s">
        <v>684</v>
      </c>
      <c r="B321" s="218" t="s">
        <v>684</v>
      </c>
      <c r="C321" s="218" t="s">
        <v>314</v>
      </c>
      <c r="D321" s="219">
        <v>26383</v>
      </c>
      <c r="E321" s="220">
        <v>1</v>
      </c>
      <c r="F321" s="249">
        <f t="shared" ref="F321:F366" si="23">D321*E321</f>
        <v>26383</v>
      </c>
      <c r="G321" s="250">
        <f t="shared" si="20"/>
        <v>4100</v>
      </c>
      <c r="H321" s="250">
        <f t="shared" si="21"/>
        <v>2000</v>
      </c>
      <c r="I321" s="221" t="s">
        <v>785</v>
      </c>
      <c r="J321" s="221" t="s">
        <v>784</v>
      </c>
      <c r="K321" s="221" t="s">
        <v>894</v>
      </c>
      <c r="L321" s="221" t="s">
        <v>894</v>
      </c>
      <c r="M321" s="221" t="s">
        <v>894</v>
      </c>
      <c r="N321" s="221" t="s">
        <v>894</v>
      </c>
      <c r="O321" s="221" t="s">
        <v>894</v>
      </c>
      <c r="P321" s="246" t="str">
        <f t="shared" si="22"/>
        <v>Yes</v>
      </c>
    </row>
    <row r="322" spans="1:16" x14ac:dyDescent="0.25">
      <c r="A322" s="218" t="s">
        <v>685</v>
      </c>
      <c r="B322" s="218" t="s">
        <v>685</v>
      </c>
      <c r="C322" s="218" t="s">
        <v>315</v>
      </c>
      <c r="D322" s="219">
        <v>65218</v>
      </c>
      <c r="E322" s="220">
        <v>1</v>
      </c>
      <c r="F322" s="249">
        <f t="shared" si="23"/>
        <v>65218</v>
      </c>
      <c r="G322" s="250">
        <f t="shared" ref="G322:G366" si="24">IF(F322&lt;5000,$T$3,IF(F322&lt;15000,$T$4,IF(F322&lt;30000,$T$5,IF(F322&lt;50000,$T$6,IF(F322&lt;90000,$T$7,IF(F322&lt;500000,$T$8,$T$9))))))</f>
        <v>6500</v>
      </c>
      <c r="H322" s="250">
        <f t="shared" ref="H322:H366" si="25">IF(F322&lt;5000,$U$3,IF(F322&lt;15000,$U$4,IF(F322&lt;30000,$U$5,IF(F322&lt;50000,$U$6,IF(F322&lt;90000,$U$7,IF(F322&lt;500000,$U$8,$U$9))))))</f>
        <v>2400</v>
      </c>
      <c r="I322" s="221" t="s">
        <v>786</v>
      </c>
      <c r="J322" s="221" t="s">
        <v>785</v>
      </c>
      <c r="K322" s="221" t="s">
        <v>894</v>
      </c>
      <c r="L322" s="221" t="s">
        <v>894</v>
      </c>
      <c r="M322" s="221" t="s">
        <v>894</v>
      </c>
      <c r="N322" s="221" t="s">
        <v>894</v>
      </c>
      <c r="O322" s="221" t="s">
        <v>894</v>
      </c>
      <c r="P322" s="246" t="str">
        <f t="shared" si="22"/>
        <v>Yes</v>
      </c>
    </row>
    <row r="323" spans="1:16" x14ac:dyDescent="0.25">
      <c r="A323" s="218" t="s">
        <v>686</v>
      </c>
      <c r="B323" s="218" t="s">
        <v>686</v>
      </c>
      <c r="C323" s="218" t="s">
        <v>316</v>
      </c>
      <c r="D323" s="219">
        <v>10066</v>
      </c>
      <c r="E323" s="220">
        <v>1</v>
      </c>
      <c r="F323" s="249">
        <f t="shared" si="23"/>
        <v>10066</v>
      </c>
      <c r="G323" s="250">
        <f t="shared" si="24"/>
        <v>3500</v>
      </c>
      <c r="H323" s="250">
        <f t="shared" si="25"/>
        <v>1800</v>
      </c>
      <c r="I323" s="221" t="s">
        <v>784</v>
      </c>
      <c r="J323" s="221" t="s">
        <v>786</v>
      </c>
      <c r="K323" s="221" t="s">
        <v>894</v>
      </c>
      <c r="L323" s="221" t="s">
        <v>894</v>
      </c>
      <c r="M323" s="221" t="s">
        <v>894</v>
      </c>
      <c r="N323" s="221" t="s">
        <v>894</v>
      </c>
      <c r="O323" s="221" t="s">
        <v>894</v>
      </c>
      <c r="P323" s="246" t="str">
        <f t="shared" ref="P323:P366" si="26">IF(COUNTIF(K323:O323, "Yes")&lt;1, "No", "Yes")</f>
        <v>Yes</v>
      </c>
    </row>
    <row r="324" spans="1:16" x14ac:dyDescent="0.25">
      <c r="A324" s="218" t="s">
        <v>687</v>
      </c>
      <c r="B324" s="218" t="s">
        <v>687</v>
      </c>
      <c r="C324" s="218" t="s">
        <v>317</v>
      </c>
      <c r="D324" s="219">
        <v>23303</v>
      </c>
      <c r="E324" s="220">
        <v>0.78</v>
      </c>
      <c r="F324" s="249">
        <f t="shared" si="23"/>
        <v>18176.34</v>
      </c>
      <c r="G324" s="250">
        <f t="shared" si="24"/>
        <v>4100</v>
      </c>
      <c r="H324" s="250">
        <f t="shared" si="25"/>
        <v>2000</v>
      </c>
      <c r="I324" s="221" t="s">
        <v>785</v>
      </c>
      <c r="J324" s="221" t="s">
        <v>784</v>
      </c>
      <c r="K324" s="221" t="s">
        <v>894</v>
      </c>
      <c r="L324" s="221" t="s">
        <v>894</v>
      </c>
      <c r="M324" s="221" t="s">
        <v>894</v>
      </c>
      <c r="N324" s="221" t="s">
        <v>894</v>
      </c>
      <c r="O324" s="221" t="s">
        <v>894</v>
      </c>
      <c r="P324" s="246" t="str">
        <f t="shared" si="26"/>
        <v>Yes</v>
      </c>
    </row>
    <row r="325" spans="1:16" x14ac:dyDescent="0.25">
      <c r="A325" s="218" t="s">
        <v>688</v>
      </c>
      <c r="B325" s="218" t="s">
        <v>688</v>
      </c>
      <c r="C325" s="218" t="s">
        <v>318</v>
      </c>
      <c r="D325" s="219">
        <v>4975</v>
      </c>
      <c r="E325" s="220">
        <v>1</v>
      </c>
      <c r="F325" s="249">
        <f t="shared" si="23"/>
        <v>4975</v>
      </c>
      <c r="G325" s="250">
        <f t="shared" si="24"/>
        <v>2600</v>
      </c>
      <c r="H325" s="250">
        <f t="shared" si="25"/>
        <v>1500</v>
      </c>
      <c r="I325" s="221" t="s">
        <v>786</v>
      </c>
      <c r="J325" s="221" t="s">
        <v>785</v>
      </c>
      <c r="K325" s="221" t="s">
        <v>894</v>
      </c>
      <c r="L325" s="221" t="s">
        <v>894</v>
      </c>
      <c r="M325" s="221" t="s">
        <v>894</v>
      </c>
      <c r="N325" s="221" t="s">
        <v>894</v>
      </c>
      <c r="O325" s="221" t="s">
        <v>894</v>
      </c>
      <c r="P325" s="246" t="str">
        <f t="shared" si="26"/>
        <v>Yes</v>
      </c>
    </row>
    <row r="326" spans="1:16" x14ac:dyDescent="0.25">
      <c r="A326" s="218" t="s">
        <v>689</v>
      </c>
      <c r="B326" s="218" t="s">
        <v>689</v>
      </c>
      <c r="C326" s="218" t="s">
        <v>319</v>
      </c>
      <c r="D326" s="219">
        <v>780</v>
      </c>
      <c r="E326" s="220">
        <v>1</v>
      </c>
      <c r="F326" s="249">
        <f t="shared" si="23"/>
        <v>780</v>
      </c>
      <c r="G326" s="250">
        <f t="shared" si="24"/>
        <v>2600</v>
      </c>
      <c r="H326" s="250">
        <f t="shared" si="25"/>
        <v>1500</v>
      </c>
      <c r="I326" s="221" t="s">
        <v>784</v>
      </c>
      <c r="J326" s="221" t="s">
        <v>786</v>
      </c>
      <c r="K326" s="221" t="s">
        <v>894</v>
      </c>
      <c r="L326" s="221" t="s">
        <v>894</v>
      </c>
      <c r="M326" s="221" t="s">
        <v>894</v>
      </c>
      <c r="N326" s="221" t="s">
        <v>894</v>
      </c>
      <c r="O326" s="221" t="s">
        <v>894</v>
      </c>
      <c r="P326" s="246" t="str">
        <f t="shared" si="26"/>
        <v>Yes</v>
      </c>
    </row>
    <row r="327" spans="1:16" x14ac:dyDescent="0.25">
      <c r="A327" s="218" t="s">
        <v>690</v>
      </c>
      <c r="B327" s="218" t="s">
        <v>690</v>
      </c>
      <c r="C327" s="218" t="s">
        <v>320</v>
      </c>
      <c r="D327" s="219">
        <v>494</v>
      </c>
      <c r="E327" s="220">
        <v>1</v>
      </c>
      <c r="F327" s="249">
        <f t="shared" si="23"/>
        <v>494</v>
      </c>
      <c r="G327" s="250">
        <f t="shared" si="24"/>
        <v>2600</v>
      </c>
      <c r="H327" s="250">
        <f t="shared" si="25"/>
        <v>1500</v>
      </c>
      <c r="I327" s="221" t="s">
        <v>785</v>
      </c>
      <c r="J327" s="221" t="s">
        <v>784</v>
      </c>
      <c r="K327" s="221" t="s">
        <v>894</v>
      </c>
      <c r="L327" s="221" t="s">
        <v>894</v>
      </c>
      <c r="M327" s="221" t="s">
        <v>894</v>
      </c>
      <c r="N327" s="221" t="s">
        <v>894</v>
      </c>
      <c r="O327" s="221" t="s">
        <v>894</v>
      </c>
      <c r="P327" s="246" t="str">
        <f t="shared" si="26"/>
        <v>Yes</v>
      </c>
    </row>
    <row r="328" spans="1:16" x14ac:dyDescent="0.25">
      <c r="A328" s="218" t="s">
        <v>691</v>
      </c>
      <c r="B328" s="218" t="s">
        <v>691</v>
      </c>
      <c r="C328" s="218" t="s">
        <v>321</v>
      </c>
      <c r="D328" s="219">
        <v>35329</v>
      </c>
      <c r="E328" s="220">
        <v>1</v>
      </c>
      <c r="F328" s="249">
        <f t="shared" si="23"/>
        <v>35329</v>
      </c>
      <c r="G328" s="250">
        <f t="shared" si="24"/>
        <v>5200</v>
      </c>
      <c r="H328" s="250">
        <f t="shared" si="25"/>
        <v>2200</v>
      </c>
      <c r="I328" s="221" t="s">
        <v>786</v>
      </c>
      <c r="J328" s="221" t="s">
        <v>785</v>
      </c>
      <c r="K328" s="221" t="s">
        <v>894</v>
      </c>
      <c r="L328" s="221" t="s">
        <v>894</v>
      </c>
      <c r="M328" s="221" t="s">
        <v>894</v>
      </c>
      <c r="N328" s="221" t="s">
        <v>894</v>
      </c>
      <c r="O328" s="221" t="s">
        <v>894</v>
      </c>
      <c r="P328" s="246" t="str">
        <f t="shared" si="26"/>
        <v>Yes</v>
      </c>
    </row>
    <row r="329" spans="1:16" x14ac:dyDescent="0.25">
      <c r="A329" s="218" t="s">
        <v>692</v>
      </c>
      <c r="B329" s="218" t="s">
        <v>692</v>
      </c>
      <c r="C329" s="218" t="s">
        <v>322</v>
      </c>
      <c r="D329" s="219">
        <v>13943</v>
      </c>
      <c r="E329" s="220">
        <v>1</v>
      </c>
      <c r="F329" s="249">
        <f t="shared" si="23"/>
        <v>13943</v>
      </c>
      <c r="G329" s="250">
        <f t="shared" si="24"/>
        <v>3500</v>
      </c>
      <c r="H329" s="250">
        <f t="shared" si="25"/>
        <v>1800</v>
      </c>
      <c r="I329" s="221" t="s">
        <v>784</v>
      </c>
      <c r="J329" s="221" t="s">
        <v>786</v>
      </c>
      <c r="K329" s="221" t="s">
        <v>894</v>
      </c>
      <c r="L329" s="221" t="s">
        <v>894</v>
      </c>
      <c r="M329" s="221" t="s">
        <v>894</v>
      </c>
      <c r="N329" s="221" t="s">
        <v>894</v>
      </c>
      <c r="O329" s="221" t="s">
        <v>894</v>
      </c>
      <c r="P329" s="246" t="str">
        <f t="shared" si="26"/>
        <v>Yes</v>
      </c>
    </row>
    <row r="330" spans="1:16" x14ac:dyDescent="0.25">
      <c r="A330" s="218" t="s">
        <v>693</v>
      </c>
      <c r="B330" s="218" t="s">
        <v>693</v>
      </c>
      <c r="C330" s="218" t="s">
        <v>323</v>
      </c>
      <c r="D330" s="219">
        <v>17776</v>
      </c>
      <c r="E330" s="220">
        <v>1</v>
      </c>
      <c r="F330" s="249">
        <f t="shared" si="23"/>
        <v>17776</v>
      </c>
      <c r="G330" s="250">
        <f t="shared" si="24"/>
        <v>4100</v>
      </c>
      <c r="H330" s="250">
        <f t="shared" si="25"/>
        <v>2000</v>
      </c>
      <c r="I330" s="221" t="s">
        <v>785</v>
      </c>
      <c r="J330" s="221" t="s">
        <v>784</v>
      </c>
      <c r="K330" s="221" t="s">
        <v>894</v>
      </c>
      <c r="L330" s="221" t="s">
        <v>894</v>
      </c>
      <c r="M330" s="221" t="s">
        <v>894</v>
      </c>
      <c r="N330" s="221" t="s">
        <v>894</v>
      </c>
      <c r="O330" s="221" t="s">
        <v>894</v>
      </c>
      <c r="P330" s="246" t="str">
        <f t="shared" si="26"/>
        <v>Yes</v>
      </c>
    </row>
    <row r="331" spans="1:16" x14ac:dyDescent="0.25">
      <c r="A331" s="218" t="s">
        <v>694</v>
      </c>
      <c r="B331" s="218" t="s">
        <v>694</v>
      </c>
      <c r="C331" s="218" t="s">
        <v>324</v>
      </c>
      <c r="D331" s="219">
        <v>29550</v>
      </c>
      <c r="E331" s="220">
        <v>1</v>
      </c>
      <c r="F331" s="249">
        <f t="shared" si="23"/>
        <v>29550</v>
      </c>
      <c r="G331" s="250">
        <f t="shared" si="24"/>
        <v>4100</v>
      </c>
      <c r="H331" s="250">
        <f t="shared" si="25"/>
        <v>2000</v>
      </c>
      <c r="I331" s="221" t="s">
        <v>786</v>
      </c>
      <c r="J331" s="221" t="s">
        <v>785</v>
      </c>
      <c r="K331" s="221" t="s">
        <v>894</v>
      </c>
      <c r="L331" s="221" t="s">
        <v>894</v>
      </c>
      <c r="M331" s="221" t="s">
        <v>894</v>
      </c>
      <c r="N331" s="221" t="s">
        <v>894</v>
      </c>
      <c r="O331" s="221" t="s">
        <v>894</v>
      </c>
      <c r="P331" s="246" t="str">
        <f t="shared" si="26"/>
        <v>Yes</v>
      </c>
    </row>
    <row r="332" spans="1:16" x14ac:dyDescent="0.25">
      <c r="A332" s="218" t="s">
        <v>695</v>
      </c>
      <c r="B332" s="218" t="s">
        <v>695</v>
      </c>
      <c r="C332" s="218" t="s">
        <v>325</v>
      </c>
      <c r="D332" s="219">
        <v>3566</v>
      </c>
      <c r="E332" s="220">
        <v>1</v>
      </c>
      <c r="F332" s="249">
        <f t="shared" si="23"/>
        <v>3566</v>
      </c>
      <c r="G332" s="250">
        <f t="shared" si="24"/>
        <v>2600</v>
      </c>
      <c r="H332" s="250">
        <f t="shared" si="25"/>
        <v>1500</v>
      </c>
      <c r="I332" s="221" t="s">
        <v>784</v>
      </c>
      <c r="J332" s="221" t="s">
        <v>786</v>
      </c>
      <c r="K332" s="221" t="s">
        <v>894</v>
      </c>
      <c r="L332" s="221" t="s">
        <v>894</v>
      </c>
      <c r="M332" s="221" t="s">
        <v>894</v>
      </c>
      <c r="N332" s="221" t="s">
        <v>894</v>
      </c>
      <c r="O332" s="221" t="s">
        <v>894</v>
      </c>
      <c r="P332" s="246" t="str">
        <f t="shared" si="26"/>
        <v>Yes</v>
      </c>
    </row>
    <row r="333" spans="1:16" x14ac:dyDescent="0.25">
      <c r="A333" s="218" t="s">
        <v>696</v>
      </c>
      <c r="B333" s="218" t="s">
        <v>696</v>
      </c>
      <c r="C333" s="218" t="s">
        <v>326</v>
      </c>
      <c r="D333" s="219">
        <v>924</v>
      </c>
      <c r="E333" s="220">
        <v>1</v>
      </c>
      <c r="F333" s="249">
        <f t="shared" si="23"/>
        <v>924</v>
      </c>
      <c r="G333" s="250">
        <f t="shared" si="24"/>
        <v>2600</v>
      </c>
      <c r="H333" s="250">
        <f t="shared" si="25"/>
        <v>1500</v>
      </c>
      <c r="I333" s="221" t="s">
        <v>785</v>
      </c>
      <c r="J333" s="221" t="s">
        <v>784</v>
      </c>
      <c r="K333" s="221" t="s">
        <v>894</v>
      </c>
      <c r="L333" s="221" t="s">
        <v>894</v>
      </c>
      <c r="M333" s="221" t="s">
        <v>894</v>
      </c>
      <c r="N333" s="221" t="s">
        <v>894</v>
      </c>
      <c r="O333" s="221" t="s">
        <v>894</v>
      </c>
      <c r="P333" s="246" t="str">
        <f t="shared" si="26"/>
        <v>Yes</v>
      </c>
    </row>
    <row r="334" spans="1:16" x14ac:dyDescent="0.25">
      <c r="A334" s="218" t="s">
        <v>697</v>
      </c>
      <c r="B334" s="218" t="s">
        <v>697</v>
      </c>
      <c r="C334" s="218" t="s">
        <v>327</v>
      </c>
      <c r="D334" s="219">
        <v>4979</v>
      </c>
      <c r="E334" s="220">
        <v>1</v>
      </c>
      <c r="F334" s="249">
        <f t="shared" si="23"/>
        <v>4979</v>
      </c>
      <c r="G334" s="250">
        <f t="shared" si="24"/>
        <v>2600</v>
      </c>
      <c r="H334" s="250">
        <f t="shared" si="25"/>
        <v>1500</v>
      </c>
      <c r="I334" s="221" t="s">
        <v>786</v>
      </c>
      <c r="J334" s="221" t="s">
        <v>785</v>
      </c>
      <c r="K334" s="221" t="s">
        <v>894</v>
      </c>
      <c r="L334" s="221" t="s">
        <v>894</v>
      </c>
      <c r="M334" s="221" t="s">
        <v>894</v>
      </c>
      <c r="N334" s="221" t="s">
        <v>894</v>
      </c>
      <c r="O334" s="221" t="s">
        <v>894</v>
      </c>
      <c r="P334" s="246" t="str">
        <f t="shared" si="26"/>
        <v>Yes</v>
      </c>
    </row>
    <row r="335" spans="1:16" x14ac:dyDescent="0.25">
      <c r="A335" s="218" t="s">
        <v>698</v>
      </c>
      <c r="B335" s="218" t="s">
        <v>698</v>
      </c>
      <c r="C335" s="218"/>
      <c r="D335" s="219">
        <v>48916</v>
      </c>
      <c r="E335" s="220">
        <v>7.0000000000000007E-2</v>
      </c>
      <c r="F335" s="249">
        <f t="shared" si="23"/>
        <v>3424.1200000000003</v>
      </c>
      <c r="G335" s="250">
        <f t="shared" si="24"/>
        <v>2600</v>
      </c>
      <c r="H335" s="250">
        <f t="shared" si="25"/>
        <v>1500</v>
      </c>
      <c r="I335" s="221" t="s">
        <v>784</v>
      </c>
      <c r="J335" s="221" t="s">
        <v>786</v>
      </c>
      <c r="K335" s="221" t="s">
        <v>894</v>
      </c>
      <c r="L335" s="221" t="s">
        <v>894</v>
      </c>
      <c r="M335" s="221" t="s">
        <v>894</v>
      </c>
      <c r="N335" s="221" t="s">
        <v>894</v>
      </c>
      <c r="O335" s="221" t="s">
        <v>894</v>
      </c>
      <c r="P335" s="246" t="str">
        <f t="shared" si="26"/>
        <v>Yes</v>
      </c>
    </row>
    <row r="336" spans="1:16" x14ac:dyDescent="0.25">
      <c r="A336" s="218" t="s">
        <v>699</v>
      </c>
      <c r="B336" s="218" t="s">
        <v>699</v>
      </c>
      <c r="C336" s="218" t="s">
        <v>328</v>
      </c>
      <c r="D336" s="219">
        <v>7877</v>
      </c>
      <c r="E336" s="220">
        <v>1</v>
      </c>
      <c r="F336" s="249">
        <f t="shared" si="23"/>
        <v>7877</v>
      </c>
      <c r="G336" s="250">
        <f t="shared" si="24"/>
        <v>3500</v>
      </c>
      <c r="H336" s="250">
        <f t="shared" si="25"/>
        <v>1800</v>
      </c>
      <c r="I336" s="221" t="s">
        <v>785</v>
      </c>
      <c r="J336" s="221" t="s">
        <v>784</v>
      </c>
      <c r="K336" s="221" t="s">
        <v>894</v>
      </c>
      <c r="L336" s="221" t="s">
        <v>894</v>
      </c>
      <c r="M336" s="221" t="s">
        <v>894</v>
      </c>
      <c r="N336" s="221" t="s">
        <v>894</v>
      </c>
      <c r="O336" s="221" t="s">
        <v>894</v>
      </c>
      <c r="P336" s="246" t="str">
        <f t="shared" si="26"/>
        <v>Yes</v>
      </c>
    </row>
    <row r="337" spans="1:16" x14ac:dyDescent="0.25">
      <c r="A337" s="218" t="s">
        <v>700</v>
      </c>
      <c r="B337" s="218" t="s">
        <v>700</v>
      </c>
      <c r="C337" s="218" t="s">
        <v>329</v>
      </c>
      <c r="D337" s="219">
        <v>7707</v>
      </c>
      <c r="E337" s="220">
        <v>1</v>
      </c>
      <c r="F337" s="249">
        <f t="shared" si="23"/>
        <v>7707</v>
      </c>
      <c r="G337" s="250">
        <f t="shared" si="24"/>
        <v>3500</v>
      </c>
      <c r="H337" s="250">
        <f t="shared" si="25"/>
        <v>1800</v>
      </c>
      <c r="I337" s="221" t="s">
        <v>786</v>
      </c>
      <c r="J337" s="221" t="s">
        <v>785</v>
      </c>
      <c r="K337" s="221" t="s">
        <v>894</v>
      </c>
      <c r="L337" s="221" t="s">
        <v>894</v>
      </c>
      <c r="M337" s="221" t="s">
        <v>894</v>
      </c>
      <c r="N337" s="221" t="s">
        <v>894</v>
      </c>
      <c r="O337" s="221" t="s">
        <v>894</v>
      </c>
      <c r="P337" s="246" t="str">
        <f t="shared" si="26"/>
        <v>Yes</v>
      </c>
    </row>
    <row r="338" spans="1:16" x14ac:dyDescent="0.25">
      <c r="A338" s="218" t="s">
        <v>701</v>
      </c>
      <c r="B338" s="218" t="s">
        <v>701</v>
      </c>
      <c r="C338" s="218" t="s">
        <v>330</v>
      </c>
      <c r="D338" s="219">
        <v>3833</v>
      </c>
      <c r="E338" s="220">
        <v>1</v>
      </c>
      <c r="F338" s="249">
        <f t="shared" si="23"/>
        <v>3833</v>
      </c>
      <c r="G338" s="250">
        <f t="shared" si="24"/>
        <v>2600</v>
      </c>
      <c r="H338" s="250">
        <f t="shared" si="25"/>
        <v>1500</v>
      </c>
      <c r="I338" s="221" t="s">
        <v>784</v>
      </c>
      <c r="J338" s="221" t="s">
        <v>786</v>
      </c>
      <c r="K338" s="221" t="s">
        <v>894</v>
      </c>
      <c r="L338" s="221" t="s">
        <v>894</v>
      </c>
      <c r="M338" s="221" t="s">
        <v>894</v>
      </c>
      <c r="N338" s="221" t="s">
        <v>894</v>
      </c>
      <c r="O338" s="221" t="s">
        <v>894</v>
      </c>
      <c r="P338" s="246" t="str">
        <f t="shared" si="26"/>
        <v>Yes</v>
      </c>
    </row>
    <row r="339" spans="1:16" x14ac:dyDescent="0.25">
      <c r="A339" s="218" t="s">
        <v>702</v>
      </c>
      <c r="B339" s="218" t="s">
        <v>702</v>
      </c>
      <c r="C339" s="218" t="s">
        <v>331</v>
      </c>
      <c r="D339" s="219">
        <v>4500</v>
      </c>
      <c r="E339" s="220">
        <v>1</v>
      </c>
      <c r="F339" s="249">
        <f t="shared" si="23"/>
        <v>4500</v>
      </c>
      <c r="G339" s="250">
        <f t="shared" si="24"/>
        <v>2600</v>
      </c>
      <c r="H339" s="250">
        <f t="shared" si="25"/>
        <v>1500</v>
      </c>
      <c r="I339" s="221" t="s">
        <v>785</v>
      </c>
      <c r="J339" s="221" t="s">
        <v>784</v>
      </c>
      <c r="K339" s="221" t="s">
        <v>894</v>
      </c>
      <c r="L339" s="221" t="s">
        <v>894</v>
      </c>
      <c r="M339" s="221" t="s">
        <v>894</v>
      </c>
      <c r="N339" s="221" t="s">
        <v>894</v>
      </c>
      <c r="O339" s="221" t="s">
        <v>894</v>
      </c>
      <c r="P339" s="246" t="str">
        <f t="shared" si="26"/>
        <v>Yes</v>
      </c>
    </row>
    <row r="340" spans="1:16" x14ac:dyDescent="0.25">
      <c r="A340" s="218" t="s">
        <v>703</v>
      </c>
      <c r="B340" s="218" t="s">
        <v>703</v>
      </c>
      <c r="C340" s="218" t="s">
        <v>332</v>
      </c>
      <c r="D340" s="219">
        <v>28835</v>
      </c>
      <c r="E340" s="220">
        <v>1</v>
      </c>
      <c r="F340" s="249">
        <f t="shared" si="23"/>
        <v>28835</v>
      </c>
      <c r="G340" s="250">
        <f t="shared" si="24"/>
        <v>4100</v>
      </c>
      <c r="H340" s="250">
        <f t="shared" si="25"/>
        <v>2000</v>
      </c>
      <c r="I340" s="221" t="s">
        <v>786</v>
      </c>
      <c r="J340" s="221" t="s">
        <v>785</v>
      </c>
      <c r="K340" s="221" t="s">
        <v>894</v>
      </c>
      <c r="L340" s="221" t="s">
        <v>894</v>
      </c>
      <c r="M340" s="221" t="s">
        <v>894</v>
      </c>
      <c r="N340" s="221" t="s">
        <v>894</v>
      </c>
      <c r="O340" s="221" t="s">
        <v>894</v>
      </c>
      <c r="P340" s="246" t="str">
        <f t="shared" si="26"/>
        <v>Yes</v>
      </c>
    </row>
    <row r="341" spans="1:16" x14ac:dyDescent="0.25">
      <c r="A341" s="218" t="s">
        <v>704</v>
      </c>
      <c r="B341" s="218" t="s">
        <v>704</v>
      </c>
      <c r="C341" s="218" t="s">
        <v>333</v>
      </c>
      <c r="D341" s="219">
        <v>1343</v>
      </c>
      <c r="E341" s="220">
        <v>1</v>
      </c>
      <c r="F341" s="249">
        <f t="shared" si="23"/>
        <v>1343</v>
      </c>
      <c r="G341" s="250">
        <f t="shared" si="24"/>
        <v>2600</v>
      </c>
      <c r="H341" s="250">
        <f t="shared" si="25"/>
        <v>1500</v>
      </c>
      <c r="I341" s="221" t="s">
        <v>784</v>
      </c>
      <c r="J341" s="221" t="s">
        <v>786</v>
      </c>
      <c r="K341" s="221" t="s">
        <v>894</v>
      </c>
      <c r="L341" s="221" t="s">
        <v>894</v>
      </c>
      <c r="M341" s="221" t="s">
        <v>894</v>
      </c>
      <c r="N341" s="221" t="s">
        <v>894</v>
      </c>
      <c r="O341" s="221" t="s">
        <v>894</v>
      </c>
      <c r="P341" s="246" t="str">
        <f t="shared" si="26"/>
        <v>Yes</v>
      </c>
    </row>
    <row r="342" spans="1:16" x14ac:dyDescent="0.25">
      <c r="A342" s="218" t="s">
        <v>705</v>
      </c>
      <c r="B342" s="218" t="s">
        <v>705</v>
      </c>
      <c r="C342" s="218" t="s">
        <v>334</v>
      </c>
      <c r="D342" s="219">
        <v>3555</v>
      </c>
      <c r="E342" s="220">
        <v>1</v>
      </c>
      <c r="F342" s="249">
        <f t="shared" si="23"/>
        <v>3555</v>
      </c>
      <c r="G342" s="250">
        <f t="shared" si="24"/>
        <v>2600</v>
      </c>
      <c r="H342" s="250">
        <f t="shared" si="25"/>
        <v>1500</v>
      </c>
      <c r="I342" s="221" t="s">
        <v>784</v>
      </c>
      <c r="J342" s="221" t="s">
        <v>784</v>
      </c>
      <c r="K342" s="221" t="s">
        <v>894</v>
      </c>
      <c r="L342" s="221" t="s">
        <v>894</v>
      </c>
      <c r="M342" s="221" t="s">
        <v>894</v>
      </c>
      <c r="N342" s="221" t="s">
        <v>894</v>
      </c>
      <c r="O342" s="221" t="s">
        <v>894</v>
      </c>
      <c r="P342" s="246" t="str">
        <f t="shared" si="26"/>
        <v>Yes</v>
      </c>
    </row>
    <row r="343" spans="1:16" x14ac:dyDescent="0.25">
      <c r="A343" s="218" t="s">
        <v>706</v>
      </c>
      <c r="B343" s="218" t="s">
        <v>706</v>
      </c>
      <c r="C343" s="218" t="s">
        <v>335</v>
      </c>
      <c r="D343" s="219">
        <v>21567</v>
      </c>
      <c r="E343" s="220">
        <v>1</v>
      </c>
      <c r="F343" s="249">
        <f t="shared" si="23"/>
        <v>21567</v>
      </c>
      <c r="G343" s="250">
        <f t="shared" si="24"/>
        <v>4100</v>
      </c>
      <c r="H343" s="250">
        <f t="shared" si="25"/>
        <v>2000</v>
      </c>
      <c r="I343" s="221" t="s">
        <v>786</v>
      </c>
      <c r="J343" s="221" t="s">
        <v>785</v>
      </c>
      <c r="K343" s="221" t="s">
        <v>894</v>
      </c>
      <c r="L343" s="221" t="s">
        <v>894</v>
      </c>
      <c r="M343" s="221" t="s">
        <v>894</v>
      </c>
      <c r="N343" s="221" t="s">
        <v>894</v>
      </c>
      <c r="O343" s="221" t="s">
        <v>894</v>
      </c>
      <c r="P343" s="246" t="str">
        <f t="shared" si="26"/>
        <v>Yes</v>
      </c>
    </row>
    <row r="344" spans="1:16" x14ac:dyDescent="0.25">
      <c r="A344" s="218" t="s">
        <v>707</v>
      </c>
      <c r="B344" s="218" t="s">
        <v>707</v>
      </c>
      <c r="C344" s="218" t="s">
        <v>336</v>
      </c>
      <c r="D344" s="219">
        <v>40834</v>
      </c>
      <c r="E344" s="220">
        <v>1</v>
      </c>
      <c r="F344" s="249">
        <f t="shared" si="23"/>
        <v>40834</v>
      </c>
      <c r="G344" s="250">
        <f t="shared" si="24"/>
        <v>5200</v>
      </c>
      <c r="H344" s="250">
        <f t="shared" si="25"/>
        <v>2200</v>
      </c>
      <c r="I344" s="221" t="s">
        <v>784</v>
      </c>
      <c r="J344" s="221" t="s">
        <v>786</v>
      </c>
      <c r="K344" s="221" t="s">
        <v>894</v>
      </c>
      <c r="L344" s="221" t="s">
        <v>894</v>
      </c>
      <c r="M344" s="221" t="s">
        <v>894</v>
      </c>
      <c r="N344" s="221" t="s">
        <v>894</v>
      </c>
      <c r="O344" s="221" t="s">
        <v>894</v>
      </c>
      <c r="P344" s="246" t="str">
        <f t="shared" si="26"/>
        <v>Yes</v>
      </c>
    </row>
    <row r="345" spans="1:16" x14ac:dyDescent="0.25">
      <c r="A345" s="218" t="s">
        <v>708</v>
      </c>
      <c r="B345" s="218" t="s">
        <v>708</v>
      </c>
      <c r="C345" s="218" t="s">
        <v>337</v>
      </c>
      <c r="D345" s="219">
        <v>24643</v>
      </c>
      <c r="E345" s="220">
        <v>1</v>
      </c>
      <c r="F345" s="249">
        <f t="shared" si="23"/>
        <v>24643</v>
      </c>
      <c r="G345" s="250">
        <f t="shared" si="24"/>
        <v>4100</v>
      </c>
      <c r="H345" s="250">
        <f t="shared" si="25"/>
        <v>2000</v>
      </c>
      <c r="I345" s="221" t="s">
        <v>784</v>
      </c>
      <c r="J345" s="221" t="s">
        <v>784</v>
      </c>
      <c r="K345" s="221" t="s">
        <v>894</v>
      </c>
      <c r="L345" s="221" t="s">
        <v>894</v>
      </c>
      <c r="M345" s="221" t="s">
        <v>894</v>
      </c>
      <c r="N345" s="221" t="s">
        <v>894</v>
      </c>
      <c r="O345" s="221" t="s">
        <v>894</v>
      </c>
      <c r="P345" s="246" t="str">
        <f t="shared" si="26"/>
        <v>Yes</v>
      </c>
    </row>
    <row r="346" spans="1:16" x14ac:dyDescent="0.25">
      <c r="A346" s="218" t="s">
        <v>709</v>
      </c>
      <c r="B346" s="218" t="s">
        <v>709</v>
      </c>
      <c r="C346" s="218" t="s">
        <v>338</v>
      </c>
      <c r="D346" s="219">
        <v>1622</v>
      </c>
      <c r="E346" s="220">
        <v>1</v>
      </c>
      <c r="F346" s="249">
        <f t="shared" si="23"/>
        <v>1622</v>
      </c>
      <c r="G346" s="250">
        <f t="shared" si="24"/>
        <v>2600</v>
      </c>
      <c r="H346" s="250">
        <f t="shared" si="25"/>
        <v>1500</v>
      </c>
      <c r="I346" s="221" t="s">
        <v>786</v>
      </c>
      <c r="J346" s="221" t="s">
        <v>785</v>
      </c>
      <c r="K346" s="221" t="s">
        <v>894</v>
      </c>
      <c r="L346" s="221" t="s">
        <v>894</v>
      </c>
      <c r="M346" s="221" t="s">
        <v>894</v>
      </c>
      <c r="N346" s="221" t="s">
        <v>894</v>
      </c>
      <c r="O346" s="221" t="s">
        <v>894</v>
      </c>
      <c r="P346" s="246" t="str">
        <f t="shared" si="26"/>
        <v>Yes</v>
      </c>
    </row>
    <row r="347" spans="1:16" x14ac:dyDescent="0.25">
      <c r="A347" s="218" t="s">
        <v>710</v>
      </c>
      <c r="B347" s="218" t="s">
        <v>710</v>
      </c>
      <c r="C347" s="218" t="s">
        <v>339</v>
      </c>
      <c r="D347" s="219">
        <v>8213</v>
      </c>
      <c r="E347" s="220">
        <v>1</v>
      </c>
      <c r="F347" s="249">
        <f t="shared" si="23"/>
        <v>8213</v>
      </c>
      <c r="G347" s="250">
        <f t="shared" si="24"/>
        <v>3500</v>
      </c>
      <c r="H347" s="250">
        <f t="shared" si="25"/>
        <v>1800</v>
      </c>
      <c r="I347" s="221" t="s">
        <v>784</v>
      </c>
      <c r="J347" s="221" t="s">
        <v>786</v>
      </c>
      <c r="K347" s="221" t="s">
        <v>894</v>
      </c>
      <c r="L347" s="221" t="s">
        <v>894</v>
      </c>
      <c r="M347" s="221" t="s">
        <v>894</v>
      </c>
      <c r="N347" s="221" t="s">
        <v>894</v>
      </c>
      <c r="O347" s="221" t="s">
        <v>894</v>
      </c>
      <c r="P347" s="246" t="str">
        <f t="shared" si="26"/>
        <v>Yes</v>
      </c>
    </row>
    <row r="348" spans="1:16" x14ac:dyDescent="0.25">
      <c r="A348" s="218" t="s">
        <v>711</v>
      </c>
      <c r="B348" s="218" t="s">
        <v>711</v>
      </c>
      <c r="C348" s="218" t="s">
        <v>340</v>
      </c>
      <c r="D348" s="219">
        <v>11851</v>
      </c>
      <c r="E348" s="220">
        <v>1</v>
      </c>
      <c r="F348" s="249">
        <f t="shared" si="23"/>
        <v>11851</v>
      </c>
      <c r="G348" s="250">
        <f t="shared" si="24"/>
        <v>3500</v>
      </c>
      <c r="H348" s="250">
        <f t="shared" si="25"/>
        <v>1800</v>
      </c>
      <c r="I348" s="221" t="s">
        <v>784</v>
      </c>
      <c r="J348" s="221" t="s">
        <v>784</v>
      </c>
      <c r="K348" s="221" t="s">
        <v>894</v>
      </c>
      <c r="L348" s="221" t="s">
        <v>894</v>
      </c>
      <c r="M348" s="221" t="s">
        <v>894</v>
      </c>
      <c r="N348" s="221" t="s">
        <v>894</v>
      </c>
      <c r="O348" s="221" t="s">
        <v>894</v>
      </c>
      <c r="P348" s="246" t="str">
        <f t="shared" si="26"/>
        <v>Yes</v>
      </c>
    </row>
    <row r="349" spans="1:16" x14ac:dyDescent="0.25">
      <c r="A349" s="218" t="s">
        <v>712</v>
      </c>
      <c r="B349" s="218" t="s">
        <v>712</v>
      </c>
      <c r="C349" s="218" t="s">
        <v>341</v>
      </c>
      <c r="D349" s="219">
        <v>16339</v>
      </c>
      <c r="E349" s="220">
        <v>1</v>
      </c>
      <c r="F349" s="249">
        <f t="shared" si="23"/>
        <v>16339</v>
      </c>
      <c r="G349" s="250">
        <f t="shared" si="24"/>
        <v>4100</v>
      </c>
      <c r="H349" s="250">
        <f t="shared" si="25"/>
        <v>2000</v>
      </c>
      <c r="I349" s="221" t="s">
        <v>786</v>
      </c>
      <c r="J349" s="221" t="s">
        <v>785</v>
      </c>
      <c r="K349" s="221" t="s">
        <v>894</v>
      </c>
      <c r="L349" s="221" t="s">
        <v>894</v>
      </c>
      <c r="M349" s="221" t="s">
        <v>894</v>
      </c>
      <c r="N349" s="221" t="s">
        <v>894</v>
      </c>
      <c r="O349" s="221" t="s">
        <v>894</v>
      </c>
      <c r="P349" s="246" t="str">
        <f t="shared" si="26"/>
        <v>Yes</v>
      </c>
    </row>
    <row r="350" spans="1:16" x14ac:dyDescent="0.25">
      <c r="A350" s="218" t="s">
        <v>713</v>
      </c>
      <c r="B350" s="218" t="s">
        <v>713</v>
      </c>
      <c r="C350" s="218" t="s">
        <v>342</v>
      </c>
      <c r="D350" s="219">
        <v>16266</v>
      </c>
      <c r="E350" s="220">
        <v>1</v>
      </c>
      <c r="F350" s="249">
        <f t="shared" si="23"/>
        <v>16266</v>
      </c>
      <c r="G350" s="250">
        <f t="shared" si="24"/>
        <v>4100</v>
      </c>
      <c r="H350" s="250">
        <f t="shared" si="25"/>
        <v>2000</v>
      </c>
      <c r="I350" s="221" t="s">
        <v>784</v>
      </c>
      <c r="J350" s="221" t="s">
        <v>786</v>
      </c>
      <c r="K350" s="221" t="s">
        <v>894</v>
      </c>
      <c r="L350" s="221" t="s">
        <v>894</v>
      </c>
      <c r="M350" s="221" t="s">
        <v>894</v>
      </c>
      <c r="N350" s="221" t="s">
        <v>894</v>
      </c>
      <c r="O350" s="221" t="s">
        <v>894</v>
      </c>
      <c r="P350" s="246" t="str">
        <f t="shared" si="26"/>
        <v>Yes</v>
      </c>
    </row>
    <row r="351" spans="1:16" x14ac:dyDescent="0.25">
      <c r="A351" s="218" t="s">
        <v>714</v>
      </c>
      <c r="B351" s="218" t="s">
        <v>714</v>
      </c>
      <c r="C351" s="218" t="s">
        <v>343</v>
      </c>
      <c r="D351" s="219">
        <v>57437</v>
      </c>
      <c r="E351" s="220">
        <v>1</v>
      </c>
      <c r="F351" s="249">
        <f t="shared" si="23"/>
        <v>57437</v>
      </c>
      <c r="G351" s="250">
        <f t="shared" si="24"/>
        <v>6500</v>
      </c>
      <c r="H351" s="250">
        <f t="shared" si="25"/>
        <v>2400</v>
      </c>
      <c r="I351" s="221" t="s">
        <v>784</v>
      </c>
      <c r="J351" s="221" t="s">
        <v>784</v>
      </c>
      <c r="K351" s="221" t="s">
        <v>894</v>
      </c>
      <c r="L351" s="221" t="s">
        <v>894</v>
      </c>
      <c r="M351" s="221" t="s">
        <v>894</v>
      </c>
      <c r="N351" s="221" t="s">
        <v>894</v>
      </c>
      <c r="O351" s="221" t="s">
        <v>894</v>
      </c>
      <c r="P351" s="246" t="str">
        <f t="shared" si="26"/>
        <v>Yes</v>
      </c>
    </row>
    <row r="352" spans="1:16" x14ac:dyDescent="0.25">
      <c r="A352" s="218" t="s">
        <v>715</v>
      </c>
      <c r="B352" s="218" t="s">
        <v>715</v>
      </c>
      <c r="C352" s="218" t="s">
        <v>344</v>
      </c>
      <c r="D352" s="219">
        <v>1607</v>
      </c>
      <c r="E352" s="220">
        <v>1</v>
      </c>
      <c r="F352" s="249">
        <f t="shared" si="23"/>
        <v>1607</v>
      </c>
      <c r="G352" s="250">
        <f t="shared" si="24"/>
        <v>2600</v>
      </c>
      <c r="H352" s="250">
        <f t="shared" si="25"/>
        <v>1500</v>
      </c>
      <c r="I352" s="221" t="s">
        <v>786</v>
      </c>
      <c r="J352" s="221" t="s">
        <v>785</v>
      </c>
      <c r="K352" s="221" t="s">
        <v>894</v>
      </c>
      <c r="L352" s="221" t="s">
        <v>894</v>
      </c>
      <c r="M352" s="221" t="s">
        <v>894</v>
      </c>
      <c r="N352" s="221" t="s">
        <v>894</v>
      </c>
      <c r="O352" s="221" t="s">
        <v>894</v>
      </c>
      <c r="P352" s="246" t="str">
        <f t="shared" si="26"/>
        <v>Yes</v>
      </c>
    </row>
    <row r="353" spans="1:16" x14ac:dyDescent="0.25">
      <c r="A353" s="218" t="s">
        <v>716</v>
      </c>
      <c r="B353" s="218" t="s">
        <v>716</v>
      </c>
      <c r="C353" s="218" t="s">
        <v>345</v>
      </c>
      <c r="D353" s="219">
        <v>15121</v>
      </c>
      <c r="E353" s="220">
        <v>1</v>
      </c>
      <c r="F353" s="249">
        <f t="shared" si="23"/>
        <v>15121</v>
      </c>
      <c r="G353" s="250">
        <f t="shared" si="24"/>
        <v>4100</v>
      </c>
      <c r="H353" s="250">
        <f t="shared" si="25"/>
        <v>2000</v>
      </c>
      <c r="I353" s="221" t="s">
        <v>784</v>
      </c>
      <c r="J353" s="221" t="s">
        <v>786</v>
      </c>
      <c r="K353" s="221" t="s">
        <v>894</v>
      </c>
      <c r="L353" s="221" t="s">
        <v>894</v>
      </c>
      <c r="M353" s="221" t="s">
        <v>894</v>
      </c>
      <c r="N353" s="221" t="s">
        <v>894</v>
      </c>
      <c r="O353" s="221" t="s">
        <v>894</v>
      </c>
      <c r="P353" s="246" t="str">
        <f t="shared" si="26"/>
        <v>Yes</v>
      </c>
    </row>
    <row r="354" spans="1:16" x14ac:dyDescent="0.25">
      <c r="A354" s="218" t="s">
        <v>717</v>
      </c>
      <c r="B354" s="218" t="s">
        <v>717</v>
      </c>
      <c r="C354" s="218" t="s">
        <v>346</v>
      </c>
      <c r="D354" s="219">
        <v>14613</v>
      </c>
      <c r="E354" s="220">
        <v>1</v>
      </c>
      <c r="F354" s="249">
        <f t="shared" si="23"/>
        <v>14613</v>
      </c>
      <c r="G354" s="250">
        <f t="shared" si="24"/>
        <v>3500</v>
      </c>
      <c r="H354" s="250">
        <f t="shared" si="25"/>
        <v>1800</v>
      </c>
      <c r="I354" s="221" t="s">
        <v>784</v>
      </c>
      <c r="J354" s="221" t="s">
        <v>784</v>
      </c>
      <c r="K354" s="221" t="s">
        <v>894</v>
      </c>
      <c r="L354" s="221" t="s">
        <v>894</v>
      </c>
      <c r="M354" s="221" t="s">
        <v>894</v>
      </c>
      <c r="N354" s="221" t="s">
        <v>894</v>
      </c>
      <c r="O354" s="221" t="s">
        <v>894</v>
      </c>
      <c r="P354" s="246" t="str">
        <f t="shared" si="26"/>
        <v>Yes</v>
      </c>
    </row>
    <row r="355" spans="1:16" x14ac:dyDescent="0.25">
      <c r="A355" s="218" t="s">
        <v>718</v>
      </c>
      <c r="B355" s="218" t="s">
        <v>718</v>
      </c>
      <c r="C355" s="218" t="s">
        <v>347</v>
      </c>
      <c r="D355" s="219">
        <v>2504</v>
      </c>
      <c r="E355" s="220">
        <v>1</v>
      </c>
      <c r="F355" s="249">
        <f t="shared" si="23"/>
        <v>2504</v>
      </c>
      <c r="G355" s="250">
        <f t="shared" si="24"/>
        <v>2600</v>
      </c>
      <c r="H355" s="250">
        <f t="shared" si="25"/>
        <v>1500</v>
      </c>
      <c r="I355" s="221" t="s">
        <v>786</v>
      </c>
      <c r="J355" s="221" t="s">
        <v>785</v>
      </c>
      <c r="K355" s="221" t="s">
        <v>894</v>
      </c>
      <c r="L355" s="221" t="s">
        <v>894</v>
      </c>
      <c r="M355" s="221" t="s">
        <v>894</v>
      </c>
      <c r="N355" s="221" t="s">
        <v>894</v>
      </c>
      <c r="O355" s="221" t="s">
        <v>894</v>
      </c>
      <c r="P355" s="246" t="str">
        <f t="shared" si="26"/>
        <v>Yes</v>
      </c>
    </row>
    <row r="356" spans="1:16" x14ac:dyDescent="0.25">
      <c r="A356" s="218" t="s">
        <v>719</v>
      </c>
      <c r="B356" s="218" t="s">
        <v>719</v>
      </c>
      <c r="C356" s="218" t="s">
        <v>348</v>
      </c>
      <c r="D356" s="219">
        <v>7513</v>
      </c>
      <c r="E356" s="220">
        <v>1</v>
      </c>
      <c r="F356" s="249">
        <f t="shared" si="23"/>
        <v>7513</v>
      </c>
      <c r="G356" s="250">
        <f t="shared" si="24"/>
        <v>3500</v>
      </c>
      <c r="H356" s="250">
        <f t="shared" si="25"/>
        <v>1800</v>
      </c>
      <c r="I356" s="221" t="s">
        <v>784</v>
      </c>
      <c r="J356" s="221" t="s">
        <v>786</v>
      </c>
      <c r="K356" s="221" t="s">
        <v>894</v>
      </c>
      <c r="L356" s="221" t="s">
        <v>894</v>
      </c>
      <c r="M356" s="221" t="s">
        <v>894</v>
      </c>
      <c r="N356" s="221" t="s">
        <v>894</v>
      </c>
      <c r="O356" s="221" t="s">
        <v>894</v>
      </c>
      <c r="P356" s="246" t="str">
        <f t="shared" si="26"/>
        <v>Yes</v>
      </c>
    </row>
    <row r="357" spans="1:16" x14ac:dyDescent="0.25">
      <c r="A357" s="218" t="s">
        <v>720</v>
      </c>
      <c r="B357" s="218" t="s">
        <v>720</v>
      </c>
      <c r="C357" s="218" t="s">
        <v>349</v>
      </c>
      <c r="D357" s="219">
        <v>23349</v>
      </c>
      <c r="E357" s="220">
        <v>1</v>
      </c>
      <c r="F357" s="249">
        <f t="shared" si="23"/>
        <v>23349</v>
      </c>
      <c r="G357" s="250">
        <f t="shared" si="24"/>
        <v>4100</v>
      </c>
      <c r="H357" s="250">
        <f t="shared" si="25"/>
        <v>2000</v>
      </c>
      <c r="I357" s="221" t="s">
        <v>785</v>
      </c>
      <c r="J357" s="221" t="s">
        <v>784</v>
      </c>
      <c r="K357" s="221" t="s">
        <v>894</v>
      </c>
      <c r="L357" s="221" t="s">
        <v>894</v>
      </c>
      <c r="M357" s="221" t="s">
        <v>894</v>
      </c>
      <c r="N357" s="221" t="s">
        <v>894</v>
      </c>
      <c r="O357" s="221" t="s">
        <v>894</v>
      </c>
      <c r="P357" s="246" t="str">
        <f t="shared" si="26"/>
        <v>Yes</v>
      </c>
    </row>
    <row r="358" spans="1:16" x14ac:dyDescent="0.25">
      <c r="A358" s="218" t="s">
        <v>721</v>
      </c>
      <c r="B358" s="218" t="s">
        <v>721</v>
      </c>
      <c r="C358" s="218" t="s">
        <v>350</v>
      </c>
      <c r="D358" s="219">
        <v>10364</v>
      </c>
      <c r="E358" s="220">
        <v>1</v>
      </c>
      <c r="F358" s="249">
        <f t="shared" si="23"/>
        <v>10364</v>
      </c>
      <c r="G358" s="250">
        <f t="shared" si="24"/>
        <v>3500</v>
      </c>
      <c r="H358" s="250">
        <f t="shared" si="25"/>
        <v>1800</v>
      </c>
      <c r="I358" s="221" t="s">
        <v>786</v>
      </c>
      <c r="J358" s="221" t="s">
        <v>785</v>
      </c>
      <c r="K358" s="221" t="s">
        <v>894</v>
      </c>
      <c r="L358" s="221" t="s">
        <v>894</v>
      </c>
      <c r="M358" s="221" t="s">
        <v>894</v>
      </c>
      <c r="N358" s="221" t="s">
        <v>894</v>
      </c>
      <c r="O358" s="221" t="s">
        <v>894</v>
      </c>
      <c r="P358" s="246" t="str">
        <f t="shared" si="26"/>
        <v>Yes</v>
      </c>
    </row>
    <row r="359" spans="1:16" x14ac:dyDescent="0.25">
      <c r="A359" s="218" t="s">
        <v>722</v>
      </c>
      <c r="B359" s="218" t="s">
        <v>722</v>
      </c>
      <c r="C359" s="218" t="s">
        <v>351</v>
      </c>
      <c r="D359" s="219">
        <v>22970</v>
      </c>
      <c r="E359" s="220">
        <v>1</v>
      </c>
      <c r="F359" s="249">
        <f t="shared" si="23"/>
        <v>22970</v>
      </c>
      <c r="G359" s="250">
        <f t="shared" si="24"/>
        <v>4100</v>
      </c>
      <c r="H359" s="250">
        <f t="shared" si="25"/>
        <v>2000</v>
      </c>
      <c r="I359" s="221" t="s">
        <v>784</v>
      </c>
      <c r="J359" s="221" t="s">
        <v>786</v>
      </c>
      <c r="K359" s="221" t="s">
        <v>894</v>
      </c>
      <c r="L359" s="221" t="s">
        <v>894</v>
      </c>
      <c r="M359" s="221" t="s">
        <v>894</v>
      </c>
      <c r="N359" s="221" t="s">
        <v>894</v>
      </c>
      <c r="O359" s="221" t="s">
        <v>894</v>
      </c>
      <c r="P359" s="246" t="str">
        <f t="shared" si="26"/>
        <v>Yes</v>
      </c>
    </row>
    <row r="360" spans="1:16" x14ac:dyDescent="0.25">
      <c r="A360" s="218" t="s">
        <v>723</v>
      </c>
      <c r="B360" s="218" t="s">
        <v>723</v>
      </c>
      <c r="C360" s="218" t="s">
        <v>352</v>
      </c>
      <c r="D360" s="219">
        <v>831</v>
      </c>
      <c r="E360" s="220">
        <v>1</v>
      </c>
      <c r="F360" s="249">
        <f t="shared" si="23"/>
        <v>831</v>
      </c>
      <c r="G360" s="250">
        <f t="shared" si="24"/>
        <v>2600</v>
      </c>
      <c r="H360" s="250">
        <f t="shared" si="25"/>
        <v>1500</v>
      </c>
      <c r="I360" s="221" t="s">
        <v>784</v>
      </c>
      <c r="J360" s="221" t="s">
        <v>784</v>
      </c>
      <c r="K360" s="221" t="s">
        <v>894</v>
      </c>
      <c r="L360" s="221" t="s">
        <v>894</v>
      </c>
      <c r="M360" s="221" t="s">
        <v>894</v>
      </c>
      <c r="N360" s="221" t="s">
        <v>894</v>
      </c>
      <c r="O360" s="221" t="s">
        <v>894</v>
      </c>
      <c r="P360" s="246" t="str">
        <f t="shared" si="26"/>
        <v>Yes</v>
      </c>
    </row>
    <row r="361" spans="1:16" x14ac:dyDescent="0.25">
      <c r="A361" s="218" t="s">
        <v>724</v>
      </c>
      <c r="B361" s="218" t="s">
        <v>724</v>
      </c>
      <c r="C361" s="218" t="s">
        <v>353</v>
      </c>
      <c r="D361" s="219">
        <v>19316</v>
      </c>
      <c r="E361" s="220">
        <v>1</v>
      </c>
      <c r="F361" s="249">
        <f t="shared" si="23"/>
        <v>19316</v>
      </c>
      <c r="G361" s="250">
        <f t="shared" si="24"/>
        <v>4100</v>
      </c>
      <c r="H361" s="250">
        <f t="shared" si="25"/>
        <v>2000</v>
      </c>
      <c r="I361" s="221" t="s">
        <v>786</v>
      </c>
      <c r="J361" s="221" t="s">
        <v>785</v>
      </c>
      <c r="K361" s="221" t="s">
        <v>894</v>
      </c>
      <c r="L361" s="221" t="s">
        <v>894</v>
      </c>
      <c r="M361" s="221" t="s">
        <v>894</v>
      </c>
      <c r="N361" s="221" t="s">
        <v>894</v>
      </c>
      <c r="O361" s="221" t="s">
        <v>894</v>
      </c>
      <c r="P361" s="246" t="str">
        <f t="shared" si="26"/>
        <v>Yes</v>
      </c>
    </row>
    <row r="362" spans="1:16" x14ac:dyDescent="0.25">
      <c r="A362" s="218" t="s">
        <v>725</v>
      </c>
      <c r="B362" s="218" t="s">
        <v>725</v>
      </c>
      <c r="C362" s="218" t="s">
        <v>354</v>
      </c>
      <c r="D362" s="219">
        <v>40876</v>
      </c>
      <c r="E362" s="220">
        <v>1</v>
      </c>
      <c r="F362" s="249">
        <f t="shared" si="23"/>
        <v>40876</v>
      </c>
      <c r="G362" s="250">
        <f t="shared" si="24"/>
        <v>5200</v>
      </c>
      <c r="H362" s="250">
        <f t="shared" si="25"/>
        <v>2200</v>
      </c>
      <c r="I362" s="221" t="s">
        <v>784</v>
      </c>
      <c r="J362" s="221" t="s">
        <v>786</v>
      </c>
      <c r="K362" s="221" t="s">
        <v>894</v>
      </c>
      <c r="L362" s="221" t="s">
        <v>894</v>
      </c>
      <c r="M362" s="221" t="s">
        <v>894</v>
      </c>
      <c r="N362" s="221" t="s">
        <v>894</v>
      </c>
      <c r="O362" s="221" t="s">
        <v>894</v>
      </c>
      <c r="P362" s="246" t="str">
        <f t="shared" si="26"/>
        <v>Yes</v>
      </c>
    </row>
    <row r="363" spans="1:16" x14ac:dyDescent="0.25">
      <c r="A363" s="218" t="s">
        <v>726</v>
      </c>
      <c r="B363" s="218" t="s">
        <v>726</v>
      </c>
      <c r="C363" s="218" t="s">
        <v>355</v>
      </c>
      <c r="D363" s="219">
        <v>206518</v>
      </c>
      <c r="E363" s="220">
        <v>1</v>
      </c>
      <c r="F363" s="249">
        <f t="shared" si="23"/>
        <v>206518</v>
      </c>
      <c r="G363" s="250">
        <f t="shared" si="24"/>
        <v>10200</v>
      </c>
      <c r="H363" s="250">
        <f t="shared" si="25"/>
        <v>2600</v>
      </c>
      <c r="I363" s="221" t="s">
        <v>784</v>
      </c>
      <c r="J363" s="221" t="s">
        <v>784</v>
      </c>
      <c r="K363" s="221" t="s">
        <v>894</v>
      </c>
      <c r="L363" s="221" t="s">
        <v>894</v>
      </c>
      <c r="M363" s="221" t="s">
        <v>894</v>
      </c>
      <c r="N363" s="221" t="s">
        <v>894</v>
      </c>
      <c r="O363" s="221" t="s">
        <v>894</v>
      </c>
      <c r="P363" s="246" t="str">
        <f t="shared" si="26"/>
        <v>Yes</v>
      </c>
    </row>
    <row r="364" spans="1:16" x14ac:dyDescent="0.25">
      <c r="A364" s="218" t="s">
        <v>727</v>
      </c>
      <c r="B364" s="218" t="s">
        <v>727</v>
      </c>
      <c r="C364" s="218" t="s">
        <v>356</v>
      </c>
      <c r="D364" s="219">
        <v>1193</v>
      </c>
      <c r="E364" s="220">
        <v>1</v>
      </c>
      <c r="F364" s="249">
        <f t="shared" si="23"/>
        <v>1193</v>
      </c>
      <c r="G364" s="250">
        <f t="shared" si="24"/>
        <v>2600</v>
      </c>
      <c r="H364" s="250">
        <f t="shared" si="25"/>
        <v>1500</v>
      </c>
      <c r="I364" s="221" t="s">
        <v>786</v>
      </c>
      <c r="J364" s="221" t="s">
        <v>785</v>
      </c>
      <c r="K364" s="221" t="s">
        <v>894</v>
      </c>
      <c r="L364" s="221" t="s">
        <v>894</v>
      </c>
      <c r="M364" s="221" t="s">
        <v>894</v>
      </c>
      <c r="N364" s="221" t="s">
        <v>894</v>
      </c>
      <c r="O364" s="221" t="s">
        <v>894</v>
      </c>
      <c r="P364" s="246" t="str">
        <f t="shared" si="26"/>
        <v>Yes</v>
      </c>
    </row>
    <row r="365" spans="1:16" x14ac:dyDescent="0.25">
      <c r="A365" s="218" t="s">
        <v>728</v>
      </c>
      <c r="B365" s="218" t="s">
        <v>728</v>
      </c>
      <c r="C365" s="218" t="s">
        <v>357</v>
      </c>
      <c r="D365" s="219">
        <v>12178</v>
      </c>
      <c r="E365" s="220">
        <v>1</v>
      </c>
      <c r="F365" s="249">
        <f t="shared" si="23"/>
        <v>12178</v>
      </c>
      <c r="G365" s="250">
        <f t="shared" si="24"/>
        <v>3500</v>
      </c>
      <c r="H365" s="250">
        <f t="shared" si="25"/>
        <v>1800</v>
      </c>
      <c r="I365" s="221" t="s">
        <v>784</v>
      </c>
      <c r="J365" s="221" t="s">
        <v>786</v>
      </c>
      <c r="K365" s="221" t="s">
        <v>894</v>
      </c>
      <c r="L365" s="221" t="s">
        <v>894</v>
      </c>
      <c r="M365" s="221" t="s">
        <v>894</v>
      </c>
      <c r="N365" s="221" t="s">
        <v>894</v>
      </c>
      <c r="O365" s="221" t="s">
        <v>894</v>
      </c>
      <c r="P365" s="246" t="str">
        <f t="shared" si="26"/>
        <v>Yes</v>
      </c>
    </row>
    <row r="366" spans="1:16" x14ac:dyDescent="0.25">
      <c r="A366" s="218" t="s">
        <v>729</v>
      </c>
      <c r="B366" s="218" t="s">
        <v>729</v>
      </c>
      <c r="C366" s="218" t="s">
        <v>358</v>
      </c>
      <c r="D366" s="219">
        <v>25023</v>
      </c>
      <c r="E366" s="220">
        <v>1</v>
      </c>
      <c r="F366" s="249">
        <f t="shared" si="23"/>
        <v>25023</v>
      </c>
      <c r="G366" s="250">
        <f t="shared" si="24"/>
        <v>4100</v>
      </c>
      <c r="H366" s="250">
        <f t="shared" si="25"/>
        <v>2000</v>
      </c>
      <c r="I366" s="221" t="s">
        <v>784</v>
      </c>
      <c r="J366" s="221" t="s">
        <v>784</v>
      </c>
      <c r="K366" s="221" t="s">
        <v>894</v>
      </c>
      <c r="L366" s="221" t="s">
        <v>894</v>
      </c>
      <c r="M366" s="221" t="s">
        <v>894</v>
      </c>
      <c r="N366" s="221" t="s">
        <v>894</v>
      </c>
      <c r="O366" s="221" t="s">
        <v>894</v>
      </c>
      <c r="P366" s="246" t="str">
        <f t="shared" si="26"/>
        <v>Yes</v>
      </c>
    </row>
  </sheetData>
  <sheetProtection sheet="1" objects="1" scenarios="1" selectLockedCells="1"/>
  <autoFilter ref="A1:G366" xr:uid="{50606037-A59D-435E-A506-67AF63BD508A}"/>
  <mergeCells count="3">
    <mergeCell ref="R1:U1"/>
    <mergeCell ref="R12:S12"/>
    <mergeCell ref="R13:S13"/>
  </mergeCells>
  <phoneticPr fontId="16" type="noConversion"/>
  <conditionalFormatting sqref="P2:P366">
    <cfRule type="expression" dxfId="0" priority="1">
      <formula>$P2="No"</formula>
    </cfRule>
  </conditionalFormatting>
  <dataValidations count="2">
    <dataValidation type="list" allowBlank="1" showInputMessage="1" showErrorMessage="1" sqref="I2:J366" xr:uid="{B4BC5F22-BC40-4CD6-90B3-086FD48E2E90}">
      <formula1>$Y$2:$Y$5</formula1>
    </dataValidation>
    <dataValidation type="list" allowBlank="1" showInputMessage="1" showErrorMessage="1" sqref="K2:O366" xr:uid="{F21DAFD6-1192-4E4A-8994-E56658118B8F}">
      <formula1>$AB$2:$AB$3</formula1>
    </dataValidation>
  </dataValidations>
  <hyperlinks>
    <hyperlink ref="Z2" r:id="rId1" xr:uid="{1CBFE605-1E2B-4464-99EE-5CF6433E5AEE}"/>
    <hyperlink ref="Z3" r:id="rId2" xr:uid="{FA3BE94F-FF16-43BE-BB21-8C0EE8D3C54B}"/>
    <hyperlink ref="Z4" r:id="rId3" xr:uid="{6B70AF6E-EF4C-4ED2-B402-4A82344ADD0C}"/>
    <hyperlink ref="Z5" r:id="rId4" xr:uid="{E26609B6-7FAB-4831-B86E-11AA38BAD876}"/>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Joint Applicants</vt:lpstr>
      <vt:lpstr>Community Information</vt:lpstr>
      <vt:lpstr>Budget Worksheet</vt:lpstr>
      <vt:lpstr>SAFE Narrative</vt:lpstr>
      <vt:lpstr>Senior SAFE Narrative</vt:lpstr>
      <vt:lpstr>Signature Page</vt:lpstr>
      <vt:lpstr>Scoring Sheet</vt:lpstr>
      <vt:lpstr>Lookup Key</vt:lpstr>
      <vt:lpstr>'Joint Applicants'!_Toc89057699</vt:lpstr>
      <vt:lpstr>'Budget Worksheet'!Print_Area</vt:lpstr>
      <vt:lpstr>'Community Information'!Print_Area</vt:lpstr>
      <vt:lpstr>'Cover Sheet'!Print_Area</vt:lpstr>
      <vt:lpstr>'Joint Applicants'!Print_Area</vt:lpstr>
      <vt:lpstr>'SAFE Narrative'!Print_Area</vt:lpstr>
      <vt:lpstr>'Scoring Sheet'!Print_Area</vt:lpstr>
      <vt:lpstr>'Senior SAFE Narrative'!Print_Area</vt:lpstr>
      <vt:lpstr>'Signature Page'!Print_Area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Office of Public Safety</dc:creator>
  <cp:lastModifiedBy>Executive Office of Public Safety</cp:lastModifiedBy>
  <cp:lastPrinted>2022-06-09T18:01:11Z</cp:lastPrinted>
  <dcterms:created xsi:type="dcterms:W3CDTF">2020-08-24T16:49:27Z</dcterms:created>
  <dcterms:modified xsi:type="dcterms:W3CDTF">2022-09-09T19:49:27Z</dcterms:modified>
</cp:coreProperties>
</file>