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E300DE22-75BF-4049-9E27-369C5E30F0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ETRO N REB" sheetId="2" r:id="rId1"/>
  </sheets>
  <definedNames>
    <definedName name="_xlnm.Print_Area" localSheetId="0">'METRO N REB'!$A$1:$F$74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72" i="2" l="1"/>
  <c r="AH53" i="2"/>
  <c r="AH52" i="2"/>
  <c r="AF72" i="2"/>
  <c r="AH51" i="2"/>
  <c r="AE72" i="2"/>
  <c r="AH50" i="2"/>
  <c r="AD72" i="2"/>
  <c r="AC72" i="2"/>
  <c r="AB72" i="2"/>
  <c r="AH49" i="2"/>
  <c r="AA72" i="2"/>
  <c r="Z72" i="2"/>
  <c r="AH48" i="2"/>
  <c r="AH47" i="2"/>
  <c r="AH46" i="2"/>
  <c r="Y72" i="2"/>
  <c r="X44" i="2"/>
  <c r="X72" i="2" s="1"/>
  <c r="AH45" i="2"/>
  <c r="W72" i="2"/>
  <c r="V72" i="2"/>
  <c r="AH43" i="2"/>
  <c r="AH42" i="2"/>
  <c r="U72" i="2"/>
  <c r="AH58" i="2"/>
  <c r="AH41" i="2"/>
  <c r="T72" i="2"/>
  <c r="AH18" i="2"/>
  <c r="S72" i="2"/>
  <c r="R16" i="2"/>
  <c r="AH16" i="2" s="1"/>
  <c r="AH15" i="2"/>
  <c r="AH17" i="2"/>
  <c r="AH19" i="2"/>
  <c r="R14" i="2"/>
  <c r="AH14" i="2" s="1"/>
  <c r="Q36" i="2"/>
  <c r="AH36" i="2" s="1"/>
  <c r="Q38" i="2"/>
  <c r="AH38" i="2" s="1"/>
  <c r="AH37" i="2"/>
  <c r="AH39" i="2"/>
  <c r="AH69" i="2"/>
  <c r="P72" i="2"/>
  <c r="AH11" i="2"/>
  <c r="O10" i="2"/>
  <c r="O72" i="2" s="1"/>
  <c r="N72" i="2"/>
  <c r="AH68" i="2"/>
  <c r="AH44" i="2" l="1"/>
  <c r="R72" i="2"/>
  <c r="Q72" i="2"/>
  <c r="AH10" i="2"/>
  <c r="AH59" i="2"/>
  <c r="M72" i="2"/>
  <c r="L72" i="2"/>
  <c r="AH25" i="2"/>
  <c r="K24" i="2"/>
  <c r="AH24" i="2" s="1"/>
  <c r="J12" i="2"/>
  <c r="AH12" i="2" s="1"/>
  <c r="AH13" i="2"/>
  <c r="AH9" i="2"/>
  <c r="I8" i="2"/>
  <c r="AH8" i="2" s="1"/>
  <c r="AH40" i="2"/>
  <c r="H72" i="2"/>
  <c r="K72" i="2" l="1"/>
  <c r="J72" i="2"/>
  <c r="I72" i="2"/>
</calcChain>
</file>

<file path=xl/sharedStrings.xml><?xml version="1.0" encoding="utf-8"?>
<sst xmlns="http://schemas.openxmlformats.org/spreadsheetml/2006/main" count="308" uniqueCount="191">
  <si>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</si>
  <si>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</si>
  <si>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</si>
  <si>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</si>
  <si>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</si>
  <si>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</si>
  <si>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</si>
  <si>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MMARS DOCUMENT ID</t>
  </si>
  <si>
    <t xml:space="preserve"> DESCRIPTION:</t>
  </si>
  <si>
    <t>ONE STOP CAREER CENTERS</t>
  </si>
  <si>
    <t xml:space="preserve"> </t>
  </si>
  <si>
    <t>17.207</t>
  </si>
  <si>
    <t>METRO NORTH REB</t>
  </si>
  <si>
    <t>7002-6626</t>
  </si>
  <si>
    <t>K105</t>
  </si>
  <si>
    <t>K107</t>
  </si>
  <si>
    <t>4400-3067</t>
  </si>
  <si>
    <t>K103</t>
  </si>
  <si>
    <t>7003-1631</t>
  </si>
  <si>
    <t>7003-1630</t>
  </si>
  <si>
    <t>7003-1778</t>
  </si>
  <si>
    <t>FAIN #</t>
  </si>
  <si>
    <t>AA-38535-22-55-A-25</t>
  </si>
  <si>
    <t>ES38736-22-55-A-25</t>
  </si>
  <si>
    <t>CT EOL 23CCMETNTRADE</t>
  </si>
  <si>
    <t>TA38685-22-55-A-25</t>
  </si>
  <si>
    <t>TRADE (SERVICE DATE: 10/1/2021-9/30/2024)</t>
  </si>
  <si>
    <t>FTRADE 2022</t>
  </si>
  <si>
    <t>7003-1010</t>
  </si>
  <si>
    <t>K102</t>
  </si>
  <si>
    <t>JULY 1, 2023 - SEPTEMBER 30, 2024</t>
  </si>
  <si>
    <t>VENDOR CUSTOMER CODE</t>
  </si>
  <si>
    <t>UEI #</t>
  </si>
  <si>
    <t>KYRATTDFFL33</t>
  </si>
  <si>
    <t>VC6000181727</t>
  </si>
  <si>
    <t>WPP SNAP EXPANSION</t>
  </si>
  <si>
    <t>FY20233067</t>
  </si>
  <si>
    <t>UI-35950-21-60-A-25</t>
  </si>
  <si>
    <t>INITIAL AWARD FY24</t>
  </si>
  <si>
    <t>BUDGET #1 FY24</t>
  </si>
  <si>
    <t>JULY 1, 2023-SEPT. 30, 2023</t>
  </si>
  <si>
    <t>CT EOL 24CCMETNWP</t>
  </si>
  <si>
    <t>INITIAL AWARD FY24 MAY 31, 2023</t>
  </si>
  <si>
    <t>TO ADD WPP SNAP EXPANSION FUNDS</t>
  </si>
  <si>
    <t>CT EOL 24CCMETNWIA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</si>
  <si>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</si>
  <si>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</si>
  <si>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</si>
  <si>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</si>
  <si>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</si>
  <si>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</si>
  <si>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</si>
  <si>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</si>
  <si>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</si>
  <si>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</si>
  <si>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</si>
  <si>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CT EOL 24CCMETNNEGREA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</si>
  <si>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</si>
  <si>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</si>
  <si>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</si>
  <si>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</si>
  <si>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</si>
  <si>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</t>
  </si>
  <si>
    <t>BUDGET #3 FY24 AUGUST 8, 2023</t>
  </si>
  <si>
    <t>TO ADD FY24 RESEA FUNDS</t>
  </si>
  <si>
    <t>CT EOL 24CCMETNVETSUI</t>
  </si>
  <si>
    <t>VETS GOLD WINNER</t>
  </si>
  <si>
    <t>BUDGET #4 FY24</t>
  </si>
  <si>
    <t>AUG 1, 2023-DEC 31, 2023</t>
  </si>
  <si>
    <t>FVETS2023</t>
  </si>
  <si>
    <t>7002-6628</t>
  </si>
  <si>
    <t>K109</t>
  </si>
  <si>
    <t>DV35786-21-55-5-25</t>
  </si>
  <si>
    <t>BUDGET #4 FY24 AUGUST 25, 2023</t>
  </si>
  <si>
    <t>TO ADD VETS INCENTIVE AWARD</t>
  </si>
  <si>
    <t>BUDGET #5 FY24</t>
  </si>
  <si>
    <t>DVOP</t>
  </si>
  <si>
    <t>JULY 1,2023-JUNE 30, 2024</t>
  </si>
  <si>
    <t>TO ADD FY24 VETS FUNDS</t>
  </si>
  <si>
    <t>BUDGET #5 FY24 AUGUST 31, 2023</t>
  </si>
  <si>
    <t>BUDGET #6 FY24</t>
  </si>
  <si>
    <t>WORKFORCE TRAINING FUND</t>
  </si>
  <si>
    <t>WTRUSTF24</t>
  </si>
  <si>
    <t>7003-0135</t>
  </si>
  <si>
    <t>K264</t>
  </si>
  <si>
    <t>N/A</t>
  </si>
  <si>
    <t>CT EOL 24CCMETNSOSWTF</t>
  </si>
  <si>
    <t>TO ADD WTF FUNDS</t>
  </si>
  <si>
    <t>BUDGET #6 FY24 SEPTEMBER 12, 2023</t>
  </si>
  <si>
    <t>TO ADD FY24 ADULT FUNDS</t>
  </si>
  <si>
    <t>BUDGET #7 FY24 SEPTEMBER 26, 2023</t>
  </si>
  <si>
    <t>BUDGET #7 FY24</t>
  </si>
  <si>
    <t>ADULT</t>
  </si>
  <si>
    <t>FWIAADT24A</t>
  </si>
  <si>
    <t>STATE ONE STOP</t>
  </si>
  <si>
    <t>STOSCC2024</t>
  </si>
  <si>
    <t>7003-0803</t>
  </si>
  <si>
    <t>K284</t>
  </si>
  <si>
    <t>BUDGET #8 FY24 SEPTEMBER 27, 2023</t>
  </si>
  <si>
    <t>TO ADD FY24 SOS FUNDS</t>
  </si>
  <si>
    <t>BUDGET #8 FY24</t>
  </si>
  <si>
    <t>BUDGET #9 FY24 OCTOBER 5, 2023</t>
  </si>
  <si>
    <t>TO ADD WP FUNDS</t>
  </si>
  <si>
    <t>BUDGET #9 FY24</t>
  </si>
  <si>
    <t>WP 90%</t>
  </si>
  <si>
    <t>FES2024</t>
  </si>
  <si>
    <t>WP 10%</t>
  </si>
  <si>
    <t>BUDGET #10 FY24 DEC 7, 2023</t>
  </si>
  <si>
    <t>TO ADD WIOA FUNDS</t>
  </si>
  <si>
    <t>BUDGET #10 FY24</t>
  </si>
  <si>
    <t>FWIAADT24B</t>
  </si>
  <si>
    <t>FWIADWK24B</t>
  </si>
  <si>
    <t>BUDGET #11 FY24</t>
  </si>
  <si>
    <t>RAPID RESPONSE STATE STAFF</t>
  </si>
  <si>
    <t>TO ADD RAPID RESPONSE FUNDS</t>
  </si>
  <si>
    <t>BUDGET #11 FY24 DEC 21, 2023</t>
  </si>
  <si>
    <t>TO ADD PARTNER FUNDS</t>
  </si>
  <si>
    <t>BUDGET #12 FY24  JANUARY 24, 2024</t>
  </si>
  <si>
    <t>MRC</t>
  </si>
  <si>
    <t>F100VR0023</t>
  </si>
  <si>
    <t>4120-0020</t>
  </si>
  <si>
    <t>K133</t>
  </si>
  <si>
    <t>BUDGET #12 FY24</t>
  </si>
  <si>
    <t>BUDGET #13 FY24</t>
  </si>
  <si>
    <t>TO DE-OBLIGATE UNSPENT FUNDS</t>
  </si>
  <si>
    <t>BUDGET #13 FY24  JANUARY 25, 2024</t>
  </si>
  <si>
    <t>TO ADD DTA WPP FUNDS</t>
  </si>
  <si>
    <t>BUDGET #14 FY24  FEB. 27, 2024</t>
  </si>
  <si>
    <t>DTA WPP  (JULY 1, 2023-JAN. 1, 2024)-settlement</t>
  </si>
  <si>
    <t>SPSS2024</t>
  </si>
  <si>
    <t>4400-1979</t>
  </si>
  <si>
    <t>K227</t>
  </si>
  <si>
    <t>DTA WPP  (JAN. 2, 2024-JUNE 30, 2024)</t>
  </si>
  <si>
    <t>BUDGET #14 FY24</t>
  </si>
  <si>
    <t>BUDGET #15 FY24</t>
  </si>
  <si>
    <t>TO ADD RESEA FUNDS</t>
  </si>
  <si>
    <t>BUDGET #15 FY24  FEB. 29, 2024</t>
  </si>
  <si>
    <t>BUDGET #16 FY24</t>
  </si>
  <si>
    <r>
      <t>SHELTER SUPPLEMENTAL FUNDS</t>
    </r>
    <r>
      <rPr>
        <b/>
        <sz val="11"/>
        <color rgb="FFFF0000"/>
        <rFont val="Book Antiqua"/>
        <family val="1"/>
      </rPr>
      <t xml:space="preserve">  (SERVICE DATES: FEB 1, 2024-SEPT 30, 2024)</t>
    </r>
  </si>
  <si>
    <t>WKFO107424</t>
  </si>
  <si>
    <t>7002-1074</t>
  </si>
  <si>
    <t>K286</t>
  </si>
  <si>
    <r>
      <t>TO ADD SHELTER SUPPLEMENTAL FUNDS</t>
    </r>
    <r>
      <rPr>
        <b/>
        <sz val="11"/>
        <color rgb="FFFF0000"/>
        <rFont val="Book Antiqua"/>
        <family val="1"/>
      </rPr>
      <t xml:space="preserve"> </t>
    </r>
  </si>
  <si>
    <t>BUDGET #16 FY24  MARCH 1, 2024</t>
  </si>
  <si>
    <t>BUDGET #17 FY24</t>
  </si>
  <si>
    <t xml:space="preserve">DOE-WDB Support  </t>
  </si>
  <si>
    <t>DOE2024</t>
  </si>
  <si>
    <t>7035-0002</t>
  </si>
  <si>
    <t>K228</t>
  </si>
  <si>
    <t xml:space="preserve">DOE INFRASTRUCTURE </t>
  </si>
  <si>
    <t>FV002A2322</t>
  </si>
  <si>
    <t>7038-0107</t>
  </si>
  <si>
    <t>K123</t>
  </si>
  <si>
    <t>BUDGET #17 FY24  MARCH 4, 2024</t>
  </si>
  <si>
    <t>BUDGET #18 FY24</t>
  </si>
  <si>
    <t>MA COMMISION FOR THE BLIND</t>
  </si>
  <si>
    <t> FH126A23VR</t>
  </si>
  <si>
    <t>4110-3021</t>
  </si>
  <si>
    <t>K222</t>
  </si>
  <si>
    <t>BUDGET #18 FY24  MARCH 13, 2024</t>
  </si>
  <si>
    <t>BUDGET #19 FY24</t>
  </si>
  <si>
    <t xml:space="preserve">MA SCSEP </t>
  </si>
  <si>
    <t>FAD0068NGO</t>
  </si>
  <si>
    <t>9110-1178</t>
  </si>
  <si>
    <t>K116</t>
  </si>
  <si>
    <t>BUDGET #19 FY24  MARCH 15, 2024</t>
  </si>
  <si>
    <t>BUDGET #20 FY24</t>
  </si>
  <si>
    <t>TO ADD ADDITIONAL FUNDS</t>
  </si>
  <si>
    <t>BUDGET #20 FY24  APRIL 1, 2024</t>
  </si>
  <si>
    <t>BUDGET #21 FY24  APRIL 1, 2024</t>
  </si>
  <si>
    <t>BUDGET #21 FY24</t>
  </si>
  <si>
    <t>BUDGET #22 FY24</t>
  </si>
  <si>
    <t>OPERATION ABLE</t>
  </si>
  <si>
    <t>DCSSCSEP24</t>
  </si>
  <si>
    <t>7003-0006</t>
  </si>
  <si>
    <t>K246</t>
  </si>
  <si>
    <t>BUDGET #22 FY24  MAY 6, 2024</t>
  </si>
  <si>
    <t>BUDGET #23 FY24</t>
  </si>
  <si>
    <t>APPRENTICE</t>
  </si>
  <si>
    <t>FAPAE21</t>
  </si>
  <si>
    <t xml:space="preserve">7003-1785 </t>
  </si>
  <si>
    <t>HB55</t>
  </si>
  <si>
    <t>BUDGET #23 FY24  MAY 15, 2024</t>
  </si>
  <si>
    <t>TO ADD APPRENTICE FUNDS</t>
  </si>
  <si>
    <t>BUDGET #24 FY24</t>
  </si>
  <si>
    <t>BUDGET #24 FY24  MAY 23, 2024</t>
  </si>
  <si>
    <t>WPP SNAP EXPANSION (settlement amount)</t>
  </si>
  <si>
    <t>OCTOBER 1, 2023-FEBRUARY 16, 2024</t>
  </si>
  <si>
    <t>FEBRUARY 17, 2024-JUNE 30, 2024</t>
  </si>
  <si>
    <t>BUDGET #25 FY24</t>
  </si>
  <si>
    <t>BUDGET #25 FY24 AUG 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</si>
</sst>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b/>
      <sz val="11.5"/>
      <name val="Book Antiqua"/>
      <family val="1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0" fillId="0" borderId="0"/>
  </cellStyleXfs>
  <cellXfs count="9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8" fillId="0" borderId="4" xfId="0" applyFont="1" applyBorder="1" applyAlignment="1">
      <alignment horizontal="center" vertical="center" wrapText="1"/>
    </xf>
    <xf numFmtId="44" fontId="8" fillId="0" borderId="5" xfId="0" applyNumberFormat="1" applyFont="1" applyBorder="1"/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wrapText="1"/>
    </xf>
    <xf numFmtId="0" fontId="8" fillId="0" borderId="8" xfId="0" quotePrefix="1" applyFont="1" applyBorder="1" applyAlignment="1">
      <alignment horizontal="center"/>
    </xf>
    <xf numFmtId="0" fontId="8" fillId="0" borderId="8" xfId="0" applyFont="1" applyBorder="1" applyAlignment="1">
      <alignment horizontal="center" wrapText="1"/>
    </xf>
    <xf numFmtId="49" fontId="8" fillId="0" borderId="8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4" xfId="0" quotePrefix="1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2" xfId="0" applyFont="1" applyBorder="1"/>
    <xf numFmtId="0" fontId="8" fillId="0" borderId="9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3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49" fontId="8" fillId="0" borderId="4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44" fontId="8" fillId="0" borderId="0" xfId="0" applyNumberFormat="1" applyFont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44" fontId="8" fillId="0" borderId="2" xfId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44" fontId="8" fillId="0" borderId="8" xfId="1" applyFont="1" applyFill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8" fillId="0" borderId="2" xfId="0" quotePrefix="1" applyFont="1" applyBorder="1" applyAlignment="1">
      <alignment horizontal="center" wrapText="1"/>
    </xf>
    <xf numFmtId="0" fontId="8" fillId="0" borderId="10" xfId="0" applyFont="1" applyBorder="1"/>
    <xf numFmtId="0" fontId="8" fillId="0" borderId="11" xfId="0" quotePrefix="1" applyFont="1" applyBorder="1" applyAlignment="1">
      <alignment horizontal="center"/>
    </xf>
    <xf numFmtId="44" fontId="8" fillId="0" borderId="3" xfId="1" applyFont="1" applyFill="1" applyBorder="1" applyAlignment="1">
      <alignment horizontal="center"/>
    </xf>
    <xf numFmtId="0" fontId="12" fillId="0" borderId="2" xfId="0" quotePrefix="1" applyFont="1" applyBorder="1" applyAlignment="1">
      <alignment horizontal="center" vertical="center" wrapText="1"/>
    </xf>
    <xf numFmtId="44" fontId="8" fillId="0" borderId="3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2" xfId="0" applyFont="1" applyBorder="1" applyAlignment="1">
      <alignment horizontal="center"/>
    </xf>
    <xf numFmtId="0" fontId="17" fillId="0" borderId="13" xfId="0" applyFont="1" applyBorder="1" applyAlignment="1">
      <alignment horizontal="center" wrapText="1"/>
    </xf>
    <xf numFmtId="0" fontId="19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7" fontId="8" fillId="0" borderId="0" xfId="0" applyNumberFormat="1" applyFont="1"/>
    <xf numFmtId="44" fontId="8" fillId="0" borderId="2" xfId="1" applyFont="1" applyBorder="1" applyAlignment="1">
      <alignment horizontal="center"/>
    </xf>
    <xf numFmtId="44" fontId="8" fillId="0" borderId="2" xfId="1" applyFont="1" applyBorder="1"/>
    <xf numFmtId="0" fontId="21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/>
    </xf>
    <xf numFmtId="0" fontId="22" fillId="0" borderId="13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7" fontId="8" fillId="0" borderId="3" xfId="1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0" fontId="13" fillId="0" borderId="2" xfId="0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/>
    </xf>
    <xf numFmtId="0" fontId="13" fillId="3" borderId="2" xfId="0" applyFont="1" applyFill="1" applyBorder="1"/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35"/>
  <sheetViews>
    <sheetView tabSelected="1" topLeftCell="A2" zoomScale="120" zoomScaleNormal="120" workbookViewId="0">
      <selection activeCell="A5" sqref="A5"/>
    </sheetView>
  </sheetViews>
  <sheetFormatPr defaultColWidth="9.1796875" defaultRowHeight="12" x14ac:dyDescent="0.3"/>
  <cols>
    <col min="1" max="1" width="82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8.26953125" style="2" customWidth="1"/>
    <col min="7" max="7" width="25" style="2" customWidth="1"/>
    <col min="8" max="8" width="14.08984375" style="2" hidden="1" customWidth="1"/>
    <col min="9" max="11" width="13.81640625" style="2" hidden="1" customWidth="1"/>
    <col min="12" max="15" width="12.90625" style="2" hidden="1" customWidth="1"/>
    <col min="16" max="16" width="13.453125" style="2" hidden="1" customWidth="1"/>
    <col min="17" max="18" width="14.453125" style="2" hidden="1" customWidth="1"/>
    <col min="19" max="32" width="13.90625" style="2" hidden="1" customWidth="1"/>
    <col min="33" max="33" width="13.90625" style="2" customWidth="1"/>
    <col min="34" max="34" width="13.81640625" style="3" hidden="1" customWidth="1"/>
    <col min="35" max="35" width="16.1796875" style="3" customWidth="1"/>
    <col min="36" max="36" width="14" style="3" bestFit="1" customWidth="1"/>
    <col min="37" max="16384" width="9.1796875" style="3"/>
  </cols>
  <sheetData>
    <row r="1" spans="1:36" ht="20.5" x14ac:dyDescent="0.45">
      <c r="A1" s="3" t="s">
        <v>10</v>
      </c>
      <c r="B1" s="93" t="s">
        <v>9</v>
      </c>
      <c r="C1" s="94"/>
      <c r="D1" s="94"/>
      <c r="E1" s="94"/>
      <c r="F1" s="9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ht="20.5" x14ac:dyDescent="0.45">
      <c r="A2" s="30"/>
      <c r="B2" s="6"/>
      <c r="C2" s="6"/>
      <c r="D2" s="6"/>
      <c r="E2" s="7"/>
      <c r="F2" s="7"/>
      <c r="G2" s="7"/>
      <c r="AH2" s="2"/>
      <c r="AI2" s="2"/>
    </row>
    <row r="3" spans="1:36" ht="20.5" x14ac:dyDescent="0.45">
      <c r="A3" s="4" t="s">
        <v>12</v>
      </c>
      <c r="B3" s="50"/>
      <c r="C3" s="1"/>
      <c r="AH3" s="2"/>
      <c r="AI3" s="2"/>
    </row>
    <row r="4" spans="1:36" ht="21" thickBot="1" x14ac:dyDescent="0.5">
      <c r="A4" s="4"/>
      <c r="B4" s="5"/>
      <c r="C4" s="1"/>
    </row>
    <row r="5" spans="1:36" s="9" customFormat="1" ht="37.5" customHeight="1" thickBot="1" x14ac:dyDescent="0.4">
      <c r="A5" s="24"/>
      <c r="B5" s="25" t="s">
        <v>2</v>
      </c>
      <c r="C5" s="25" t="s">
        <v>3</v>
      </c>
      <c r="D5" s="25" t="s">
        <v>4</v>
      </c>
      <c r="E5" s="25" t="s">
        <v>5</v>
      </c>
      <c r="F5" s="25" t="s">
        <v>1</v>
      </c>
      <c r="G5" s="61" t="s">
        <v>21</v>
      </c>
      <c r="H5" s="25" t="s">
        <v>38</v>
      </c>
      <c r="I5" s="61" t="s">
        <v>39</v>
      </c>
      <c r="J5" s="61" t="s">
        <v>51</v>
      </c>
      <c r="K5" s="61" t="s">
        <v>62</v>
      </c>
      <c r="L5" s="61" t="s">
        <v>67</v>
      </c>
      <c r="M5" s="61" t="s">
        <v>75</v>
      </c>
      <c r="N5" s="61" t="s">
        <v>80</v>
      </c>
      <c r="O5" s="61" t="s">
        <v>91</v>
      </c>
      <c r="P5" s="61" t="s">
        <v>100</v>
      </c>
      <c r="Q5" s="61" t="s">
        <v>103</v>
      </c>
      <c r="R5" s="61" t="s">
        <v>109</v>
      </c>
      <c r="S5" s="61" t="s">
        <v>112</v>
      </c>
      <c r="T5" s="61" t="s">
        <v>122</v>
      </c>
      <c r="U5" s="61" t="s">
        <v>123</v>
      </c>
      <c r="V5" s="61" t="s">
        <v>133</v>
      </c>
      <c r="W5" s="61" t="s">
        <v>134</v>
      </c>
      <c r="X5" s="61" t="s">
        <v>137</v>
      </c>
      <c r="Y5" s="61" t="s">
        <v>144</v>
      </c>
      <c r="Z5" s="61" t="s">
        <v>154</v>
      </c>
      <c r="AA5" s="61" t="s">
        <v>160</v>
      </c>
      <c r="AB5" s="61" t="s">
        <v>166</v>
      </c>
      <c r="AC5" s="61" t="s">
        <v>170</v>
      </c>
      <c r="AD5" s="61" t="s">
        <v>171</v>
      </c>
      <c r="AE5" s="61" t="s">
        <v>177</v>
      </c>
      <c r="AF5" s="61" t="s">
        <v>184</v>
      </c>
      <c r="AG5" s="61" t="s">
        <v>189</v>
      </c>
      <c r="AH5" s="8" t="s">
        <v>6</v>
      </c>
      <c r="AI5" s="74"/>
    </row>
    <row r="6" spans="1:36" s="14" customFormat="1" ht="24.5" hidden="1" customHeight="1" x14ac:dyDescent="0.35">
      <c r="A6" s="22" t="s">
        <v>7</v>
      </c>
      <c r="B6" s="37"/>
      <c r="C6" s="43"/>
      <c r="D6" s="43"/>
      <c r="E6" s="44"/>
      <c r="F6" s="45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23"/>
      <c r="AI6" s="47"/>
    </row>
    <row r="7" spans="1:36" s="14" customFormat="1" ht="24.5" hidden="1" customHeight="1" x14ac:dyDescent="0.35">
      <c r="A7" s="10" t="s">
        <v>44</v>
      </c>
      <c r="B7" s="12"/>
      <c r="C7" s="27"/>
      <c r="D7" s="27"/>
      <c r="E7" s="28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1"/>
      <c r="AI7" s="47"/>
    </row>
    <row r="8" spans="1:36" s="14" customFormat="1" ht="15.5" hidden="1" x14ac:dyDescent="0.35">
      <c r="A8" s="63" t="s">
        <v>45</v>
      </c>
      <c r="B8" s="54" t="s">
        <v>46</v>
      </c>
      <c r="C8" s="73" t="s">
        <v>47</v>
      </c>
      <c r="D8" s="64" t="s">
        <v>18</v>
      </c>
      <c r="E8" s="64">
        <v>6501</v>
      </c>
      <c r="F8" s="12">
        <v>17.259</v>
      </c>
      <c r="G8" s="68" t="s">
        <v>22</v>
      </c>
      <c r="H8" s="51"/>
      <c r="I8" s="51">
        <f>1213068-1</f>
        <v>1213067</v>
      </c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11">
        <f>SUM(I8)</f>
        <v>1213067</v>
      </c>
      <c r="AI8" s="47"/>
    </row>
    <row r="9" spans="1:36" s="14" customFormat="1" ht="15.5" hidden="1" x14ac:dyDescent="0.35">
      <c r="A9" s="63" t="s">
        <v>45</v>
      </c>
      <c r="B9" s="12" t="s">
        <v>48</v>
      </c>
      <c r="C9" s="73" t="s">
        <v>47</v>
      </c>
      <c r="D9" s="64" t="s">
        <v>18</v>
      </c>
      <c r="E9" s="64">
        <v>6501</v>
      </c>
      <c r="F9" s="12">
        <v>17.259</v>
      </c>
      <c r="G9" s="68" t="s">
        <v>22</v>
      </c>
      <c r="H9" s="51"/>
      <c r="I9" s="51">
        <v>1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11">
        <f>SUM(I9)</f>
        <v>1</v>
      </c>
      <c r="AI9" s="47"/>
    </row>
    <row r="10" spans="1:36" s="14" customFormat="1" ht="15.5" hidden="1" x14ac:dyDescent="0.35">
      <c r="A10" s="15" t="s">
        <v>92</v>
      </c>
      <c r="B10" s="54" t="s">
        <v>46</v>
      </c>
      <c r="C10" s="10" t="s">
        <v>93</v>
      </c>
      <c r="D10" s="65" t="s">
        <v>19</v>
      </c>
      <c r="E10" s="65">
        <v>6502</v>
      </c>
      <c r="F10" s="10">
        <v>17.257999999999999</v>
      </c>
      <c r="G10" s="68" t="s">
        <v>22</v>
      </c>
      <c r="H10" s="51"/>
      <c r="I10" s="51"/>
      <c r="J10" s="51"/>
      <c r="K10" s="51"/>
      <c r="L10" s="51"/>
      <c r="M10" s="51"/>
      <c r="N10" s="51"/>
      <c r="O10" s="51">
        <f>216841-1</f>
        <v>216840</v>
      </c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11">
        <f>SUM(O10)</f>
        <v>216840</v>
      </c>
      <c r="AI10" s="47"/>
    </row>
    <row r="11" spans="1:36" s="14" customFormat="1" ht="15.5" hidden="1" x14ac:dyDescent="0.35">
      <c r="A11" s="15" t="s">
        <v>92</v>
      </c>
      <c r="B11" s="12" t="s">
        <v>48</v>
      </c>
      <c r="C11" s="10" t="s">
        <v>93</v>
      </c>
      <c r="D11" s="65" t="s">
        <v>19</v>
      </c>
      <c r="E11" s="65">
        <v>6502</v>
      </c>
      <c r="F11" s="10">
        <v>17.257999999999999</v>
      </c>
      <c r="G11" s="68" t="s">
        <v>22</v>
      </c>
      <c r="H11" s="51"/>
      <c r="I11" s="51"/>
      <c r="J11" s="51"/>
      <c r="K11" s="51"/>
      <c r="L11" s="51"/>
      <c r="M11" s="51"/>
      <c r="N11" s="51"/>
      <c r="O11" s="51">
        <v>1</v>
      </c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11">
        <f>O11</f>
        <v>1</v>
      </c>
      <c r="AI11" s="47"/>
    </row>
    <row r="12" spans="1:36" s="14" customFormat="1" ht="15.5" hidden="1" x14ac:dyDescent="0.35">
      <c r="A12" s="15" t="s">
        <v>52</v>
      </c>
      <c r="B12" s="54" t="s">
        <v>46</v>
      </c>
      <c r="C12" s="73" t="s">
        <v>53</v>
      </c>
      <c r="D12" s="65" t="s">
        <v>20</v>
      </c>
      <c r="E12" s="65">
        <v>6503</v>
      </c>
      <c r="F12" s="10">
        <v>17.277999999999999</v>
      </c>
      <c r="G12" s="68" t="s">
        <v>22</v>
      </c>
      <c r="H12" s="51"/>
      <c r="I12" s="51"/>
      <c r="J12" s="51">
        <f>245610-1</f>
        <v>245609</v>
      </c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11">
        <f>SUM(J12)</f>
        <v>245609</v>
      </c>
      <c r="AI12" s="47"/>
    </row>
    <row r="13" spans="1:36" s="14" customFormat="1" ht="15.5" hidden="1" x14ac:dyDescent="0.35">
      <c r="A13" s="15" t="s">
        <v>52</v>
      </c>
      <c r="B13" s="12" t="s">
        <v>48</v>
      </c>
      <c r="C13" s="73" t="s">
        <v>53</v>
      </c>
      <c r="D13" s="65" t="s">
        <v>20</v>
      </c>
      <c r="E13" s="65">
        <v>6503</v>
      </c>
      <c r="F13" s="10">
        <v>17.277999999999999</v>
      </c>
      <c r="G13" s="68" t="s">
        <v>22</v>
      </c>
      <c r="H13" s="51"/>
      <c r="I13" s="51"/>
      <c r="J13" s="51">
        <v>1</v>
      </c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11">
        <f>SUM(J13)</f>
        <v>1</v>
      </c>
      <c r="AI13" s="47"/>
      <c r="AJ13" s="47"/>
    </row>
    <row r="14" spans="1:36" s="14" customFormat="1" ht="14.5" hidden="1" x14ac:dyDescent="0.35">
      <c r="A14" s="15" t="s">
        <v>92</v>
      </c>
      <c r="B14" s="56" t="s">
        <v>46</v>
      </c>
      <c r="C14" s="10" t="s">
        <v>110</v>
      </c>
      <c r="D14" s="10" t="s">
        <v>19</v>
      </c>
      <c r="E14" s="10">
        <v>6502</v>
      </c>
      <c r="F14" s="10">
        <v>17.257999999999999</v>
      </c>
      <c r="G14" s="81" t="s">
        <v>22</v>
      </c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>
        <f>885697-1</f>
        <v>885696</v>
      </c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11">
        <f>SUM(R14)</f>
        <v>885696</v>
      </c>
      <c r="AI14" s="47"/>
      <c r="AJ14" s="47"/>
    </row>
    <row r="15" spans="1:36" s="14" customFormat="1" ht="14.5" hidden="1" x14ac:dyDescent="0.35">
      <c r="A15" s="15" t="s">
        <v>92</v>
      </c>
      <c r="B15" s="12" t="s">
        <v>48</v>
      </c>
      <c r="C15" s="10" t="s">
        <v>110</v>
      </c>
      <c r="D15" s="10" t="s">
        <v>19</v>
      </c>
      <c r="E15" s="10">
        <v>6502</v>
      </c>
      <c r="F15" s="10">
        <v>17.257999999999999</v>
      </c>
      <c r="G15" s="81" t="s">
        <v>22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>
        <v>1</v>
      </c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11">
        <f t="shared" ref="AH15:AH19" si="0">SUM(R15)</f>
        <v>1</v>
      </c>
      <c r="AI15" s="47"/>
      <c r="AJ15" s="47"/>
    </row>
    <row r="16" spans="1:36" s="14" customFormat="1" ht="14.5" hidden="1" x14ac:dyDescent="0.35">
      <c r="A16" s="29" t="s">
        <v>52</v>
      </c>
      <c r="B16" s="56" t="s">
        <v>46</v>
      </c>
      <c r="C16" s="69" t="s">
        <v>111</v>
      </c>
      <c r="D16" s="10" t="s">
        <v>20</v>
      </c>
      <c r="E16" s="10">
        <v>6503</v>
      </c>
      <c r="F16" s="10">
        <v>17.277999999999999</v>
      </c>
      <c r="G16" s="81" t="s">
        <v>22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>
        <f>893285-1</f>
        <v>893284</v>
      </c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11">
        <f t="shared" si="0"/>
        <v>893284</v>
      </c>
      <c r="AI16" s="47"/>
      <c r="AJ16" s="47"/>
    </row>
    <row r="17" spans="1:36" s="14" customFormat="1" ht="14.5" hidden="1" x14ac:dyDescent="0.35">
      <c r="A17" s="29" t="s">
        <v>52</v>
      </c>
      <c r="B17" s="12" t="s">
        <v>48</v>
      </c>
      <c r="C17" s="69" t="s">
        <v>111</v>
      </c>
      <c r="D17" s="10" t="s">
        <v>20</v>
      </c>
      <c r="E17" s="10">
        <v>6503</v>
      </c>
      <c r="F17" s="10">
        <v>17.277999999999999</v>
      </c>
      <c r="G17" s="81" t="s">
        <v>22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>
        <v>1</v>
      </c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11">
        <f t="shared" si="0"/>
        <v>1</v>
      </c>
      <c r="AI17" s="47"/>
    </row>
    <row r="18" spans="1:36" s="14" customFormat="1" ht="14.5" hidden="1" x14ac:dyDescent="0.35">
      <c r="A18" s="29" t="s">
        <v>113</v>
      </c>
      <c r="B18" s="56" t="s">
        <v>46</v>
      </c>
      <c r="C18" s="69" t="s">
        <v>111</v>
      </c>
      <c r="D18" s="10" t="s">
        <v>20</v>
      </c>
      <c r="E18" s="10">
        <v>6503</v>
      </c>
      <c r="F18" s="10">
        <v>17.277999999999999</v>
      </c>
      <c r="G18" s="81" t="s">
        <v>22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>
        <v>9205</v>
      </c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11">
        <f>S18</f>
        <v>9205</v>
      </c>
      <c r="AI18" s="47"/>
    </row>
    <row r="19" spans="1:36" s="14" customFormat="1" ht="14.5" hidden="1" x14ac:dyDescent="0.35">
      <c r="A19" s="36"/>
      <c r="B19" s="54"/>
      <c r="C19" s="55"/>
      <c r="D19" s="27"/>
      <c r="E19" s="56"/>
      <c r="F19" s="56"/>
      <c r="G19" s="56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11">
        <f t="shared" si="0"/>
        <v>0</v>
      </c>
      <c r="AI19" s="47"/>
    </row>
    <row r="20" spans="1:36" s="14" customFormat="1" ht="14.5" hidden="1" x14ac:dyDescent="0.35">
      <c r="A20" s="36"/>
      <c r="B20" s="12"/>
      <c r="C20" s="55"/>
      <c r="D20" s="27"/>
      <c r="E20" s="56"/>
      <c r="F20" s="56"/>
      <c r="G20" s="56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11"/>
      <c r="AI20" s="47"/>
    </row>
    <row r="21" spans="1:36" s="14" customFormat="1" ht="14.5" hidden="1" x14ac:dyDescent="0.35">
      <c r="A21" s="38"/>
      <c r="B21" s="12"/>
      <c r="C21" s="10"/>
      <c r="D21" s="10"/>
      <c r="E21" s="12"/>
      <c r="F21" s="10"/>
      <c r="G21" s="10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11"/>
      <c r="AI21" s="47"/>
    </row>
    <row r="22" spans="1:36" s="14" customFormat="1" ht="14.5" hidden="1" x14ac:dyDescent="0.35">
      <c r="A22" s="22" t="s">
        <v>7</v>
      </c>
      <c r="B22" s="12"/>
      <c r="C22" s="27"/>
      <c r="D22" s="27"/>
      <c r="E22" s="28"/>
      <c r="F22" s="10"/>
      <c r="G22" s="10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1"/>
      <c r="AI22" s="47"/>
    </row>
    <row r="23" spans="1:36" s="14" customFormat="1" ht="14.5" hidden="1" x14ac:dyDescent="0.35">
      <c r="A23" s="10" t="s">
        <v>56</v>
      </c>
      <c r="B23" s="12"/>
      <c r="C23" s="27"/>
      <c r="D23" s="27"/>
      <c r="E23" s="28"/>
      <c r="F23" s="10"/>
      <c r="G23" s="10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1"/>
      <c r="AI23" s="47"/>
    </row>
    <row r="24" spans="1:36" s="14" customFormat="1" ht="15.5" hidden="1" x14ac:dyDescent="0.35">
      <c r="A24" s="62" t="s">
        <v>57</v>
      </c>
      <c r="B24" s="54" t="s">
        <v>46</v>
      </c>
      <c r="C24" s="10" t="s">
        <v>58</v>
      </c>
      <c r="D24" s="10" t="s">
        <v>59</v>
      </c>
      <c r="E24" s="10" t="s">
        <v>60</v>
      </c>
      <c r="F24" s="10">
        <v>17.225000000000001</v>
      </c>
      <c r="G24" s="72" t="s">
        <v>37</v>
      </c>
      <c r="H24" s="13"/>
      <c r="I24" s="13"/>
      <c r="J24" s="13"/>
      <c r="K24" s="76">
        <f>795957.032108556-1</f>
        <v>795956.03210855601</v>
      </c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>
        <v>181500</v>
      </c>
      <c r="X24" s="76"/>
      <c r="Y24" s="76"/>
      <c r="Z24" s="76"/>
      <c r="AA24" s="76"/>
      <c r="AB24" s="76"/>
      <c r="AC24" s="76">
        <v>61794.593002717389</v>
      </c>
      <c r="AD24" s="76"/>
      <c r="AE24" s="76"/>
      <c r="AF24" s="76"/>
      <c r="AG24" s="76"/>
      <c r="AH24" s="77">
        <f>SUM(K24:AC24)</f>
        <v>1039250.6251112734</v>
      </c>
      <c r="AI24" s="47"/>
    </row>
    <row r="25" spans="1:36" s="14" customFormat="1" ht="15.5" hidden="1" x14ac:dyDescent="0.35">
      <c r="A25" s="62" t="s">
        <v>57</v>
      </c>
      <c r="B25" s="12" t="s">
        <v>61</v>
      </c>
      <c r="C25" s="10" t="s">
        <v>58</v>
      </c>
      <c r="D25" s="10" t="s">
        <v>59</v>
      </c>
      <c r="E25" s="10" t="s">
        <v>60</v>
      </c>
      <c r="F25" s="10">
        <v>17.225000000000001</v>
      </c>
      <c r="G25" s="72" t="s">
        <v>37</v>
      </c>
      <c r="H25" s="13"/>
      <c r="I25" s="13"/>
      <c r="J25" s="13"/>
      <c r="K25" s="76">
        <v>1</v>
      </c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7">
        <f>SUM(K25)</f>
        <v>1</v>
      </c>
      <c r="AI25" s="75"/>
    </row>
    <row r="26" spans="1:36" s="14" customFormat="1" ht="14.5" hidden="1" x14ac:dyDescent="0.35">
      <c r="A26" s="39"/>
      <c r="B26" s="12"/>
      <c r="C26" s="10"/>
      <c r="D26" s="10"/>
      <c r="E26" s="10"/>
      <c r="F26" s="10"/>
      <c r="G26" s="10"/>
      <c r="H26" s="13"/>
      <c r="I26" s="13"/>
      <c r="J26" s="13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  <c r="AC26" s="76"/>
      <c r="AD26" s="76"/>
      <c r="AE26" s="76"/>
      <c r="AF26" s="76"/>
      <c r="AG26" s="76"/>
      <c r="AH26" s="77"/>
      <c r="AI26" s="47"/>
      <c r="AJ26" s="47"/>
    </row>
    <row r="27" spans="1:36" s="14" customFormat="1" ht="14.5" hidden="1" x14ac:dyDescent="0.35">
      <c r="A27" s="15"/>
      <c r="B27" s="12"/>
      <c r="C27" s="10"/>
      <c r="D27" s="10"/>
      <c r="E27" s="10"/>
      <c r="F27" s="10"/>
      <c r="G27" s="10"/>
      <c r="H27" s="13"/>
      <c r="I27" s="13"/>
      <c r="J27" s="13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7"/>
      <c r="AI27" s="47"/>
    </row>
    <row r="28" spans="1:36" s="14" customFormat="1" ht="14.5" hidden="1" x14ac:dyDescent="0.35">
      <c r="A28" s="15"/>
      <c r="B28" s="12"/>
      <c r="C28" s="10"/>
      <c r="D28" s="10"/>
      <c r="E28" s="10"/>
      <c r="F28" s="10"/>
      <c r="G28" s="10"/>
      <c r="H28" s="13"/>
      <c r="I28" s="13"/>
      <c r="J28" s="13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7"/>
      <c r="AI28" s="47"/>
    </row>
    <row r="29" spans="1:36" s="14" customFormat="1" ht="14.5" hidden="1" x14ac:dyDescent="0.35">
      <c r="A29" s="29"/>
      <c r="B29" s="12"/>
      <c r="C29" s="27"/>
      <c r="D29" s="27"/>
      <c r="E29" s="28"/>
      <c r="F29" s="10"/>
      <c r="G29" s="10"/>
      <c r="H29" s="13"/>
      <c r="I29" s="13"/>
      <c r="J29" s="13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7"/>
      <c r="AI29" s="47"/>
    </row>
    <row r="30" spans="1:36" s="14" customFormat="1" ht="14.5" hidden="1" x14ac:dyDescent="0.35">
      <c r="A30" s="22"/>
      <c r="B30" s="12"/>
      <c r="C30" s="27"/>
      <c r="D30" s="27"/>
      <c r="E30" s="28"/>
      <c r="F30" s="10"/>
      <c r="G30" s="10"/>
      <c r="H30" s="13"/>
      <c r="I30" s="13"/>
      <c r="J30" s="13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6"/>
      <c r="AF30" s="76"/>
      <c r="AG30" s="76"/>
      <c r="AH30" s="77"/>
      <c r="AI30" s="47"/>
    </row>
    <row r="31" spans="1:36" s="14" customFormat="1" ht="14" hidden="1" customHeight="1" x14ac:dyDescent="0.35">
      <c r="A31" s="10"/>
      <c r="B31" s="12"/>
      <c r="C31" s="27"/>
      <c r="D31" s="27"/>
      <c r="E31" s="28"/>
      <c r="F31" s="10"/>
      <c r="G31" s="10"/>
      <c r="H31" s="13"/>
      <c r="I31" s="13"/>
      <c r="J31" s="13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7"/>
      <c r="AI31" s="47"/>
    </row>
    <row r="32" spans="1:36" s="14" customFormat="1" ht="15" hidden="1" thickBot="1" x14ac:dyDescent="0.4">
      <c r="A32" s="32"/>
      <c r="B32" s="60"/>
      <c r="C32" s="67"/>
      <c r="D32" s="66"/>
      <c r="E32" s="66"/>
      <c r="F32" s="12"/>
      <c r="G32" s="12"/>
      <c r="H32" s="13"/>
      <c r="I32" s="13"/>
      <c r="J32" s="13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7"/>
      <c r="AI32" s="47"/>
    </row>
    <row r="33" spans="1:35" s="14" customFormat="1" ht="15" hidden="1" thickTop="1" x14ac:dyDescent="0.35">
      <c r="A33" s="36"/>
      <c r="B33" s="12"/>
      <c r="C33" s="10"/>
      <c r="D33" s="10"/>
      <c r="E33" s="10"/>
      <c r="F33" s="12"/>
      <c r="G33" s="12"/>
      <c r="H33" s="13"/>
      <c r="I33" s="13"/>
      <c r="J33" s="13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7"/>
      <c r="AI33" s="47"/>
    </row>
    <row r="34" spans="1:35" s="14" customFormat="1" ht="14.5" x14ac:dyDescent="0.35">
      <c r="A34" s="22" t="s">
        <v>7</v>
      </c>
      <c r="B34" s="39"/>
      <c r="C34" s="39"/>
      <c r="D34" s="39"/>
      <c r="E34" s="39"/>
      <c r="F34" s="57"/>
      <c r="G34" s="57"/>
      <c r="H34" s="13"/>
      <c r="I34" s="13"/>
      <c r="J34" s="13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76"/>
      <c r="AG34" s="76"/>
      <c r="AH34" s="77"/>
      <c r="AI34" s="47"/>
    </row>
    <row r="35" spans="1:35" s="14" customFormat="1" ht="14.5" x14ac:dyDescent="0.35">
      <c r="A35" s="10" t="s">
        <v>41</v>
      </c>
      <c r="B35" s="39"/>
      <c r="C35" s="39"/>
      <c r="D35" s="39"/>
      <c r="E35" s="39"/>
      <c r="F35" s="57"/>
      <c r="G35" s="57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77"/>
      <c r="AI35" s="47"/>
    </row>
    <row r="36" spans="1:35" s="14" customFormat="1" ht="14.5" hidden="1" x14ac:dyDescent="0.35">
      <c r="A36" s="39" t="s">
        <v>104</v>
      </c>
      <c r="B36" s="12" t="s">
        <v>46</v>
      </c>
      <c r="C36" s="10" t="s">
        <v>105</v>
      </c>
      <c r="D36" s="10" t="s">
        <v>13</v>
      </c>
      <c r="E36" s="10" t="s">
        <v>14</v>
      </c>
      <c r="F36" s="12">
        <v>17.207000000000001</v>
      </c>
      <c r="G36" s="69" t="s">
        <v>23</v>
      </c>
      <c r="H36" s="51"/>
      <c r="I36" s="51"/>
      <c r="J36" s="51"/>
      <c r="K36" s="51"/>
      <c r="L36" s="51"/>
      <c r="M36" s="51"/>
      <c r="N36" s="51"/>
      <c r="O36" s="51"/>
      <c r="P36" s="51"/>
      <c r="Q36" s="51">
        <f>1283855-1</f>
        <v>1283854</v>
      </c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77">
        <f>Q36</f>
        <v>1283854</v>
      </c>
      <c r="AI36" s="47"/>
    </row>
    <row r="37" spans="1:35" s="14" customFormat="1" ht="14.5" hidden="1" x14ac:dyDescent="0.35">
      <c r="A37" s="39" t="s">
        <v>104</v>
      </c>
      <c r="B37" s="12" t="s">
        <v>48</v>
      </c>
      <c r="C37" s="10" t="s">
        <v>105</v>
      </c>
      <c r="D37" s="10" t="s">
        <v>13</v>
      </c>
      <c r="E37" s="10" t="s">
        <v>14</v>
      </c>
      <c r="F37" s="12">
        <v>17.207000000000001</v>
      </c>
      <c r="G37" s="69" t="s">
        <v>23</v>
      </c>
      <c r="H37" s="51"/>
      <c r="I37" s="51"/>
      <c r="J37" s="51"/>
      <c r="K37" s="51"/>
      <c r="L37" s="51"/>
      <c r="M37" s="51"/>
      <c r="N37" s="51"/>
      <c r="O37" s="51"/>
      <c r="P37" s="51"/>
      <c r="Q37" s="51">
        <v>1</v>
      </c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77">
        <f t="shared" ref="AH37:AH39" si="1">Q37</f>
        <v>1</v>
      </c>
      <c r="AI37" s="47"/>
    </row>
    <row r="38" spans="1:35" s="14" customFormat="1" ht="14.5" hidden="1" x14ac:dyDescent="0.35">
      <c r="A38" s="15" t="s">
        <v>106</v>
      </c>
      <c r="B38" s="12" t="s">
        <v>46</v>
      </c>
      <c r="C38" s="10" t="s">
        <v>105</v>
      </c>
      <c r="D38" s="10" t="s">
        <v>13</v>
      </c>
      <c r="E38" s="10" t="s">
        <v>15</v>
      </c>
      <c r="F38" s="12" t="s">
        <v>11</v>
      </c>
      <c r="G38" s="69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>
        <f>110912-1</f>
        <v>110911</v>
      </c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77">
        <f t="shared" si="1"/>
        <v>110911</v>
      </c>
      <c r="AI38" s="47"/>
    </row>
    <row r="39" spans="1:35" s="14" customFormat="1" ht="14.5" hidden="1" x14ac:dyDescent="0.35">
      <c r="A39" s="15" t="s">
        <v>106</v>
      </c>
      <c r="B39" s="12" t="s">
        <v>48</v>
      </c>
      <c r="C39" s="10" t="s">
        <v>105</v>
      </c>
      <c r="D39" s="10" t="s">
        <v>13</v>
      </c>
      <c r="E39" s="10" t="s">
        <v>15</v>
      </c>
      <c r="F39" s="12" t="s">
        <v>11</v>
      </c>
      <c r="G39" s="69" t="s">
        <v>23</v>
      </c>
      <c r="H39" s="51"/>
      <c r="I39" s="51"/>
      <c r="J39" s="51"/>
      <c r="K39" s="51"/>
      <c r="L39" s="51"/>
      <c r="M39" s="51"/>
      <c r="N39" s="51"/>
      <c r="O39" s="51"/>
      <c r="P39" s="51"/>
      <c r="Q39" s="51">
        <v>1</v>
      </c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77">
        <f t="shared" si="1"/>
        <v>1</v>
      </c>
      <c r="AI39" s="47"/>
    </row>
    <row r="40" spans="1:35" s="14" customFormat="1" ht="14.5" hidden="1" x14ac:dyDescent="0.35">
      <c r="A40" s="70" t="s">
        <v>35</v>
      </c>
      <c r="B40" s="12" t="s">
        <v>40</v>
      </c>
      <c r="C40" s="71" t="s">
        <v>36</v>
      </c>
      <c r="D40" s="71" t="s">
        <v>16</v>
      </c>
      <c r="E40" s="71" t="s">
        <v>17</v>
      </c>
      <c r="F40" s="71">
        <v>10.561</v>
      </c>
      <c r="G40" s="58"/>
      <c r="H40" s="53">
        <v>9332.41</v>
      </c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77">
        <f>SUM(H40:I40)</f>
        <v>9332.41</v>
      </c>
      <c r="AI40" s="47"/>
    </row>
    <row r="41" spans="1:35" s="14" customFormat="1" ht="14.5" hidden="1" x14ac:dyDescent="0.35">
      <c r="A41" s="70" t="s">
        <v>118</v>
      </c>
      <c r="B41" s="12" t="s">
        <v>46</v>
      </c>
      <c r="C41" s="86" t="s">
        <v>119</v>
      </c>
      <c r="D41" s="86" t="s">
        <v>120</v>
      </c>
      <c r="E41" s="10" t="s">
        <v>121</v>
      </c>
      <c r="F41" s="10" t="s">
        <v>85</v>
      </c>
      <c r="G41" s="58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>
        <v>12088.07</v>
      </c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77">
        <f>T41</f>
        <v>12088.07</v>
      </c>
      <c r="AI41" s="47"/>
    </row>
    <row r="42" spans="1:35" s="14" customFormat="1" ht="14.5" hidden="1" x14ac:dyDescent="0.35">
      <c r="A42" s="70" t="s">
        <v>128</v>
      </c>
      <c r="B42" s="12" t="s">
        <v>46</v>
      </c>
      <c r="C42" s="86" t="s">
        <v>129</v>
      </c>
      <c r="D42" s="86" t="s">
        <v>130</v>
      </c>
      <c r="E42" s="10" t="s">
        <v>131</v>
      </c>
      <c r="F42" s="10" t="s">
        <v>85</v>
      </c>
      <c r="G42" s="58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>
        <v>25413.407323413827</v>
      </c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77">
        <f>V42</f>
        <v>25413.407323413827</v>
      </c>
      <c r="AI42" s="47"/>
    </row>
    <row r="43" spans="1:35" s="14" customFormat="1" ht="14.5" hidden="1" x14ac:dyDescent="0.35">
      <c r="A43" s="15" t="s">
        <v>132</v>
      </c>
      <c r="B43" s="12" t="s">
        <v>46</v>
      </c>
      <c r="C43" s="86" t="s">
        <v>129</v>
      </c>
      <c r="D43" s="86" t="s">
        <v>130</v>
      </c>
      <c r="E43" s="10" t="s">
        <v>131</v>
      </c>
      <c r="F43" s="10" t="s">
        <v>85</v>
      </c>
      <c r="G43" s="58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>
        <v>25413.407323413827</v>
      </c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77">
        <f>V43</f>
        <v>25413.407323413827</v>
      </c>
      <c r="AI43" s="47"/>
    </row>
    <row r="44" spans="1:35" s="14" customFormat="1" ht="14.5" hidden="1" x14ac:dyDescent="0.35">
      <c r="A44" s="15" t="s">
        <v>138</v>
      </c>
      <c r="B44" s="56" t="s">
        <v>46</v>
      </c>
      <c r="C44" s="52" t="s">
        <v>139</v>
      </c>
      <c r="D44" s="52" t="s">
        <v>140</v>
      </c>
      <c r="E44" s="52" t="s">
        <v>141</v>
      </c>
      <c r="F44" s="49"/>
      <c r="G44" s="58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>
        <f>182735-1</f>
        <v>182734</v>
      </c>
      <c r="Y44" s="53"/>
      <c r="Z44" s="53"/>
      <c r="AA44" s="53"/>
      <c r="AB44" s="53">
        <v>17124.75</v>
      </c>
      <c r="AC44" s="53"/>
      <c r="AD44" s="53"/>
      <c r="AE44" s="53"/>
      <c r="AF44" s="53"/>
      <c r="AG44" s="53"/>
      <c r="AH44" s="77">
        <f>SUM(X44:AB44)</f>
        <v>199858.75</v>
      </c>
      <c r="AI44" s="47"/>
    </row>
    <row r="45" spans="1:35" s="14" customFormat="1" ht="14.5" hidden="1" x14ac:dyDescent="0.35">
      <c r="A45" s="15" t="s">
        <v>138</v>
      </c>
      <c r="B45" s="12" t="s">
        <v>48</v>
      </c>
      <c r="C45" s="52" t="s">
        <v>139</v>
      </c>
      <c r="D45" s="52" t="s">
        <v>140</v>
      </c>
      <c r="E45" s="52" t="s">
        <v>141</v>
      </c>
      <c r="F45" s="49"/>
      <c r="G45" s="58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>
        <v>1</v>
      </c>
      <c r="Y45" s="53"/>
      <c r="Z45" s="53"/>
      <c r="AA45" s="53"/>
      <c r="AB45" s="53"/>
      <c r="AC45" s="53"/>
      <c r="AD45" s="53"/>
      <c r="AE45" s="53"/>
      <c r="AF45" s="53"/>
      <c r="AG45" s="53"/>
      <c r="AH45" s="77">
        <f>X45</f>
        <v>1</v>
      </c>
      <c r="AI45" s="47"/>
    </row>
    <row r="46" spans="1:35" s="14" customFormat="1" ht="14.5" hidden="1" x14ac:dyDescent="0.35">
      <c r="A46" s="84" t="s">
        <v>145</v>
      </c>
      <c r="B46" s="56" t="s">
        <v>46</v>
      </c>
      <c r="C46" s="86" t="s">
        <v>146</v>
      </c>
      <c r="D46" s="86" t="s">
        <v>147</v>
      </c>
      <c r="E46" s="88" t="s">
        <v>148</v>
      </c>
      <c r="F46" s="10" t="s">
        <v>85</v>
      </c>
      <c r="G46" s="58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>
        <v>17219.18</v>
      </c>
      <c r="Z46" s="53"/>
      <c r="AA46" s="53"/>
      <c r="AB46" s="53"/>
      <c r="AC46" s="53"/>
      <c r="AD46" s="53"/>
      <c r="AE46" s="53"/>
      <c r="AF46" s="53"/>
      <c r="AG46" s="53"/>
      <c r="AH46" s="77">
        <f>Y46</f>
        <v>17219.18</v>
      </c>
      <c r="AI46" s="47"/>
    </row>
    <row r="47" spans="1:35" s="14" customFormat="1" ht="14.5" hidden="1" x14ac:dyDescent="0.35">
      <c r="A47" s="85" t="s">
        <v>149</v>
      </c>
      <c r="B47" s="56" t="s">
        <v>46</v>
      </c>
      <c r="C47" s="86" t="s">
        <v>150</v>
      </c>
      <c r="D47" s="86" t="s">
        <v>151</v>
      </c>
      <c r="E47" s="88" t="s">
        <v>152</v>
      </c>
      <c r="F47" s="10" t="s">
        <v>85</v>
      </c>
      <c r="G47" s="58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>
        <v>12914.39</v>
      </c>
      <c r="Z47" s="53"/>
      <c r="AA47" s="53"/>
      <c r="AB47" s="53"/>
      <c r="AC47" s="53"/>
      <c r="AD47" s="53"/>
      <c r="AE47" s="53"/>
      <c r="AF47" s="53"/>
      <c r="AG47" s="53"/>
      <c r="AH47" s="77">
        <f>Y47</f>
        <v>12914.39</v>
      </c>
      <c r="AI47" s="47"/>
    </row>
    <row r="48" spans="1:35" s="14" customFormat="1" ht="14.5" hidden="1" x14ac:dyDescent="0.35">
      <c r="A48" s="15" t="s">
        <v>155</v>
      </c>
      <c r="B48" s="56" t="s">
        <v>46</v>
      </c>
      <c r="C48" s="86" t="s">
        <v>156</v>
      </c>
      <c r="D48" s="87" t="s">
        <v>157</v>
      </c>
      <c r="E48" s="10" t="s">
        <v>158</v>
      </c>
      <c r="F48" s="10" t="s">
        <v>85</v>
      </c>
      <c r="G48" s="58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>
        <v>4375</v>
      </c>
      <c r="AA48" s="53"/>
      <c r="AB48" s="53"/>
      <c r="AC48" s="53"/>
      <c r="AD48" s="53"/>
      <c r="AE48" s="53"/>
      <c r="AF48" s="53"/>
      <c r="AG48" s="53"/>
      <c r="AH48" s="77">
        <f>Z48</f>
        <v>4375</v>
      </c>
      <c r="AI48" s="47"/>
    </row>
    <row r="49" spans="1:35" s="14" customFormat="1" ht="14.5" hidden="1" x14ac:dyDescent="0.35">
      <c r="A49" s="15" t="s">
        <v>161</v>
      </c>
      <c r="B49" s="56" t="s">
        <v>46</v>
      </c>
      <c r="C49" s="89" t="s">
        <v>162</v>
      </c>
      <c r="D49" s="89" t="s">
        <v>163</v>
      </c>
      <c r="E49" s="87" t="s">
        <v>164</v>
      </c>
      <c r="F49" s="10" t="s">
        <v>85</v>
      </c>
      <c r="G49" s="58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>
        <v>2761.34</v>
      </c>
      <c r="AB49" s="53"/>
      <c r="AC49" s="53"/>
      <c r="AD49" s="53"/>
      <c r="AE49" s="53"/>
      <c r="AF49" s="53"/>
      <c r="AG49" s="53"/>
      <c r="AH49" s="77">
        <f>AA49</f>
        <v>2761.34</v>
      </c>
      <c r="AI49" s="47"/>
    </row>
    <row r="50" spans="1:35" s="14" customFormat="1" ht="14.5" hidden="1" x14ac:dyDescent="0.35">
      <c r="A50" s="70" t="s">
        <v>172</v>
      </c>
      <c r="B50" s="56" t="s">
        <v>46</v>
      </c>
      <c r="C50" s="86" t="s">
        <v>173</v>
      </c>
      <c r="D50" s="89" t="s">
        <v>174</v>
      </c>
      <c r="E50" s="87" t="s">
        <v>175</v>
      </c>
      <c r="F50" s="49" t="s">
        <v>85</v>
      </c>
      <c r="G50" s="58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>
        <v>2006.95</v>
      </c>
      <c r="AE50" s="53"/>
      <c r="AF50" s="53"/>
      <c r="AG50" s="53"/>
      <c r="AH50" s="77">
        <f>AD50</f>
        <v>2006.95</v>
      </c>
      <c r="AI50" s="47"/>
    </row>
    <row r="51" spans="1:35" s="14" customFormat="1" ht="14.5" hidden="1" x14ac:dyDescent="0.35">
      <c r="A51" s="15" t="s">
        <v>178</v>
      </c>
      <c r="B51" s="56" t="s">
        <v>46</v>
      </c>
      <c r="C51" s="27" t="s">
        <v>179</v>
      </c>
      <c r="D51" s="10" t="s">
        <v>180</v>
      </c>
      <c r="E51" s="28" t="s">
        <v>181</v>
      </c>
      <c r="F51" s="90">
        <v>17.285</v>
      </c>
      <c r="G51" s="58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  <c r="AB51" s="53"/>
      <c r="AC51" s="53"/>
      <c r="AD51" s="53"/>
      <c r="AE51" s="53">
        <v>13163</v>
      </c>
      <c r="AF51" s="53"/>
      <c r="AG51" s="53"/>
      <c r="AH51" s="77">
        <f>AE51</f>
        <v>13163</v>
      </c>
      <c r="AI51" s="47"/>
    </row>
    <row r="52" spans="1:35" s="14" customFormat="1" ht="14.5" hidden="1" x14ac:dyDescent="0.35">
      <c r="A52" s="91" t="s">
        <v>186</v>
      </c>
      <c r="B52" s="56" t="s">
        <v>187</v>
      </c>
      <c r="C52" s="10" t="s">
        <v>36</v>
      </c>
      <c r="D52" s="10" t="s">
        <v>16</v>
      </c>
      <c r="E52" s="10" t="s">
        <v>17</v>
      </c>
      <c r="F52" s="92">
        <v>10.561</v>
      </c>
      <c r="G52" s="58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>
        <v>13027.240306080001</v>
      </c>
      <c r="AG52" s="53"/>
      <c r="AH52" s="77">
        <f>AF52</f>
        <v>13027.240306080001</v>
      </c>
      <c r="AI52" s="47"/>
    </row>
    <row r="53" spans="1:35" s="14" customFormat="1" ht="14.5" x14ac:dyDescent="0.35">
      <c r="A53" s="70" t="s">
        <v>35</v>
      </c>
      <c r="B53" s="56" t="s">
        <v>188</v>
      </c>
      <c r="C53" s="10" t="s">
        <v>36</v>
      </c>
      <c r="D53" s="10" t="s">
        <v>16</v>
      </c>
      <c r="E53" s="10" t="s">
        <v>17</v>
      </c>
      <c r="F53" s="92">
        <v>10.561</v>
      </c>
      <c r="G53" s="58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>
        <v>22143.459693919998</v>
      </c>
      <c r="AG53" s="53">
        <v>-18562.38</v>
      </c>
      <c r="AH53" s="77">
        <f>SUM(AF53:AG53)</f>
        <v>3581.0796939199972</v>
      </c>
      <c r="AI53" s="47"/>
    </row>
    <row r="54" spans="1:35" s="14" customFormat="1" ht="14.5" x14ac:dyDescent="0.35">
      <c r="A54" s="70"/>
      <c r="B54" s="12"/>
      <c r="C54" s="71"/>
      <c r="D54" s="71"/>
      <c r="E54" s="71"/>
      <c r="F54" s="82"/>
      <c r="G54" s="58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77"/>
      <c r="AI54" s="47"/>
    </row>
    <row r="55" spans="1:35" s="14" customFormat="1" ht="14.5" x14ac:dyDescent="0.35">
      <c r="A55" s="15"/>
      <c r="B55" s="12"/>
      <c r="C55" s="34"/>
      <c r="D55" s="34"/>
      <c r="E55" s="35"/>
      <c r="F55" s="33"/>
      <c r="G55" s="3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77"/>
      <c r="AI55" s="47"/>
    </row>
    <row r="56" spans="1:35" s="14" customFormat="1" ht="14.5" hidden="1" x14ac:dyDescent="0.35">
      <c r="A56" s="22" t="s">
        <v>7</v>
      </c>
      <c r="B56" s="12"/>
      <c r="C56" s="34"/>
      <c r="D56" s="34"/>
      <c r="E56" s="35"/>
      <c r="F56" s="33"/>
      <c r="G56" s="3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77"/>
      <c r="AI56" s="47"/>
    </row>
    <row r="57" spans="1:35" s="14" customFormat="1" ht="14.5" hidden="1" x14ac:dyDescent="0.35">
      <c r="A57" s="10" t="s">
        <v>65</v>
      </c>
      <c r="B57" s="12"/>
      <c r="C57" s="27"/>
      <c r="D57" s="34"/>
      <c r="E57" s="35"/>
      <c r="F57" s="33"/>
      <c r="G57" s="3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77"/>
      <c r="AI57" s="47"/>
    </row>
    <row r="58" spans="1:35" s="14" customFormat="1" ht="14.5" hidden="1" x14ac:dyDescent="0.35">
      <c r="A58" s="15" t="s">
        <v>66</v>
      </c>
      <c r="B58" s="12" t="s">
        <v>68</v>
      </c>
      <c r="C58" s="10" t="s">
        <v>69</v>
      </c>
      <c r="D58" s="10" t="s">
        <v>70</v>
      </c>
      <c r="E58" s="28" t="s">
        <v>71</v>
      </c>
      <c r="F58" s="31">
        <v>17.800999999999998</v>
      </c>
      <c r="G58" s="69" t="s">
        <v>72</v>
      </c>
      <c r="H58" s="53"/>
      <c r="I58" s="53"/>
      <c r="J58" s="53"/>
      <c r="K58" s="53"/>
      <c r="L58" s="53">
        <v>14100</v>
      </c>
      <c r="M58" s="53"/>
      <c r="N58" s="53"/>
      <c r="O58" s="53"/>
      <c r="P58" s="53"/>
      <c r="Q58" s="53"/>
      <c r="R58" s="53"/>
      <c r="S58" s="53"/>
      <c r="T58" s="53"/>
      <c r="U58" s="53">
        <v>-14100</v>
      </c>
      <c r="V58" s="53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77">
        <f>L58+U58</f>
        <v>0</v>
      </c>
      <c r="AI58" s="47"/>
    </row>
    <row r="59" spans="1:35" s="14" customFormat="1" ht="14.5" hidden="1" x14ac:dyDescent="0.35">
      <c r="A59" s="39" t="s">
        <v>76</v>
      </c>
      <c r="B59" s="12" t="s">
        <v>77</v>
      </c>
      <c r="C59" s="10" t="s">
        <v>69</v>
      </c>
      <c r="D59" s="10" t="s">
        <v>70</v>
      </c>
      <c r="E59" s="28" t="s">
        <v>71</v>
      </c>
      <c r="F59" s="31">
        <v>17.800999999999998</v>
      </c>
      <c r="G59" s="69" t="s">
        <v>72</v>
      </c>
      <c r="H59" s="53"/>
      <c r="I59" s="53"/>
      <c r="J59" s="53"/>
      <c r="K59" s="53"/>
      <c r="L59" s="53"/>
      <c r="M59" s="53">
        <v>49710</v>
      </c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77">
        <f>SUM(M59)</f>
        <v>49710</v>
      </c>
      <c r="AI59" s="47"/>
    </row>
    <row r="60" spans="1:35" s="14" customFormat="1" ht="14.5" hidden="1" x14ac:dyDescent="0.35">
      <c r="A60" s="22" t="s">
        <v>7</v>
      </c>
      <c r="B60" s="12"/>
      <c r="C60" s="27"/>
      <c r="D60" s="34"/>
      <c r="E60" s="34"/>
      <c r="F60" s="33"/>
      <c r="G60" s="3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77"/>
      <c r="AI60" s="47"/>
    </row>
    <row r="61" spans="1:35" s="14" customFormat="1" ht="14.5" hidden="1" x14ac:dyDescent="0.35">
      <c r="A61" s="10" t="s">
        <v>24</v>
      </c>
      <c r="B61" s="12"/>
      <c r="C61" s="27"/>
      <c r="D61" s="34"/>
      <c r="E61" s="34"/>
      <c r="F61" s="33"/>
      <c r="G61" s="3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77"/>
      <c r="AI61" s="47"/>
    </row>
    <row r="62" spans="1:35" s="14" customFormat="1" ht="14.5" hidden="1" x14ac:dyDescent="0.35">
      <c r="A62" s="29"/>
      <c r="B62" s="12"/>
      <c r="C62" s="10"/>
      <c r="D62" s="52"/>
      <c r="E62" s="52"/>
      <c r="F62" s="10"/>
      <c r="G62" s="69" t="s">
        <v>25</v>
      </c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77"/>
      <c r="AI62" s="47"/>
    </row>
    <row r="63" spans="1:35" s="14" customFormat="1" ht="14.5" hidden="1" x14ac:dyDescent="0.35">
      <c r="A63" s="29" t="s">
        <v>26</v>
      </c>
      <c r="B63" s="12" t="s">
        <v>30</v>
      </c>
      <c r="C63" s="10" t="s">
        <v>27</v>
      </c>
      <c r="D63" s="52" t="s">
        <v>28</v>
      </c>
      <c r="E63" s="52" t="s">
        <v>29</v>
      </c>
      <c r="F63" s="10">
        <v>17.245000000000001</v>
      </c>
      <c r="G63" s="69" t="s">
        <v>25</v>
      </c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77"/>
      <c r="AI63" s="47"/>
    </row>
    <row r="64" spans="1:35" s="14" customFormat="1" ht="14.5" hidden="1" x14ac:dyDescent="0.35">
      <c r="A64" s="29"/>
      <c r="B64" s="12"/>
      <c r="C64" s="10"/>
      <c r="D64" s="10"/>
      <c r="E64" s="10"/>
      <c r="F64" s="10"/>
      <c r="G64" s="49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77"/>
      <c r="AI64" s="47"/>
    </row>
    <row r="65" spans="1:35" s="14" customFormat="1" ht="14.5" hidden="1" x14ac:dyDescent="0.35">
      <c r="A65" s="39"/>
      <c r="B65" s="12"/>
      <c r="C65" s="10"/>
      <c r="D65" s="10"/>
      <c r="E65" s="10"/>
      <c r="F65" s="10"/>
      <c r="G65" s="49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77"/>
      <c r="AI65" s="47"/>
    </row>
    <row r="66" spans="1:35" s="14" customFormat="1" ht="14.5" hidden="1" x14ac:dyDescent="0.35">
      <c r="A66" s="10" t="s">
        <v>7</v>
      </c>
      <c r="B66" s="12"/>
      <c r="C66" s="10"/>
      <c r="D66" s="10"/>
      <c r="E66" s="10"/>
      <c r="F66" s="10"/>
      <c r="G66" s="49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77"/>
      <c r="AI66" s="47"/>
    </row>
    <row r="67" spans="1:35" s="14" customFormat="1" ht="14.5" hidden="1" x14ac:dyDescent="0.35">
      <c r="A67" s="10" t="s">
        <v>86</v>
      </c>
      <c r="B67" s="12"/>
      <c r="C67" s="10"/>
      <c r="D67" s="10"/>
      <c r="E67" s="10"/>
      <c r="F67" s="10"/>
      <c r="G67" s="49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77"/>
      <c r="AI67" s="47"/>
    </row>
    <row r="68" spans="1:35" s="14" customFormat="1" ht="15" hidden="1" x14ac:dyDescent="0.35">
      <c r="A68" s="78" t="s">
        <v>81</v>
      </c>
      <c r="B68" s="12" t="s">
        <v>46</v>
      </c>
      <c r="C68" s="79" t="s">
        <v>82</v>
      </c>
      <c r="D68" s="66" t="s">
        <v>83</v>
      </c>
      <c r="E68" s="80" t="s">
        <v>84</v>
      </c>
      <c r="F68" s="10" t="s">
        <v>85</v>
      </c>
      <c r="G68" s="49"/>
      <c r="H68" s="53"/>
      <c r="I68" s="53"/>
      <c r="J68" s="53"/>
      <c r="K68" s="53"/>
      <c r="L68" s="53"/>
      <c r="M68" s="53"/>
      <c r="N68" s="53">
        <v>95000</v>
      </c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77">
        <f>SUM(N68)</f>
        <v>95000</v>
      </c>
      <c r="AI68" s="47"/>
    </row>
    <row r="69" spans="1:35" s="14" customFormat="1" ht="15" hidden="1" thickBot="1" x14ac:dyDescent="0.4">
      <c r="A69" s="32" t="s">
        <v>94</v>
      </c>
      <c r="B69" s="54" t="s">
        <v>46</v>
      </c>
      <c r="C69" s="67" t="s">
        <v>95</v>
      </c>
      <c r="D69" s="66" t="s">
        <v>96</v>
      </c>
      <c r="E69" s="66" t="s">
        <v>97</v>
      </c>
      <c r="F69" s="12" t="s">
        <v>85</v>
      </c>
      <c r="G69" s="49"/>
      <c r="H69" s="53"/>
      <c r="I69" s="53"/>
      <c r="J69" s="53"/>
      <c r="K69" s="53"/>
      <c r="L69" s="53"/>
      <c r="M69" s="53"/>
      <c r="N69" s="53"/>
      <c r="O69" s="53"/>
      <c r="P69" s="53">
        <v>560841</v>
      </c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77">
        <f>P69</f>
        <v>560841</v>
      </c>
      <c r="AI69" s="47"/>
    </row>
    <row r="70" spans="1:35" s="14" customFormat="1" ht="15" hidden="1" thickTop="1" x14ac:dyDescent="0.35">
      <c r="A70" s="39"/>
      <c r="B70" s="12"/>
      <c r="C70" s="10"/>
      <c r="D70" s="10"/>
      <c r="E70" s="10"/>
      <c r="F70" s="10"/>
      <c r="G70" s="49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77"/>
      <c r="AI70" s="47"/>
    </row>
    <row r="71" spans="1:35" s="14" customFormat="1" ht="15" thickBot="1" x14ac:dyDescent="0.4">
      <c r="A71" s="48"/>
      <c r="B71" s="48"/>
      <c r="C71" s="48"/>
      <c r="D71" s="49"/>
      <c r="E71" s="49"/>
      <c r="F71" s="49"/>
      <c r="G71" s="49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77"/>
      <c r="AI71" s="47"/>
    </row>
    <row r="72" spans="1:35" s="9" customFormat="1" ht="15" thickBot="1" x14ac:dyDescent="0.4">
      <c r="A72" s="40" t="s">
        <v>0</v>
      </c>
      <c r="B72" s="41"/>
      <c r="C72" s="42"/>
      <c r="D72" s="42"/>
      <c r="E72" s="42"/>
      <c r="F72" s="42"/>
      <c r="G72" s="42"/>
      <c r="H72" s="59">
        <f>SUM(H6:H71)</f>
        <v>9332.41</v>
      </c>
      <c r="I72" s="59">
        <f>SUM(I8:I71)</f>
        <v>1213068</v>
      </c>
      <c r="J72" s="59">
        <f>SUM(J12:J22)</f>
        <v>245610</v>
      </c>
      <c r="K72" s="59">
        <f>SUM(K23:K29)</f>
        <v>795957.03210855601</v>
      </c>
      <c r="L72" s="59">
        <f>SUM(L56:L58)</f>
        <v>14100</v>
      </c>
      <c r="M72" s="59">
        <f>SUM(M59)</f>
        <v>49710</v>
      </c>
      <c r="N72" s="59">
        <f>SUM(N66:N70)</f>
        <v>95000</v>
      </c>
      <c r="O72" s="59">
        <f>SUM(O7:O11)</f>
        <v>216841</v>
      </c>
      <c r="P72" s="59">
        <f>SUM(P67:P70)</f>
        <v>560841</v>
      </c>
      <c r="Q72" s="59">
        <f>SUM(Q35:Q39)</f>
        <v>1394767</v>
      </c>
      <c r="R72" s="59">
        <f>SUM(R7:R17)</f>
        <v>1778982</v>
      </c>
      <c r="S72" s="59">
        <f>SUM(S7:S19)</f>
        <v>9205</v>
      </c>
      <c r="T72" s="59">
        <f>SUM(T41:T54)</f>
        <v>12088.07</v>
      </c>
      <c r="U72" s="59">
        <f>SUM(U58:U70)</f>
        <v>-14100</v>
      </c>
      <c r="V72" s="59">
        <f>SUM(V34:V55)+0.01</f>
        <v>50826.824646827656</v>
      </c>
      <c r="W72" s="83">
        <f>SUM(W23:W71)</f>
        <v>181500</v>
      </c>
      <c r="X72" s="59">
        <f>SUM(X35:X54)</f>
        <v>182735</v>
      </c>
      <c r="Y72" s="59">
        <f>SUM(Y35:Y71)</f>
        <v>30133.57</v>
      </c>
      <c r="Z72" s="59">
        <f>SUM(Z48:Z54)</f>
        <v>4375</v>
      </c>
      <c r="AA72" s="59">
        <f>SUM(AA35:AA55)</f>
        <v>2761.34</v>
      </c>
      <c r="AB72" s="59">
        <f>SUM(AB34:AB54)</f>
        <v>17124.75</v>
      </c>
      <c r="AC72" s="83">
        <f>SUM(AC22:AC27)</f>
        <v>61794.593002717389</v>
      </c>
      <c r="AD72" s="59">
        <f>SUM(AD35:AD54)</f>
        <v>2006.95</v>
      </c>
      <c r="AE72" s="59">
        <f>SUM(AE50:AE54)</f>
        <v>13163</v>
      </c>
      <c r="AF72" s="59">
        <f>SUM(AF52:AF54)</f>
        <v>35170.699999999997</v>
      </c>
      <c r="AG72" s="59">
        <f>SUM(AG35:AG54)</f>
        <v>-18562.38</v>
      </c>
      <c r="AH72" s="59"/>
      <c r="AI72" s="18"/>
    </row>
    <row r="73" spans="1:35" s="9" customFormat="1" ht="14.5" x14ac:dyDescent="0.35">
      <c r="A73" s="16"/>
      <c r="B73" s="16"/>
      <c r="C73" s="17"/>
      <c r="D73" s="17"/>
      <c r="E73" s="17"/>
      <c r="F73" s="17"/>
      <c r="G73" s="17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9"/>
      <c r="AI73" s="19"/>
    </row>
    <row r="74" spans="1:35" s="9" customFormat="1" ht="15.5" x14ac:dyDescent="0.35">
      <c r="A74" s="14" t="s">
        <v>8</v>
      </c>
      <c r="C74" s="26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</row>
    <row r="75" spans="1:35" s="9" customFormat="1" ht="15.5" hidden="1" x14ac:dyDescent="0.35">
      <c r="A75" s="14" t="s">
        <v>42</v>
      </c>
      <c r="C75" s="26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</row>
    <row r="76" spans="1:35" s="9" customFormat="1" ht="14.5" hidden="1" x14ac:dyDescent="0.35">
      <c r="A76" s="16" t="s">
        <v>43</v>
      </c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</row>
    <row r="77" spans="1:35" ht="14.5" hidden="1" x14ac:dyDescent="0.35">
      <c r="A77" s="14" t="s">
        <v>49</v>
      </c>
    </row>
    <row r="78" spans="1:35" ht="14.5" hidden="1" x14ac:dyDescent="0.35">
      <c r="A78" s="16" t="s">
        <v>50</v>
      </c>
    </row>
    <row r="79" spans="1:35" ht="14.5" hidden="1" x14ac:dyDescent="0.35">
      <c r="A79" s="14" t="s">
        <v>54</v>
      </c>
    </row>
    <row r="80" spans="1:35" ht="14.5" hidden="1" x14ac:dyDescent="0.35">
      <c r="A80" s="16" t="s">
        <v>55</v>
      </c>
    </row>
    <row r="81" spans="1:1" ht="14.5" hidden="1" x14ac:dyDescent="0.35">
      <c r="A81" s="14" t="s">
        <v>63</v>
      </c>
    </row>
    <row r="82" spans="1:1" ht="14.5" hidden="1" x14ac:dyDescent="0.35">
      <c r="A82" s="16" t="s">
        <v>64</v>
      </c>
    </row>
    <row r="83" spans="1:1" ht="14.5" hidden="1" x14ac:dyDescent="0.35">
      <c r="A83" s="14" t="s">
        <v>73</v>
      </c>
    </row>
    <row r="84" spans="1:1" ht="14.5" hidden="1" x14ac:dyDescent="0.35">
      <c r="A84" s="16" t="s">
        <v>74</v>
      </c>
    </row>
    <row r="85" spans="1:1" ht="14.5" hidden="1" x14ac:dyDescent="0.35">
      <c r="A85" s="14" t="s">
        <v>79</v>
      </c>
    </row>
    <row r="86" spans="1:1" ht="14.5" hidden="1" x14ac:dyDescent="0.35">
      <c r="A86" s="16" t="s">
        <v>78</v>
      </c>
    </row>
    <row r="87" spans="1:1" ht="14.5" hidden="1" x14ac:dyDescent="0.35">
      <c r="A87" s="14" t="s">
        <v>88</v>
      </c>
    </row>
    <row r="88" spans="1:1" ht="14.5" hidden="1" x14ac:dyDescent="0.35">
      <c r="A88" s="14" t="s">
        <v>87</v>
      </c>
    </row>
    <row r="89" spans="1:1" ht="14.5" hidden="1" x14ac:dyDescent="0.35">
      <c r="A89" s="14" t="s">
        <v>90</v>
      </c>
    </row>
    <row r="90" spans="1:1" ht="14.5" hidden="1" x14ac:dyDescent="0.35">
      <c r="A90" s="16" t="s">
        <v>89</v>
      </c>
    </row>
    <row r="91" spans="1:1" ht="14.5" hidden="1" x14ac:dyDescent="0.35">
      <c r="A91" s="14" t="s">
        <v>98</v>
      </c>
    </row>
    <row r="92" spans="1:1" ht="14.5" hidden="1" x14ac:dyDescent="0.35">
      <c r="A92" s="16" t="s">
        <v>99</v>
      </c>
    </row>
    <row r="93" spans="1:1" ht="14.5" hidden="1" x14ac:dyDescent="0.35">
      <c r="A93" s="14" t="s">
        <v>101</v>
      </c>
    </row>
    <row r="94" spans="1:1" ht="14.5" hidden="1" x14ac:dyDescent="0.35">
      <c r="A94" s="16" t="s">
        <v>102</v>
      </c>
    </row>
    <row r="95" spans="1:1" ht="14.5" hidden="1" x14ac:dyDescent="0.35">
      <c r="A95" s="14" t="s">
        <v>107</v>
      </c>
    </row>
    <row r="96" spans="1:1" ht="14.5" hidden="1" x14ac:dyDescent="0.35">
      <c r="A96" s="16" t="s">
        <v>108</v>
      </c>
    </row>
    <row r="97" spans="1:1" ht="14.5" hidden="1" x14ac:dyDescent="0.35">
      <c r="A97" s="14" t="s">
        <v>115</v>
      </c>
    </row>
    <row r="98" spans="1:1" ht="14.5" hidden="1" x14ac:dyDescent="0.35">
      <c r="A98" s="16" t="s">
        <v>114</v>
      </c>
    </row>
    <row r="99" spans="1:1" ht="14.5" hidden="1" x14ac:dyDescent="0.35">
      <c r="A99" s="14" t="s">
        <v>117</v>
      </c>
    </row>
    <row r="100" spans="1:1" ht="14.5" hidden="1" x14ac:dyDescent="0.35">
      <c r="A100" s="16" t="s">
        <v>116</v>
      </c>
    </row>
    <row r="101" spans="1:1" ht="14.5" hidden="1" x14ac:dyDescent="0.35">
      <c r="A101" s="14" t="s">
        <v>125</v>
      </c>
    </row>
    <row r="102" spans="1:1" ht="14.5" hidden="1" x14ac:dyDescent="0.35">
      <c r="A102" s="16" t="s">
        <v>124</v>
      </c>
    </row>
    <row r="103" spans="1:1" ht="14.5" hidden="1" x14ac:dyDescent="0.35">
      <c r="A103" s="14" t="s">
        <v>127</v>
      </c>
    </row>
    <row r="104" spans="1:1" ht="14.5" hidden="1" x14ac:dyDescent="0.35">
      <c r="A104" s="16" t="s">
        <v>126</v>
      </c>
    </row>
    <row r="105" spans="1:1" ht="14.5" hidden="1" x14ac:dyDescent="0.35">
      <c r="A105" s="14" t="s">
        <v>136</v>
      </c>
    </row>
    <row r="106" spans="1:1" ht="14.5" hidden="1" x14ac:dyDescent="0.35">
      <c r="A106" s="16" t="s">
        <v>135</v>
      </c>
    </row>
    <row r="107" spans="1:1" ht="14.5" hidden="1" x14ac:dyDescent="0.35">
      <c r="A107" s="14" t="s">
        <v>143</v>
      </c>
    </row>
    <row r="108" spans="1:1" ht="14.5" hidden="1" x14ac:dyDescent="0.35">
      <c r="A108" s="16" t="s">
        <v>142</v>
      </c>
    </row>
    <row r="109" spans="1:1" ht="14.5" hidden="1" x14ac:dyDescent="0.35">
      <c r="A109" s="14" t="s">
        <v>153</v>
      </c>
    </row>
    <row r="110" spans="1:1" ht="14.5" hidden="1" x14ac:dyDescent="0.35">
      <c r="A110" s="16" t="s">
        <v>116</v>
      </c>
    </row>
    <row r="111" spans="1:1" ht="14.5" hidden="1" x14ac:dyDescent="0.35">
      <c r="A111" s="14" t="s">
        <v>159</v>
      </c>
    </row>
    <row r="112" spans="1:1" ht="14.5" hidden="1" x14ac:dyDescent="0.35">
      <c r="A112" s="16" t="s">
        <v>116</v>
      </c>
    </row>
    <row r="113" spans="1:1" ht="14.5" hidden="1" x14ac:dyDescent="0.35">
      <c r="A113" s="14" t="s">
        <v>165</v>
      </c>
    </row>
    <row r="114" spans="1:1" ht="14.5" hidden="1" x14ac:dyDescent="0.35">
      <c r="A114" s="16" t="s">
        <v>116</v>
      </c>
    </row>
    <row r="115" spans="1:1" ht="14.5" hidden="1" x14ac:dyDescent="0.35">
      <c r="A115" s="14" t="s">
        <v>168</v>
      </c>
    </row>
    <row r="116" spans="1:1" ht="14.5" hidden="1" x14ac:dyDescent="0.35">
      <c r="A116" s="16" t="s">
        <v>167</v>
      </c>
    </row>
    <row r="117" spans="1:1" ht="14.5" hidden="1" x14ac:dyDescent="0.35">
      <c r="A117" s="14" t="s">
        <v>169</v>
      </c>
    </row>
    <row r="118" spans="1:1" ht="14.5" hidden="1" x14ac:dyDescent="0.35">
      <c r="A118" s="16" t="s">
        <v>135</v>
      </c>
    </row>
    <row r="119" spans="1:1" ht="14.5" hidden="1" x14ac:dyDescent="0.35">
      <c r="A119" s="14" t="s">
        <v>176</v>
      </c>
    </row>
    <row r="120" spans="1:1" ht="14.5" hidden="1" x14ac:dyDescent="0.35">
      <c r="A120" s="16" t="s">
        <v>116</v>
      </c>
    </row>
    <row r="121" spans="1:1" ht="14.5" hidden="1" x14ac:dyDescent="0.35">
      <c r="A121" s="14" t="s">
        <v>182</v>
      </c>
    </row>
    <row r="122" spans="1:1" ht="14.5" hidden="1" x14ac:dyDescent="0.35">
      <c r="A122" s="16" t="s">
        <v>183</v>
      </c>
    </row>
    <row r="123" spans="1:1" ht="14.5" hidden="1" x14ac:dyDescent="0.35">
      <c r="A123" s="14" t="s">
        <v>185</v>
      </c>
    </row>
    <row r="124" spans="1:1" ht="14.5" hidden="1" x14ac:dyDescent="0.35">
      <c r="A124" s="16" t="s">
        <v>43</v>
      </c>
    </row>
    <row r="125" spans="1:1" ht="14.5" x14ac:dyDescent="0.35">
      <c r="A125" s="14" t="s">
        <v>190</v>
      </c>
    </row>
    <row r="126" spans="1:1" ht="14.5" x14ac:dyDescent="0.35">
      <c r="A126" s="16" t="s">
        <v>124</v>
      </c>
    </row>
    <row r="132" spans="1:1" ht="14.5" x14ac:dyDescent="0.35">
      <c r="A132" s="14" t="s">
        <v>31</v>
      </c>
    </row>
    <row r="133" spans="1:1" ht="14.5" x14ac:dyDescent="0.35">
      <c r="A133" s="14" t="s">
        <v>34</v>
      </c>
    </row>
    <row r="134" spans="1:1" ht="14.5" x14ac:dyDescent="0.35">
      <c r="A134" s="14" t="s">
        <v>32</v>
      </c>
    </row>
    <row r="135" spans="1:1" ht="14.5" x14ac:dyDescent="0.35">
      <c r="A135" s="14" t="s">
        <v>33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CE19CD-7C53-4C88-8C06-C845FA7C409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87BC8A-1DD2-47B4-BE01-FD23B0165D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F4DD520-90DD-4018-BD1E-37650846F62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METRO N REB</vt:lpstr>
      <vt:lpstr>'METRO N REB'!Print_Area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(DCS)</cp:lastModifiedBy>
  <cp:lastPrinted>2014-07-08T16:32:51Z</cp:lastPrinted>
  <dcterms:created xsi:type="dcterms:W3CDTF">2000-04-13T13:33:42Z</dcterms:created>
  <dcterms:modified xsi:type="dcterms:W3CDTF">2024-08-05T15:04:04Z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