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8880718-B2DD-48BB-B922-8FAEC2A6428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ORTH CENTRAL WIB" sheetId="2" r:id="rId1"/>
  </sheets>
  <definedNames>
    <definedName name="_xlnm.Print_Area" localSheetId="0">'NORTH CENTRAL WIB'!$A$1:$H$82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78" i="2" l="1"/>
  <c r="AG48" i="2"/>
  <c r="AE78" i="2"/>
  <c r="AG47" i="2"/>
  <c r="AD78" i="2"/>
  <c r="AC78" i="2"/>
  <c r="AB78" i="2"/>
  <c r="AG46" i="2"/>
  <c r="AA78" i="2"/>
  <c r="Z78" i="2"/>
  <c r="AG45" i="2"/>
  <c r="AG44" i="2"/>
  <c r="AG43" i="2"/>
  <c r="Y78" i="2"/>
  <c r="AG42" i="2"/>
  <c r="X41" i="2"/>
  <c r="X78" i="2" s="1"/>
  <c r="W78" i="2"/>
  <c r="V78" i="2"/>
  <c r="AG40" i="2"/>
  <c r="AG39" i="2"/>
  <c r="U78" i="2"/>
  <c r="AG38" i="2"/>
  <c r="AG73" i="2"/>
  <c r="T78" i="2"/>
  <c r="S71" i="2"/>
  <c r="AG71" i="2" s="1"/>
  <c r="S69" i="2"/>
  <c r="AG69" i="2" s="1"/>
  <c r="AG70" i="2"/>
  <c r="AG72" i="2"/>
  <c r="AG74" i="2"/>
  <c r="R34" i="2"/>
  <c r="AG34" i="2" s="1"/>
  <c r="R32" i="2"/>
  <c r="AG32" i="2" s="1"/>
  <c r="AG33" i="2"/>
  <c r="AG35" i="2"/>
  <c r="AG25" i="2"/>
  <c r="Q78" i="2"/>
  <c r="AG66" i="2"/>
  <c r="P65" i="2"/>
  <c r="AG65" i="2" s="1"/>
  <c r="AG76" i="2"/>
  <c r="AG31" i="2"/>
  <c r="O30" i="2"/>
  <c r="O75" i="2"/>
  <c r="AG41" i="2" l="1"/>
  <c r="S78" i="2"/>
  <c r="R78" i="2"/>
  <c r="O78" i="2"/>
  <c r="P78" i="2"/>
  <c r="AG30" i="2"/>
  <c r="AG24" i="2"/>
  <c r="N78" i="2"/>
  <c r="M78" i="2"/>
  <c r="AG55" i="2"/>
  <c r="AG54" i="2"/>
  <c r="L78" i="2"/>
  <c r="AG18" i="2"/>
  <c r="K17" i="2"/>
  <c r="AG17" i="2" s="1"/>
  <c r="AG68" i="2"/>
  <c r="J67" i="2"/>
  <c r="AG67" i="2" s="1"/>
  <c r="AG64" i="2"/>
  <c r="I63" i="2"/>
  <c r="I78" i="2" s="1"/>
  <c r="AG37" i="2"/>
  <c r="H78" i="2"/>
  <c r="K78" i="2" l="1"/>
  <c r="AG75" i="2"/>
  <c r="J78" i="2"/>
  <c r="AG63" i="2"/>
</calcChain>
</file>

<file path=xl/sharedStrings.xml><?xml version="1.0" encoding="utf-8"?>
<sst xmlns="http://schemas.openxmlformats.org/spreadsheetml/2006/main" count="311" uniqueCount="184">
  <si>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</si>
  <si>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</si>
  <si>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</si>
  <si>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</si>
  <si>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</si>
  <si>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</si>
  <si>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</si>
  <si>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</si>
  <si>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</si>
  <si>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</si>
  <si>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</si>
  <si>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</si>
  <si>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</si>
  <si>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</si>
  <si>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</si>
  <si>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</si>
  <si>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</si>
  <si>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</si>
  <si>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</si>
  <si>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</si>
  <si>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</si>
  <si>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</si>
  <si>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</si>
  <si>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</si>
  <si>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</si>
  <si>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</si>
  <si>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</si>
  <si>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</si>
  <si>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</si>
  <si>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</si>
  <si>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</si>
  <si>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</si>
  <si>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</si>
  <si>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</si>
  <si>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</si>
  <si>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</si>
  <si>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</si>
  <si>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</si>
  <si>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</si>
  <si>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</si>
  <si>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</si>
  <si>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</si>
  <si>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</si>
  <si>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</si>
  <si>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</si>
  <si>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</si>
  <si>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</si>
  <si>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</si>
  <si>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</si>
  <si>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</si>
  <si>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</si>
  <si>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</si>
  <si>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</si>
  <si>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</si>
  <si>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</si>
  <si>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</si>
  <si>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</si>
  <si>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</si>
  <si>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</si>
  <si>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</si>
  <si>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</si>
  <si>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</si>
  <si>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</si>
  <si>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</si>
  <si>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</si>
  <si>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</si>
  <si>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</si>
  <si>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</si>
  <si>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</si>
  <si>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</si>
  <si>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</si>
  <si>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</si>
  <si>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</si>
  <si>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</si>
  <si>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</si>
  <si>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</si>
  <si>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</si>
  <si>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</si>
  <si>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</si>
  <si>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</si>
  <si>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</si>
  <si>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</si>
  <si>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</si>
  <si>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</si>
  <si>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</si>
  <si>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</si>
  <si>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</si>
  <si>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</si>
  <si>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</si>
  <si>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</si>
  <si>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</si>
  <si>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</si>
  <si>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</si>
  <si>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</si>
  <si>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</si>
  <si>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</si>
  <si>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</si>
  <si>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</si>
  <si>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</si>
  <si>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</si>
  <si>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</si>
  <si>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</si>
  <si>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</si>
  <si>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</si>
  <si>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</si>
  <si>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</si>
  <si>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</si>
  <si>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</si>
  <si>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</si>
  <si>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</si>
  <si>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</si>
  <si>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</si>
  <si>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</si>
  <si>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</si>
  <si>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</si>
  <si>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</si>
  <si>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</si>
  <si>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</si>
  <si>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</si>
  <si>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</si>
  <si>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</si>
  <si>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</si>
  <si>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</si>
  <si>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</si>
  <si>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</si>
  <si>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</si>
  <si>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</si>
  <si>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</si>
  <si>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</si>
  <si>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</si>
  <si>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</si>
  <si>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</si>
  <si>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</si>
  <si>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</si>
  <si>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</si>
  <si>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</si>
  <si>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</si>
  <si>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</si>
  <si>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</si>
  <si>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</si>
  <si>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</si>
  <si>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</si>
  <si>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</si>
  <si>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</si>
  <si>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</si>
  <si>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</si>
  <si>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</si>
  <si>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</si>
  <si>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</si>
  <si>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</si>
  <si>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</si>
  <si>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</si>
  <si>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</si>
  <si>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</si>
  <si>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</si>
  <si>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</si>
  <si>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</si>
  <si>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</si>
  <si>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</si>
  <si>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</si>
  <si>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</si>
  <si>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</si>
  <si>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</si>
  <si>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</si>
  <si>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</si>
  <si>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</si>
  <si>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</si>
  <si>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</si>
  <si>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</si>
  <si>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</si>
  <si>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</si>
  <si>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</si>
  <si>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</si>
  <si>
    <t>BUDGET #23 FY24</t>
  </si>
  <si>
    <t>BUDGET #23 FY24  MAY 6, 2024</t>
  </si>
  <si>
    <t xml:space="preserve">CENTER FOR WORKFORCE INCLUSION </t>
  </si>
  <si>
    <t>DCSSCSEP24</t>
  </si>
  <si>
    <t>7003-0006</t>
  </si>
  <si>
    <t>K246</t>
  </si>
  <si>
    <t>BUDGET #24 FY24</t>
  </si>
  <si>
    <t>WPP SNAP EXPANSION (settlement amount)</t>
  </si>
  <si>
    <t>OCTOBER 1, 2023-FEBRUARY 16, 2024</t>
  </si>
  <si>
    <t>BUDGET #24 FY24  MAY 23,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</si>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</sst>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6"/>
  <sheetViews>
    <sheetView tabSelected="1" topLeftCell="A2" zoomScale="120" zoomScaleNormal="120" workbookViewId="0">
      <selection activeCell="B132" sqref="B132"/>
    </sheetView>
  </sheetViews>
  <sheetFormatPr defaultColWidth="9.140625" defaultRowHeight="13.5" x14ac:dyDescent="0.25"/>
  <cols>
    <col min="1" max="1" width="68.42578125" style="3" customWidth="1"/>
    <col min="2" max="2" width="44" style="3" customWidth="1"/>
    <col min="3" max="7" width="12.7109375" style="2" customWidth="1"/>
    <col min="8" max="8" width="17.85546875" style="2" hidden="1" customWidth="1"/>
    <col min="9" max="17" width="18" style="2" hidden="1" customWidth="1"/>
    <col min="18" max="25" width="13.85546875" style="2" hidden="1" customWidth="1"/>
    <col min="26" max="26" width="10.140625" style="2" hidden="1" customWidth="1"/>
    <col min="27" max="31" width="13.85546875" style="2" hidden="1" customWidth="1"/>
    <col min="32" max="32" width="18.7109375" style="2" customWidth="1"/>
    <col min="33" max="33" width="12.140625" style="3" hidden="1" customWidth="1"/>
    <col min="34" max="34" width="11.5703125" style="3" bestFit="1" customWidth="1"/>
    <col min="35" max="16384" width="9.140625" style="3"/>
  </cols>
  <sheetData>
    <row r="1" spans="1:33" ht="29.25" customHeight="1" x14ac:dyDescent="0.3">
      <c r="B1" s="93" t="s">
        <v>10</v>
      </c>
      <c r="C1" s="94"/>
      <c r="D1" s="94"/>
      <c r="E1" s="94"/>
      <c r="F1" s="94"/>
      <c r="G1" s="94"/>
      <c r="H1" s="94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ht="22.5" customHeight="1" x14ac:dyDescent="0.3">
      <c r="A2" s="10" t="s">
        <v>11</v>
      </c>
      <c r="B2" s="9" t="s">
        <v>7</v>
      </c>
      <c r="C2" s="1"/>
    </row>
    <row r="3" spans="1:33" ht="21" thickBot="1" x14ac:dyDescent="0.35">
      <c r="A3" s="4"/>
      <c r="B3" s="5"/>
      <c r="C3" s="1"/>
    </row>
    <row r="4" spans="1:33" s="14" customFormat="1" ht="6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1" t="s">
        <v>25</v>
      </c>
      <c r="H4" s="12" t="s">
        <v>36</v>
      </c>
      <c r="I4" s="61" t="s">
        <v>37</v>
      </c>
      <c r="J4" s="61" t="s">
        <v>48</v>
      </c>
      <c r="K4" s="61" t="s">
        <v>53</v>
      </c>
      <c r="L4" s="61" t="s">
        <v>63</v>
      </c>
      <c r="M4" s="61" t="s">
        <v>76</v>
      </c>
      <c r="N4" s="61" t="s">
        <v>77</v>
      </c>
      <c r="O4" s="61" t="s">
        <v>84</v>
      </c>
      <c r="P4" s="61" t="s">
        <v>92</v>
      </c>
      <c r="Q4" s="61" t="s">
        <v>97</v>
      </c>
      <c r="R4" s="61" t="s">
        <v>108</v>
      </c>
      <c r="S4" s="61" t="s">
        <v>109</v>
      </c>
      <c r="T4" s="61" t="s">
        <v>114</v>
      </c>
      <c r="U4" s="61" t="s">
        <v>118</v>
      </c>
      <c r="V4" s="61" t="s">
        <v>130</v>
      </c>
      <c r="W4" s="61" t="s">
        <v>133</v>
      </c>
      <c r="X4" s="61" t="s">
        <v>140</v>
      </c>
      <c r="Y4" s="61" t="s">
        <v>143</v>
      </c>
      <c r="Z4" s="61" t="s">
        <v>153</v>
      </c>
      <c r="AA4" s="61" t="s">
        <v>159</v>
      </c>
      <c r="AB4" s="61" t="s">
        <v>165</v>
      </c>
      <c r="AC4" s="61" t="s">
        <v>168</v>
      </c>
      <c r="AD4" s="61" t="s">
        <v>172</v>
      </c>
      <c r="AE4" s="61" t="s">
        <v>173</v>
      </c>
      <c r="AF4" s="61" t="s">
        <v>179</v>
      </c>
      <c r="AG4" s="13" t="s">
        <v>6</v>
      </c>
    </row>
    <row r="5" spans="1:33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</row>
    <row r="6" spans="1:33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7"/>
    </row>
    <row r="7" spans="1:33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7"/>
    </row>
    <row r="8" spans="1:33" s="14" customFormat="1" ht="16.5" hidden="1" x14ac:dyDescent="0.3">
      <c r="A8" s="31"/>
      <c r="B8" s="50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3"/>
    </row>
    <row r="9" spans="1:33" s="14" customFormat="1" ht="16.5" hidden="1" x14ac:dyDescent="0.3">
      <c r="A9" s="31"/>
      <c r="B9" s="26"/>
      <c r="C9" s="16"/>
      <c r="D9" s="16"/>
      <c r="E9" s="16"/>
      <c r="F9" s="16"/>
      <c r="G9" s="57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33"/>
    </row>
    <row r="10" spans="1:33" s="14" customFormat="1" ht="16.5" hidden="1" x14ac:dyDescent="0.3">
      <c r="A10" s="31"/>
      <c r="B10" s="26"/>
      <c r="C10" s="16"/>
      <c r="D10" s="16"/>
      <c r="E10" s="16"/>
      <c r="F10" s="16"/>
      <c r="G10" s="57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3"/>
    </row>
    <row r="11" spans="1:33" s="14" customFormat="1" ht="16.5" hidden="1" x14ac:dyDescent="0.3">
      <c r="A11" s="49"/>
      <c r="B11" s="50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33"/>
    </row>
    <row r="12" spans="1:33" s="14" customFormat="1" ht="16.5" hidden="1" x14ac:dyDescent="0.3">
      <c r="A12" s="49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33"/>
    </row>
    <row r="13" spans="1:33" s="14" customFormat="1" ht="16.5" hidden="1" x14ac:dyDescent="0.3">
      <c r="A13" s="49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3"/>
    </row>
    <row r="14" spans="1:33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33"/>
    </row>
    <row r="15" spans="1:33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33"/>
    </row>
    <row r="16" spans="1:33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33"/>
    </row>
    <row r="17" spans="1:34" s="14" customFormat="1" ht="32.25" hidden="1" x14ac:dyDescent="0.3">
      <c r="A17" s="62" t="s">
        <v>57</v>
      </c>
      <c r="B17" s="73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5" t="s">
        <v>61</v>
      </c>
      <c r="H17" s="24"/>
      <c r="I17" s="24"/>
      <c r="J17" s="24"/>
      <c r="K17" s="76">
        <f>93547.1274053427-1</f>
        <v>93546.127405342704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>
        <v>92250</v>
      </c>
      <c r="X17" s="76"/>
      <c r="Y17" s="76"/>
      <c r="Z17" s="76"/>
      <c r="AA17" s="76"/>
      <c r="AB17" s="76"/>
      <c r="AC17" s="76"/>
      <c r="AD17" s="76">
        <v>23629.283831521738</v>
      </c>
      <c r="AE17" s="76"/>
      <c r="AF17" s="76"/>
      <c r="AG17" s="17">
        <f>SUM(K17:AD17)</f>
        <v>209425.41123686446</v>
      </c>
    </row>
    <row r="18" spans="1:34" s="14" customFormat="1" ht="15" hidden="1" customHeight="1" x14ac:dyDescent="0.3">
      <c r="A18" s="62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5" t="s">
        <v>61</v>
      </c>
      <c r="H18" s="24"/>
      <c r="I18" s="24"/>
      <c r="J18" s="24"/>
      <c r="K18" s="76">
        <v>1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33">
        <f>SUM(K18)</f>
        <v>1</v>
      </c>
    </row>
    <row r="19" spans="1:34" s="14" customFormat="1" ht="15" hidden="1" customHeight="1" x14ac:dyDescent="0.3">
      <c r="A19" s="49"/>
      <c r="B19" s="26"/>
      <c r="C19" s="16"/>
      <c r="D19" s="16"/>
      <c r="E19" s="16"/>
      <c r="F19" s="16"/>
      <c r="G19" s="16"/>
      <c r="H19" s="24"/>
      <c r="I19" s="24"/>
      <c r="J19" s="24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33"/>
      <c r="AH19" s="58"/>
    </row>
    <row r="20" spans="1:34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33"/>
    </row>
    <row r="21" spans="1:34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33"/>
    </row>
    <row r="22" spans="1:34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33"/>
    </row>
    <row r="23" spans="1:34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68"/>
      <c r="H23" s="25"/>
      <c r="I23" s="25"/>
      <c r="J23" s="25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33"/>
    </row>
    <row r="24" spans="1:34" s="28" customFormat="1" ht="14.25" hidden="1" customHeight="1" x14ac:dyDescent="0.25">
      <c r="A24" s="42" t="s">
        <v>81</v>
      </c>
      <c r="B24" s="26" t="s">
        <v>43</v>
      </c>
      <c r="C24" s="55" t="s">
        <v>82</v>
      </c>
      <c r="D24" s="65" t="s">
        <v>83</v>
      </c>
      <c r="E24" s="66" t="s">
        <v>19</v>
      </c>
      <c r="F24" s="16" t="s">
        <v>12</v>
      </c>
      <c r="G24" s="40"/>
      <c r="H24" s="23"/>
      <c r="I24" s="23"/>
      <c r="J24" s="23"/>
      <c r="K24" s="72"/>
      <c r="L24" s="72"/>
      <c r="M24" s="72"/>
      <c r="N24" s="72">
        <v>95000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17">
        <f>SUM(N24)</f>
        <v>95000</v>
      </c>
    </row>
    <row r="25" spans="1:34" s="28" customFormat="1" ht="30.75" hidden="1" thickBot="1" x14ac:dyDescent="0.3">
      <c r="A25" s="42" t="s">
        <v>98</v>
      </c>
      <c r="B25" s="73" t="s">
        <v>43</v>
      </c>
      <c r="C25" s="67" t="s">
        <v>99</v>
      </c>
      <c r="D25" s="65" t="s">
        <v>100</v>
      </c>
      <c r="E25" s="65" t="s">
        <v>24</v>
      </c>
      <c r="F25" s="26" t="s">
        <v>12</v>
      </c>
      <c r="G25" s="38"/>
      <c r="H25" s="23"/>
      <c r="I25" s="23"/>
      <c r="J25" s="23"/>
      <c r="K25" s="72"/>
      <c r="L25" s="72"/>
      <c r="M25" s="72"/>
      <c r="N25" s="72"/>
      <c r="O25" s="72"/>
      <c r="P25" s="72"/>
      <c r="Q25" s="72">
        <v>231250</v>
      </c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17">
        <f>Q25</f>
        <v>231250</v>
      </c>
    </row>
    <row r="26" spans="1:34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33"/>
    </row>
    <row r="27" spans="1:34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33"/>
    </row>
    <row r="28" spans="1:34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33"/>
    </row>
    <row r="29" spans="1:34" s="28" customFormat="1" ht="14.25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33"/>
    </row>
    <row r="30" spans="1:34" s="28" customFormat="1" ht="29.2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7" t="s">
        <v>87</v>
      </c>
      <c r="H30" s="23"/>
      <c r="I30" s="23"/>
      <c r="J30" s="23"/>
      <c r="K30" s="72"/>
      <c r="L30" s="72"/>
      <c r="M30" s="72"/>
      <c r="N30" s="72"/>
      <c r="O30" s="72">
        <f>30000-1</f>
        <v>29999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17">
        <f>SUM(O30)</f>
        <v>29999</v>
      </c>
    </row>
    <row r="31" spans="1:34" s="28" customFormat="1" ht="29.2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7" t="s">
        <v>87</v>
      </c>
      <c r="H31" s="23"/>
      <c r="I31" s="23"/>
      <c r="J31" s="23"/>
      <c r="K31" s="72"/>
      <c r="L31" s="72"/>
      <c r="M31" s="72"/>
      <c r="N31" s="72"/>
      <c r="O31" s="72">
        <v>1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17">
        <f>SUM(O31)</f>
        <v>1</v>
      </c>
    </row>
    <row r="32" spans="1:34" s="28" customFormat="1" ht="29.2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88" t="s">
        <v>87</v>
      </c>
      <c r="H32" s="23"/>
      <c r="I32" s="23"/>
      <c r="J32" s="23"/>
      <c r="K32" s="72"/>
      <c r="L32" s="72"/>
      <c r="M32" s="72"/>
      <c r="N32" s="72"/>
      <c r="O32" s="72"/>
      <c r="P32" s="72"/>
      <c r="Q32" s="72"/>
      <c r="R32" s="72">
        <f>205711.26-1</f>
        <v>205710.26</v>
      </c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17">
        <f>SUM(R32)</f>
        <v>205710.26</v>
      </c>
    </row>
    <row r="33" spans="1:33" s="28" customFormat="1" ht="29.2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88" t="s">
        <v>87</v>
      </c>
      <c r="H33" s="23"/>
      <c r="I33" s="23"/>
      <c r="J33" s="23"/>
      <c r="K33" s="72"/>
      <c r="L33" s="72"/>
      <c r="M33" s="72"/>
      <c r="N33" s="72"/>
      <c r="O33" s="72"/>
      <c r="P33" s="72"/>
      <c r="Q33" s="72"/>
      <c r="R33" s="72">
        <v>1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17">
        <f t="shared" ref="AG33:AG35" si="0">SUM(R33)</f>
        <v>1</v>
      </c>
    </row>
    <row r="34" spans="1:33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88" t="s">
        <v>87</v>
      </c>
      <c r="H34" s="23"/>
      <c r="I34" s="23"/>
      <c r="J34" s="23"/>
      <c r="K34" s="72"/>
      <c r="L34" s="72"/>
      <c r="M34" s="72"/>
      <c r="N34" s="72"/>
      <c r="O34" s="72"/>
      <c r="P34" s="72"/>
      <c r="Q34" s="72"/>
      <c r="R34" s="72">
        <f>34266-1</f>
        <v>34265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17">
        <f t="shared" si="0"/>
        <v>34265</v>
      </c>
    </row>
    <row r="35" spans="1:33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88" t="s">
        <v>87</v>
      </c>
      <c r="H35" s="23"/>
      <c r="I35" s="23"/>
      <c r="J35" s="23"/>
      <c r="K35" s="72"/>
      <c r="L35" s="72"/>
      <c r="M35" s="72"/>
      <c r="N35" s="72"/>
      <c r="O35" s="72"/>
      <c r="P35" s="72"/>
      <c r="Q35" s="72"/>
      <c r="R35" s="72">
        <v>1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17">
        <f t="shared" si="0"/>
        <v>1</v>
      </c>
    </row>
    <row r="36" spans="1:33" s="28" customFormat="1" ht="14.25" hidden="1" customHeight="1" x14ac:dyDescent="0.25">
      <c r="A36" s="27"/>
      <c r="B36" s="26"/>
      <c r="C36" s="41"/>
      <c r="D36" s="41"/>
      <c r="E36" s="16"/>
      <c r="F36" s="26"/>
      <c r="G36" s="53"/>
      <c r="H36" s="23"/>
      <c r="I36" s="23"/>
      <c r="J36" s="23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17"/>
    </row>
    <row r="37" spans="1:33" s="28" customFormat="1" ht="14.25" hidden="1" customHeight="1" x14ac:dyDescent="0.25">
      <c r="A37" s="71" t="s">
        <v>33</v>
      </c>
      <c r="B37" s="26" t="s">
        <v>35</v>
      </c>
      <c r="C37" s="16" t="s">
        <v>34</v>
      </c>
      <c r="D37" s="16" t="s">
        <v>15</v>
      </c>
      <c r="E37" s="16" t="s">
        <v>16</v>
      </c>
      <c r="F37" s="16">
        <v>10.561</v>
      </c>
      <c r="G37" s="26"/>
      <c r="H37" s="72">
        <v>4200.9800000000005</v>
      </c>
      <c r="I37" s="23"/>
      <c r="J37" s="23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17">
        <f>SUM(H37:I37)</f>
        <v>4200.9800000000005</v>
      </c>
    </row>
    <row r="38" spans="1:33" s="28" customFormat="1" ht="14.25" hidden="1" customHeight="1" x14ac:dyDescent="0.25">
      <c r="A38" s="71" t="s">
        <v>119</v>
      </c>
      <c r="B38" s="26" t="s">
        <v>43</v>
      </c>
      <c r="C38" s="85" t="s">
        <v>120</v>
      </c>
      <c r="D38" s="85" t="s">
        <v>121</v>
      </c>
      <c r="E38" s="16" t="s">
        <v>122</v>
      </c>
      <c r="F38" s="16"/>
      <c r="G38" s="26"/>
      <c r="H38" s="72"/>
      <c r="I38" s="23"/>
      <c r="J38" s="23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>
        <v>5494.58</v>
      </c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17">
        <f>SUM(U38)</f>
        <v>5494.58</v>
      </c>
    </row>
    <row r="39" spans="1:33" s="28" customFormat="1" ht="14.25" hidden="1" customHeight="1" x14ac:dyDescent="0.25">
      <c r="A39" s="71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2"/>
      <c r="I39" s="23"/>
      <c r="J39" s="23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10924.557389321224</v>
      </c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17">
        <f>V39</f>
        <v>10924.557389321224</v>
      </c>
    </row>
    <row r="40" spans="1:33" s="28" customFormat="1" ht="14.25" hidden="1" customHeight="1" x14ac:dyDescent="0.2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2"/>
      <c r="I40" s="23"/>
      <c r="J40" s="23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10924.557389321224</v>
      </c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17">
        <f>V40</f>
        <v>10924.557389321224</v>
      </c>
    </row>
    <row r="41" spans="1:33" s="28" customFormat="1" ht="15" hidden="1" x14ac:dyDescent="0.25">
      <c r="A41" s="27" t="s">
        <v>136</v>
      </c>
      <c r="B41" s="79" t="s">
        <v>43</v>
      </c>
      <c r="C41" s="53" t="s">
        <v>137</v>
      </c>
      <c r="D41" s="53" t="s">
        <v>138</v>
      </c>
      <c r="E41" s="53" t="s">
        <v>139</v>
      </c>
      <c r="F41" s="16"/>
      <c r="G41" s="26"/>
      <c r="H41" s="72"/>
      <c r="I41" s="23"/>
      <c r="J41" s="23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>
        <f>108241-1</f>
        <v>108240</v>
      </c>
      <c r="Y41" s="72"/>
      <c r="Z41" s="72"/>
      <c r="AA41" s="72"/>
      <c r="AB41" s="72">
        <v>-39083.440000000002</v>
      </c>
      <c r="AC41" s="72">
        <v>5708.25</v>
      </c>
      <c r="AD41" s="72"/>
      <c r="AE41" s="72"/>
      <c r="AF41" s="72"/>
      <c r="AG41" s="17">
        <f>SUM(X41:AC41)</f>
        <v>74864.81</v>
      </c>
    </row>
    <row r="42" spans="1:33" s="28" customFormat="1" ht="15" hidden="1" x14ac:dyDescent="0.25">
      <c r="A42" s="27" t="s">
        <v>136</v>
      </c>
      <c r="B42" s="26" t="s">
        <v>45</v>
      </c>
      <c r="C42" s="53" t="s">
        <v>137</v>
      </c>
      <c r="D42" s="53" t="s">
        <v>138</v>
      </c>
      <c r="E42" s="53" t="s">
        <v>139</v>
      </c>
      <c r="F42" s="26"/>
      <c r="G42" s="26"/>
      <c r="H42" s="23"/>
      <c r="I42" s="23"/>
      <c r="J42" s="23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>
        <v>1</v>
      </c>
      <c r="Y42" s="72"/>
      <c r="Z42" s="72"/>
      <c r="AA42" s="72"/>
      <c r="AB42" s="72"/>
      <c r="AC42" s="72"/>
      <c r="AD42" s="72"/>
      <c r="AE42" s="72"/>
      <c r="AF42" s="72"/>
      <c r="AG42" s="17">
        <f>X42</f>
        <v>1</v>
      </c>
    </row>
    <row r="43" spans="1:33" s="28" customFormat="1" ht="15" hidden="1" x14ac:dyDescent="0.25">
      <c r="A43" s="83" t="s">
        <v>144</v>
      </c>
      <c r="B43" s="79" t="s">
        <v>43</v>
      </c>
      <c r="C43" s="85" t="s">
        <v>145</v>
      </c>
      <c r="D43" s="85" t="s">
        <v>146</v>
      </c>
      <c r="E43" s="89" t="s">
        <v>147</v>
      </c>
      <c r="F43" s="16" t="s">
        <v>12</v>
      </c>
      <c r="G43" s="26"/>
      <c r="H43" s="23"/>
      <c r="I43" s="23"/>
      <c r="J43" s="23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>
        <v>4887.2299999999996</v>
      </c>
      <c r="Z43" s="72"/>
      <c r="AA43" s="72"/>
      <c r="AB43" s="72"/>
      <c r="AC43" s="72"/>
      <c r="AD43" s="72"/>
      <c r="AE43" s="72"/>
      <c r="AF43" s="72"/>
      <c r="AG43" s="17">
        <f>SUM(Y43)</f>
        <v>4887.2299999999996</v>
      </c>
    </row>
    <row r="44" spans="1:33" s="28" customFormat="1" ht="15" hidden="1" x14ac:dyDescent="0.25">
      <c r="A44" s="84" t="s">
        <v>148</v>
      </c>
      <c r="B44" s="79" t="s">
        <v>43</v>
      </c>
      <c r="C44" s="85" t="s">
        <v>149</v>
      </c>
      <c r="D44" s="85" t="s">
        <v>150</v>
      </c>
      <c r="E44" s="89" t="s">
        <v>151</v>
      </c>
      <c r="F44" s="16" t="s">
        <v>12</v>
      </c>
      <c r="G44" s="26"/>
      <c r="H44" s="23"/>
      <c r="I44" s="23"/>
      <c r="J44" s="23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>
        <v>3665.43</v>
      </c>
      <c r="Z44" s="72"/>
      <c r="AA44" s="72"/>
      <c r="AB44" s="72"/>
      <c r="AC44" s="72"/>
      <c r="AD44" s="72"/>
      <c r="AE44" s="72"/>
      <c r="AF44" s="72"/>
      <c r="AG44" s="17">
        <f>SUM(Y44)</f>
        <v>3665.43</v>
      </c>
    </row>
    <row r="45" spans="1:33" s="28" customFormat="1" ht="15" hidden="1" x14ac:dyDescent="0.25">
      <c r="A45" s="27" t="s">
        <v>154</v>
      </c>
      <c r="B45" s="79" t="s">
        <v>43</v>
      </c>
      <c r="C45" s="85" t="s">
        <v>155</v>
      </c>
      <c r="D45" s="86" t="s">
        <v>156</v>
      </c>
      <c r="E45" s="16" t="s">
        <v>157</v>
      </c>
      <c r="F45" s="16" t="s">
        <v>12</v>
      </c>
      <c r="G45" s="26"/>
      <c r="H45" s="23"/>
      <c r="I45" s="23"/>
      <c r="J45" s="23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>
        <v>2000</v>
      </c>
      <c r="AA45" s="72"/>
      <c r="AB45" s="72"/>
      <c r="AC45" s="72"/>
      <c r="AD45" s="72"/>
      <c r="AE45" s="72"/>
      <c r="AF45" s="72"/>
      <c r="AG45" s="17">
        <f>Z45</f>
        <v>2000</v>
      </c>
    </row>
    <row r="46" spans="1:33" s="28" customFormat="1" ht="14.25" hidden="1" customHeight="1" x14ac:dyDescent="0.25">
      <c r="A46" s="27" t="s">
        <v>161</v>
      </c>
      <c r="B46" s="79" t="s">
        <v>43</v>
      </c>
      <c r="C46" s="90" t="s">
        <v>162</v>
      </c>
      <c r="D46" s="90" t="s">
        <v>163</v>
      </c>
      <c r="E46" s="86" t="s">
        <v>164</v>
      </c>
      <c r="F46" s="16" t="s">
        <v>12</v>
      </c>
      <c r="G46" s="26"/>
      <c r="H46" s="23"/>
      <c r="I46" s="23"/>
      <c r="J46" s="23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>
        <v>1380.67</v>
      </c>
      <c r="AB46" s="72"/>
      <c r="AC46" s="72"/>
      <c r="AD46" s="72"/>
      <c r="AE46" s="72"/>
      <c r="AF46" s="72"/>
      <c r="AG46" s="17">
        <f>AA46</f>
        <v>1380.67</v>
      </c>
    </row>
    <row r="47" spans="1:33" s="28" customFormat="1" ht="14.25" hidden="1" customHeight="1" x14ac:dyDescent="0.25">
      <c r="A47" s="27" t="s">
        <v>175</v>
      </c>
      <c r="B47" s="79" t="s">
        <v>43</v>
      </c>
      <c r="C47" s="85" t="s">
        <v>176</v>
      </c>
      <c r="D47" s="90" t="s">
        <v>177</v>
      </c>
      <c r="E47" s="86" t="s">
        <v>178</v>
      </c>
      <c r="F47" s="16" t="s">
        <v>12</v>
      </c>
      <c r="G47" s="26"/>
      <c r="H47" s="23"/>
      <c r="I47" s="23"/>
      <c r="J47" s="23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>
        <v>5088.4799999999996</v>
      </c>
      <c r="AF47" s="72"/>
      <c r="AG47" s="17">
        <f>AE47</f>
        <v>5088.4799999999996</v>
      </c>
    </row>
    <row r="48" spans="1:33" s="28" customFormat="1" ht="14.25" customHeight="1" x14ac:dyDescent="0.3">
      <c r="A48" s="91" t="s">
        <v>180</v>
      </c>
      <c r="B48" s="79" t="s">
        <v>181</v>
      </c>
      <c r="C48" s="16" t="s">
        <v>183</v>
      </c>
      <c r="D48" s="16" t="s">
        <v>15</v>
      </c>
      <c r="E48" s="16" t="s">
        <v>16</v>
      </c>
      <c r="F48" s="92">
        <v>10.561</v>
      </c>
      <c r="G48" s="26"/>
      <c r="H48" s="23"/>
      <c r="I48" s="23"/>
      <c r="J48" s="23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>
        <v>7043.4496232099991</v>
      </c>
      <c r="AG48" s="17">
        <f>AF48</f>
        <v>7043.4496232099991</v>
      </c>
    </row>
    <row r="49" spans="1:34" s="28" customFormat="1" ht="14.25" customHeight="1" x14ac:dyDescent="0.25">
      <c r="A49" s="81"/>
      <c r="B49" s="82"/>
      <c r="C49" s="85"/>
      <c r="D49" s="85"/>
      <c r="E49" s="89"/>
      <c r="F49" s="16"/>
      <c r="G49" s="26"/>
      <c r="H49" s="23"/>
      <c r="I49" s="23"/>
      <c r="J49" s="23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17"/>
    </row>
    <row r="50" spans="1:34" s="28" customFormat="1" ht="14.25" customHeight="1" x14ac:dyDescent="0.25">
      <c r="A50" s="27"/>
      <c r="B50" s="38"/>
      <c r="C50" s="53"/>
      <c r="D50" s="53"/>
      <c r="E50" s="53"/>
      <c r="F50" s="26"/>
      <c r="G50" s="26"/>
      <c r="H50" s="23"/>
      <c r="I50" s="23"/>
      <c r="J50" s="23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17"/>
    </row>
    <row r="51" spans="1:34" s="28" customFormat="1" ht="14.25" customHeight="1" x14ac:dyDescent="0.25">
      <c r="A51" s="27"/>
      <c r="B51" s="38"/>
      <c r="C51" s="34"/>
      <c r="D51" s="34"/>
      <c r="E51" s="35"/>
      <c r="F51" s="26"/>
      <c r="G51" s="26"/>
      <c r="H51" s="23"/>
      <c r="I51" s="23"/>
      <c r="J51" s="23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33"/>
    </row>
    <row r="52" spans="1:34" s="28" customFormat="1" ht="14.1" hidden="1" customHeight="1" x14ac:dyDescent="0.25">
      <c r="A52" s="22" t="s">
        <v>8</v>
      </c>
      <c r="B52" s="38"/>
      <c r="C52" s="34"/>
      <c r="D52" s="34"/>
      <c r="E52" s="35"/>
      <c r="F52" s="26"/>
      <c r="G52" s="26"/>
      <c r="H52" s="23"/>
      <c r="I52" s="23"/>
      <c r="J52" s="23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33"/>
    </row>
    <row r="53" spans="1:34" s="28" customFormat="1" ht="14.25" hidden="1" customHeight="1" x14ac:dyDescent="0.25">
      <c r="A53" s="16" t="s">
        <v>64</v>
      </c>
      <c r="B53" s="38"/>
      <c r="C53" s="34"/>
      <c r="D53" s="34"/>
      <c r="E53" s="35"/>
      <c r="F53" s="26"/>
      <c r="G53" s="26"/>
      <c r="H53" s="23"/>
      <c r="I53" s="23"/>
      <c r="J53" s="23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33"/>
    </row>
    <row r="54" spans="1:34" s="28" customFormat="1" ht="14.25" hidden="1" customHeight="1" x14ac:dyDescent="0.3">
      <c r="A54" s="42" t="s">
        <v>65</v>
      </c>
      <c r="B54" s="26" t="s">
        <v>66</v>
      </c>
      <c r="C54" s="16" t="s">
        <v>67</v>
      </c>
      <c r="D54" s="16" t="s">
        <v>68</v>
      </c>
      <c r="E54" s="35" t="s">
        <v>69</v>
      </c>
      <c r="F54" s="41">
        <v>17.800999999999998</v>
      </c>
      <c r="G54" s="57" t="s">
        <v>28</v>
      </c>
      <c r="H54" s="51"/>
      <c r="I54" s="51"/>
      <c r="J54" s="51"/>
      <c r="K54" s="51"/>
      <c r="L54" s="51">
        <v>3105</v>
      </c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17">
        <f>SUM(L54)</f>
        <v>3105</v>
      </c>
    </row>
    <row r="55" spans="1:34" s="28" customFormat="1" ht="14.25" hidden="1" customHeight="1" x14ac:dyDescent="0.3">
      <c r="A55" s="49" t="s">
        <v>72</v>
      </c>
      <c r="B55" s="26" t="s">
        <v>73</v>
      </c>
      <c r="C55" s="16" t="s">
        <v>67</v>
      </c>
      <c r="D55" s="16" t="s">
        <v>68</v>
      </c>
      <c r="E55" s="35" t="s">
        <v>69</v>
      </c>
      <c r="F55" s="41">
        <v>17.800999999999998</v>
      </c>
      <c r="G55" s="57" t="s">
        <v>28</v>
      </c>
      <c r="H55" s="51"/>
      <c r="I55" s="51"/>
      <c r="J55" s="51"/>
      <c r="K55" s="51"/>
      <c r="L55" s="51"/>
      <c r="M55" s="51">
        <v>16278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17">
        <f>M55</f>
        <v>16278</v>
      </c>
    </row>
    <row r="56" spans="1:34" s="28" customFormat="1" ht="14.25" hidden="1" customHeight="1" x14ac:dyDescent="0.25">
      <c r="A56" s="42"/>
      <c r="B56" s="26"/>
      <c r="C56" s="16"/>
      <c r="D56" s="53"/>
      <c r="E56" s="16"/>
      <c r="F56" s="16"/>
      <c r="G56" s="16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33"/>
      <c r="AH56" s="54"/>
    </row>
    <row r="57" spans="1:34" s="28" customFormat="1" ht="15" hidden="1" x14ac:dyDescent="0.25">
      <c r="A57" s="27"/>
      <c r="B57" s="26"/>
      <c r="C57" s="34"/>
      <c r="D57" s="34"/>
      <c r="E57" s="34"/>
      <c r="F57" s="26"/>
      <c r="G57" s="26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33"/>
    </row>
    <row r="58" spans="1:34" s="28" customFormat="1" ht="15" hidden="1" x14ac:dyDescent="0.25">
      <c r="A58" s="27"/>
      <c r="B58" s="38"/>
      <c r="C58" s="34"/>
      <c r="D58" s="34"/>
      <c r="E58" s="34"/>
      <c r="F58" s="26"/>
      <c r="G58" s="26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33"/>
    </row>
    <row r="59" spans="1:34" s="28" customFormat="1" ht="15" hidden="1" x14ac:dyDescent="0.25">
      <c r="A59" s="37"/>
      <c r="B59" s="38"/>
      <c r="C59" s="34"/>
      <c r="D59" s="34"/>
      <c r="E59" s="34"/>
      <c r="F59" s="16"/>
      <c r="G59" s="40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33"/>
    </row>
    <row r="60" spans="1:34" s="28" customFormat="1" ht="14.25" hidden="1" customHeight="1" x14ac:dyDescent="0.25">
      <c r="A60" s="37"/>
      <c r="B60" s="38"/>
      <c r="C60" s="34"/>
      <c r="D60" s="34"/>
      <c r="E60" s="34"/>
      <c r="F60" s="16"/>
      <c r="G60" s="40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33"/>
    </row>
    <row r="61" spans="1:34" s="28" customFormat="1" ht="14.25" hidden="1" customHeight="1" x14ac:dyDescent="0.25">
      <c r="A61" s="22" t="s">
        <v>8</v>
      </c>
      <c r="B61" s="38"/>
      <c r="C61" s="34"/>
      <c r="D61" s="34"/>
      <c r="E61" s="34"/>
      <c r="F61" s="16"/>
      <c r="G61" s="16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33"/>
    </row>
    <row r="62" spans="1:34" s="28" customFormat="1" ht="14.25" hidden="1" customHeight="1" x14ac:dyDescent="0.25">
      <c r="A62" s="16" t="s">
        <v>41</v>
      </c>
      <c r="B62" s="38"/>
      <c r="C62" s="34"/>
      <c r="D62" s="34"/>
      <c r="E62" s="34"/>
      <c r="F62" s="16"/>
      <c r="G62" s="16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33"/>
    </row>
    <row r="63" spans="1:34" s="28" customFormat="1" ht="14.25" hidden="1" customHeight="1" x14ac:dyDescent="0.3">
      <c r="A63" s="63" t="s">
        <v>42</v>
      </c>
      <c r="B63" s="73" t="s">
        <v>43</v>
      </c>
      <c r="C63" s="74" t="s">
        <v>44</v>
      </c>
      <c r="D63" s="64" t="s">
        <v>17</v>
      </c>
      <c r="E63" s="64">
        <v>6501</v>
      </c>
      <c r="F63" s="26">
        <v>17.259</v>
      </c>
      <c r="G63" s="69" t="s">
        <v>27</v>
      </c>
      <c r="H63" s="51"/>
      <c r="I63" s="51">
        <f>612787-1</f>
        <v>612786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17">
        <f>SUM(I63)</f>
        <v>612786</v>
      </c>
    </row>
    <row r="64" spans="1:34" s="28" customFormat="1" ht="15.95" hidden="1" customHeight="1" x14ac:dyDescent="0.3">
      <c r="A64" s="63" t="s">
        <v>42</v>
      </c>
      <c r="B64" s="26" t="s">
        <v>45</v>
      </c>
      <c r="C64" s="74" t="s">
        <v>44</v>
      </c>
      <c r="D64" s="64" t="s">
        <v>17</v>
      </c>
      <c r="E64" s="64">
        <v>6501</v>
      </c>
      <c r="F64" s="26">
        <v>17.259</v>
      </c>
      <c r="G64" s="69" t="s">
        <v>27</v>
      </c>
      <c r="H64" s="51"/>
      <c r="I64" s="51">
        <v>1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17">
        <f>SUM(I64)</f>
        <v>1</v>
      </c>
    </row>
    <row r="65" spans="1:34" s="28" customFormat="1" ht="14.25" hidden="1" customHeight="1" x14ac:dyDescent="0.3">
      <c r="A65" s="27" t="s">
        <v>93</v>
      </c>
      <c r="B65" s="73" t="s">
        <v>43</v>
      </c>
      <c r="C65" s="16" t="s">
        <v>94</v>
      </c>
      <c r="D65" s="32" t="s">
        <v>20</v>
      </c>
      <c r="E65" s="32">
        <v>6502</v>
      </c>
      <c r="F65" s="16">
        <v>17.257999999999999</v>
      </c>
      <c r="G65" s="69" t="s">
        <v>27</v>
      </c>
      <c r="H65" s="51"/>
      <c r="I65" s="51"/>
      <c r="J65" s="51"/>
      <c r="K65" s="51"/>
      <c r="L65" s="51"/>
      <c r="M65" s="51"/>
      <c r="N65" s="51"/>
      <c r="O65" s="51"/>
      <c r="P65" s="51">
        <f>121540-1</f>
        <v>121539</v>
      </c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17">
        <f>P65</f>
        <v>121539</v>
      </c>
    </row>
    <row r="66" spans="1:34" s="28" customFormat="1" ht="14.25" hidden="1" customHeight="1" x14ac:dyDescent="0.3">
      <c r="A66" s="27" t="s">
        <v>93</v>
      </c>
      <c r="B66" s="26" t="s">
        <v>45</v>
      </c>
      <c r="C66" s="16" t="s">
        <v>94</v>
      </c>
      <c r="D66" s="32" t="s">
        <v>20</v>
      </c>
      <c r="E66" s="32">
        <v>6502</v>
      </c>
      <c r="F66" s="16">
        <v>17.257999999999999</v>
      </c>
      <c r="G66" s="69" t="s">
        <v>27</v>
      </c>
      <c r="H66" s="51"/>
      <c r="I66" s="51"/>
      <c r="J66" s="51"/>
      <c r="K66" s="51"/>
      <c r="L66" s="51"/>
      <c r="M66" s="51"/>
      <c r="N66" s="51"/>
      <c r="O66" s="51"/>
      <c r="P66" s="51">
        <v>1</v>
      </c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17">
        <f>P66</f>
        <v>1</v>
      </c>
    </row>
    <row r="67" spans="1:34" s="28" customFormat="1" ht="14.25" hidden="1" customHeight="1" x14ac:dyDescent="0.3">
      <c r="A67" s="31" t="s">
        <v>51</v>
      </c>
      <c r="B67" s="73" t="s">
        <v>43</v>
      </c>
      <c r="C67" s="74" t="s">
        <v>52</v>
      </c>
      <c r="D67" s="32" t="s">
        <v>18</v>
      </c>
      <c r="E67" s="32">
        <v>6503</v>
      </c>
      <c r="F67" s="16">
        <v>17.277999999999999</v>
      </c>
      <c r="G67" s="69" t="s">
        <v>27</v>
      </c>
      <c r="H67" s="51"/>
      <c r="I67" s="51"/>
      <c r="J67" s="51">
        <f>116752-1</f>
        <v>116751</v>
      </c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17">
        <f>SUM(J67)</f>
        <v>116751</v>
      </c>
    </row>
    <row r="68" spans="1:34" s="28" customFormat="1" ht="14.25" hidden="1" customHeight="1" x14ac:dyDescent="0.3">
      <c r="A68" s="31" t="s">
        <v>51</v>
      </c>
      <c r="B68" s="26" t="s">
        <v>45</v>
      </c>
      <c r="C68" s="74" t="s">
        <v>52</v>
      </c>
      <c r="D68" s="32" t="s">
        <v>18</v>
      </c>
      <c r="E68" s="32">
        <v>6503</v>
      </c>
      <c r="F68" s="16">
        <v>17.277999999999999</v>
      </c>
      <c r="G68" s="69" t="s">
        <v>27</v>
      </c>
      <c r="H68" s="51"/>
      <c r="I68" s="51"/>
      <c r="J68" s="51">
        <v>1</v>
      </c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17">
        <f>SUM(J68)</f>
        <v>1</v>
      </c>
    </row>
    <row r="69" spans="1:34" s="28" customFormat="1" ht="14.25" hidden="1" customHeight="1" x14ac:dyDescent="0.25">
      <c r="A69" s="27" t="s">
        <v>93</v>
      </c>
      <c r="B69" s="79" t="s">
        <v>43</v>
      </c>
      <c r="C69" s="16" t="s">
        <v>112</v>
      </c>
      <c r="D69" s="16" t="s">
        <v>20</v>
      </c>
      <c r="E69" s="16">
        <v>6502</v>
      </c>
      <c r="F69" s="16">
        <v>17.257999999999999</v>
      </c>
      <c r="G69" s="80" t="s">
        <v>27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>
        <f>496433-1</f>
        <v>496432</v>
      </c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17">
        <f>SUM(R69:S69)</f>
        <v>496432</v>
      </c>
    </row>
    <row r="70" spans="1:34" s="28" customFormat="1" ht="14.25" hidden="1" customHeight="1" x14ac:dyDescent="0.25">
      <c r="A70" s="27" t="s">
        <v>93</v>
      </c>
      <c r="B70" s="26" t="s">
        <v>45</v>
      </c>
      <c r="C70" s="16" t="s">
        <v>112</v>
      </c>
      <c r="D70" s="16" t="s">
        <v>20</v>
      </c>
      <c r="E70" s="16">
        <v>6502</v>
      </c>
      <c r="F70" s="16">
        <v>17.257999999999999</v>
      </c>
      <c r="G70" s="80" t="s">
        <v>27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>
        <v>1</v>
      </c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17">
        <f t="shared" ref="AG70:AG74" si="1">SUM(R70:S70)</f>
        <v>1</v>
      </c>
    </row>
    <row r="71" spans="1:34" s="28" customFormat="1" ht="14.25" hidden="1" customHeight="1" x14ac:dyDescent="0.3">
      <c r="A71" s="31" t="s">
        <v>51</v>
      </c>
      <c r="B71" s="79" t="s">
        <v>43</v>
      </c>
      <c r="C71" s="57" t="s">
        <v>113</v>
      </c>
      <c r="D71" s="16" t="s">
        <v>18</v>
      </c>
      <c r="E71" s="16">
        <v>6503</v>
      </c>
      <c r="F71" s="16">
        <v>17.277999999999999</v>
      </c>
      <c r="G71" s="80" t="s">
        <v>27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>
        <f>424629-1</f>
        <v>424628</v>
      </c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17">
        <f t="shared" si="1"/>
        <v>424628</v>
      </c>
      <c r="AH71" s="56"/>
    </row>
    <row r="72" spans="1:34" s="28" customFormat="1" ht="14.25" hidden="1" customHeight="1" x14ac:dyDescent="0.3">
      <c r="A72" s="31" t="s">
        <v>51</v>
      </c>
      <c r="B72" s="26" t="s">
        <v>45</v>
      </c>
      <c r="C72" s="57" t="s">
        <v>113</v>
      </c>
      <c r="D72" s="16" t="s">
        <v>18</v>
      </c>
      <c r="E72" s="16">
        <v>6503</v>
      </c>
      <c r="F72" s="16">
        <v>17.277999999999999</v>
      </c>
      <c r="G72" s="80" t="s">
        <v>27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>
        <v>1</v>
      </c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17">
        <f t="shared" si="1"/>
        <v>1</v>
      </c>
    </row>
    <row r="73" spans="1:34" s="28" customFormat="1" ht="14.25" hidden="1" customHeight="1" x14ac:dyDescent="0.3">
      <c r="A73" s="31" t="s">
        <v>115</v>
      </c>
      <c r="B73" s="79" t="s">
        <v>43</v>
      </c>
      <c r="C73" s="57" t="s">
        <v>113</v>
      </c>
      <c r="D73" s="16" t="s">
        <v>18</v>
      </c>
      <c r="E73" s="16">
        <v>6523</v>
      </c>
      <c r="F73" s="16">
        <v>17.277999999999999</v>
      </c>
      <c r="G73" s="80" t="s">
        <v>27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>
        <v>18090</v>
      </c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17">
        <f>T73</f>
        <v>18090</v>
      </c>
    </row>
    <row r="74" spans="1:34" s="28" customFormat="1" ht="14.25" hidden="1" customHeight="1" x14ac:dyDescent="0.3">
      <c r="A74" s="27"/>
      <c r="B74" s="26"/>
      <c r="C74" s="16"/>
      <c r="D74" s="32"/>
      <c r="E74" s="64"/>
      <c r="F74" s="16"/>
      <c r="G74" s="69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17">
        <f t="shared" si="1"/>
        <v>0</v>
      </c>
      <c r="AH74" s="54"/>
    </row>
    <row r="75" spans="1:34" s="28" customFormat="1" ht="14.25" hidden="1" customHeight="1" x14ac:dyDescent="0.3">
      <c r="A75" s="31" t="s">
        <v>85</v>
      </c>
      <c r="B75" s="26" t="s">
        <v>91</v>
      </c>
      <c r="C75" s="16" t="s">
        <v>88</v>
      </c>
      <c r="D75" s="32" t="s">
        <v>18</v>
      </c>
      <c r="E75" s="16">
        <v>6407</v>
      </c>
      <c r="F75" s="16">
        <v>17.277999999999999</v>
      </c>
      <c r="G75" s="78" t="s">
        <v>27</v>
      </c>
      <c r="H75" s="51"/>
      <c r="I75" s="51"/>
      <c r="J75" s="51"/>
      <c r="K75" s="51"/>
      <c r="L75" s="51"/>
      <c r="M75" s="51"/>
      <c r="N75" s="51"/>
      <c r="O75" s="51">
        <f>100000*0.7-1</f>
        <v>69999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17">
        <f>SUM(O75)</f>
        <v>69999</v>
      </c>
    </row>
    <row r="76" spans="1:34" s="28" customFormat="1" ht="14.25" hidden="1" customHeight="1" x14ac:dyDescent="0.3">
      <c r="A76" s="31" t="s">
        <v>85</v>
      </c>
      <c r="B76" s="26" t="s">
        <v>45</v>
      </c>
      <c r="C76" s="16" t="s">
        <v>88</v>
      </c>
      <c r="D76" s="32" t="s">
        <v>18</v>
      </c>
      <c r="E76" s="16">
        <v>6407</v>
      </c>
      <c r="F76" s="16">
        <v>17.277999999999999</v>
      </c>
      <c r="G76" s="78" t="s">
        <v>27</v>
      </c>
      <c r="H76" s="51"/>
      <c r="I76" s="51"/>
      <c r="J76" s="51"/>
      <c r="K76" s="51"/>
      <c r="L76" s="51"/>
      <c r="M76" s="51"/>
      <c r="N76" s="51"/>
      <c r="O76" s="51">
        <v>1</v>
      </c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17">
        <f>SUM(O76)</f>
        <v>1</v>
      </c>
    </row>
    <row r="77" spans="1:34" s="28" customFormat="1" ht="14.25" hidden="1" customHeight="1" x14ac:dyDescent="0.25">
      <c r="A77" s="27"/>
      <c r="B77" s="26"/>
      <c r="C77" s="55"/>
      <c r="D77" s="16"/>
      <c r="E77" s="26"/>
      <c r="F77" s="16"/>
      <c r="G77" s="4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33"/>
    </row>
    <row r="78" spans="1:34" s="14" customFormat="1" ht="18.75" customHeight="1" x14ac:dyDescent="0.3">
      <c r="A78" s="27" t="s">
        <v>0</v>
      </c>
      <c r="B78" s="27"/>
      <c r="C78" s="36"/>
      <c r="D78" s="36"/>
      <c r="E78" s="36"/>
      <c r="F78" s="36"/>
      <c r="G78" s="36"/>
      <c r="H78" s="52">
        <f>SUM(H6:H77)</f>
        <v>4200.9800000000005</v>
      </c>
      <c r="I78" s="52">
        <f>SUM(I42:I77)</f>
        <v>612787</v>
      </c>
      <c r="J78" s="52">
        <f>SUM(J62:J77)</f>
        <v>116752</v>
      </c>
      <c r="K78" s="52">
        <f>SUM(K16:K19)</f>
        <v>93547.127405342704</v>
      </c>
      <c r="L78" s="52">
        <f>SUM(L54:L57)</f>
        <v>3105</v>
      </c>
      <c r="M78" s="52">
        <f>SUM(M54:M56)</f>
        <v>16278</v>
      </c>
      <c r="N78" s="52">
        <f>SUM(N24:N26)</f>
        <v>95000</v>
      </c>
      <c r="O78" s="52">
        <f>SUM(O28:O76)</f>
        <v>100000</v>
      </c>
      <c r="P78" s="52">
        <f>SUM(P65:P66)</f>
        <v>121540</v>
      </c>
      <c r="Q78" s="52">
        <f>SUM(Q24:Q25)</f>
        <v>231250</v>
      </c>
      <c r="R78" s="52">
        <f>SUM(R29:R36)</f>
        <v>239977.26</v>
      </c>
      <c r="S78" s="52">
        <f>SUM(S62:S74)</f>
        <v>921062</v>
      </c>
      <c r="T78" s="52">
        <f>SUM(T62:T73)</f>
        <v>18090</v>
      </c>
      <c r="U78" s="52">
        <f>SUM(U29:U41)</f>
        <v>5494.58</v>
      </c>
      <c r="V78" s="52">
        <f>SUM(V29:V42)+0.01</f>
        <v>21849.124778642446</v>
      </c>
      <c r="W78" s="52">
        <f>SUM(W16:W51)</f>
        <v>92250</v>
      </c>
      <c r="X78" s="52">
        <f>SUM(X29:X42)</f>
        <v>108241</v>
      </c>
      <c r="Y78" s="52">
        <f>SUM(Y29:Y50)</f>
        <v>8552.66</v>
      </c>
      <c r="Z78" s="52">
        <f>SUM(Z29:Z51)</f>
        <v>2000</v>
      </c>
      <c r="AA78" s="52">
        <f>SUM(AA46:AA50)</f>
        <v>1380.67</v>
      </c>
      <c r="AB78" s="52">
        <f>SUM(AB29:AB50)</f>
        <v>-39083.440000000002</v>
      </c>
      <c r="AC78" s="52">
        <f>SUM(AC29:AC49)</f>
        <v>5708.25</v>
      </c>
      <c r="AD78" s="52">
        <f>SUM(AD14:AD50)</f>
        <v>23629.283831521738</v>
      </c>
      <c r="AE78" s="52">
        <f>SUM(AE29:AE51)</f>
        <v>5088.4799999999996</v>
      </c>
      <c r="AF78" s="52">
        <f>SUM(AF48:AF49)</f>
        <v>7043.4496232099991</v>
      </c>
      <c r="AG78" s="33"/>
    </row>
    <row r="79" spans="1:34" s="30" customFormat="1" ht="16.5" x14ac:dyDescent="0.3">
      <c r="A79" s="14"/>
      <c r="B79" s="14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4" s="14" customFormat="1" ht="16.5" x14ac:dyDescent="0.3">
      <c r="A80" s="30" t="s">
        <v>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s="14" customFormat="1" ht="15" hidden="1" customHeight="1" x14ac:dyDescent="0.3">
      <c r="A81" s="30" t="s">
        <v>39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32" s="14" customFormat="1" ht="17.25" hidden="1" customHeight="1" x14ac:dyDescent="0.3">
      <c r="A82" s="60" t="s">
        <v>40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32" ht="15" hidden="1" x14ac:dyDescent="0.25">
      <c r="A83" s="30" t="s">
        <v>46</v>
      </c>
    </row>
    <row r="84" spans="1:32" ht="15" hidden="1" x14ac:dyDescent="0.25">
      <c r="A84" s="60" t="s">
        <v>47</v>
      </c>
    </row>
    <row r="85" spans="1:32" ht="15" hidden="1" x14ac:dyDescent="0.25">
      <c r="A85" s="30" t="s">
        <v>49</v>
      </c>
    </row>
    <row r="86" spans="1:32" ht="15" hidden="1" x14ac:dyDescent="0.25">
      <c r="A86" s="60" t="s">
        <v>50</v>
      </c>
    </row>
    <row r="87" spans="1:32" ht="15" hidden="1" x14ac:dyDescent="0.25">
      <c r="A87" s="30" t="s">
        <v>55</v>
      </c>
    </row>
    <row r="88" spans="1:32" ht="15" hidden="1" x14ac:dyDescent="0.25">
      <c r="A88" s="60" t="s">
        <v>56</v>
      </c>
    </row>
    <row r="89" spans="1:32" ht="15" hidden="1" x14ac:dyDescent="0.25">
      <c r="A89" s="30" t="s">
        <v>70</v>
      </c>
    </row>
    <row r="90" spans="1:32" ht="15" hidden="1" x14ac:dyDescent="0.25">
      <c r="A90" s="60" t="s">
        <v>71</v>
      </c>
    </row>
    <row r="91" spans="1:32" ht="15" hidden="1" x14ac:dyDescent="0.25">
      <c r="A91" s="30" t="s">
        <v>75</v>
      </c>
    </row>
    <row r="92" spans="1:32" ht="15" hidden="1" x14ac:dyDescent="0.25">
      <c r="A92" s="60" t="s">
        <v>74</v>
      </c>
    </row>
    <row r="93" spans="1:32" ht="15" hidden="1" x14ac:dyDescent="0.25">
      <c r="A93" s="30" t="s">
        <v>80</v>
      </c>
    </row>
    <row r="94" spans="1:32" ht="15" hidden="1" x14ac:dyDescent="0.25">
      <c r="A94" s="30" t="s">
        <v>79</v>
      </c>
    </row>
    <row r="95" spans="1:32" ht="15" hidden="1" x14ac:dyDescent="0.25">
      <c r="A95" s="30" t="s">
        <v>90</v>
      </c>
    </row>
    <row r="96" spans="1:32" ht="15" hidden="1" x14ac:dyDescent="0.25">
      <c r="A96" s="30" t="s">
        <v>89</v>
      </c>
    </row>
    <row r="97" spans="1:1" ht="15" hidden="1" x14ac:dyDescent="0.25">
      <c r="A97" s="30" t="s">
        <v>96</v>
      </c>
    </row>
    <row r="98" spans="1:1" ht="15" hidden="1" x14ac:dyDescent="0.25">
      <c r="A98" s="60" t="s">
        <v>95</v>
      </c>
    </row>
    <row r="99" spans="1:1" ht="15" hidden="1" x14ac:dyDescent="0.25">
      <c r="A99" s="30" t="s">
        <v>102</v>
      </c>
    </row>
    <row r="100" spans="1:1" ht="1.5" customHeight="1" x14ac:dyDescent="0.25">
      <c r="A100" s="60" t="s">
        <v>101</v>
      </c>
    </row>
    <row r="101" spans="1:1" ht="15" hidden="1" x14ac:dyDescent="0.25">
      <c r="A101" s="30" t="s">
        <v>107</v>
      </c>
    </row>
    <row r="102" spans="1:1" ht="15" hidden="1" x14ac:dyDescent="0.25">
      <c r="A102" s="60" t="s">
        <v>106</v>
      </c>
    </row>
    <row r="103" spans="1:1" ht="15" hidden="1" x14ac:dyDescent="0.25">
      <c r="A103" s="30" t="s">
        <v>111</v>
      </c>
    </row>
    <row r="104" spans="1:1" ht="15" hidden="1" x14ac:dyDescent="0.25">
      <c r="A104" s="60" t="s">
        <v>110</v>
      </c>
    </row>
    <row r="105" spans="1:1" ht="15" hidden="1" x14ac:dyDescent="0.25">
      <c r="A105" s="30" t="s">
        <v>117</v>
      </c>
    </row>
    <row r="106" spans="1:1" ht="15" hidden="1" x14ac:dyDescent="0.25">
      <c r="A106" s="60" t="s">
        <v>116</v>
      </c>
    </row>
    <row r="107" spans="1:1" ht="15" hidden="1" x14ac:dyDescent="0.25">
      <c r="A107" s="30" t="s">
        <v>124</v>
      </c>
    </row>
    <row r="108" spans="1:1" ht="15" hidden="1" x14ac:dyDescent="0.25">
      <c r="A108" s="60" t="s">
        <v>123</v>
      </c>
    </row>
    <row r="109" spans="1:1" ht="15" hidden="1" x14ac:dyDescent="0.25">
      <c r="A109" s="30" t="s">
        <v>132</v>
      </c>
    </row>
    <row r="110" spans="1:1" ht="15" hidden="1" x14ac:dyDescent="0.25">
      <c r="A110" s="60" t="s">
        <v>131</v>
      </c>
    </row>
    <row r="111" spans="1:1" ht="15" hidden="1" x14ac:dyDescent="0.25">
      <c r="A111" s="30" t="s">
        <v>135</v>
      </c>
    </row>
    <row r="112" spans="1:1" ht="15" hidden="1" x14ac:dyDescent="0.25">
      <c r="A112" s="60" t="s">
        <v>134</v>
      </c>
    </row>
    <row r="113" spans="1:1" ht="15" hidden="1" x14ac:dyDescent="0.25">
      <c r="A113" s="30" t="s">
        <v>142</v>
      </c>
    </row>
    <row r="114" spans="1:1" ht="15" hidden="1" x14ac:dyDescent="0.25">
      <c r="A114" s="60" t="s">
        <v>141</v>
      </c>
    </row>
    <row r="115" spans="1:1" ht="15" hidden="1" x14ac:dyDescent="0.25">
      <c r="A115" s="30" t="s">
        <v>152</v>
      </c>
    </row>
    <row r="116" spans="1:1" ht="15" hidden="1" x14ac:dyDescent="0.25">
      <c r="A116" s="60" t="s">
        <v>123</v>
      </c>
    </row>
    <row r="117" spans="1:1" ht="15" hidden="1" x14ac:dyDescent="0.25">
      <c r="A117" s="30" t="s">
        <v>158</v>
      </c>
    </row>
    <row r="118" spans="1:1" ht="15" hidden="1" x14ac:dyDescent="0.25">
      <c r="A118" s="60" t="s">
        <v>123</v>
      </c>
    </row>
    <row r="119" spans="1:1" ht="15" hidden="1" x14ac:dyDescent="0.25">
      <c r="A119" s="30" t="s">
        <v>160</v>
      </c>
    </row>
    <row r="120" spans="1:1" ht="15" hidden="1" x14ac:dyDescent="0.25">
      <c r="A120" s="60" t="s">
        <v>123</v>
      </c>
    </row>
    <row r="121" spans="1:1" ht="15" hidden="1" x14ac:dyDescent="0.25">
      <c r="A121" s="30" t="s">
        <v>166</v>
      </c>
    </row>
    <row r="122" spans="1:1" ht="15" hidden="1" x14ac:dyDescent="0.25">
      <c r="A122" s="60" t="s">
        <v>167</v>
      </c>
    </row>
    <row r="123" spans="1:1" ht="15" hidden="1" x14ac:dyDescent="0.25">
      <c r="A123" s="30" t="s">
        <v>169</v>
      </c>
    </row>
    <row r="124" spans="1:1" ht="15" hidden="1" x14ac:dyDescent="0.25">
      <c r="A124" s="60" t="s">
        <v>170</v>
      </c>
    </row>
    <row r="125" spans="1:1" ht="15" hidden="1" x14ac:dyDescent="0.25">
      <c r="A125" s="30" t="s">
        <v>171</v>
      </c>
    </row>
    <row r="126" spans="1:1" ht="15" hidden="1" x14ac:dyDescent="0.25">
      <c r="A126" s="60" t="s">
        <v>134</v>
      </c>
    </row>
    <row r="127" spans="1:1" ht="15" hidden="1" x14ac:dyDescent="0.25">
      <c r="A127" s="30" t="s">
        <v>174</v>
      </c>
    </row>
    <row r="128" spans="1:1" ht="15" hidden="1" x14ac:dyDescent="0.25">
      <c r="A128" s="60" t="s">
        <v>123</v>
      </c>
    </row>
    <row r="129" spans="1:1" ht="15" x14ac:dyDescent="0.25">
      <c r="A129" s="30" t="s">
        <v>182</v>
      </c>
    </row>
    <row r="130" spans="1:1" ht="15" x14ac:dyDescent="0.25">
      <c r="A130" s="60" t="s">
        <v>40</v>
      </c>
    </row>
    <row r="133" spans="1:1" ht="16.5" x14ac:dyDescent="0.3">
      <c r="A133" s="14" t="s">
        <v>29</v>
      </c>
    </row>
    <row r="134" spans="1:1" ht="16.5" x14ac:dyDescent="0.3">
      <c r="A134" s="70" t="s">
        <v>32</v>
      </c>
    </row>
    <row r="135" spans="1:1" ht="16.5" x14ac:dyDescent="0.3">
      <c r="A135" s="14" t="s">
        <v>30</v>
      </c>
    </row>
    <row r="136" spans="1:1" ht="16.5" x14ac:dyDescent="0.3">
      <c r="A136" s="70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2024-05-30T19:17:44Z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