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E8BDC380-6A14-4867-93E7-0AF3DF55B62F}" xr6:coauthVersionLast="47" xr6:coauthVersionMax="47" xr10:uidLastSave="{00000000-0000-0000-0000-000000000000}"/>
  <bookViews>
    <workbookView xWindow="2550" yWindow="2550" windowWidth="21600" windowHeight="11325" xr2:uid="{00000000-000D-0000-FFFF-FFFF00000000}"/>
  </bookViews>
  <sheets>
    <sheet name="BERKSHIRE" sheetId="2" r:id="rId1"/>
  </sheets>
  <definedNames>
    <definedName name="_xlnm.Print_Area" localSheetId="0">BERKSHIRE!$A$1:$F$75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6" i="2" l="1"/>
  <c r="W27" i="2"/>
  <c r="W53" i="2"/>
  <c r="U73" i="2"/>
  <c r="W18" i="2"/>
  <c r="T73" i="2"/>
  <c r="W52" i="2"/>
  <c r="S73" i="2"/>
  <c r="W45" i="2"/>
  <c r="R44" i="2"/>
  <c r="W44" i="2" s="1"/>
  <c r="Q39" i="2"/>
  <c r="W39" i="2" s="1"/>
  <c r="Q41" i="2"/>
  <c r="W41" i="2" s="1"/>
  <c r="W40" i="2"/>
  <c r="W42" i="2"/>
  <c r="W43" i="2"/>
  <c r="W46" i="2"/>
  <c r="W47" i="2"/>
  <c r="W48" i="2"/>
  <c r="W49" i="2"/>
  <c r="W50" i="2"/>
  <c r="W51" i="2"/>
  <c r="W54" i="2"/>
  <c r="W55" i="2"/>
  <c r="W56" i="2"/>
  <c r="W57" i="2"/>
  <c r="W58" i="2"/>
  <c r="W59" i="2"/>
  <c r="W60" i="2"/>
  <c r="W61" i="2"/>
  <c r="R73" i="2" l="1"/>
  <c r="Q73" i="2"/>
  <c r="P73" i="2"/>
  <c r="O73" i="2"/>
  <c r="W17" i="2"/>
  <c r="W13" i="2"/>
  <c r="N12" i="2"/>
  <c r="W12" i="2" s="1"/>
  <c r="N16" i="2"/>
  <c r="W16" i="2" s="1"/>
  <c r="M46" i="2"/>
  <c r="L14" i="2"/>
  <c r="L73" i="2" s="1"/>
  <c r="N73" i="2" l="1"/>
  <c r="M73" i="2"/>
  <c r="K73" i="2"/>
  <c r="W34" i="2"/>
  <c r="J10" i="2"/>
  <c r="J8" i="2"/>
  <c r="J73" i="2" l="1"/>
  <c r="W10" i="2"/>
  <c r="W11" i="2"/>
  <c r="W9" i="2"/>
  <c r="W8" i="2"/>
  <c r="I26" i="2"/>
  <c r="I73" i="2" l="1"/>
  <c r="H73" i="2"/>
</calcChain>
</file>

<file path=xl/sharedStrings.xml><?xml version="1.0" encoding="utf-8"?>
<sst xmlns="http://schemas.openxmlformats.org/spreadsheetml/2006/main" count="240" uniqueCount="147">
  <si>
    <t xml:space="preserve"> </t>
  </si>
  <si>
    <t>ONE STOP CAREER CENTERS</t>
  </si>
  <si>
    <t>BUDGET SHEET</t>
  </si>
  <si>
    <t>BERKSHIRE TRAINING &amp; EMPLOYMENT INC.</t>
  </si>
  <si>
    <t>SERVICE DATES</t>
  </si>
  <si>
    <t>PROGRAM NAME</t>
  </si>
  <si>
    <t>APPR CODE</t>
  </si>
  <si>
    <t>PHASE CODE</t>
  </si>
  <si>
    <t>CFDA #</t>
  </si>
  <si>
    <t>FAIN #</t>
  </si>
  <si>
    <t>INITIAL AWARD FY25</t>
  </si>
  <si>
    <t>BUDGET #1 FY25</t>
  </si>
  <si>
    <t>BUDGET #2 FY25</t>
  </si>
  <si>
    <t>BUDGET #3 FY25</t>
  </si>
  <si>
    <t>BUDGET #4 FY25</t>
  </si>
  <si>
    <t>BUDGET #5 FY25</t>
  </si>
  <si>
    <t>TOTAL</t>
  </si>
  <si>
    <t>MMARS DOCUMENT ID</t>
  </si>
  <si>
    <t>CT EOL 25CCBTEWIA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</si>
  <si>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</si>
  <si>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</si>
  <si>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</si>
  <si>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7003-1631</t>
  </si>
  <si>
    <t>AA-38535-22-55-A-25</t>
  </si>
  <si>
    <t>JULY 1, 2025-JUNE 30,2026</t>
  </si>
  <si>
    <t>ADULT</t>
  </si>
  <si>
    <t>FWIAADT25A</t>
  </si>
  <si>
    <t>7003-1630</t>
  </si>
  <si>
    <t>DISLOCATED WORKER</t>
  </si>
  <si>
    <t>7003-1778</t>
  </si>
  <si>
    <t>FWIAADT25B</t>
  </si>
  <si>
    <t>CT EOL 25CCBTENEGREA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</si>
  <si>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</si>
  <si>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</si>
  <si>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</si>
  <si>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</si>
  <si>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</si>
  <si>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</si>
  <si>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</si>
  <si>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CT EOL 25CCBTESOSWTF</t>
  </si>
  <si>
    <t>STATE ONE STOP</t>
  </si>
  <si>
    <t>STOSCC2025</t>
  </si>
  <si>
    <t>7003-0803</t>
  </si>
  <si>
    <t>K284</t>
  </si>
  <si>
    <t>N/A</t>
  </si>
  <si>
    <t>CT EOL 25CCBTEWP</t>
  </si>
  <si>
    <t>WP 90%</t>
  </si>
  <si>
    <t>7002-6626</t>
  </si>
  <si>
    <t>K105</t>
  </si>
  <si>
    <t>WP 10%</t>
  </si>
  <si>
    <t>K107</t>
  </si>
  <si>
    <t>WPP SNAP EXPANSION</t>
  </si>
  <si>
    <t>JULY 1, 2024-SEPT. 30, 2024</t>
  </si>
  <si>
    <t>F20243067</t>
  </si>
  <si>
    <t>4400-3067</t>
  </si>
  <si>
    <t>K103</t>
  </si>
  <si>
    <t>234MA441Q7503 </t>
  </si>
  <si>
    <t>OCTOBER 1,2024-JUNE 30, 2025</t>
  </si>
  <si>
    <t>WKFO107425</t>
  </si>
  <si>
    <t>7002-1074</t>
  </si>
  <si>
    <t>EDCS</t>
  </si>
  <si>
    <t>JULY 1, 2025-DECEMBER 31, 2025</t>
  </si>
  <si>
    <t>CT EOL 25CCBTEVETSUI</t>
  </si>
  <si>
    <t>7002-6628</t>
  </si>
  <si>
    <t>K109</t>
  </si>
  <si>
    <t>DV35786-21-55-5-25</t>
  </si>
  <si>
    <t>CT EOL 25CCBTETRADE</t>
  </si>
  <si>
    <t>7003-1010</t>
  </si>
  <si>
    <t>K102</t>
  </si>
  <si>
    <t>TA38685-22-55-A-25</t>
  </si>
  <si>
    <t xml:space="preserve">             TOTAL</t>
  </si>
  <si>
    <t xml:space="preserve"> DESCRIPTION:</t>
  </si>
  <si>
    <t>O</t>
  </si>
  <si>
    <t>TO ADD WPP SNAP EXPANSION FUNDS</t>
  </si>
  <si>
    <t>BUDGET #1 FY25 JULY 23, 2024</t>
  </si>
  <si>
    <t>TO ADD RESEA FUNDS</t>
  </si>
  <si>
    <t>BUDGET #2 FY25 AUGUST 2, 2024</t>
  </si>
  <si>
    <t>TO ADD WIOA FUNDS</t>
  </si>
  <si>
    <t>BUDGET #3 FY25 SEPT 18, 2024</t>
  </si>
  <si>
    <t>TO ADD SOS FUNDS</t>
  </si>
  <si>
    <t>BUDGET #4 FY25 NOVEMBER 4, 2024</t>
  </si>
  <si>
    <t>TO ADD WIOA ADULT FUNDS</t>
  </si>
  <si>
    <t>TO ADD SHELTER FUNDS</t>
  </si>
  <si>
    <t>VENDOR CUSTOMER CODE</t>
  </si>
  <si>
    <t>VC0000986857</t>
  </si>
  <si>
    <t>UEI #</t>
  </si>
  <si>
    <t>ZMY9NZB1MD13</t>
  </si>
  <si>
    <t>Friendly Reminder:  You must submit a budget and budget narrative for these funds.  Please submit by COB, December 9th, 2024 to Lisa Caissie at Lisa.J.Caissie@mass.gov.  Thank you.</t>
  </si>
  <si>
    <t>BUDGET #5 FY25 NOVEMBER 20, 2024</t>
  </si>
  <si>
    <t>PART 1:  MCC CAPACITY-EA SHELTER SUPPLEMENTAL FUNDING</t>
  </si>
  <si>
    <t>BUDGET #6 FY25 NOVEMBER 20, 2024</t>
  </si>
  <si>
    <t>TO ADD FY25 DISLOCATED WORKER</t>
  </si>
  <si>
    <t>BUDGET #6 FY25</t>
  </si>
  <si>
    <t>FWIADWK25A</t>
  </si>
  <si>
    <t>FWIADWK25B</t>
  </si>
  <si>
    <t>MCB</t>
  </si>
  <si>
    <t>DOE INFRASTRUCTURE</t>
  </si>
  <si>
    <t>DOE WDB SUPPORT</t>
  </si>
  <si>
    <t>MASSABILITY</t>
  </si>
  <si>
    <t> FH126A24VR</t>
  </si>
  <si>
    <t>FV002A2422</t>
  </si>
  <si>
    <t>DOE2025</t>
  </si>
  <si>
    <t>F100VR0024</t>
  </si>
  <si>
    <t>4110-3021</t>
  </si>
  <si>
    <t>7038-0107</t>
  </si>
  <si>
    <t>7035-0002</t>
  </si>
  <si>
    <t>4120-0020</t>
  </si>
  <si>
    <t>K222</t>
  </si>
  <si>
    <t>K123</t>
  </si>
  <si>
    <t>K228</t>
  </si>
  <si>
    <t>K133</t>
  </si>
  <si>
    <t>BUDGET #7 FY25</t>
  </si>
  <si>
    <t>BUDGET #7 FY25 DECEMBER 20, 2024</t>
  </si>
  <si>
    <t>TO ADD PARTNER FUNDS</t>
  </si>
  <si>
    <t>BUDGET #8 FY25</t>
  </si>
  <si>
    <t>FVETS2024</t>
  </si>
  <si>
    <t xml:space="preserve">JVSG FY25 Infrastructure </t>
  </si>
  <si>
    <t>BUDGET #8 FY25 DECEMBER 23, 2024</t>
  </si>
  <si>
    <t>TO ADD JVSG FUNDS</t>
  </si>
  <si>
    <t>BUDGET #9 FY25</t>
  </si>
  <si>
    <t>BUDGET #9 FY25 JANUARY 14, 2025</t>
  </si>
  <si>
    <t>TO ADD WP FUNDS</t>
  </si>
  <si>
    <t>FES2025</t>
  </si>
  <si>
    <t>ES38736-22-55-A-25</t>
  </si>
  <si>
    <t>JULY 1, 2025-JUNE 30, 2026</t>
  </si>
  <si>
    <t>BUDGET #10 FY25</t>
  </si>
  <si>
    <t>BUDGET #10 FY25 JANUARY 17, 2025</t>
  </si>
  <si>
    <t>PART 2A:  MCC CAPACITY-EA SHELTER SUPPLEMENTAL FUNDING</t>
  </si>
  <si>
    <t>BUDGET #11 FY25</t>
  </si>
  <si>
    <t>K227</t>
  </si>
  <si>
    <t>SPSS2025</t>
  </si>
  <si>
    <t>4400-1979</t>
  </si>
  <si>
    <t>DTA WPP</t>
  </si>
  <si>
    <t>TO ADD DTA WPP</t>
  </si>
  <si>
    <t>BUDGET #11 FY25 JANUARY 17, 2025</t>
  </si>
  <si>
    <t>BUDGET #12 FY25</t>
  </si>
  <si>
    <t>RAPID RESPONSE STATE STAFF</t>
  </si>
  <si>
    <t>BUDGET #12 FY25 FEB. 4, 2025</t>
  </si>
  <si>
    <t>TO ADD RAPID RESPONSE STATE STAFF</t>
  </si>
  <si>
    <t>MA SCSEP</t>
  </si>
  <si>
    <t>FAD24A60AD</t>
  </si>
  <si>
    <t>9110-1178</t>
  </si>
  <si>
    <t>K116</t>
  </si>
  <si>
    <t>BUDGET #13 FY25</t>
  </si>
  <si>
    <t>BUDGET #13  FY25 MARCH 6, 2025</t>
  </si>
  <si>
    <t>BUDGET #14 FY25</t>
  </si>
  <si>
    <t>BUDGET #14  FY25 MAY 2,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</si>
</sst>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000000"/>
      <name val="Book Antiqua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rgb="FF000000"/>
      <name val="Times New Roman"/>
      <family val="1"/>
    </font>
    <font>
      <sz val="11"/>
      <color theme="1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0" fillId="0" borderId="0"/>
    <xf numFmtId="0" fontId="20" fillId="0" borderId="0" applyNumberForma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44" fontId="8" fillId="0" borderId="4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2" xfId="0" applyFont="1" applyBorder="1"/>
    <xf numFmtId="0" fontId="8" fillId="0" borderId="8" xfId="0" applyFont="1" applyBorder="1" applyAlignment="1">
      <alignment horizontal="left"/>
    </xf>
    <xf numFmtId="7" fontId="8" fillId="0" borderId="1" xfId="0" applyNumberFormat="1" applyFont="1" applyBorder="1"/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44" fontId="8" fillId="0" borderId="0" xfId="0" applyNumberFormat="1" applyFont="1"/>
    <xf numFmtId="0" fontId="8" fillId="0" borderId="7" xfId="0" applyFont="1" applyBorder="1"/>
    <xf numFmtId="7" fontId="8" fillId="0" borderId="0" xfId="0" applyNumberFormat="1" applyFont="1"/>
    <xf numFmtId="44" fontId="8" fillId="0" borderId="7" xfId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44" fontId="8" fillId="0" borderId="2" xfId="1" applyFont="1" applyFill="1" applyBorder="1" applyAlignment="1">
      <alignment horizontal="center"/>
    </xf>
    <xf numFmtId="44" fontId="4" fillId="0" borderId="0" xfId="1" applyFont="1" applyAlignment="1"/>
    <xf numFmtId="44" fontId="3" fillId="0" borderId="0" xfId="1" applyFont="1" applyFill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/>
    </xf>
    <xf numFmtId="44" fontId="8" fillId="0" borderId="9" xfId="1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7" fillId="0" borderId="0" xfId="1" applyFont="1" applyFill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43" fontId="8" fillId="0" borderId="10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37" fontId="8" fillId="0" borderId="2" xfId="2" applyFont="1" applyBorder="1" applyAlignment="1">
      <alignment horizontal="center"/>
    </xf>
    <xf numFmtId="44" fontId="8" fillId="0" borderId="11" xfId="1" applyFont="1" applyFill="1" applyBorder="1" applyAlignment="1">
      <alignment horizontal="center"/>
    </xf>
    <xf numFmtId="44" fontId="8" fillId="0" borderId="12" xfId="1" applyFont="1" applyFill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9" fillId="0" borderId="0" xfId="0" applyFont="1" applyAlignment="1">
      <alignment horizontal="left"/>
    </xf>
    <xf numFmtId="0" fontId="12" fillId="0" borderId="2" xfId="0" quotePrefix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2" xfId="0" applyFont="1" applyBorder="1"/>
    <xf numFmtId="0" fontId="7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1" xfId="0" quotePrefix="1" applyFont="1" applyBorder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quotePrefix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8" fillId="0" borderId="2" xfId="0" applyFont="1" applyBorder="1" applyAlignment="1" applyProtection="1">
      <alignment horizontal="center"/>
      <protection locked="0"/>
    </xf>
    <xf numFmtId="0" fontId="18" fillId="0" borderId="13" xfId="0" applyFont="1" applyBorder="1" applyAlignment="1">
      <alignment horizontal="center" wrapText="1"/>
    </xf>
    <xf numFmtId="44" fontId="7" fillId="0" borderId="2" xfId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21" fillId="2" borderId="0" xfId="3" applyFont="1" applyFill="1" applyAlignment="1">
      <alignment vertical="center"/>
    </xf>
    <xf numFmtId="0" fontId="22" fillId="2" borderId="0" xfId="0" applyFont="1" applyFill="1"/>
    <xf numFmtId="0" fontId="22" fillId="2" borderId="0" xfId="0" applyFont="1" applyFill="1" applyAlignment="1">
      <alignment horizontal="center"/>
    </xf>
    <xf numFmtId="44" fontId="22" fillId="2" borderId="0" xfId="1" applyFont="1" applyFill="1" applyAlignment="1">
      <alignment horizontal="center"/>
    </xf>
    <xf numFmtId="0" fontId="23" fillId="0" borderId="2" xfId="0" applyFont="1" applyBorder="1" applyAlignment="1">
      <alignment vertical="center"/>
    </xf>
    <xf numFmtId="0" fontId="12" fillId="0" borderId="2" xfId="0" applyFont="1" applyBorder="1"/>
    <xf numFmtId="0" fontId="12" fillId="0" borderId="14" xfId="0" applyFont="1" applyBorder="1" applyAlignment="1">
      <alignment horizontal="left"/>
    </xf>
    <xf numFmtId="0" fontId="19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3" fillId="2" borderId="2" xfId="0" applyFont="1" applyFill="1" applyBorder="1" applyAlignment="1">
      <alignment vertical="center"/>
    </xf>
    <xf numFmtId="0" fontId="8" fillId="2" borderId="2" xfId="0" quotePrefix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44" fontId="8" fillId="2" borderId="2" xfId="1" applyFont="1" applyFill="1" applyBorder="1" applyAlignment="1">
      <alignment horizontal="center"/>
    </xf>
    <xf numFmtId="44" fontId="8" fillId="2" borderId="2" xfId="0" applyNumberFormat="1" applyFont="1" applyFill="1" applyBorder="1"/>
    <xf numFmtId="0" fontId="8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5" fillId="0" borderId="0" xfId="0" applyFont="1" applyAlignment="1">
      <alignment horizontal="center" vertical="center" wrapText="1"/>
    </xf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8"/>
  <sheetViews>
    <sheetView tabSelected="1" topLeftCell="B3" zoomScale="120" zoomScaleNormal="120" workbookViewId="0">
      <selection activeCell="A22" sqref="A22"/>
    </sheetView>
  </sheetViews>
  <sheetFormatPr defaultColWidth="9.140625" defaultRowHeight="13.5" x14ac:dyDescent="0.25"/>
  <cols>
    <col min="1" max="1" width="56.5703125" style="3" customWidth="1"/>
    <col min="2" max="2" width="38.42578125" style="3" customWidth="1"/>
    <col min="3" max="3" width="23.42578125" style="2" customWidth="1"/>
    <col min="4" max="4" width="16.28515625" style="2" customWidth="1"/>
    <col min="5" max="5" width="11.42578125" style="2" customWidth="1"/>
    <col min="6" max="6" width="8.28515625" style="2" bestFit="1" customWidth="1"/>
    <col min="7" max="7" width="20.5703125" style="2" bestFit="1" customWidth="1"/>
    <col min="8" max="8" width="14.140625" style="43" hidden="1" customWidth="1"/>
    <col min="9" max="20" width="12.85546875" style="43" hidden="1" customWidth="1"/>
    <col min="21" max="21" width="12.7109375" style="43" hidden="1" customWidth="1"/>
    <col min="22" max="22" width="12.7109375" style="43" customWidth="1"/>
    <col min="23" max="23" width="12.28515625" style="3" hidden="1" customWidth="1"/>
    <col min="24" max="24" width="26.7109375" style="3" bestFit="1" customWidth="1"/>
    <col min="25" max="16384" width="9.140625" style="3"/>
  </cols>
  <sheetData>
    <row r="1" spans="1:23" ht="20.25" x14ac:dyDescent="0.3">
      <c r="A1" s="3" t="s">
        <v>0</v>
      </c>
      <c r="B1" s="98" t="s">
        <v>1</v>
      </c>
      <c r="C1" s="99"/>
      <c r="D1" s="99"/>
      <c r="E1" s="99"/>
      <c r="F1" s="99"/>
      <c r="G1" s="80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</row>
    <row r="2" spans="1:23" ht="20.25" x14ac:dyDescent="0.3">
      <c r="A2" s="25" t="s">
        <v>2</v>
      </c>
      <c r="B2" s="79"/>
      <c r="C2" s="79"/>
      <c r="D2" s="79"/>
      <c r="E2" s="6"/>
      <c r="F2" s="6"/>
      <c r="G2" s="6"/>
    </row>
    <row r="3" spans="1:23" ht="20.25" x14ac:dyDescent="0.3">
      <c r="A3" s="4" t="s">
        <v>3</v>
      </c>
      <c r="C3" s="1"/>
    </row>
    <row r="4" spans="1:23" ht="21" thickBot="1" x14ac:dyDescent="0.35">
      <c r="A4" s="4"/>
      <c r="B4" s="5"/>
      <c r="C4" s="1"/>
    </row>
    <row r="5" spans="1:23" s="8" customFormat="1" ht="45.75" thickBot="1" x14ac:dyDescent="0.35">
      <c r="A5" s="20"/>
      <c r="B5" s="21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44" t="s">
        <v>10</v>
      </c>
      <c r="I5" s="49" t="s">
        <v>11</v>
      </c>
      <c r="J5" s="49" t="s">
        <v>12</v>
      </c>
      <c r="K5" s="49" t="s">
        <v>13</v>
      </c>
      <c r="L5" s="49" t="s">
        <v>14</v>
      </c>
      <c r="M5" s="49" t="s">
        <v>15</v>
      </c>
      <c r="N5" s="49" t="s">
        <v>92</v>
      </c>
      <c r="O5" s="49" t="s">
        <v>111</v>
      </c>
      <c r="P5" s="49" t="s">
        <v>114</v>
      </c>
      <c r="Q5" s="49" t="s">
        <v>119</v>
      </c>
      <c r="R5" s="49" t="s">
        <v>125</v>
      </c>
      <c r="S5" s="49" t="s">
        <v>128</v>
      </c>
      <c r="T5" s="49" t="s">
        <v>135</v>
      </c>
      <c r="U5" s="49" t="s">
        <v>143</v>
      </c>
      <c r="V5" s="49" t="s">
        <v>145</v>
      </c>
      <c r="W5" s="7" t="s">
        <v>16</v>
      </c>
    </row>
    <row r="6" spans="1:23" s="12" customFormat="1" ht="15" hidden="1" x14ac:dyDescent="0.25">
      <c r="A6" s="18" t="s">
        <v>17</v>
      </c>
      <c r="B6" s="29"/>
      <c r="C6" s="33"/>
      <c r="D6" s="33"/>
      <c r="E6" s="34"/>
      <c r="F6" s="35"/>
      <c r="G6" s="67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19"/>
    </row>
    <row r="7" spans="1:23" s="12" customFormat="1" ht="15" hidden="1" x14ac:dyDescent="0.25">
      <c r="A7" s="9" t="s">
        <v>18</v>
      </c>
      <c r="B7" s="11"/>
      <c r="C7" s="22"/>
      <c r="D7" s="22"/>
      <c r="E7" s="23"/>
      <c r="F7" s="9"/>
      <c r="G7" s="68"/>
      <c r="H7" s="53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10"/>
    </row>
    <row r="8" spans="1:23" s="12" customFormat="1" ht="29.25" hidden="1" x14ac:dyDescent="0.25">
      <c r="A8" s="62" t="s">
        <v>19</v>
      </c>
      <c r="B8" s="11" t="s">
        <v>20</v>
      </c>
      <c r="C8" s="40" t="s">
        <v>21</v>
      </c>
      <c r="D8" s="9" t="s">
        <v>22</v>
      </c>
      <c r="E8" s="9">
        <v>6501</v>
      </c>
      <c r="F8" s="11">
        <v>17.259</v>
      </c>
      <c r="G8" s="77" t="s">
        <v>23</v>
      </c>
      <c r="H8" s="53"/>
      <c r="I8" s="41"/>
      <c r="J8" s="41">
        <f>414495-1</f>
        <v>414494</v>
      </c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10">
        <f>SUM(I8:J8)</f>
        <v>414494</v>
      </c>
    </row>
    <row r="9" spans="1:23" s="12" customFormat="1" ht="29.25" hidden="1" x14ac:dyDescent="0.25">
      <c r="A9" s="62" t="s">
        <v>19</v>
      </c>
      <c r="B9" s="11" t="s">
        <v>24</v>
      </c>
      <c r="C9" s="40" t="s">
        <v>21</v>
      </c>
      <c r="D9" s="9" t="s">
        <v>22</v>
      </c>
      <c r="E9" s="9">
        <v>6501</v>
      </c>
      <c r="F9" s="11">
        <v>17.259</v>
      </c>
      <c r="G9" s="77" t="s">
        <v>23</v>
      </c>
      <c r="H9" s="53"/>
      <c r="I9" s="41"/>
      <c r="J9" s="41">
        <v>1</v>
      </c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10">
        <f>SUM(I9:J9)</f>
        <v>1</v>
      </c>
    </row>
    <row r="10" spans="1:23" s="12" customFormat="1" ht="29.25" hidden="1" x14ac:dyDescent="0.25">
      <c r="A10" s="13" t="s">
        <v>25</v>
      </c>
      <c r="B10" s="11" t="s">
        <v>20</v>
      </c>
      <c r="C10" s="40" t="s">
        <v>26</v>
      </c>
      <c r="D10" s="9" t="s">
        <v>27</v>
      </c>
      <c r="E10" s="9">
        <v>6502</v>
      </c>
      <c r="F10" s="9">
        <v>17.257999999999999</v>
      </c>
      <c r="G10" s="77" t="s">
        <v>23</v>
      </c>
      <c r="H10" s="53"/>
      <c r="I10" s="41"/>
      <c r="J10" s="41">
        <f>66820-1</f>
        <v>66819</v>
      </c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10">
        <f t="shared" ref="W10:W11" si="0">SUM(I10:J10)</f>
        <v>66819</v>
      </c>
    </row>
    <row r="11" spans="1:23" s="12" customFormat="1" ht="29.25" hidden="1" x14ac:dyDescent="0.25">
      <c r="A11" s="13" t="s">
        <v>25</v>
      </c>
      <c r="B11" s="11" t="s">
        <v>24</v>
      </c>
      <c r="C11" s="40" t="s">
        <v>26</v>
      </c>
      <c r="D11" s="9" t="s">
        <v>27</v>
      </c>
      <c r="E11" s="9">
        <v>6502</v>
      </c>
      <c r="F11" s="9">
        <v>17.257999999999999</v>
      </c>
      <c r="G11" s="77" t="s">
        <v>23</v>
      </c>
      <c r="H11" s="53"/>
      <c r="I11" s="41"/>
      <c r="J11" s="41">
        <v>1</v>
      </c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10">
        <f t="shared" si="0"/>
        <v>1</v>
      </c>
    </row>
    <row r="12" spans="1:23" s="12" customFormat="1" ht="29.25" hidden="1" x14ac:dyDescent="0.25">
      <c r="A12" s="24" t="s">
        <v>28</v>
      </c>
      <c r="B12" s="11" t="s">
        <v>20</v>
      </c>
      <c r="C12" s="9" t="s">
        <v>93</v>
      </c>
      <c r="D12" s="9" t="s">
        <v>29</v>
      </c>
      <c r="E12" s="9">
        <v>6503</v>
      </c>
      <c r="F12" s="9">
        <v>17.277999999999999</v>
      </c>
      <c r="G12" s="77" t="s">
        <v>23</v>
      </c>
      <c r="H12" s="53"/>
      <c r="I12" s="41"/>
      <c r="J12" s="41"/>
      <c r="K12" s="41"/>
      <c r="L12" s="41"/>
      <c r="M12" s="41"/>
      <c r="N12" s="41">
        <f>75778-1</f>
        <v>75777</v>
      </c>
      <c r="O12" s="41"/>
      <c r="P12" s="41"/>
      <c r="Q12" s="41"/>
      <c r="R12" s="41"/>
      <c r="S12" s="41"/>
      <c r="T12" s="41"/>
      <c r="U12" s="41"/>
      <c r="V12" s="41"/>
      <c r="W12" s="10">
        <f>N12</f>
        <v>75777</v>
      </c>
    </row>
    <row r="13" spans="1:23" s="12" customFormat="1" ht="29.25" hidden="1" x14ac:dyDescent="0.25">
      <c r="A13" s="24" t="s">
        <v>28</v>
      </c>
      <c r="B13" s="11" t="s">
        <v>24</v>
      </c>
      <c r="C13" s="9" t="s">
        <v>93</v>
      </c>
      <c r="D13" s="9" t="s">
        <v>29</v>
      </c>
      <c r="E13" s="9">
        <v>6503</v>
      </c>
      <c r="F13" s="9">
        <v>17.277999999999999</v>
      </c>
      <c r="G13" s="77" t="s">
        <v>23</v>
      </c>
      <c r="H13" s="53"/>
      <c r="I13" s="41"/>
      <c r="J13" s="41"/>
      <c r="K13" s="41"/>
      <c r="L13" s="41"/>
      <c r="M13" s="41"/>
      <c r="N13" s="41">
        <v>1</v>
      </c>
      <c r="O13" s="41"/>
      <c r="P13" s="41"/>
      <c r="Q13" s="41"/>
      <c r="R13" s="41"/>
      <c r="S13" s="41"/>
      <c r="T13" s="41"/>
      <c r="U13" s="41"/>
      <c r="V13" s="41"/>
      <c r="W13" s="10">
        <f>N13</f>
        <v>1</v>
      </c>
    </row>
    <row r="14" spans="1:23" s="12" customFormat="1" ht="29.25" hidden="1" x14ac:dyDescent="0.25">
      <c r="A14" s="13" t="s">
        <v>25</v>
      </c>
      <c r="B14" s="11" t="s">
        <v>20</v>
      </c>
      <c r="C14" s="40" t="s">
        <v>30</v>
      </c>
      <c r="D14" s="9" t="s">
        <v>27</v>
      </c>
      <c r="E14" s="9">
        <v>6502</v>
      </c>
      <c r="F14" s="9">
        <v>17.257999999999999</v>
      </c>
      <c r="G14" s="77" t="s">
        <v>23</v>
      </c>
      <c r="H14" s="53"/>
      <c r="I14" s="41"/>
      <c r="J14" s="41"/>
      <c r="K14" s="41"/>
      <c r="L14" s="41">
        <f>273072-1</f>
        <v>273071</v>
      </c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10"/>
    </row>
    <row r="15" spans="1:23" s="12" customFormat="1" ht="29.25" hidden="1" x14ac:dyDescent="0.25">
      <c r="A15" s="13" t="s">
        <v>25</v>
      </c>
      <c r="B15" s="11" t="s">
        <v>24</v>
      </c>
      <c r="C15" s="40" t="s">
        <v>30</v>
      </c>
      <c r="D15" s="9" t="s">
        <v>27</v>
      </c>
      <c r="E15" s="9">
        <v>6502</v>
      </c>
      <c r="F15" s="9">
        <v>17.257999999999999</v>
      </c>
      <c r="G15" s="77" t="s">
        <v>23</v>
      </c>
      <c r="H15" s="53"/>
      <c r="I15" s="41"/>
      <c r="J15" s="41"/>
      <c r="K15" s="41"/>
      <c r="L15" s="41">
        <v>1</v>
      </c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10"/>
    </row>
    <row r="16" spans="1:23" s="12" customFormat="1" ht="29.25" hidden="1" x14ac:dyDescent="0.25">
      <c r="A16" s="24" t="s">
        <v>28</v>
      </c>
      <c r="B16" s="11" t="s">
        <v>20</v>
      </c>
      <c r="C16" s="9" t="s">
        <v>94</v>
      </c>
      <c r="D16" s="9" t="s">
        <v>29</v>
      </c>
      <c r="E16" s="9">
        <v>6503</v>
      </c>
      <c r="F16" s="9">
        <v>17.277999999999999</v>
      </c>
      <c r="G16" s="77" t="s">
        <v>23</v>
      </c>
      <c r="H16" s="53"/>
      <c r="I16" s="41"/>
      <c r="J16" s="41"/>
      <c r="K16" s="41"/>
      <c r="L16" s="41"/>
      <c r="M16" s="41"/>
      <c r="N16" s="41">
        <f>275750-1</f>
        <v>275749</v>
      </c>
      <c r="O16" s="41"/>
      <c r="P16" s="41"/>
      <c r="Q16" s="41"/>
      <c r="R16" s="41"/>
      <c r="S16" s="41"/>
      <c r="T16" s="41"/>
      <c r="U16" s="41"/>
      <c r="V16" s="41"/>
      <c r="W16" s="10">
        <f>N16</f>
        <v>275749</v>
      </c>
    </row>
    <row r="17" spans="1:24" s="12" customFormat="1" ht="29.25" hidden="1" x14ac:dyDescent="0.25">
      <c r="A17" s="24" t="s">
        <v>28</v>
      </c>
      <c r="B17" s="11" t="s">
        <v>24</v>
      </c>
      <c r="C17" s="9" t="s">
        <v>94</v>
      </c>
      <c r="D17" s="9" t="s">
        <v>29</v>
      </c>
      <c r="E17" s="9">
        <v>6503</v>
      </c>
      <c r="F17" s="9">
        <v>17.277999999999999</v>
      </c>
      <c r="G17" s="77" t="s">
        <v>23</v>
      </c>
      <c r="H17" s="53"/>
      <c r="I17" s="41"/>
      <c r="J17" s="41"/>
      <c r="K17" s="41"/>
      <c r="L17" s="41"/>
      <c r="M17" s="41"/>
      <c r="N17" s="41">
        <v>1</v>
      </c>
      <c r="O17" s="41"/>
      <c r="P17" s="41"/>
      <c r="Q17" s="41"/>
      <c r="R17" s="41"/>
      <c r="S17" s="41"/>
      <c r="T17" s="41"/>
      <c r="U17" s="41"/>
      <c r="V17" s="41"/>
      <c r="W17" s="10">
        <f>SUM(N17)</f>
        <v>1</v>
      </c>
    </row>
    <row r="18" spans="1:24" s="12" customFormat="1" ht="29.25" hidden="1" x14ac:dyDescent="0.25">
      <c r="A18" s="86" t="s">
        <v>136</v>
      </c>
      <c r="B18" s="11" t="s">
        <v>20</v>
      </c>
      <c r="C18" s="9" t="s">
        <v>94</v>
      </c>
      <c r="D18" s="9" t="s">
        <v>29</v>
      </c>
      <c r="E18" s="9">
        <v>6523</v>
      </c>
      <c r="F18" s="9">
        <v>17.277999999999999</v>
      </c>
      <c r="G18" s="77" t="s">
        <v>23</v>
      </c>
      <c r="H18" s="53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>
        <v>25000</v>
      </c>
      <c r="U18" s="41"/>
      <c r="V18" s="41"/>
      <c r="W18" s="10">
        <f>T18</f>
        <v>25000</v>
      </c>
    </row>
    <row r="19" spans="1:24" s="12" customFormat="1" ht="15" hidden="1" x14ac:dyDescent="0.25">
      <c r="A19" s="24"/>
      <c r="B19" s="11"/>
      <c r="C19" s="56"/>
      <c r="D19" s="9"/>
      <c r="E19" s="9"/>
      <c r="F19" s="9"/>
      <c r="G19" s="68"/>
      <c r="H19" s="53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10"/>
    </row>
    <row r="20" spans="1:24" s="12" customFormat="1" ht="15" hidden="1" x14ac:dyDescent="0.25">
      <c r="A20" s="24"/>
      <c r="B20" s="11"/>
      <c r="C20" s="56"/>
      <c r="D20" s="9"/>
      <c r="E20" s="9"/>
      <c r="F20" s="9"/>
      <c r="G20" s="68"/>
      <c r="H20" s="53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10"/>
    </row>
    <row r="21" spans="1:24" s="12" customFormat="1" ht="15" hidden="1" x14ac:dyDescent="0.25">
      <c r="A21" s="28"/>
      <c r="B21" s="57"/>
      <c r="C21" s="26"/>
      <c r="D21" s="9"/>
      <c r="E21" s="9"/>
      <c r="F21" s="9"/>
      <c r="G21" s="68"/>
      <c r="H21" s="53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10"/>
    </row>
    <row r="22" spans="1:24" s="12" customFormat="1" ht="15" x14ac:dyDescent="0.25">
      <c r="A22" s="28"/>
      <c r="B22" s="11"/>
      <c r="C22" s="26"/>
      <c r="D22" s="9"/>
      <c r="E22" s="9"/>
      <c r="F22" s="9"/>
      <c r="G22" s="68"/>
      <c r="H22" s="53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10"/>
    </row>
    <row r="23" spans="1:24" s="12" customFormat="1" ht="16.5" x14ac:dyDescent="0.25">
      <c r="A23" s="28"/>
      <c r="B23" s="11"/>
      <c r="C23" s="51"/>
      <c r="D23" s="63"/>
      <c r="E23" s="63"/>
      <c r="F23" s="51"/>
      <c r="G23" s="70"/>
      <c r="H23" s="53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10"/>
    </row>
    <row r="24" spans="1:24" s="12" customFormat="1" ht="15" x14ac:dyDescent="0.25">
      <c r="A24" s="18" t="s">
        <v>17</v>
      </c>
      <c r="B24" s="11"/>
      <c r="C24" s="22"/>
      <c r="D24" s="22"/>
      <c r="E24" s="23"/>
      <c r="F24" s="9"/>
      <c r="G24" s="68"/>
      <c r="H24" s="53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10"/>
    </row>
    <row r="25" spans="1:24" s="12" customFormat="1" ht="15" x14ac:dyDescent="0.25">
      <c r="A25" s="9" t="s">
        <v>31</v>
      </c>
      <c r="B25" s="11"/>
      <c r="C25" s="22"/>
      <c r="D25" s="22"/>
      <c r="E25" s="23"/>
      <c r="F25" s="9"/>
      <c r="G25" s="68"/>
      <c r="H25" s="53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10"/>
    </row>
    <row r="26" spans="1:24" s="12" customFormat="1" ht="31.5" x14ac:dyDescent="0.25">
      <c r="A26" s="59" t="s">
        <v>32</v>
      </c>
      <c r="B26" s="61" t="s">
        <v>33</v>
      </c>
      <c r="C26" s="9" t="s">
        <v>34</v>
      </c>
      <c r="D26" s="9" t="s">
        <v>35</v>
      </c>
      <c r="E26" s="9" t="s">
        <v>36</v>
      </c>
      <c r="F26" s="9">
        <v>17.225000000000001</v>
      </c>
      <c r="G26" s="74" t="s">
        <v>37</v>
      </c>
      <c r="H26" s="53"/>
      <c r="I26" s="41">
        <f>10000-1</f>
        <v>9999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>
        <v>38760.1</v>
      </c>
      <c r="W26" s="10">
        <f>SUM(I26:V26)</f>
        <v>48759.1</v>
      </c>
      <c r="X26" s="36"/>
    </row>
    <row r="27" spans="1:24" s="12" customFormat="1" ht="31.5" hidden="1" x14ac:dyDescent="0.25">
      <c r="A27" s="59" t="s">
        <v>32</v>
      </c>
      <c r="B27" s="58" t="s">
        <v>38</v>
      </c>
      <c r="C27" s="9" t="s">
        <v>34</v>
      </c>
      <c r="D27" s="9" t="s">
        <v>35</v>
      </c>
      <c r="E27" s="9" t="s">
        <v>36</v>
      </c>
      <c r="F27" s="9">
        <v>17.225000000000001</v>
      </c>
      <c r="G27" s="74" t="s">
        <v>37</v>
      </c>
      <c r="H27" s="53"/>
      <c r="I27" s="41">
        <v>1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10">
        <f>SUM(H27:I27)</f>
        <v>1</v>
      </c>
    </row>
    <row r="28" spans="1:24" s="12" customFormat="1" ht="15" x14ac:dyDescent="0.25">
      <c r="A28" s="30"/>
      <c r="B28" s="11"/>
      <c r="C28" s="9"/>
      <c r="D28" s="9"/>
      <c r="E28" s="9"/>
      <c r="F28" s="9"/>
      <c r="G28" s="68"/>
      <c r="H28" s="53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10"/>
      <c r="X28" s="36"/>
    </row>
    <row r="29" spans="1:24" s="12" customFormat="1" ht="15" x14ac:dyDescent="0.25">
      <c r="A29" s="13"/>
      <c r="B29" s="11"/>
      <c r="C29" s="9"/>
      <c r="D29" s="9"/>
      <c r="E29" s="9"/>
      <c r="F29" s="9"/>
      <c r="G29" s="68"/>
      <c r="H29" s="53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10"/>
    </row>
    <row r="30" spans="1:24" s="12" customFormat="1" ht="15" x14ac:dyDescent="0.25">
      <c r="A30" s="13"/>
      <c r="B30" s="11"/>
      <c r="C30" s="9"/>
      <c r="D30" s="9"/>
      <c r="E30" s="9"/>
      <c r="F30" s="9"/>
      <c r="G30" s="68"/>
      <c r="H30" s="53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10"/>
    </row>
    <row r="31" spans="1:24" s="12" customFormat="1" ht="15" x14ac:dyDescent="0.25">
      <c r="A31" s="24"/>
      <c r="B31" s="11"/>
      <c r="C31" s="22"/>
      <c r="D31" s="22"/>
      <c r="E31" s="23"/>
      <c r="F31" s="9"/>
      <c r="G31" s="68"/>
      <c r="H31" s="53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10"/>
    </row>
    <row r="32" spans="1:24" s="12" customFormat="1" ht="15" hidden="1" x14ac:dyDescent="0.25">
      <c r="A32" s="18" t="s">
        <v>17</v>
      </c>
      <c r="B32" s="11"/>
      <c r="C32" s="22"/>
      <c r="D32" s="22"/>
      <c r="E32" s="23"/>
      <c r="F32" s="9"/>
      <c r="G32" s="68"/>
      <c r="H32" s="53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10"/>
    </row>
    <row r="33" spans="1:25" s="12" customFormat="1" ht="15" hidden="1" x14ac:dyDescent="0.25">
      <c r="A33" s="9" t="s">
        <v>39</v>
      </c>
      <c r="B33" s="11"/>
      <c r="C33" s="22"/>
      <c r="D33" s="22"/>
      <c r="E33" s="23"/>
      <c r="F33" s="9"/>
      <c r="G33" s="68"/>
      <c r="H33" s="53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10"/>
    </row>
    <row r="34" spans="1:25" s="12" customFormat="1" ht="15" hidden="1" x14ac:dyDescent="0.25">
      <c r="A34" s="27" t="s">
        <v>40</v>
      </c>
      <c r="B34" s="61" t="s">
        <v>33</v>
      </c>
      <c r="C34" s="64" t="s">
        <v>41</v>
      </c>
      <c r="D34" s="52" t="s">
        <v>42</v>
      </c>
      <c r="E34" s="52" t="s">
        <v>43</v>
      </c>
      <c r="F34" s="11" t="s">
        <v>44</v>
      </c>
      <c r="G34" s="69"/>
      <c r="H34" s="53"/>
      <c r="I34" s="41"/>
      <c r="J34" s="41"/>
      <c r="K34" s="41">
        <v>213484.05</v>
      </c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10">
        <f>K34</f>
        <v>213484.05</v>
      </c>
    </row>
    <row r="35" spans="1:25" s="12" customFormat="1" ht="15" hidden="1" x14ac:dyDescent="0.25">
      <c r="A35" s="27"/>
      <c r="B35" s="11"/>
      <c r="C35" s="9"/>
      <c r="D35" s="9"/>
      <c r="E35" s="9"/>
      <c r="F35" s="11"/>
      <c r="G35" s="69"/>
      <c r="H35" s="53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10"/>
      <c r="Y35" s="36"/>
    </row>
    <row r="36" spans="1:25" s="12" customFormat="1" ht="15" hidden="1" x14ac:dyDescent="0.25">
      <c r="A36" s="28"/>
      <c r="B36" s="11"/>
      <c r="C36" s="9"/>
      <c r="D36" s="9"/>
      <c r="E36" s="9"/>
      <c r="F36" s="11"/>
      <c r="G36" s="69"/>
      <c r="H36" s="53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10"/>
    </row>
    <row r="37" spans="1:25" s="12" customFormat="1" ht="15" hidden="1" x14ac:dyDescent="0.25">
      <c r="A37" s="18" t="s">
        <v>17</v>
      </c>
      <c r="B37" s="30"/>
      <c r="C37" s="30"/>
      <c r="D37" s="30"/>
      <c r="E37" s="30"/>
      <c r="F37" s="30"/>
      <c r="G37" s="71"/>
      <c r="H37" s="53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10"/>
    </row>
    <row r="38" spans="1:25" s="12" customFormat="1" ht="15" hidden="1" x14ac:dyDescent="0.25">
      <c r="A38" s="9" t="s">
        <v>45</v>
      </c>
      <c r="B38" s="30"/>
      <c r="C38" s="30"/>
      <c r="D38" s="30"/>
      <c r="E38" s="30"/>
      <c r="F38" s="30"/>
      <c r="G38" s="30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10"/>
    </row>
    <row r="39" spans="1:25" s="12" customFormat="1" ht="16.5" hidden="1" x14ac:dyDescent="0.3">
      <c r="A39" s="30" t="s">
        <v>46</v>
      </c>
      <c r="B39" s="11" t="s">
        <v>33</v>
      </c>
      <c r="C39" s="9" t="s">
        <v>122</v>
      </c>
      <c r="D39" s="9" t="s">
        <v>47</v>
      </c>
      <c r="E39" s="9" t="s">
        <v>48</v>
      </c>
      <c r="F39" s="11">
        <v>17.207000000000001</v>
      </c>
      <c r="G39" s="88" t="s">
        <v>123</v>
      </c>
      <c r="H39" s="41"/>
      <c r="I39" s="41"/>
      <c r="J39" s="41"/>
      <c r="K39" s="41"/>
      <c r="L39" s="41"/>
      <c r="M39" s="41"/>
      <c r="N39" s="41"/>
      <c r="O39" s="41"/>
      <c r="P39" s="41"/>
      <c r="Q39" s="41">
        <f>86582.1-1</f>
        <v>86581.1</v>
      </c>
      <c r="R39" s="41"/>
      <c r="S39" s="41"/>
      <c r="T39" s="41"/>
      <c r="U39" s="41"/>
      <c r="V39" s="41"/>
      <c r="W39" s="10">
        <f>Q39</f>
        <v>86581.1</v>
      </c>
    </row>
    <row r="40" spans="1:25" s="12" customFormat="1" ht="16.5" hidden="1" x14ac:dyDescent="0.3">
      <c r="A40" s="30" t="s">
        <v>46</v>
      </c>
      <c r="B40" s="11" t="s">
        <v>124</v>
      </c>
      <c r="C40" s="9" t="s">
        <v>122</v>
      </c>
      <c r="D40" s="9" t="s">
        <v>47</v>
      </c>
      <c r="E40" s="9" t="s">
        <v>48</v>
      </c>
      <c r="F40" s="11">
        <v>17.207000000000001</v>
      </c>
      <c r="G40" s="88" t="s">
        <v>123</v>
      </c>
      <c r="H40" s="41"/>
      <c r="I40" s="41"/>
      <c r="J40" s="41"/>
      <c r="K40" s="41"/>
      <c r="L40" s="41"/>
      <c r="M40" s="41"/>
      <c r="N40" s="41"/>
      <c r="O40" s="41"/>
      <c r="P40" s="41"/>
      <c r="Q40" s="41">
        <v>1</v>
      </c>
      <c r="R40" s="41"/>
      <c r="S40" s="41"/>
      <c r="T40" s="41"/>
      <c r="U40" s="41"/>
      <c r="V40" s="41"/>
      <c r="W40" s="10">
        <f t="shared" ref="W40:W61" si="1">Q40</f>
        <v>1</v>
      </c>
    </row>
    <row r="41" spans="1:25" s="12" customFormat="1" ht="16.5" hidden="1" x14ac:dyDescent="0.3">
      <c r="A41" s="13" t="s">
        <v>49</v>
      </c>
      <c r="B41" s="11" t="s">
        <v>33</v>
      </c>
      <c r="C41" s="9" t="s">
        <v>122</v>
      </c>
      <c r="D41" s="9" t="s">
        <v>47</v>
      </c>
      <c r="E41" s="9" t="s">
        <v>50</v>
      </c>
      <c r="F41" s="11">
        <v>17.207000000000001</v>
      </c>
      <c r="G41" s="88" t="s">
        <v>123</v>
      </c>
      <c r="H41" s="41"/>
      <c r="I41" s="41"/>
      <c r="J41" s="41"/>
      <c r="K41" s="41"/>
      <c r="L41" s="41"/>
      <c r="M41" s="41"/>
      <c r="N41" s="41"/>
      <c r="O41" s="41"/>
      <c r="P41" s="41"/>
      <c r="Q41" s="41">
        <f>5461-1</f>
        <v>5460</v>
      </c>
      <c r="R41" s="41"/>
      <c r="S41" s="41"/>
      <c r="T41" s="41"/>
      <c r="U41" s="41"/>
      <c r="V41" s="41"/>
      <c r="W41" s="10">
        <f t="shared" si="1"/>
        <v>5460</v>
      </c>
    </row>
    <row r="42" spans="1:25" s="12" customFormat="1" ht="16.5" hidden="1" x14ac:dyDescent="0.3">
      <c r="A42" s="13" t="s">
        <v>49</v>
      </c>
      <c r="B42" s="11" t="s">
        <v>124</v>
      </c>
      <c r="C42" s="9" t="s">
        <v>122</v>
      </c>
      <c r="D42" s="9" t="s">
        <v>47</v>
      </c>
      <c r="E42" s="9" t="s">
        <v>50</v>
      </c>
      <c r="F42" s="11">
        <v>17.207000000000001</v>
      </c>
      <c r="G42" s="88" t="s">
        <v>123</v>
      </c>
      <c r="H42" s="41"/>
      <c r="I42" s="41"/>
      <c r="J42" s="41"/>
      <c r="K42" s="41"/>
      <c r="L42" s="41"/>
      <c r="M42" s="41"/>
      <c r="N42" s="41"/>
      <c r="O42" s="41"/>
      <c r="P42" s="41"/>
      <c r="Q42" s="41">
        <v>1</v>
      </c>
      <c r="R42" s="41"/>
      <c r="S42" s="41"/>
      <c r="T42" s="41"/>
      <c r="U42" s="41"/>
      <c r="V42" s="41"/>
      <c r="W42" s="10">
        <f t="shared" si="1"/>
        <v>1</v>
      </c>
    </row>
    <row r="43" spans="1:25" s="12" customFormat="1" ht="16.5" hidden="1" x14ac:dyDescent="0.3">
      <c r="A43" s="65" t="s">
        <v>51</v>
      </c>
      <c r="B43" s="11" t="s">
        <v>52</v>
      </c>
      <c r="C43" s="76" t="s">
        <v>53</v>
      </c>
      <c r="D43" s="9" t="s">
        <v>54</v>
      </c>
      <c r="E43" s="9" t="s">
        <v>55</v>
      </c>
      <c r="F43" s="9">
        <v>10.561</v>
      </c>
      <c r="G43" s="66" t="s">
        <v>56</v>
      </c>
      <c r="H43" s="41">
        <v>4071.46</v>
      </c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10">
        <f t="shared" si="1"/>
        <v>0</v>
      </c>
    </row>
    <row r="44" spans="1:25" s="12" customFormat="1" ht="16.5" hidden="1" x14ac:dyDescent="0.3">
      <c r="A44" s="85" t="s">
        <v>127</v>
      </c>
      <c r="B44" s="11" t="s">
        <v>57</v>
      </c>
      <c r="C44" s="9" t="s">
        <v>58</v>
      </c>
      <c r="D44" s="9" t="s">
        <v>59</v>
      </c>
      <c r="E44" s="9" t="s">
        <v>60</v>
      </c>
      <c r="F44" s="9"/>
      <c r="G44" s="66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>
        <f>18105.67-1</f>
        <v>18104.669999999998</v>
      </c>
      <c r="S44" s="41"/>
      <c r="T44" s="41"/>
      <c r="U44" s="41"/>
      <c r="V44" s="41"/>
      <c r="W44" s="10">
        <f>R44</f>
        <v>18104.669999999998</v>
      </c>
    </row>
    <row r="45" spans="1:25" s="12" customFormat="1" ht="16.5" hidden="1" x14ac:dyDescent="0.3">
      <c r="A45" s="85" t="s">
        <v>127</v>
      </c>
      <c r="B45" s="11" t="s">
        <v>61</v>
      </c>
      <c r="C45" s="9" t="s">
        <v>58</v>
      </c>
      <c r="D45" s="9" t="s">
        <v>59</v>
      </c>
      <c r="E45" s="9" t="s">
        <v>60</v>
      </c>
      <c r="F45" s="9"/>
      <c r="G45" s="66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>
        <v>1</v>
      </c>
      <c r="S45" s="41"/>
      <c r="T45" s="41"/>
      <c r="U45" s="41"/>
      <c r="V45" s="41"/>
      <c r="W45" s="10">
        <f>R45</f>
        <v>1</v>
      </c>
    </row>
    <row r="46" spans="1:25" s="97" customFormat="1" ht="16.5" hidden="1" x14ac:dyDescent="0.25">
      <c r="A46" s="92" t="s">
        <v>89</v>
      </c>
      <c r="B46" s="93" t="s">
        <v>57</v>
      </c>
      <c r="C46" s="94" t="s">
        <v>58</v>
      </c>
      <c r="D46" s="94" t="s">
        <v>59</v>
      </c>
      <c r="E46" s="94" t="s">
        <v>60</v>
      </c>
      <c r="F46" s="94"/>
      <c r="G46" s="94"/>
      <c r="H46" s="95"/>
      <c r="I46" s="95"/>
      <c r="J46" s="95"/>
      <c r="K46" s="95"/>
      <c r="L46" s="95"/>
      <c r="M46" s="95">
        <f>15816.8177357381-1</f>
        <v>15815.817735738099</v>
      </c>
      <c r="N46" s="95"/>
      <c r="O46" s="95"/>
      <c r="P46" s="95"/>
      <c r="Q46" s="95"/>
      <c r="R46" s="95"/>
      <c r="S46" s="95"/>
      <c r="T46" s="95"/>
      <c r="U46" s="95"/>
      <c r="V46" s="95"/>
      <c r="W46" s="96">
        <f t="shared" si="1"/>
        <v>0</v>
      </c>
    </row>
    <row r="47" spans="1:25" s="97" customFormat="1" ht="16.5" hidden="1" x14ac:dyDescent="0.25">
      <c r="A47" s="92" t="s">
        <v>89</v>
      </c>
      <c r="B47" s="93" t="s">
        <v>61</v>
      </c>
      <c r="C47" s="94" t="s">
        <v>58</v>
      </c>
      <c r="D47" s="94" t="s">
        <v>59</v>
      </c>
      <c r="E47" s="94" t="s">
        <v>60</v>
      </c>
      <c r="F47" s="94"/>
      <c r="G47" s="94"/>
      <c r="H47" s="95"/>
      <c r="I47" s="95"/>
      <c r="J47" s="95"/>
      <c r="K47" s="95"/>
      <c r="L47" s="95"/>
      <c r="M47" s="95">
        <v>1</v>
      </c>
      <c r="N47" s="95"/>
      <c r="O47" s="95"/>
      <c r="P47" s="95"/>
      <c r="Q47" s="95"/>
      <c r="R47" s="95"/>
      <c r="S47" s="95"/>
      <c r="T47" s="95"/>
      <c r="U47" s="95"/>
      <c r="V47" s="95"/>
      <c r="W47" s="96">
        <f t="shared" si="1"/>
        <v>0</v>
      </c>
    </row>
    <row r="48" spans="1:25" s="64" customFormat="1" ht="16.5" hidden="1" x14ac:dyDescent="0.3">
      <c r="A48" s="85" t="s">
        <v>95</v>
      </c>
      <c r="B48" s="11" t="s">
        <v>20</v>
      </c>
      <c r="C48" s="89" t="s">
        <v>99</v>
      </c>
      <c r="D48" s="51" t="s">
        <v>103</v>
      </c>
      <c r="E48" s="9" t="s">
        <v>107</v>
      </c>
      <c r="F48" s="9"/>
      <c r="G48" s="9"/>
      <c r="H48" s="41"/>
      <c r="I48" s="41"/>
      <c r="J48" s="41"/>
      <c r="K48" s="41"/>
      <c r="L48" s="41"/>
      <c r="M48" s="41"/>
      <c r="N48" s="41"/>
      <c r="O48" s="41">
        <v>909</v>
      </c>
      <c r="P48" s="41"/>
      <c r="Q48" s="41"/>
      <c r="R48" s="41"/>
      <c r="S48" s="41"/>
      <c r="T48" s="41"/>
      <c r="U48" s="41"/>
      <c r="V48" s="41"/>
      <c r="W48" s="10">
        <f t="shared" si="1"/>
        <v>0</v>
      </c>
    </row>
    <row r="49" spans="1:24" s="64" customFormat="1" ht="16.5" hidden="1" x14ac:dyDescent="0.25">
      <c r="A49" s="85" t="s">
        <v>96</v>
      </c>
      <c r="B49" s="11" t="s">
        <v>20</v>
      </c>
      <c r="C49" s="90" t="s">
        <v>100</v>
      </c>
      <c r="D49" s="90" t="s">
        <v>104</v>
      </c>
      <c r="E49" s="9" t="s">
        <v>108</v>
      </c>
      <c r="F49" s="9"/>
      <c r="G49" s="9"/>
      <c r="H49" s="41"/>
      <c r="I49" s="41"/>
      <c r="J49" s="41"/>
      <c r="K49" s="41"/>
      <c r="L49" s="41"/>
      <c r="M49" s="41"/>
      <c r="N49" s="41"/>
      <c r="O49" s="41">
        <v>3254.95</v>
      </c>
      <c r="P49" s="41"/>
      <c r="Q49" s="41"/>
      <c r="R49" s="41"/>
      <c r="S49" s="41"/>
      <c r="T49" s="41"/>
      <c r="U49" s="41"/>
      <c r="V49" s="41"/>
      <c r="W49" s="10">
        <f t="shared" si="1"/>
        <v>0</v>
      </c>
    </row>
    <row r="50" spans="1:24" s="64" customFormat="1" ht="16.5" hidden="1" x14ac:dyDescent="0.25">
      <c r="A50" s="85" t="s">
        <v>97</v>
      </c>
      <c r="B50" s="11" t="s">
        <v>20</v>
      </c>
      <c r="C50" s="90" t="s">
        <v>101</v>
      </c>
      <c r="D50" s="90" t="s">
        <v>105</v>
      </c>
      <c r="E50" s="9" t="s">
        <v>109</v>
      </c>
      <c r="F50" s="9"/>
      <c r="G50" s="9"/>
      <c r="H50" s="41"/>
      <c r="I50" s="41"/>
      <c r="J50" s="41"/>
      <c r="K50" s="41"/>
      <c r="L50" s="41"/>
      <c r="M50" s="41"/>
      <c r="N50" s="41"/>
      <c r="O50" s="41">
        <v>4339.9399999999996</v>
      </c>
      <c r="P50" s="41"/>
      <c r="Q50" s="41"/>
      <c r="R50" s="41"/>
      <c r="S50" s="41"/>
      <c r="T50" s="41"/>
      <c r="U50" s="41"/>
      <c r="V50" s="41"/>
      <c r="W50" s="10">
        <f t="shared" si="1"/>
        <v>0</v>
      </c>
    </row>
    <row r="51" spans="1:24" s="64" customFormat="1" ht="16.5" hidden="1" x14ac:dyDescent="0.3">
      <c r="A51" s="85" t="s">
        <v>98</v>
      </c>
      <c r="B51" s="11" t="s">
        <v>20</v>
      </c>
      <c r="C51" s="88" t="s">
        <v>102</v>
      </c>
      <c r="D51" s="88" t="s">
        <v>106</v>
      </c>
      <c r="E51" s="9" t="s">
        <v>110</v>
      </c>
      <c r="F51" s="9"/>
      <c r="G51" s="9"/>
      <c r="H51" s="41"/>
      <c r="I51" s="41"/>
      <c r="J51" s="41"/>
      <c r="K51" s="41"/>
      <c r="L51" s="41"/>
      <c r="M51" s="41"/>
      <c r="N51" s="41"/>
      <c r="O51" s="41">
        <v>7520.9</v>
      </c>
      <c r="P51" s="41"/>
      <c r="Q51" s="41"/>
      <c r="R51" s="41"/>
      <c r="S51" s="41"/>
      <c r="T51" s="41"/>
      <c r="U51" s="41"/>
      <c r="V51" s="41"/>
      <c r="W51" s="10">
        <f t="shared" si="1"/>
        <v>0</v>
      </c>
    </row>
    <row r="52" spans="1:24" s="64" customFormat="1" ht="16.5" hidden="1" x14ac:dyDescent="0.25">
      <c r="A52" s="85" t="s">
        <v>132</v>
      </c>
      <c r="B52" s="11" t="s">
        <v>20</v>
      </c>
      <c r="C52" s="9" t="s">
        <v>130</v>
      </c>
      <c r="D52" s="9" t="s">
        <v>131</v>
      </c>
      <c r="E52" s="9" t="s">
        <v>129</v>
      </c>
      <c r="F52" s="9"/>
      <c r="G52" s="9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>
        <v>38080.851069597775</v>
      </c>
      <c r="T52" s="41"/>
      <c r="U52" s="41"/>
      <c r="V52" s="41"/>
      <c r="W52" s="10">
        <f>S52</f>
        <v>38080.851069597775</v>
      </c>
    </row>
    <row r="53" spans="1:24" s="64" customFormat="1" ht="16.5" hidden="1" x14ac:dyDescent="0.3">
      <c r="A53" s="85" t="s">
        <v>139</v>
      </c>
      <c r="B53" s="11" t="s">
        <v>20</v>
      </c>
      <c r="C53" s="91" t="s">
        <v>140</v>
      </c>
      <c r="D53" s="88" t="s">
        <v>141</v>
      </c>
      <c r="E53" s="9" t="s">
        <v>142</v>
      </c>
      <c r="F53" s="9"/>
      <c r="G53" s="9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>
        <v>1537.47</v>
      </c>
      <c r="V53" s="41"/>
      <c r="W53" s="10">
        <f>SUM(U53)</f>
        <v>1537.47</v>
      </c>
    </row>
    <row r="54" spans="1:24" s="17" customFormat="1" ht="16.5" hidden="1" x14ac:dyDescent="0.3">
      <c r="A54" s="66"/>
      <c r="B54" s="11"/>
      <c r="C54" s="66"/>
      <c r="D54" s="66"/>
      <c r="E54" s="66"/>
      <c r="F54" s="66"/>
      <c r="G54" s="66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10">
        <f t="shared" si="1"/>
        <v>0</v>
      </c>
    </row>
    <row r="55" spans="1:24" s="12" customFormat="1" ht="15" hidden="1" x14ac:dyDescent="0.25">
      <c r="A55" s="13"/>
      <c r="B55" s="57"/>
      <c r="C55" s="9"/>
      <c r="D55" s="9"/>
      <c r="E55" s="9"/>
      <c r="F55" s="11"/>
      <c r="G55" s="1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10">
        <f t="shared" si="1"/>
        <v>0</v>
      </c>
    </row>
    <row r="56" spans="1:24" s="12" customFormat="1" ht="15" hidden="1" x14ac:dyDescent="0.25">
      <c r="A56" s="18" t="s">
        <v>17</v>
      </c>
      <c r="B56" s="29"/>
      <c r="C56" s="22"/>
      <c r="D56" s="22"/>
      <c r="E56" s="23"/>
      <c r="F56" s="11"/>
      <c r="G56" s="11"/>
      <c r="H56" s="54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10">
        <f t="shared" si="1"/>
        <v>0</v>
      </c>
    </row>
    <row r="57" spans="1:24" s="12" customFormat="1" ht="15" hidden="1" x14ac:dyDescent="0.25">
      <c r="A57" s="9" t="s">
        <v>62</v>
      </c>
      <c r="B57" s="11"/>
      <c r="C57" s="22"/>
      <c r="D57" s="22"/>
      <c r="E57" s="23"/>
      <c r="F57" s="11"/>
      <c r="G57" s="11"/>
      <c r="H57" s="54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10">
        <f t="shared" si="1"/>
        <v>0</v>
      </c>
    </row>
    <row r="58" spans="1:24" s="12" customFormat="1" ht="31.5" hidden="1" x14ac:dyDescent="0.25">
      <c r="A58" s="87" t="s">
        <v>116</v>
      </c>
      <c r="B58" s="11" t="s">
        <v>20</v>
      </c>
      <c r="C58" s="56" t="s">
        <v>115</v>
      </c>
      <c r="D58" s="22" t="s">
        <v>63</v>
      </c>
      <c r="E58" s="23" t="s">
        <v>64</v>
      </c>
      <c r="F58" s="26">
        <v>17.800999999999998</v>
      </c>
      <c r="G58" s="75" t="s">
        <v>65</v>
      </c>
      <c r="H58" s="54"/>
      <c r="I58" s="39"/>
      <c r="J58" s="39"/>
      <c r="K58" s="39"/>
      <c r="L58" s="39"/>
      <c r="M58" s="39"/>
      <c r="N58" s="39"/>
      <c r="O58" s="39"/>
      <c r="P58" s="39">
        <v>13644</v>
      </c>
      <c r="Q58" s="39"/>
      <c r="R58" s="39"/>
      <c r="S58" s="39"/>
      <c r="T58" s="39"/>
      <c r="U58" s="39"/>
      <c r="V58" s="39"/>
      <c r="W58" s="10">
        <f t="shared" si="1"/>
        <v>0</v>
      </c>
    </row>
    <row r="59" spans="1:24" s="12" customFormat="1" ht="15" hidden="1" x14ac:dyDescent="0.25">
      <c r="A59" s="28"/>
      <c r="B59" s="11"/>
      <c r="C59" s="22"/>
      <c r="D59" s="22"/>
      <c r="E59" s="23"/>
      <c r="F59" s="11"/>
      <c r="G59" s="11"/>
      <c r="H59" s="54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10">
        <f t="shared" si="1"/>
        <v>0</v>
      </c>
      <c r="X59" s="38"/>
    </row>
    <row r="60" spans="1:24" s="12" customFormat="1" ht="15" hidden="1" x14ac:dyDescent="0.25">
      <c r="A60" s="28"/>
      <c r="B60" s="11"/>
      <c r="C60" s="9"/>
      <c r="D60" s="40"/>
      <c r="E60" s="9"/>
      <c r="F60" s="9"/>
      <c r="G60" s="9"/>
      <c r="H60" s="54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10">
        <f t="shared" si="1"/>
        <v>0</v>
      </c>
    </row>
    <row r="61" spans="1:24" s="12" customFormat="1" ht="15" hidden="1" x14ac:dyDescent="0.25">
      <c r="A61" s="28"/>
      <c r="B61" s="11"/>
      <c r="C61" s="22"/>
      <c r="D61" s="22"/>
      <c r="E61" s="23"/>
      <c r="F61" s="11"/>
      <c r="G61" s="11"/>
      <c r="H61" s="54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10">
        <f t="shared" si="1"/>
        <v>0</v>
      </c>
    </row>
    <row r="62" spans="1:24" s="12" customFormat="1" ht="15" hidden="1" x14ac:dyDescent="0.25">
      <c r="A62" s="13"/>
      <c r="B62" s="11"/>
      <c r="C62" s="22"/>
      <c r="D62" s="22"/>
      <c r="E62" s="22"/>
      <c r="F62" s="11"/>
      <c r="G62" s="11"/>
      <c r="H62" s="54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10"/>
    </row>
    <row r="63" spans="1:24" s="12" customFormat="1" ht="15" hidden="1" x14ac:dyDescent="0.25">
      <c r="A63" s="18" t="s">
        <v>17</v>
      </c>
      <c r="B63" s="11"/>
      <c r="C63" s="22"/>
      <c r="D63" s="22"/>
      <c r="E63" s="22"/>
      <c r="F63" s="11"/>
      <c r="G63" s="72"/>
      <c r="H63" s="54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10"/>
    </row>
    <row r="64" spans="1:24" s="12" customFormat="1" ht="15" hidden="1" x14ac:dyDescent="0.25">
      <c r="A64" s="9" t="s">
        <v>66</v>
      </c>
      <c r="B64" s="11"/>
      <c r="C64" s="22"/>
      <c r="D64" s="22"/>
      <c r="E64" s="22"/>
      <c r="F64" s="11"/>
      <c r="G64" s="72"/>
      <c r="H64" s="54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10"/>
    </row>
    <row r="65" spans="1:24" s="12" customFormat="1" ht="31.5" hidden="1" x14ac:dyDescent="0.25">
      <c r="A65" s="24"/>
      <c r="B65" s="11"/>
      <c r="C65" s="64"/>
      <c r="D65" s="40" t="s">
        <v>67</v>
      </c>
      <c r="E65" s="40" t="s">
        <v>68</v>
      </c>
      <c r="F65" s="9">
        <v>17.245000000000001</v>
      </c>
      <c r="G65" s="74" t="s">
        <v>69</v>
      </c>
      <c r="H65" s="54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10"/>
    </row>
    <row r="66" spans="1:24" s="12" customFormat="1" ht="31.5" hidden="1" x14ac:dyDescent="0.25">
      <c r="A66" s="24"/>
      <c r="B66" s="11"/>
      <c r="C66" s="64"/>
      <c r="D66" s="40" t="s">
        <v>67</v>
      </c>
      <c r="E66" s="40" t="s">
        <v>68</v>
      </c>
      <c r="F66" s="9">
        <v>17.245000000000001</v>
      </c>
      <c r="G66" s="74" t="s">
        <v>69</v>
      </c>
      <c r="H66" s="54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10"/>
    </row>
    <row r="67" spans="1:24" s="12" customFormat="1" ht="15" hidden="1" x14ac:dyDescent="0.25">
      <c r="A67" s="24"/>
      <c r="B67" s="11"/>
      <c r="C67" s="9"/>
      <c r="D67" s="40"/>
      <c r="E67" s="40"/>
      <c r="F67" s="9"/>
      <c r="G67" s="73"/>
      <c r="H67" s="54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10"/>
      <c r="X67" s="38"/>
    </row>
    <row r="68" spans="1:24" s="12" customFormat="1" ht="15" hidden="1" x14ac:dyDescent="0.25">
      <c r="A68" s="30"/>
      <c r="B68" s="11"/>
      <c r="C68" s="9"/>
      <c r="D68" s="9"/>
      <c r="E68" s="9"/>
      <c r="F68" s="9"/>
      <c r="G68" s="73"/>
      <c r="H68" s="54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10"/>
    </row>
    <row r="69" spans="1:24" s="12" customFormat="1" ht="15" hidden="1" x14ac:dyDescent="0.25">
      <c r="A69" s="30"/>
      <c r="B69" s="11"/>
      <c r="C69" s="9"/>
      <c r="D69" s="9"/>
      <c r="E69" s="9"/>
      <c r="F69" s="9"/>
      <c r="G69" s="73"/>
      <c r="H69" s="54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10"/>
    </row>
    <row r="70" spans="1:24" s="12" customFormat="1" ht="15" hidden="1" x14ac:dyDescent="0.25">
      <c r="A70" s="30"/>
      <c r="B70" s="11"/>
      <c r="C70" s="9"/>
      <c r="D70" s="9"/>
      <c r="E70" s="9"/>
      <c r="F70" s="9"/>
      <c r="G70" s="73"/>
      <c r="H70" s="54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10"/>
    </row>
    <row r="71" spans="1:24" s="12" customFormat="1" ht="15" x14ac:dyDescent="0.25">
      <c r="A71" s="30"/>
      <c r="B71" s="11"/>
      <c r="C71" s="9"/>
      <c r="D71" s="9"/>
      <c r="E71" s="9"/>
      <c r="F71" s="9"/>
      <c r="G71" s="73"/>
      <c r="H71" s="54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10"/>
    </row>
    <row r="72" spans="1:24" s="12" customFormat="1" ht="15.75" thickBot="1" x14ac:dyDescent="0.3">
      <c r="A72" s="37"/>
      <c r="B72" s="30"/>
      <c r="C72" s="9"/>
      <c r="D72" s="9"/>
      <c r="E72" s="9"/>
      <c r="F72" s="9"/>
      <c r="G72" s="9"/>
      <c r="H72" s="54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10"/>
    </row>
    <row r="73" spans="1:24" s="8" customFormat="1" ht="17.25" thickBot="1" x14ac:dyDescent="0.35">
      <c r="A73" s="31" t="s">
        <v>70</v>
      </c>
      <c r="B73" s="55"/>
      <c r="C73" s="50"/>
      <c r="D73" s="50"/>
      <c r="E73" s="50"/>
      <c r="F73" s="50"/>
      <c r="G73" s="50"/>
      <c r="H73" s="46">
        <f>SUM(H6:H72)</f>
        <v>4071.46</v>
      </c>
      <c r="I73" s="46">
        <f>SUM(I26:I72)</f>
        <v>10000</v>
      </c>
      <c r="J73" s="46">
        <f>SUM(J7:J22)</f>
        <v>481315</v>
      </c>
      <c r="K73" s="46">
        <f>SUM(K33:K36)</f>
        <v>213484.05</v>
      </c>
      <c r="L73" s="46">
        <f>SUM(L14:L18)</f>
        <v>273072</v>
      </c>
      <c r="M73" s="46">
        <f>SUM(M38:M54)</f>
        <v>15816.817735738099</v>
      </c>
      <c r="N73" s="46">
        <f>SUM(N7:N20)</f>
        <v>351528</v>
      </c>
      <c r="O73" s="46">
        <f>SUM(O38:O54)</f>
        <v>16024.789999999999</v>
      </c>
      <c r="P73" s="46">
        <f>SUM(P57:P61)</f>
        <v>13644</v>
      </c>
      <c r="Q73" s="46">
        <f>SUM(Q38:Q62)</f>
        <v>92043.1</v>
      </c>
      <c r="R73" s="46">
        <f>SUM(R44:R45)</f>
        <v>18105.669999999998</v>
      </c>
      <c r="S73" s="46">
        <f>SUM(S37:S53)</f>
        <v>38080.851069597775</v>
      </c>
      <c r="T73" s="46">
        <f>SUM(T18:T20)</f>
        <v>25000</v>
      </c>
      <c r="U73" s="46">
        <f>SUM(U38:U55)</f>
        <v>1537.47</v>
      </c>
      <c r="V73" s="46"/>
      <c r="W73" s="32"/>
    </row>
    <row r="74" spans="1:24" s="8" customFormat="1" ht="16.5" x14ac:dyDescent="0.3">
      <c r="A74" s="14"/>
      <c r="B74" s="14"/>
      <c r="C74" s="15"/>
      <c r="D74" s="15"/>
      <c r="E74" s="15"/>
      <c r="F74" s="15"/>
      <c r="G74" s="15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16"/>
    </row>
    <row r="75" spans="1:24" s="8" customFormat="1" ht="16.5" x14ac:dyDescent="0.3">
      <c r="A75" s="12" t="s">
        <v>71</v>
      </c>
      <c r="C75" s="60"/>
      <c r="D75" s="17"/>
      <c r="E75" s="17"/>
      <c r="F75" s="17"/>
      <c r="G75" s="17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</row>
    <row r="76" spans="1:24" s="8" customFormat="1" ht="16.5" hidden="1" x14ac:dyDescent="0.3">
      <c r="A76" s="12" t="s">
        <v>72</v>
      </c>
      <c r="C76" s="100"/>
      <c r="D76" s="100"/>
      <c r="E76" s="17"/>
      <c r="F76" s="17"/>
      <c r="G76" s="17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</row>
    <row r="77" spans="1:24" s="8" customFormat="1" ht="16.5" hidden="1" x14ac:dyDescent="0.3">
      <c r="A77" s="14" t="s">
        <v>73</v>
      </c>
      <c r="C77" s="17"/>
      <c r="D77" s="17"/>
      <c r="E77" s="17"/>
      <c r="F77" s="17"/>
      <c r="G77" s="17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</row>
    <row r="78" spans="1:24" ht="15" hidden="1" x14ac:dyDescent="0.25">
      <c r="A78" s="12" t="s">
        <v>74</v>
      </c>
    </row>
    <row r="79" spans="1:24" ht="15" hidden="1" x14ac:dyDescent="0.25">
      <c r="A79" s="14" t="s">
        <v>75</v>
      </c>
    </row>
    <row r="80" spans="1:24" ht="15" hidden="1" x14ac:dyDescent="0.25">
      <c r="A80" s="12" t="s">
        <v>76</v>
      </c>
    </row>
    <row r="81" spans="1:22" ht="15" hidden="1" x14ac:dyDescent="0.25">
      <c r="A81" s="14" t="s">
        <v>77</v>
      </c>
    </row>
    <row r="82" spans="1:22" ht="15" hidden="1" x14ac:dyDescent="0.25">
      <c r="A82" s="12" t="s">
        <v>78</v>
      </c>
    </row>
    <row r="83" spans="1:22" ht="15" hidden="1" x14ac:dyDescent="0.25">
      <c r="A83" s="14" t="s">
        <v>79</v>
      </c>
    </row>
    <row r="84" spans="1:22" ht="15" hidden="1" x14ac:dyDescent="0.25">
      <c r="A84" s="12" t="s">
        <v>80</v>
      </c>
    </row>
    <row r="85" spans="1:22" ht="15" hidden="1" x14ac:dyDescent="0.25">
      <c r="A85" s="14" t="s">
        <v>81</v>
      </c>
    </row>
    <row r="86" spans="1:22" ht="15" hidden="1" x14ac:dyDescent="0.25">
      <c r="A86" s="12" t="s">
        <v>88</v>
      </c>
    </row>
    <row r="87" spans="1:22" ht="15" hidden="1" x14ac:dyDescent="0.25">
      <c r="A87" s="14" t="s">
        <v>82</v>
      </c>
    </row>
    <row r="88" spans="1:22" hidden="1" x14ac:dyDescent="0.25"/>
    <row r="89" spans="1:22" s="82" customFormat="1" hidden="1" x14ac:dyDescent="0.25">
      <c r="A89" s="81" t="s">
        <v>87</v>
      </c>
      <c r="C89" s="83"/>
      <c r="D89" s="83"/>
      <c r="E89" s="83"/>
      <c r="F89" s="83"/>
      <c r="G89" s="83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</row>
    <row r="91" spans="1:22" ht="15" hidden="1" x14ac:dyDescent="0.25">
      <c r="A91" s="12" t="s">
        <v>90</v>
      </c>
    </row>
    <row r="92" spans="1:22" ht="15" hidden="1" x14ac:dyDescent="0.25">
      <c r="A92" s="14" t="s">
        <v>91</v>
      </c>
    </row>
    <row r="93" spans="1:22" ht="15" hidden="1" x14ac:dyDescent="0.25">
      <c r="A93" s="12" t="s">
        <v>112</v>
      </c>
    </row>
    <row r="94" spans="1:22" ht="15" hidden="1" x14ac:dyDescent="0.25">
      <c r="A94" s="14" t="s">
        <v>113</v>
      </c>
    </row>
    <row r="95" spans="1:22" ht="15" hidden="1" x14ac:dyDescent="0.25">
      <c r="A95" s="12" t="s">
        <v>117</v>
      </c>
    </row>
    <row r="96" spans="1:22" ht="15" hidden="1" x14ac:dyDescent="0.25">
      <c r="A96" s="14" t="s">
        <v>118</v>
      </c>
    </row>
    <row r="97" spans="1:1" ht="15" hidden="1" x14ac:dyDescent="0.25">
      <c r="A97" s="12" t="s">
        <v>120</v>
      </c>
    </row>
    <row r="98" spans="1:1" ht="15" hidden="1" x14ac:dyDescent="0.25">
      <c r="A98" s="14" t="s">
        <v>121</v>
      </c>
    </row>
    <row r="99" spans="1:1" ht="15" hidden="1" x14ac:dyDescent="0.25">
      <c r="A99" s="12" t="s">
        <v>126</v>
      </c>
    </row>
    <row r="100" spans="1:1" ht="15" hidden="1" x14ac:dyDescent="0.25">
      <c r="A100" s="14" t="s">
        <v>82</v>
      </c>
    </row>
    <row r="101" spans="1:1" ht="15" hidden="1" x14ac:dyDescent="0.25">
      <c r="A101" s="12" t="s">
        <v>134</v>
      </c>
    </row>
    <row r="102" spans="1:1" ht="15" hidden="1" x14ac:dyDescent="0.25">
      <c r="A102" s="14" t="s">
        <v>133</v>
      </c>
    </row>
    <row r="103" spans="1:1" ht="15" hidden="1" x14ac:dyDescent="0.25">
      <c r="A103" s="12" t="s">
        <v>137</v>
      </c>
    </row>
    <row r="104" spans="1:1" ht="15" hidden="1" x14ac:dyDescent="0.25">
      <c r="A104" s="14" t="s">
        <v>138</v>
      </c>
    </row>
    <row r="105" spans="1:1" ht="15" hidden="1" x14ac:dyDescent="0.25">
      <c r="A105" s="12" t="s">
        <v>144</v>
      </c>
    </row>
    <row r="106" spans="1:1" ht="15" hidden="1" x14ac:dyDescent="0.25">
      <c r="A106" s="14" t="s">
        <v>113</v>
      </c>
    </row>
    <row r="107" spans="1:1" ht="15" x14ac:dyDescent="0.25">
      <c r="A107" s="12" t="s">
        <v>146</v>
      </c>
    </row>
    <row r="108" spans="1:1" ht="15" x14ac:dyDescent="0.25">
      <c r="A108" s="14" t="s">
        <v>75</v>
      </c>
    </row>
    <row r="115" spans="1:1" ht="16.5" x14ac:dyDescent="0.3">
      <c r="A115" s="8" t="s">
        <v>83</v>
      </c>
    </row>
    <row r="116" spans="1:1" ht="16.5" x14ac:dyDescent="0.3">
      <c r="A116" s="8" t="s">
        <v>84</v>
      </c>
    </row>
    <row r="117" spans="1:1" ht="16.5" x14ac:dyDescent="0.3">
      <c r="A117" s="8" t="s">
        <v>85</v>
      </c>
    </row>
    <row r="118" spans="1:1" ht="16.5" x14ac:dyDescent="0.3">
      <c r="A118" s="8" t="s">
        <v>86</v>
      </c>
    </row>
  </sheetData>
  <mergeCells count="2">
    <mergeCell ref="B1:F1"/>
    <mergeCell ref="C76:D76"/>
  </mergeCells>
  <phoneticPr fontId="0" type="noConversion"/>
  <hyperlinks>
    <hyperlink ref="A89" r:id="rId1" display="mailto:Lisa.J.Caissie@mass.gov" xr:uid="{A115A46B-A098-4C88-AD5F-4876380EC000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89DB0E8-F2FB-41EB-AF02-0555C3F17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24A286-CA57-447F-9CBD-6D3B937E23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66079F-C72A-447E-ABDC-3EDB64A45AAD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BERKSHIRE</vt:lpstr>
      <vt:lpstr>BERKSHIRE!Print_Area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2025-05-06T13:30:43Z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