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FJ1LF4VX\"/>
    </mc:Choice>
  </mc:AlternateContent>
  <xr:revisionPtr revIDLastSave="0" documentId="13_ncr:1_{7338E6F3-A399-405E-8561-ED534AEC3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RKSHIRE" sheetId="2" r:id="rId1"/>
  </sheets>
  <definedNames>
    <definedName name="_xlnm.Print_Area" localSheetId="0">BERKSHIRE!$A$1:$F$70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8" i="2" l="1"/>
  <c r="AB44" i="2"/>
  <c r="AB55" i="2"/>
  <c r="Z68" i="2"/>
  <c r="V68" i="2"/>
  <c r="X68" i="2"/>
  <c r="Y68" i="2"/>
  <c r="AB9" i="2"/>
  <c r="AB11" i="2"/>
  <c r="AB13" i="2"/>
  <c r="AB15" i="2"/>
  <c r="AB17" i="2"/>
  <c r="AB18" i="2"/>
  <c r="AB19" i="2"/>
  <c r="AB20" i="2"/>
  <c r="AB21" i="2"/>
  <c r="AB22" i="2"/>
  <c r="AB23" i="2"/>
  <c r="AB24" i="2"/>
  <c r="AB25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1" i="2"/>
  <c r="AB42" i="2"/>
  <c r="AB46" i="2"/>
  <c r="AB47" i="2"/>
  <c r="AB48" i="2"/>
  <c r="AB49" i="2"/>
  <c r="AB50" i="2"/>
  <c r="AB51" i="2"/>
  <c r="AB53" i="2"/>
  <c r="AB56" i="2"/>
  <c r="AB57" i="2"/>
  <c r="AB58" i="2"/>
  <c r="AB59" i="2"/>
  <c r="AB60" i="2"/>
  <c r="AB61" i="2"/>
  <c r="AB62" i="2"/>
  <c r="AB63" i="2"/>
  <c r="AB64" i="2"/>
  <c r="AB65" i="2"/>
  <c r="AB66" i="2"/>
  <c r="W54" i="2"/>
  <c r="W68" i="2" s="1"/>
  <c r="U68" i="2"/>
  <c r="T68" i="2"/>
  <c r="S68" i="2"/>
  <c r="R43" i="2"/>
  <c r="AB43" i="2" s="1"/>
  <c r="Q52" i="2"/>
  <c r="AB52" i="2" s="1"/>
  <c r="Q40" i="2"/>
  <c r="AB40" i="2" s="1"/>
  <c r="AB54" i="2" l="1"/>
  <c r="AC55" i="2" s="1"/>
  <c r="R68" i="2"/>
  <c r="Q68" i="2"/>
  <c r="P68" i="2"/>
  <c r="O68" i="2"/>
  <c r="N12" i="2"/>
  <c r="AB12" i="2" s="1"/>
  <c r="N16" i="2"/>
  <c r="AB16" i="2" s="1"/>
  <c r="M45" i="2"/>
  <c r="AB45" i="2" s="1"/>
  <c r="L14" i="2"/>
  <c r="Y111" i="2" l="1"/>
  <c r="L68" i="2"/>
  <c r="AB14" i="2"/>
  <c r="N68" i="2"/>
  <c r="M68" i="2"/>
  <c r="K68" i="2"/>
  <c r="J10" i="2"/>
  <c r="AB10" i="2" s="1"/>
  <c r="J8" i="2"/>
  <c r="AB8" i="2" s="1"/>
  <c r="J68" i="2" l="1"/>
  <c r="I26" i="2"/>
  <c r="AB26" i="2" s="1"/>
  <c r="I68" i="2" l="1"/>
  <c r="H6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tc={0F0ADEA9-9A7F-4A21-AEBA-BC3D60F7F397}</author>
  </authors>
  <commentList>
    <comment ref="B54" authorId="0" shapeId="0" xr:uid="{0F0ADEA9-9A7F-4A21-AEBA-BC3D60F7F39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needs to be October 1-June 30
Than I think there needs to be a line with the dates July 1, 2025-September 30, 2025 with $1 in OY. </t>
      </text>
    </comment>
  </commentList>
</comments>
</file>

<file path=xl/sharedStrings.xml><?xml version="1.0" encoding="utf-8"?>
<sst xmlns="http://schemas.openxmlformats.org/spreadsheetml/2006/main" count="260" uniqueCount="160">
  <si>
    <t xml:space="preserve"> </t>
  </si>
  <si>
    <t>ONE STOP CAREER CENTERS</t>
  </si>
  <si>
    <t>BUDGET SHEET</t>
  </si>
  <si>
    <t>BERKSHIRE TRAINING &amp; EMPLOYMENT INC.</t>
  </si>
  <si>
    <t>SERVICE DATES</t>
  </si>
  <si>
    <t>PROGRAM NAME</t>
  </si>
  <si>
    <t>APPR CODE</t>
  </si>
  <si>
    <t>PHASE CODE</t>
  </si>
  <si>
    <t>CFDA #</t>
  </si>
  <si>
    <t>FAIN #</t>
  </si>
  <si>
    <t>INITIAL AWARD FY25</t>
  </si>
  <si>
    <t>BUDGET #1 FY25</t>
  </si>
  <si>
    <t>BUDGET #2 FY25</t>
  </si>
  <si>
    <t>BUDGET #3 FY25</t>
  </si>
  <si>
    <t>BUDGET #4 FY25</t>
  </si>
  <si>
    <t>BUDGET #5 FY25</t>
  </si>
  <si>
    <t>BUDGET #6 FY25</t>
  </si>
  <si>
    <t>BUDGET #7 FY25</t>
  </si>
  <si>
    <t>BUDGET #8 FY25</t>
  </si>
  <si>
    <t>BUDGET #9 FY25</t>
  </si>
  <si>
    <t>BUDGET #10 FY25</t>
  </si>
  <si>
    <t>BUDGET #11 FY25</t>
  </si>
  <si>
    <t>BUDGET #12 FY25</t>
  </si>
  <si>
    <t>BUDGET #13 FY25</t>
  </si>
  <si>
    <t>BUDGET #14 FY25</t>
  </si>
  <si>
    <t>BUDGET #15 FY25</t>
  </si>
  <si>
    <t>BUDGET #16 FY25</t>
  </si>
  <si>
    <t>BUDGET #17 FY25</t>
  </si>
  <si>
    <t>BUDGET #18 FY25</t>
  </si>
  <si>
    <t>TOTAL</t>
  </si>
  <si>
    <t>MMARS DOCUMENT ID</t>
  </si>
  <si>
    <t>CT EOL 25CCBTEWIA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</si>
  <si>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</si>
  <si>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</si>
  <si>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</si>
  <si>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</si>
  <si>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AA-38535-22-55-A-25</t>
  </si>
  <si>
    <t>JULY 1, 2025-JUNE 30,2026</t>
  </si>
  <si>
    <t>ADULT</t>
  </si>
  <si>
    <t>FWIAADT25A</t>
  </si>
  <si>
    <t>7003-1630</t>
  </si>
  <si>
    <t>DISLOCATED WORKER</t>
  </si>
  <si>
    <t>FWIADWK25A</t>
  </si>
  <si>
    <t>7003-1778</t>
  </si>
  <si>
    <t>FWIAADT25B</t>
  </si>
  <si>
    <t>FWIADWK25B</t>
  </si>
  <si>
    <t>RAPID RESPONSE STATE STAFF</t>
  </si>
  <si>
    <t>CT EOL 25CCBTENEGREA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</si>
  <si>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</si>
  <si>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</si>
  <si>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</si>
  <si>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</si>
  <si>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</si>
  <si>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</si>
  <si>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</si>
  <si>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25CCBTESOSWTF</t>
  </si>
  <si>
    <t>STATE ONE STOP</t>
  </si>
  <si>
    <t>STOSCC2025</t>
  </si>
  <si>
    <t>7003-0803</t>
  </si>
  <si>
    <t>K284</t>
  </si>
  <si>
    <t>N/A</t>
  </si>
  <si>
    <t>CT EOL 25CCBTEWP</t>
  </si>
  <si>
    <t>WP 90%</t>
  </si>
  <si>
    <t>JULY 1, 2025-JUNE 30, 2026</t>
  </si>
  <si>
    <t>FES2025</t>
  </si>
  <si>
    <t>7002-6626</t>
  </si>
  <si>
    <t>K105</t>
  </si>
  <si>
    <t>ES38736-22-55-A-25</t>
  </si>
  <si>
    <t>WP 10%</t>
  </si>
  <si>
    <t>K107</t>
  </si>
  <si>
    <t>WPP SNAP EXPANSION</t>
  </si>
  <si>
    <t>JULY 1, 2024-SEPT. 30, 2024</t>
  </si>
  <si>
    <t>F20243067</t>
  </si>
  <si>
    <t>4400-3067</t>
  </si>
  <si>
    <t>K103</t>
  </si>
  <si>
    <t>234MA441Q7503 </t>
  </si>
  <si>
    <t>PART 2A: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</si>
  <si>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</si>
  <si>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</si>
  <si>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</si>
  <si>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</si>
  <si>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</si>
  <si>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PART 1:  MCC CAPACITY-EA SHELTER SUPPLEMENTAL FUNDING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</si>
  <si>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</si>
  <si>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</si>
  <si>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</si>
  <si>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</si>
  <si>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</si>
  <si>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</si>
  <si>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</si>
  <si>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</si>
  <si>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</si>
  <si>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</si>
  <si>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</si>
  <si>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</si>
  <si>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</si>
  <si>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</si>
  <si>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</si>
  <si>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</si>
  <si>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DTA WPP</t>
  </si>
  <si>
    <t>SPSS2025</t>
  </si>
  <si>
    <t>4400-1979</t>
  </si>
  <si>
    <t>K227</t>
  </si>
  <si>
    <t>MA SCSEP</t>
  </si>
  <si>
    <t>FAD24A60AD</t>
  </si>
  <si>
    <t>9110-1178</t>
  </si>
  <si>
    <t>K116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</si>
  <si>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</si>
  <si>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</si>
  <si>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CT EOL 25CCBTEVETSUI</t>
  </si>
  <si>
    <t xml:space="preserve">JVSG FY25 Infrastructure </t>
  </si>
  <si>
    <t>FVETS2024</t>
  </si>
  <si>
    <t>7002-6628</t>
  </si>
  <si>
    <t>K109</t>
  </si>
  <si>
    <t>DV35786-21-55-5-25</t>
  </si>
  <si>
    <t xml:space="preserve">             TOTAL</t>
  </si>
  <si>
    <t xml:space="preserve"> DESCRIPTION:</t>
  </si>
  <si>
    <t>O</t>
  </si>
  <si>
    <t>TO ADD WPP SNAP EXPANSION FUNDS</t>
  </si>
  <si>
    <t>BUDGET #1 FY25 JULY 23, 2024</t>
  </si>
  <si>
    <t>TO ADD RESEA FUNDS</t>
  </si>
  <si>
    <t>BUDGET #2 FY25 AUGUST 2, 2024</t>
  </si>
  <si>
    <t>TO ADD WIOA FUNDS</t>
  </si>
  <si>
    <t>BUDGET #3 FY25 SEPT 18, 2024</t>
  </si>
  <si>
    <t>TO ADD SOS FUNDS</t>
  </si>
  <si>
    <t>BUDGET #4 FY25 NOVEMBER 4, 2024</t>
  </si>
  <si>
    <t>TO ADD WIOA ADULT FUNDS</t>
  </si>
  <si>
    <t>BUDGET #5 FY25 NOVEMBER 20, 2024</t>
  </si>
  <si>
    <t>TO ADD SHELTER FUNDS</t>
  </si>
  <si>
    <t>Friendly Reminder:  You must submit a budget and budget narrative for these funds.  Please submit by COB, December 9th, 2024 to Lisa Caissie at Lisa.J.Caissie@mass.gov.  Thank you.</t>
  </si>
  <si>
    <t>BUDGET #6 FY25 NOVEMBER 20, 2024</t>
  </si>
  <si>
    <t>TO ADD FY25 DISLOCATED WORKER</t>
  </si>
  <si>
    <t>BUDGET #7 FY25 DECEMBER 20, 2024</t>
  </si>
  <si>
    <t>TO ADD PARTNER FUNDS</t>
  </si>
  <si>
    <t>BUDGET #8 FY25 DECEMBER 23, 2024</t>
  </si>
  <si>
    <t>TO ADD JVSG FUNDS</t>
  </si>
  <si>
    <t>BUDGET #9 FY25 JANUARY 14, 2025</t>
  </si>
  <si>
    <t>TO ADD WP FUNDS</t>
  </si>
  <si>
    <t>BUDGET #10 FY25 JANUARY 17, 2025</t>
  </si>
  <si>
    <t>BUDGET #11 FY25 JANUARY 17, 2025</t>
  </si>
  <si>
    <t>TO ADD DTA WPP</t>
  </si>
  <si>
    <t>BUDGET #12 FY25 FEB. 4, 2025</t>
  </si>
  <si>
    <t>TO ADD RAPID RESPONSE STATE STAFF</t>
  </si>
  <si>
    <t>BUDGET #13  FY25 MARCH 6, 2025</t>
  </si>
  <si>
    <t>BUDGET #14  FY25 MAY 2, 2025</t>
  </si>
  <si>
    <t>BUDGET #15  FY25 MAY 15, 2025</t>
  </si>
  <si>
    <t>TO ADD WPP EXPANSION FUNDS</t>
  </si>
  <si>
    <t>BUDGET #16  FY25 JUNE 6, 2025</t>
  </si>
  <si>
    <t>TO ADJUST WPP EXPANSION FUNDS</t>
  </si>
  <si>
    <t>Please note, there will be a revision in FY26 to not only add the FY26 funds 
but any balances in FY25 will also be rolled into FY26</t>
  </si>
  <si>
    <t>BUDGET #17  FY25 JULY 2 2025</t>
  </si>
  <si>
    <t>TO MOVE FUNDS TO FY26 AND EXTEND RESEA SERVICE DATE TO 9/30/2026</t>
  </si>
  <si>
    <t>BUDGET #18 AUGUST 18 2025</t>
  </si>
  <si>
    <t>VENDOR CUSTOMER CODE</t>
  </si>
  <si>
    <t>VC0000986857</t>
  </si>
  <si>
    <t>UEI #</t>
  </si>
  <si>
    <t>ZMY9NZB1MD13</t>
  </si>
  <si>
    <t>BUDGET #19 FY25</t>
  </si>
  <si>
    <t>BUDGET #19 AUGUST 28 2025</t>
  </si>
  <si>
    <t>TO INCREASE SHELTER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</si>
</sst>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  <font>
      <sz val="11"/>
      <color theme="1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b/>
      <i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0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3" xfId="0" applyFont="1" applyBorder="1" applyAlignment="1">
      <alignment horizontal="center" wrapText="1"/>
    </xf>
    <xf numFmtId="44" fontId="7" fillId="0" borderId="2" xfId="1" applyFont="1" applyFill="1" applyBorder="1" applyAlignment="1">
      <alignment horizontal="center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14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8" fillId="2" borderId="2" xfId="0" quotePrefix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44" fontId="8" fillId="2" borderId="2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44" fontId="17" fillId="0" borderId="2" xfId="1" applyFont="1" applyFill="1" applyBorder="1" applyAlignment="1">
      <alignment horizontal="center"/>
    </xf>
    <xf numFmtId="44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  <xf numFmtId="0" fontId="24" fillId="2" borderId="0" xfId="0" applyFont="1" applyFill="1" applyAlignment="1">
      <alignment horizontal="left" wrapText="1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guen, Beth (EOL)" id="{36667C79-DE5F-4A15-B05C-A2508F709150}" userId="Goguen, Beth (EOL)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4" dT="2025-06-08T02:50:45.71" personId="{36667C79-DE5F-4A15-B05C-A2508F709150}" id="{0F0ADEA9-9A7F-4A21-AEBA-BC3D60F7F397}">
    <text xml:space="preserve">This needs to be October 1-June 30
Than I think there needs to be a line with the dates July 1, 2025-September 30, 2025 with $1 in OY.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4"/>
  <sheetViews>
    <sheetView tabSelected="1" topLeftCell="A3" zoomScale="120" zoomScaleNormal="120" workbookViewId="0">
      <selection activeCell="A115" sqref="A115"/>
    </sheetView>
  </sheetViews>
  <sheetFormatPr defaultColWidth="9.140625" defaultRowHeight="13.5" x14ac:dyDescent="0.25"/>
  <cols>
    <col min="1" max="1" width="82.140625" style="3" customWidth="1"/>
    <col min="2" max="2" width="38.42578125" style="3" customWidth="1"/>
    <col min="3" max="3" width="23.425781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19.28515625" style="2" customWidth="1"/>
    <col min="8" max="8" width="14.140625" style="43" hidden="1" customWidth="1"/>
    <col min="9" max="17" width="12.85546875" style="43" hidden="1" customWidth="1"/>
    <col min="18" max="20" width="11.28515625" style="43" hidden="1" customWidth="1"/>
    <col min="21" max="21" width="10.28515625" style="43" hidden="1" customWidth="1"/>
    <col min="22" max="23" width="11.28515625" style="43" hidden="1" customWidth="1"/>
    <col min="24" max="24" width="11" style="43" hidden="1" customWidth="1"/>
    <col min="25" max="25" width="12" style="43" hidden="1" customWidth="1"/>
    <col min="26" max="26" width="12.5703125" style="43" hidden="1" customWidth="1"/>
    <col min="27" max="27" width="12.5703125" style="43" customWidth="1"/>
    <col min="28" max="28" width="2.5703125" style="3" hidden="1" customWidth="1"/>
    <col min="29" max="29" width="11.28515625" style="3" bestFit="1" customWidth="1"/>
    <col min="30" max="16384" width="9.140625" style="3"/>
  </cols>
  <sheetData>
    <row r="1" spans="1:28" ht="20.25" x14ac:dyDescent="0.3">
      <c r="A1" s="3" t="s">
        <v>0</v>
      </c>
      <c r="B1" s="98" t="s">
        <v>1</v>
      </c>
      <c r="C1" s="99"/>
      <c r="D1" s="99"/>
      <c r="E1" s="99"/>
      <c r="F1" s="99"/>
      <c r="G1" s="95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ht="20.25" x14ac:dyDescent="0.3">
      <c r="A2" s="25" t="s">
        <v>2</v>
      </c>
      <c r="B2" s="94"/>
      <c r="C2" s="94"/>
      <c r="D2" s="94"/>
      <c r="E2" s="6"/>
      <c r="F2" s="6"/>
      <c r="G2" s="6"/>
    </row>
    <row r="3" spans="1:28" ht="20.25" x14ac:dyDescent="0.3">
      <c r="A3" s="4" t="s">
        <v>3</v>
      </c>
      <c r="C3" s="1"/>
    </row>
    <row r="4" spans="1:28" ht="21" thickBot="1" x14ac:dyDescent="0.35">
      <c r="A4" s="4"/>
      <c r="B4" s="5"/>
      <c r="C4" s="1"/>
    </row>
    <row r="5" spans="1:28" s="8" customFormat="1" ht="60.75" thickBot="1" x14ac:dyDescent="0.35">
      <c r="A5" s="20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44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16</v>
      </c>
      <c r="O5" s="49" t="s">
        <v>17</v>
      </c>
      <c r="P5" s="49" t="s">
        <v>18</v>
      </c>
      <c r="Q5" s="49" t="s">
        <v>19</v>
      </c>
      <c r="R5" s="49" t="s">
        <v>20</v>
      </c>
      <c r="S5" s="49" t="s">
        <v>21</v>
      </c>
      <c r="T5" s="49" t="s">
        <v>22</v>
      </c>
      <c r="U5" s="49" t="s">
        <v>23</v>
      </c>
      <c r="V5" s="49" t="s">
        <v>24</v>
      </c>
      <c r="W5" s="49" t="s">
        <v>25</v>
      </c>
      <c r="X5" s="49" t="s">
        <v>26</v>
      </c>
      <c r="Y5" s="49" t="s">
        <v>27</v>
      </c>
      <c r="Z5" s="49" t="s">
        <v>28</v>
      </c>
      <c r="AA5" s="49" t="s">
        <v>157</v>
      </c>
      <c r="AB5" s="7" t="s">
        <v>29</v>
      </c>
    </row>
    <row r="6" spans="1:28" s="12" customFormat="1" ht="15" hidden="1" x14ac:dyDescent="0.25">
      <c r="A6" s="18" t="s">
        <v>30</v>
      </c>
      <c r="B6" s="29"/>
      <c r="C6" s="33"/>
      <c r="D6" s="33"/>
      <c r="E6" s="34"/>
      <c r="F6" s="35"/>
      <c r="G6" s="67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19"/>
    </row>
    <row r="7" spans="1:28" s="12" customFormat="1" ht="15" hidden="1" x14ac:dyDescent="0.25">
      <c r="A7" s="9" t="s">
        <v>31</v>
      </c>
      <c r="B7" s="11"/>
      <c r="C7" s="22"/>
      <c r="D7" s="22"/>
      <c r="E7" s="23"/>
      <c r="F7" s="9"/>
      <c r="G7" s="68"/>
      <c r="H7" s="5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10"/>
    </row>
    <row r="8" spans="1:28" s="12" customFormat="1" ht="15" hidden="1" x14ac:dyDescent="0.25">
      <c r="A8" s="62" t="s">
        <v>32</v>
      </c>
      <c r="B8" s="11" t="s">
        <v>33</v>
      </c>
      <c r="C8" s="40" t="s">
        <v>34</v>
      </c>
      <c r="D8" s="9" t="s">
        <v>35</v>
      </c>
      <c r="E8" s="9">
        <v>6501</v>
      </c>
      <c r="F8" s="11">
        <v>17.259</v>
      </c>
      <c r="G8" s="76" t="s">
        <v>36</v>
      </c>
      <c r="H8" s="53"/>
      <c r="I8" s="41"/>
      <c r="J8" s="41">
        <f>414495-1</f>
        <v>414494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>
        <v>-82898</v>
      </c>
      <c r="Z8" s="41"/>
      <c r="AA8" s="41"/>
      <c r="AB8" s="10">
        <f>SUM(H8:Y8)</f>
        <v>331596</v>
      </c>
    </row>
    <row r="9" spans="1:28" s="12" customFormat="1" ht="15" hidden="1" x14ac:dyDescent="0.25">
      <c r="A9" s="62" t="s">
        <v>32</v>
      </c>
      <c r="B9" s="11" t="s">
        <v>37</v>
      </c>
      <c r="C9" s="40" t="s">
        <v>34</v>
      </c>
      <c r="D9" s="9" t="s">
        <v>35</v>
      </c>
      <c r="E9" s="9">
        <v>6501</v>
      </c>
      <c r="F9" s="11">
        <v>17.259</v>
      </c>
      <c r="G9" s="76" t="s">
        <v>36</v>
      </c>
      <c r="H9" s="53"/>
      <c r="I9" s="41"/>
      <c r="J9" s="41">
        <v>1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>
        <v>82898</v>
      </c>
      <c r="Z9" s="41"/>
      <c r="AA9" s="41"/>
      <c r="AB9" s="10">
        <f t="shared" ref="AB9:AB65" si="0">SUM(H9:Y9)</f>
        <v>82899</v>
      </c>
    </row>
    <row r="10" spans="1:28" s="12" customFormat="1" ht="15" hidden="1" x14ac:dyDescent="0.25">
      <c r="A10" s="13" t="s">
        <v>38</v>
      </c>
      <c r="B10" s="11" t="s">
        <v>33</v>
      </c>
      <c r="C10" s="40" t="s">
        <v>39</v>
      </c>
      <c r="D10" s="9" t="s">
        <v>40</v>
      </c>
      <c r="E10" s="9">
        <v>6502</v>
      </c>
      <c r="F10" s="9">
        <v>17.257999999999999</v>
      </c>
      <c r="G10" s="76" t="s">
        <v>36</v>
      </c>
      <c r="H10" s="53"/>
      <c r="I10" s="41"/>
      <c r="J10" s="41">
        <f>66820-1</f>
        <v>66819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10">
        <f t="shared" si="0"/>
        <v>66819</v>
      </c>
    </row>
    <row r="11" spans="1:28" s="12" customFormat="1" ht="15" hidden="1" x14ac:dyDescent="0.25">
      <c r="A11" s="13" t="s">
        <v>38</v>
      </c>
      <c r="B11" s="11" t="s">
        <v>37</v>
      </c>
      <c r="C11" s="40" t="s">
        <v>39</v>
      </c>
      <c r="D11" s="9" t="s">
        <v>40</v>
      </c>
      <c r="E11" s="9">
        <v>6502</v>
      </c>
      <c r="F11" s="9">
        <v>17.257999999999999</v>
      </c>
      <c r="G11" s="76" t="s">
        <v>36</v>
      </c>
      <c r="H11" s="53"/>
      <c r="I11" s="41"/>
      <c r="J11" s="41">
        <v>1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10">
        <f t="shared" si="0"/>
        <v>1</v>
      </c>
    </row>
    <row r="12" spans="1:28" s="12" customFormat="1" ht="15" hidden="1" x14ac:dyDescent="0.25">
      <c r="A12" s="24" t="s">
        <v>41</v>
      </c>
      <c r="B12" s="11" t="s">
        <v>33</v>
      </c>
      <c r="C12" s="9" t="s">
        <v>42</v>
      </c>
      <c r="D12" s="9" t="s">
        <v>43</v>
      </c>
      <c r="E12" s="9">
        <v>6503</v>
      </c>
      <c r="F12" s="9">
        <v>17.277999999999999</v>
      </c>
      <c r="G12" s="76" t="s">
        <v>36</v>
      </c>
      <c r="H12" s="53"/>
      <c r="I12" s="41"/>
      <c r="J12" s="41"/>
      <c r="K12" s="41"/>
      <c r="L12" s="41"/>
      <c r="M12" s="41"/>
      <c r="N12" s="41">
        <f>75778-1</f>
        <v>75777</v>
      </c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10">
        <f t="shared" si="0"/>
        <v>75777</v>
      </c>
    </row>
    <row r="13" spans="1:28" s="12" customFormat="1" ht="15" hidden="1" x14ac:dyDescent="0.25">
      <c r="A13" s="24" t="s">
        <v>41</v>
      </c>
      <c r="B13" s="11" t="s">
        <v>37</v>
      </c>
      <c r="C13" s="9" t="s">
        <v>42</v>
      </c>
      <c r="D13" s="9" t="s">
        <v>43</v>
      </c>
      <c r="E13" s="9">
        <v>6503</v>
      </c>
      <c r="F13" s="9">
        <v>17.277999999999999</v>
      </c>
      <c r="G13" s="76" t="s">
        <v>36</v>
      </c>
      <c r="H13" s="53"/>
      <c r="I13" s="41"/>
      <c r="J13" s="41"/>
      <c r="K13" s="41"/>
      <c r="L13" s="41"/>
      <c r="M13" s="41"/>
      <c r="N13" s="41">
        <v>1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10">
        <f t="shared" si="0"/>
        <v>1</v>
      </c>
    </row>
    <row r="14" spans="1:28" s="12" customFormat="1" ht="15" hidden="1" x14ac:dyDescent="0.25">
      <c r="A14" s="13" t="s">
        <v>38</v>
      </c>
      <c r="B14" s="11" t="s">
        <v>33</v>
      </c>
      <c r="C14" s="40" t="s">
        <v>44</v>
      </c>
      <c r="D14" s="9" t="s">
        <v>40</v>
      </c>
      <c r="E14" s="9">
        <v>6502</v>
      </c>
      <c r="F14" s="9">
        <v>17.257999999999999</v>
      </c>
      <c r="G14" s="76" t="s">
        <v>36</v>
      </c>
      <c r="H14" s="53"/>
      <c r="I14" s="41"/>
      <c r="J14" s="41"/>
      <c r="K14" s="41"/>
      <c r="L14" s="41">
        <f>273072-1</f>
        <v>273071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>
        <v>-67978</v>
      </c>
      <c r="Z14" s="41"/>
      <c r="AA14" s="41"/>
      <c r="AB14" s="10">
        <f t="shared" si="0"/>
        <v>205093</v>
      </c>
    </row>
    <row r="15" spans="1:28" s="12" customFormat="1" ht="15" hidden="1" x14ac:dyDescent="0.25">
      <c r="A15" s="13" t="s">
        <v>38</v>
      </c>
      <c r="B15" s="11" t="s">
        <v>37</v>
      </c>
      <c r="C15" s="40" t="s">
        <v>44</v>
      </c>
      <c r="D15" s="9" t="s">
        <v>40</v>
      </c>
      <c r="E15" s="9">
        <v>6502</v>
      </c>
      <c r="F15" s="9">
        <v>17.257999999999999</v>
      </c>
      <c r="G15" s="76" t="s">
        <v>36</v>
      </c>
      <c r="H15" s="53"/>
      <c r="I15" s="41"/>
      <c r="J15" s="41"/>
      <c r="K15" s="41"/>
      <c r="L15" s="41">
        <v>1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>
        <v>67978</v>
      </c>
      <c r="Z15" s="41"/>
      <c r="AA15" s="41"/>
      <c r="AB15" s="10">
        <f t="shared" si="0"/>
        <v>67979</v>
      </c>
    </row>
    <row r="16" spans="1:28" s="12" customFormat="1" ht="15" hidden="1" x14ac:dyDescent="0.25">
      <c r="A16" s="24" t="s">
        <v>41</v>
      </c>
      <c r="B16" s="11" t="s">
        <v>33</v>
      </c>
      <c r="C16" s="9" t="s">
        <v>45</v>
      </c>
      <c r="D16" s="9" t="s">
        <v>43</v>
      </c>
      <c r="E16" s="9">
        <v>6503</v>
      </c>
      <c r="F16" s="9">
        <v>17.277999999999999</v>
      </c>
      <c r="G16" s="76" t="s">
        <v>36</v>
      </c>
      <c r="H16" s="53"/>
      <c r="I16" s="41"/>
      <c r="J16" s="41"/>
      <c r="K16" s="41"/>
      <c r="L16" s="41"/>
      <c r="M16" s="41"/>
      <c r="N16" s="41">
        <f>275750-1</f>
        <v>275749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>
        <v>-70305</v>
      </c>
      <c r="Z16" s="41"/>
      <c r="AA16" s="41"/>
      <c r="AB16" s="10">
        <f t="shared" si="0"/>
        <v>205444</v>
      </c>
    </row>
    <row r="17" spans="1:29" s="12" customFormat="1" ht="15" hidden="1" x14ac:dyDescent="0.25">
      <c r="A17" s="24" t="s">
        <v>41</v>
      </c>
      <c r="B17" s="11" t="s">
        <v>37</v>
      </c>
      <c r="C17" s="9" t="s">
        <v>45</v>
      </c>
      <c r="D17" s="9" t="s">
        <v>43</v>
      </c>
      <c r="E17" s="9">
        <v>6503</v>
      </c>
      <c r="F17" s="9">
        <v>17.277999999999999</v>
      </c>
      <c r="G17" s="76" t="s">
        <v>36</v>
      </c>
      <c r="H17" s="53"/>
      <c r="I17" s="41"/>
      <c r="J17" s="41"/>
      <c r="K17" s="41"/>
      <c r="L17" s="41"/>
      <c r="M17" s="41"/>
      <c r="N17" s="41">
        <v>1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>
        <v>70304.999999999985</v>
      </c>
      <c r="Z17" s="41"/>
      <c r="AA17" s="41"/>
      <c r="AB17" s="10">
        <f t="shared" si="0"/>
        <v>70305.999999999985</v>
      </c>
    </row>
    <row r="18" spans="1:29" s="12" customFormat="1" ht="15" hidden="1" x14ac:dyDescent="0.25">
      <c r="A18" s="83" t="s">
        <v>46</v>
      </c>
      <c r="B18" s="11" t="s">
        <v>33</v>
      </c>
      <c r="C18" s="9" t="s">
        <v>45</v>
      </c>
      <c r="D18" s="9" t="s">
        <v>43</v>
      </c>
      <c r="E18" s="9">
        <v>6523</v>
      </c>
      <c r="F18" s="9">
        <v>17.277999999999999</v>
      </c>
      <c r="G18" s="76" t="s">
        <v>36</v>
      </c>
      <c r="H18" s="53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>
        <v>25000</v>
      </c>
      <c r="U18" s="41"/>
      <c r="V18" s="41"/>
      <c r="W18" s="41"/>
      <c r="X18" s="41"/>
      <c r="Y18" s="41"/>
      <c r="Z18" s="41"/>
      <c r="AA18" s="41"/>
      <c r="AB18" s="10">
        <f t="shared" si="0"/>
        <v>25000</v>
      </c>
    </row>
    <row r="19" spans="1:29" s="12" customFormat="1" ht="15" hidden="1" x14ac:dyDescent="0.25">
      <c r="A19" s="24"/>
      <c r="B19" s="11"/>
      <c r="C19" s="56"/>
      <c r="D19" s="9"/>
      <c r="E19" s="9"/>
      <c r="F19" s="9"/>
      <c r="G19" s="68"/>
      <c r="H19" s="53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10">
        <f t="shared" si="0"/>
        <v>0</v>
      </c>
    </row>
    <row r="20" spans="1:29" s="12" customFormat="1" ht="15" hidden="1" x14ac:dyDescent="0.25">
      <c r="A20" s="24"/>
      <c r="B20" s="11"/>
      <c r="C20" s="56"/>
      <c r="D20" s="9"/>
      <c r="E20" s="9"/>
      <c r="F20" s="9"/>
      <c r="G20" s="68"/>
      <c r="H20" s="53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10">
        <f t="shared" si="0"/>
        <v>0</v>
      </c>
    </row>
    <row r="21" spans="1:29" s="12" customFormat="1" ht="15" hidden="1" x14ac:dyDescent="0.25">
      <c r="A21" s="28"/>
      <c r="B21" s="57"/>
      <c r="C21" s="26"/>
      <c r="D21" s="9"/>
      <c r="E21" s="9"/>
      <c r="F21" s="9"/>
      <c r="G21" s="68"/>
      <c r="H21" s="53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10">
        <f t="shared" si="0"/>
        <v>0</v>
      </c>
    </row>
    <row r="22" spans="1:29" s="12" customFormat="1" ht="15" hidden="1" x14ac:dyDescent="0.25">
      <c r="A22" s="28"/>
      <c r="B22" s="11"/>
      <c r="C22" s="26"/>
      <c r="D22" s="9"/>
      <c r="E22" s="9"/>
      <c r="F22" s="9"/>
      <c r="G22" s="68"/>
      <c r="H22" s="53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10">
        <f t="shared" si="0"/>
        <v>0</v>
      </c>
    </row>
    <row r="23" spans="1:29" s="12" customFormat="1" ht="16.5" hidden="1" x14ac:dyDescent="0.25">
      <c r="A23" s="28"/>
      <c r="B23" s="11"/>
      <c r="C23" s="51"/>
      <c r="D23" s="63"/>
      <c r="E23" s="63"/>
      <c r="F23" s="51"/>
      <c r="G23" s="70"/>
      <c r="H23" s="53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10">
        <f t="shared" si="0"/>
        <v>0</v>
      </c>
    </row>
    <row r="24" spans="1:29" s="12" customFormat="1" ht="15" hidden="1" x14ac:dyDescent="0.25">
      <c r="A24" s="18" t="s">
        <v>30</v>
      </c>
      <c r="B24" s="11"/>
      <c r="C24" s="22"/>
      <c r="D24" s="22"/>
      <c r="E24" s="23"/>
      <c r="F24" s="9"/>
      <c r="G24" s="68"/>
      <c r="H24" s="53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10">
        <f t="shared" si="0"/>
        <v>0</v>
      </c>
    </row>
    <row r="25" spans="1:29" s="12" customFormat="1" ht="15" hidden="1" x14ac:dyDescent="0.25">
      <c r="A25" s="9" t="s">
        <v>47</v>
      </c>
      <c r="B25" s="11"/>
      <c r="C25" s="22"/>
      <c r="D25" s="22"/>
      <c r="E25" s="23"/>
      <c r="F25" s="9"/>
      <c r="G25" s="68"/>
      <c r="H25" s="53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10">
        <f t="shared" si="0"/>
        <v>0</v>
      </c>
    </row>
    <row r="26" spans="1:29" s="12" customFormat="1" ht="15.75" hidden="1" x14ac:dyDescent="0.25">
      <c r="A26" s="59" t="s">
        <v>48</v>
      </c>
      <c r="B26" s="61" t="s">
        <v>49</v>
      </c>
      <c r="C26" s="9" t="s">
        <v>50</v>
      </c>
      <c r="D26" s="9" t="s">
        <v>51</v>
      </c>
      <c r="E26" s="9" t="s">
        <v>52</v>
      </c>
      <c r="F26" s="9">
        <v>17.225000000000001</v>
      </c>
      <c r="G26" s="73" t="s">
        <v>53</v>
      </c>
      <c r="H26" s="53"/>
      <c r="I26" s="41">
        <f>10000-1</f>
        <v>9999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>
        <v>38760.1</v>
      </c>
      <c r="W26" s="41"/>
      <c r="X26" s="41"/>
      <c r="Y26" s="41"/>
      <c r="Z26" s="41"/>
      <c r="AA26" s="41"/>
      <c r="AB26" s="10">
        <f t="shared" si="0"/>
        <v>48759.1</v>
      </c>
      <c r="AC26" s="36"/>
    </row>
    <row r="27" spans="1:29" s="12" customFormat="1" ht="15.75" hidden="1" x14ac:dyDescent="0.25">
      <c r="A27" s="59" t="s">
        <v>48</v>
      </c>
      <c r="B27" s="58" t="s">
        <v>54</v>
      </c>
      <c r="C27" s="9" t="s">
        <v>50</v>
      </c>
      <c r="D27" s="9" t="s">
        <v>51</v>
      </c>
      <c r="E27" s="9" t="s">
        <v>52</v>
      </c>
      <c r="F27" s="9">
        <v>17.225000000000001</v>
      </c>
      <c r="G27" s="73" t="s">
        <v>53</v>
      </c>
      <c r="H27" s="53"/>
      <c r="I27" s="41">
        <v>1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10">
        <f t="shared" si="0"/>
        <v>1</v>
      </c>
    </row>
    <row r="28" spans="1:29" s="12" customFormat="1" ht="15" hidden="1" x14ac:dyDescent="0.25">
      <c r="A28" s="30"/>
      <c r="B28" s="11"/>
      <c r="C28" s="9"/>
      <c r="D28" s="9"/>
      <c r="E28" s="9"/>
      <c r="F28" s="9"/>
      <c r="G28" s="68"/>
      <c r="H28" s="53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10">
        <f t="shared" si="0"/>
        <v>0</v>
      </c>
      <c r="AC28" s="36"/>
    </row>
    <row r="29" spans="1:29" s="12" customFormat="1" ht="15" hidden="1" x14ac:dyDescent="0.25">
      <c r="A29" s="13"/>
      <c r="B29" s="11"/>
      <c r="C29" s="9"/>
      <c r="D29" s="9"/>
      <c r="E29" s="9"/>
      <c r="F29" s="9"/>
      <c r="G29" s="68"/>
      <c r="H29" s="53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10">
        <f t="shared" si="0"/>
        <v>0</v>
      </c>
    </row>
    <row r="30" spans="1:29" s="12" customFormat="1" ht="15" hidden="1" x14ac:dyDescent="0.25">
      <c r="A30" s="13"/>
      <c r="B30" s="11"/>
      <c r="C30" s="9"/>
      <c r="D30" s="9"/>
      <c r="E30" s="9"/>
      <c r="F30" s="9"/>
      <c r="G30" s="68"/>
      <c r="H30" s="53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10">
        <f t="shared" si="0"/>
        <v>0</v>
      </c>
    </row>
    <row r="31" spans="1:29" s="12" customFormat="1" ht="15" hidden="1" x14ac:dyDescent="0.25">
      <c r="A31" s="24"/>
      <c r="B31" s="11"/>
      <c r="C31" s="22"/>
      <c r="D31" s="22"/>
      <c r="E31" s="23"/>
      <c r="F31" s="9"/>
      <c r="G31" s="68"/>
      <c r="H31" s="53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10">
        <f t="shared" si="0"/>
        <v>0</v>
      </c>
    </row>
    <row r="32" spans="1:29" s="12" customFormat="1" ht="15" hidden="1" x14ac:dyDescent="0.25">
      <c r="A32" s="18" t="s">
        <v>30</v>
      </c>
      <c r="B32" s="11"/>
      <c r="C32" s="22"/>
      <c r="D32" s="22"/>
      <c r="E32" s="23"/>
      <c r="F32" s="9"/>
      <c r="G32" s="68"/>
      <c r="H32" s="53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10">
        <f t="shared" si="0"/>
        <v>0</v>
      </c>
    </row>
    <row r="33" spans="1:30" s="12" customFormat="1" ht="15" hidden="1" x14ac:dyDescent="0.25">
      <c r="A33" s="9" t="s">
        <v>55</v>
      </c>
      <c r="B33" s="11"/>
      <c r="C33" s="22"/>
      <c r="D33" s="22"/>
      <c r="E33" s="23"/>
      <c r="F33" s="9"/>
      <c r="G33" s="68"/>
      <c r="H33" s="53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10">
        <f t="shared" si="0"/>
        <v>0</v>
      </c>
    </row>
    <row r="34" spans="1:30" s="12" customFormat="1" ht="15" hidden="1" x14ac:dyDescent="0.25">
      <c r="A34" s="27" t="s">
        <v>56</v>
      </c>
      <c r="B34" s="61" t="s">
        <v>49</v>
      </c>
      <c r="C34" s="64" t="s">
        <v>57</v>
      </c>
      <c r="D34" s="52" t="s">
        <v>58</v>
      </c>
      <c r="E34" s="52" t="s">
        <v>59</v>
      </c>
      <c r="F34" s="11" t="s">
        <v>60</v>
      </c>
      <c r="G34" s="69"/>
      <c r="H34" s="53"/>
      <c r="I34" s="41"/>
      <c r="J34" s="41"/>
      <c r="K34" s="41">
        <v>213484.05</v>
      </c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10">
        <f t="shared" si="0"/>
        <v>213484.05</v>
      </c>
    </row>
    <row r="35" spans="1:30" s="12" customFormat="1" ht="15" hidden="1" x14ac:dyDescent="0.25">
      <c r="A35" s="27"/>
      <c r="B35" s="11"/>
      <c r="C35" s="9"/>
      <c r="D35" s="9"/>
      <c r="E35" s="9"/>
      <c r="F35" s="11"/>
      <c r="G35" s="69"/>
      <c r="H35" s="53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10">
        <f t="shared" si="0"/>
        <v>0</v>
      </c>
      <c r="AD35" s="36"/>
    </row>
    <row r="36" spans="1:30" s="12" customFormat="1" ht="15" x14ac:dyDescent="0.25">
      <c r="A36" s="28"/>
      <c r="B36" s="11"/>
      <c r="C36" s="9"/>
      <c r="D36" s="9"/>
      <c r="E36" s="9"/>
      <c r="F36" s="11"/>
      <c r="G36" s="69"/>
      <c r="H36" s="53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10">
        <f t="shared" si="0"/>
        <v>0</v>
      </c>
    </row>
    <row r="37" spans="1:30" s="12" customFormat="1" ht="15" x14ac:dyDescent="0.25">
      <c r="A37" s="18" t="s">
        <v>30</v>
      </c>
      <c r="B37" s="30"/>
      <c r="C37" s="30"/>
      <c r="D37" s="30"/>
      <c r="E37" s="30"/>
      <c r="F37" s="30"/>
      <c r="G37" s="71"/>
      <c r="H37" s="5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10">
        <f t="shared" si="0"/>
        <v>0</v>
      </c>
    </row>
    <row r="38" spans="1:30" s="12" customFormat="1" ht="15" x14ac:dyDescent="0.25">
      <c r="A38" s="9" t="s">
        <v>61</v>
      </c>
      <c r="B38" s="30"/>
      <c r="C38" s="30"/>
      <c r="D38" s="30"/>
      <c r="E38" s="30"/>
      <c r="F38" s="30"/>
      <c r="G38" s="3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10">
        <f t="shared" si="0"/>
        <v>0</v>
      </c>
    </row>
    <row r="39" spans="1:30" s="12" customFormat="1" ht="16.5" hidden="1" x14ac:dyDescent="0.3">
      <c r="A39" s="30" t="s">
        <v>62</v>
      </c>
      <c r="B39" s="11" t="s">
        <v>63</v>
      </c>
      <c r="C39" s="9" t="s">
        <v>64</v>
      </c>
      <c r="D39" s="9" t="s">
        <v>65</v>
      </c>
      <c r="E39" s="9" t="s">
        <v>66</v>
      </c>
      <c r="F39" s="11">
        <v>17.207000000000001</v>
      </c>
      <c r="G39" s="85" t="s">
        <v>67</v>
      </c>
      <c r="H39" s="41"/>
      <c r="I39" s="41"/>
      <c r="J39" s="41"/>
      <c r="K39" s="41"/>
      <c r="L39" s="41"/>
      <c r="M39" s="41"/>
      <c r="N39" s="41"/>
      <c r="O39" s="41"/>
      <c r="P39" s="41"/>
      <c r="Q39" s="41">
        <v>1</v>
      </c>
      <c r="R39" s="41"/>
      <c r="S39" s="41"/>
      <c r="T39" s="41"/>
      <c r="U39" s="41"/>
      <c r="V39" s="41"/>
      <c r="W39" s="41"/>
      <c r="X39" s="41"/>
      <c r="Y39" s="41">
        <v>22099</v>
      </c>
      <c r="Z39" s="41"/>
      <c r="AA39" s="41"/>
      <c r="AB39" s="10">
        <f t="shared" si="0"/>
        <v>22100</v>
      </c>
    </row>
    <row r="40" spans="1:30" s="12" customFormat="1" ht="16.5" hidden="1" x14ac:dyDescent="0.3">
      <c r="A40" s="13" t="s">
        <v>68</v>
      </c>
      <c r="B40" s="11" t="s">
        <v>49</v>
      </c>
      <c r="C40" s="9" t="s">
        <v>64</v>
      </c>
      <c r="D40" s="9" t="s">
        <v>65</v>
      </c>
      <c r="E40" s="9" t="s">
        <v>69</v>
      </c>
      <c r="F40" s="11">
        <v>17.207000000000001</v>
      </c>
      <c r="G40" s="85" t="s">
        <v>67</v>
      </c>
      <c r="H40" s="41"/>
      <c r="I40" s="41"/>
      <c r="J40" s="41"/>
      <c r="K40" s="41"/>
      <c r="L40" s="41"/>
      <c r="M40" s="41"/>
      <c r="N40" s="41"/>
      <c r="O40" s="41"/>
      <c r="P40" s="41"/>
      <c r="Q40" s="41">
        <f>5461-1</f>
        <v>5460</v>
      </c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10">
        <f t="shared" si="0"/>
        <v>5460</v>
      </c>
    </row>
    <row r="41" spans="1:30" s="12" customFormat="1" ht="16.5" hidden="1" x14ac:dyDescent="0.3">
      <c r="A41" s="13" t="s">
        <v>68</v>
      </c>
      <c r="B41" s="11" t="s">
        <v>63</v>
      </c>
      <c r="C41" s="9" t="s">
        <v>64</v>
      </c>
      <c r="D41" s="9" t="s">
        <v>65</v>
      </c>
      <c r="E41" s="9" t="s">
        <v>69</v>
      </c>
      <c r="F41" s="11">
        <v>17.207000000000001</v>
      </c>
      <c r="G41" s="85" t="s">
        <v>67</v>
      </c>
      <c r="H41" s="41"/>
      <c r="I41" s="41"/>
      <c r="J41" s="41"/>
      <c r="K41" s="41"/>
      <c r="L41" s="41"/>
      <c r="M41" s="41"/>
      <c r="N41" s="41"/>
      <c r="O41" s="41"/>
      <c r="P41" s="41"/>
      <c r="Q41" s="41">
        <v>1</v>
      </c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10">
        <f t="shared" si="0"/>
        <v>1</v>
      </c>
    </row>
    <row r="42" spans="1:30" s="12" customFormat="1" ht="16.5" hidden="1" x14ac:dyDescent="0.3">
      <c r="A42" s="65" t="s">
        <v>70</v>
      </c>
      <c r="B42" s="11" t="s">
        <v>71</v>
      </c>
      <c r="C42" s="75" t="s">
        <v>72</v>
      </c>
      <c r="D42" s="9" t="s">
        <v>73</v>
      </c>
      <c r="E42" s="9" t="s">
        <v>74</v>
      </c>
      <c r="F42" s="9">
        <v>10.561</v>
      </c>
      <c r="G42" s="66" t="s">
        <v>75</v>
      </c>
      <c r="H42" s="41">
        <v>4071.46</v>
      </c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10">
        <f t="shared" si="0"/>
        <v>4071.46</v>
      </c>
    </row>
    <row r="43" spans="1:30" s="12" customFormat="1" ht="16.5" hidden="1" x14ac:dyDescent="0.3">
      <c r="A43" s="82" t="s">
        <v>76</v>
      </c>
      <c r="B43" s="11" t="s">
        <v>77</v>
      </c>
      <c r="C43" s="9" t="s">
        <v>78</v>
      </c>
      <c r="D43" s="9" t="s">
        <v>79</v>
      </c>
      <c r="E43" s="9" t="s">
        <v>80</v>
      </c>
      <c r="F43" s="9"/>
      <c r="G43" s="66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>
        <f>18105.67-1</f>
        <v>18104.669999999998</v>
      </c>
      <c r="S43" s="41"/>
      <c r="T43" s="41"/>
      <c r="U43" s="41"/>
      <c r="V43" s="41"/>
      <c r="W43" s="41"/>
      <c r="X43" s="41"/>
      <c r="Y43" s="41"/>
      <c r="Z43" s="41"/>
      <c r="AA43" s="41"/>
      <c r="AB43" s="10">
        <f t="shared" si="0"/>
        <v>18104.669999999998</v>
      </c>
    </row>
    <row r="44" spans="1:30" s="12" customFormat="1" ht="16.5" x14ac:dyDescent="0.3">
      <c r="A44" s="82" t="s">
        <v>76</v>
      </c>
      <c r="B44" s="11" t="s">
        <v>81</v>
      </c>
      <c r="C44" s="9" t="s">
        <v>78</v>
      </c>
      <c r="D44" s="9" t="s">
        <v>79</v>
      </c>
      <c r="E44" s="9" t="s">
        <v>80</v>
      </c>
      <c r="F44" s="9"/>
      <c r="G44" s="66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>
        <v>1</v>
      </c>
      <c r="S44" s="41"/>
      <c r="T44" s="41"/>
      <c r="U44" s="41"/>
      <c r="V44" s="41"/>
      <c r="W44" s="41"/>
      <c r="X44" s="41"/>
      <c r="Y44" s="41"/>
      <c r="Z44" s="41"/>
      <c r="AA44" s="41">
        <v>43782.559999999998</v>
      </c>
      <c r="AB44" s="10">
        <f>SUM(R44:AA44)</f>
        <v>43783.56</v>
      </c>
    </row>
    <row r="45" spans="1:30" s="92" customFormat="1" ht="16.5" hidden="1" x14ac:dyDescent="0.25">
      <c r="A45" s="88" t="s">
        <v>82</v>
      </c>
      <c r="B45" s="89" t="s">
        <v>77</v>
      </c>
      <c r="C45" s="90" t="s">
        <v>78</v>
      </c>
      <c r="D45" s="90" t="s">
        <v>79</v>
      </c>
      <c r="E45" s="90" t="s">
        <v>80</v>
      </c>
      <c r="F45" s="90"/>
      <c r="G45" s="90"/>
      <c r="H45" s="91"/>
      <c r="I45" s="91"/>
      <c r="J45" s="91"/>
      <c r="K45" s="91"/>
      <c r="L45" s="91"/>
      <c r="M45" s="91">
        <f>15816.8177357381-1</f>
        <v>15815.817735738099</v>
      </c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10">
        <f t="shared" si="0"/>
        <v>15815.817735738099</v>
      </c>
    </row>
    <row r="46" spans="1:30" s="92" customFormat="1" ht="16.5" hidden="1" x14ac:dyDescent="0.25">
      <c r="A46" s="88" t="s">
        <v>82</v>
      </c>
      <c r="B46" s="89" t="s">
        <v>81</v>
      </c>
      <c r="C46" s="90" t="s">
        <v>78</v>
      </c>
      <c r="D46" s="90" t="s">
        <v>79</v>
      </c>
      <c r="E46" s="90" t="s">
        <v>80</v>
      </c>
      <c r="F46" s="90"/>
      <c r="G46" s="90"/>
      <c r="H46" s="91"/>
      <c r="I46" s="91"/>
      <c r="J46" s="91"/>
      <c r="K46" s="91"/>
      <c r="L46" s="91"/>
      <c r="M46" s="91">
        <v>1</v>
      </c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10">
        <f t="shared" si="0"/>
        <v>1</v>
      </c>
    </row>
    <row r="47" spans="1:30" s="64" customFormat="1" ht="16.5" hidden="1" x14ac:dyDescent="0.3">
      <c r="A47" s="82" t="s">
        <v>83</v>
      </c>
      <c r="B47" s="11" t="s">
        <v>33</v>
      </c>
      <c r="C47" s="86" t="s">
        <v>84</v>
      </c>
      <c r="D47" s="51" t="s">
        <v>85</v>
      </c>
      <c r="E47" s="9" t="s">
        <v>86</v>
      </c>
      <c r="F47" s="9"/>
      <c r="G47" s="9"/>
      <c r="H47" s="41"/>
      <c r="I47" s="41"/>
      <c r="J47" s="41"/>
      <c r="K47" s="41"/>
      <c r="L47" s="41"/>
      <c r="M47" s="41"/>
      <c r="N47" s="41"/>
      <c r="O47" s="41">
        <v>909</v>
      </c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10">
        <f t="shared" si="0"/>
        <v>909</v>
      </c>
    </row>
    <row r="48" spans="1:30" s="64" customFormat="1" ht="16.5" hidden="1" x14ac:dyDescent="0.25">
      <c r="A48" s="82" t="s">
        <v>87</v>
      </c>
      <c r="B48" s="11" t="s">
        <v>33</v>
      </c>
      <c r="C48" s="87" t="s">
        <v>88</v>
      </c>
      <c r="D48" s="87" t="s">
        <v>89</v>
      </c>
      <c r="E48" s="9" t="s">
        <v>90</v>
      </c>
      <c r="F48" s="9"/>
      <c r="G48" s="9"/>
      <c r="H48" s="41"/>
      <c r="I48" s="41"/>
      <c r="J48" s="41"/>
      <c r="K48" s="41"/>
      <c r="L48" s="41"/>
      <c r="M48" s="41"/>
      <c r="N48" s="41"/>
      <c r="O48" s="41">
        <v>3254.95</v>
      </c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10">
        <f t="shared" si="0"/>
        <v>3254.95</v>
      </c>
    </row>
    <row r="49" spans="1:29" s="64" customFormat="1" ht="16.5" hidden="1" x14ac:dyDescent="0.25">
      <c r="A49" s="82" t="s">
        <v>91</v>
      </c>
      <c r="B49" s="11" t="s">
        <v>33</v>
      </c>
      <c r="C49" s="87" t="s">
        <v>92</v>
      </c>
      <c r="D49" s="87" t="s">
        <v>93</v>
      </c>
      <c r="E49" s="9" t="s">
        <v>94</v>
      </c>
      <c r="F49" s="9"/>
      <c r="G49" s="9"/>
      <c r="H49" s="41"/>
      <c r="I49" s="41"/>
      <c r="J49" s="41"/>
      <c r="K49" s="41"/>
      <c r="L49" s="41"/>
      <c r="M49" s="41"/>
      <c r="N49" s="41"/>
      <c r="O49" s="41">
        <v>4339.9399999999996</v>
      </c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10">
        <f t="shared" si="0"/>
        <v>4339.9399999999996</v>
      </c>
    </row>
    <row r="50" spans="1:29" s="64" customFormat="1" ht="16.5" hidden="1" x14ac:dyDescent="0.3">
      <c r="A50" s="82" t="s">
        <v>95</v>
      </c>
      <c r="B50" s="11" t="s">
        <v>33</v>
      </c>
      <c r="C50" s="85" t="s">
        <v>96</v>
      </c>
      <c r="D50" s="85" t="s">
        <v>97</v>
      </c>
      <c r="E50" s="9" t="s">
        <v>98</v>
      </c>
      <c r="F50" s="9"/>
      <c r="G50" s="9"/>
      <c r="H50" s="41"/>
      <c r="I50" s="41"/>
      <c r="J50" s="41"/>
      <c r="K50" s="41"/>
      <c r="L50" s="41"/>
      <c r="M50" s="41"/>
      <c r="N50" s="41"/>
      <c r="O50" s="41">
        <v>7520.9</v>
      </c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10">
        <f t="shared" si="0"/>
        <v>7520.9</v>
      </c>
    </row>
    <row r="51" spans="1:29" s="64" customFormat="1" ht="16.5" hidden="1" x14ac:dyDescent="0.25">
      <c r="A51" s="82" t="s">
        <v>99</v>
      </c>
      <c r="B51" s="11" t="s">
        <v>33</v>
      </c>
      <c r="C51" s="9" t="s">
        <v>100</v>
      </c>
      <c r="D51" s="9" t="s">
        <v>101</v>
      </c>
      <c r="E51" s="9" t="s">
        <v>102</v>
      </c>
      <c r="F51" s="9"/>
      <c r="G51" s="9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>
        <v>38080.851069597775</v>
      </c>
      <c r="T51" s="41"/>
      <c r="U51" s="41"/>
      <c r="V51" s="41"/>
      <c r="W51" s="41"/>
      <c r="X51" s="41"/>
      <c r="Y51" s="41"/>
      <c r="Z51" s="41"/>
      <c r="AA51" s="41"/>
      <c r="AB51" s="10">
        <f t="shared" si="0"/>
        <v>38080.851069597775</v>
      </c>
    </row>
    <row r="52" spans="1:29" s="12" customFormat="1" ht="16.5" hidden="1" x14ac:dyDescent="0.3">
      <c r="A52" s="30" t="s">
        <v>62</v>
      </c>
      <c r="B52" s="11" t="s">
        <v>49</v>
      </c>
      <c r="C52" s="9" t="s">
        <v>64</v>
      </c>
      <c r="D52" s="9" t="s">
        <v>65</v>
      </c>
      <c r="E52" s="9" t="s">
        <v>66</v>
      </c>
      <c r="F52" s="11">
        <v>17.207000000000001</v>
      </c>
      <c r="G52" s="85" t="s">
        <v>67</v>
      </c>
      <c r="H52" s="41"/>
      <c r="I52" s="41"/>
      <c r="J52" s="41"/>
      <c r="K52" s="41"/>
      <c r="L52" s="41"/>
      <c r="M52" s="41"/>
      <c r="N52" s="41"/>
      <c r="O52" s="41"/>
      <c r="P52" s="41"/>
      <c r="Q52" s="41">
        <f>86582.1-1</f>
        <v>86581.1</v>
      </c>
      <c r="R52" s="41"/>
      <c r="S52" s="41"/>
      <c r="T52" s="41"/>
      <c r="U52" s="41"/>
      <c r="V52" s="41"/>
      <c r="W52" s="41"/>
      <c r="X52" s="41"/>
      <c r="Y52" s="41">
        <v>-22099</v>
      </c>
      <c r="Z52" s="41"/>
      <c r="AA52" s="41"/>
      <c r="AB52" s="10">
        <f>SUM(H52:Y52)</f>
        <v>64482.100000000006</v>
      </c>
    </row>
    <row r="53" spans="1:29" s="64" customFormat="1" ht="16.5" hidden="1" x14ac:dyDescent="0.3">
      <c r="A53" s="82" t="s">
        <v>103</v>
      </c>
      <c r="B53" s="11" t="s">
        <v>33</v>
      </c>
      <c r="C53" s="93" t="s">
        <v>104</v>
      </c>
      <c r="D53" s="85" t="s">
        <v>105</v>
      </c>
      <c r="E53" s="9" t="s">
        <v>106</v>
      </c>
      <c r="F53" s="9"/>
      <c r="G53" s="9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>
        <v>1537.47</v>
      </c>
      <c r="V53" s="41"/>
      <c r="W53" s="41"/>
      <c r="X53" s="41"/>
      <c r="Y53" s="41"/>
      <c r="Z53" s="41"/>
      <c r="AA53" s="41"/>
      <c r="AB53" s="10">
        <f t="shared" si="0"/>
        <v>1537.47</v>
      </c>
    </row>
    <row r="54" spans="1:29" s="64" customFormat="1" ht="16.5" hidden="1" x14ac:dyDescent="0.3">
      <c r="A54" s="65" t="s">
        <v>107</v>
      </c>
      <c r="B54" s="11" t="s">
        <v>33</v>
      </c>
      <c r="C54" s="87" t="s">
        <v>108</v>
      </c>
      <c r="D54" s="9" t="s">
        <v>73</v>
      </c>
      <c r="E54" s="9" t="s">
        <v>74</v>
      </c>
      <c r="F54" s="9">
        <v>10.561</v>
      </c>
      <c r="G54" s="66" t="s">
        <v>75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96">
        <f>16498.93-1</f>
        <v>16497.93</v>
      </c>
      <c r="X54" s="41">
        <v>-4124.7299999999996</v>
      </c>
      <c r="Y54" s="41"/>
      <c r="Z54" s="41"/>
      <c r="AA54" s="41"/>
      <c r="AB54" s="10">
        <f>SUM(W54:Z54)</f>
        <v>12373.2</v>
      </c>
    </row>
    <row r="55" spans="1:29" s="64" customFormat="1" ht="16.5" hidden="1" x14ac:dyDescent="0.3">
      <c r="A55" s="65" t="s">
        <v>107</v>
      </c>
      <c r="B55" s="11" t="s">
        <v>54</v>
      </c>
      <c r="C55" s="87" t="s">
        <v>108</v>
      </c>
      <c r="D55" s="9" t="s">
        <v>73</v>
      </c>
      <c r="E55" s="9" t="s">
        <v>74</v>
      </c>
      <c r="F55" s="9">
        <v>10.561</v>
      </c>
      <c r="G55" s="66" t="s">
        <v>75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96">
        <v>1</v>
      </c>
      <c r="X55" s="41"/>
      <c r="Y55" s="41"/>
      <c r="Z55" s="41">
        <v>4124.7299999999996</v>
      </c>
      <c r="AA55" s="41"/>
      <c r="AB55" s="10">
        <f>SUM(W55:Z55)</f>
        <v>4125.7299999999996</v>
      </c>
      <c r="AC55" s="97">
        <f>+AB55+AB54</f>
        <v>16498.93</v>
      </c>
    </row>
    <row r="56" spans="1:29" s="17" customFormat="1" ht="16.5" x14ac:dyDescent="0.3">
      <c r="A56" s="66"/>
      <c r="B56" s="11"/>
      <c r="C56" s="66"/>
      <c r="D56" s="66"/>
      <c r="E56" s="66"/>
      <c r="F56" s="66"/>
      <c r="G56" s="66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10">
        <f t="shared" si="0"/>
        <v>0</v>
      </c>
    </row>
    <row r="57" spans="1:29" s="12" customFormat="1" ht="15.75" thickBot="1" x14ac:dyDescent="0.3">
      <c r="A57" s="13"/>
      <c r="B57" s="57"/>
      <c r="C57" s="9"/>
      <c r="D57" s="9"/>
      <c r="E57" s="9"/>
      <c r="F57" s="11"/>
      <c r="G57" s="1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10">
        <f t="shared" si="0"/>
        <v>0</v>
      </c>
    </row>
    <row r="58" spans="1:29" s="12" customFormat="1" ht="15" hidden="1" x14ac:dyDescent="0.25">
      <c r="A58" s="18" t="s">
        <v>30</v>
      </c>
      <c r="B58" s="29"/>
      <c r="C58" s="22"/>
      <c r="D58" s="22"/>
      <c r="E58" s="23"/>
      <c r="F58" s="11"/>
      <c r="G58" s="11"/>
      <c r="H58" s="54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10">
        <f t="shared" si="0"/>
        <v>0</v>
      </c>
    </row>
    <row r="59" spans="1:29" s="12" customFormat="1" ht="15" hidden="1" x14ac:dyDescent="0.25">
      <c r="A59" s="9" t="s">
        <v>109</v>
      </c>
      <c r="B59" s="11"/>
      <c r="C59" s="22"/>
      <c r="D59" s="22"/>
      <c r="E59" s="23"/>
      <c r="F59" s="11"/>
      <c r="G59" s="11"/>
      <c r="H59" s="5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10">
        <f t="shared" si="0"/>
        <v>0</v>
      </c>
    </row>
    <row r="60" spans="1:29" s="12" customFormat="1" ht="15.75" hidden="1" x14ac:dyDescent="0.25">
      <c r="A60" s="84" t="s">
        <v>110</v>
      </c>
      <c r="B60" s="11" t="s">
        <v>33</v>
      </c>
      <c r="C60" s="56" t="s">
        <v>111</v>
      </c>
      <c r="D60" s="22" t="s">
        <v>112</v>
      </c>
      <c r="E60" s="23" t="s">
        <v>113</v>
      </c>
      <c r="F60" s="26">
        <v>17.800999999999998</v>
      </c>
      <c r="G60" s="74" t="s">
        <v>114</v>
      </c>
      <c r="H60" s="54"/>
      <c r="I60" s="39"/>
      <c r="J60" s="39"/>
      <c r="K60" s="39"/>
      <c r="L60" s="39"/>
      <c r="M60" s="39"/>
      <c r="N60" s="39"/>
      <c r="O60" s="39"/>
      <c r="P60" s="39">
        <v>13644</v>
      </c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10">
        <f t="shared" si="0"/>
        <v>13644</v>
      </c>
    </row>
    <row r="61" spans="1:29" s="12" customFormat="1" ht="15" hidden="1" x14ac:dyDescent="0.25">
      <c r="A61" s="28"/>
      <c r="B61" s="11"/>
      <c r="C61" s="22"/>
      <c r="D61" s="22"/>
      <c r="E61" s="23"/>
      <c r="F61" s="11"/>
      <c r="G61" s="11"/>
      <c r="H61" s="5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10">
        <f t="shared" si="0"/>
        <v>0</v>
      </c>
      <c r="AC61" s="38"/>
    </row>
    <row r="62" spans="1:29" s="12" customFormat="1" ht="15" hidden="1" x14ac:dyDescent="0.25">
      <c r="A62" s="28"/>
      <c r="B62" s="11"/>
      <c r="C62" s="9"/>
      <c r="D62" s="40"/>
      <c r="E62" s="9"/>
      <c r="F62" s="9"/>
      <c r="G62" s="9"/>
      <c r="H62" s="5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10">
        <f t="shared" si="0"/>
        <v>0</v>
      </c>
    </row>
    <row r="63" spans="1:29" s="12" customFormat="1" ht="15" hidden="1" x14ac:dyDescent="0.25">
      <c r="A63" s="28"/>
      <c r="B63" s="11"/>
      <c r="C63" s="22"/>
      <c r="D63" s="22"/>
      <c r="E63" s="23"/>
      <c r="F63" s="11"/>
      <c r="G63" s="11"/>
      <c r="H63" s="5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10">
        <f t="shared" si="0"/>
        <v>0</v>
      </c>
    </row>
    <row r="64" spans="1:29" s="12" customFormat="1" ht="15" hidden="1" x14ac:dyDescent="0.25">
      <c r="A64" s="30"/>
      <c r="B64" s="11"/>
      <c r="C64" s="9"/>
      <c r="D64" s="9"/>
      <c r="E64" s="9"/>
      <c r="F64" s="9"/>
      <c r="G64" s="72"/>
      <c r="H64" s="5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10">
        <f t="shared" si="0"/>
        <v>0</v>
      </c>
    </row>
    <row r="65" spans="1:28" s="12" customFormat="1" ht="15" hidden="1" x14ac:dyDescent="0.25">
      <c r="A65" s="30"/>
      <c r="B65" s="11"/>
      <c r="C65" s="9"/>
      <c r="D65" s="9"/>
      <c r="E65" s="9"/>
      <c r="F65" s="9"/>
      <c r="G65" s="72"/>
      <c r="H65" s="5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10">
        <f t="shared" si="0"/>
        <v>0</v>
      </c>
    </row>
    <row r="66" spans="1:28" s="12" customFormat="1" ht="15" hidden="1" x14ac:dyDescent="0.25">
      <c r="A66" s="30"/>
      <c r="B66" s="11"/>
      <c r="C66" s="9"/>
      <c r="D66" s="9"/>
      <c r="E66" s="9"/>
      <c r="F66" s="9"/>
      <c r="G66" s="72"/>
      <c r="H66" s="5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10">
        <f t="shared" ref="AB66" si="1">SUM(H66:Y66)</f>
        <v>0</v>
      </c>
    </row>
    <row r="67" spans="1:28" s="12" customFormat="1" ht="15.75" hidden="1" thickBot="1" x14ac:dyDescent="0.3">
      <c r="A67" s="37"/>
      <c r="B67" s="30"/>
      <c r="C67" s="9"/>
      <c r="D67" s="9"/>
      <c r="E67" s="9"/>
      <c r="F67" s="9"/>
      <c r="G67" s="9"/>
      <c r="H67" s="5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10"/>
    </row>
    <row r="68" spans="1:28" s="8" customFormat="1" ht="17.25" thickBot="1" x14ac:dyDescent="0.35">
      <c r="A68" s="31" t="s">
        <v>115</v>
      </c>
      <c r="B68" s="55"/>
      <c r="C68" s="50"/>
      <c r="D68" s="50"/>
      <c r="E68" s="50"/>
      <c r="F68" s="50"/>
      <c r="G68" s="50"/>
      <c r="H68" s="46">
        <f>SUM(H6:H67)</f>
        <v>4071.46</v>
      </c>
      <c r="I68" s="46">
        <f>SUM(I26:I67)</f>
        <v>10000</v>
      </c>
      <c r="J68" s="46">
        <f>SUM(J7:J22)</f>
        <v>481315</v>
      </c>
      <c r="K68" s="46">
        <f>SUM(K33:K36)</f>
        <v>213484.05</v>
      </c>
      <c r="L68" s="46">
        <f>SUM(L14:L18)</f>
        <v>273072</v>
      </c>
      <c r="M68" s="46">
        <f>SUM(M38:M56)</f>
        <v>15816.817735738099</v>
      </c>
      <c r="N68" s="46">
        <f>SUM(N7:N20)</f>
        <v>351528</v>
      </c>
      <c r="O68" s="46">
        <f>SUM(O38:O56)</f>
        <v>16024.789999999999</v>
      </c>
      <c r="P68" s="46">
        <f>SUM(P59:P63)</f>
        <v>13644</v>
      </c>
      <c r="Q68" s="46">
        <f>SUM(Q38:Q63)</f>
        <v>92043.1</v>
      </c>
      <c r="R68" s="46">
        <f>SUM(R43:R44)</f>
        <v>18105.669999999998</v>
      </c>
      <c r="S68" s="46">
        <f>SUM(S37:S53)</f>
        <v>38080.851069597775</v>
      </c>
      <c r="T68" s="46">
        <f>SUM(T18:T20)</f>
        <v>25000</v>
      </c>
      <c r="U68" s="46">
        <f>SUM(U38:U57)</f>
        <v>1537.47</v>
      </c>
      <c r="V68" s="46">
        <f t="shared" ref="V68:X68" si="2">SUM(V7:V65)</f>
        <v>38760.1</v>
      </c>
      <c r="W68" s="46">
        <f t="shared" si="2"/>
        <v>16498.93</v>
      </c>
      <c r="X68" s="46">
        <f t="shared" si="2"/>
        <v>-4124.7299999999996</v>
      </c>
      <c r="Y68" s="46">
        <f>SUM(Y7:Y65)</f>
        <v>0</v>
      </c>
      <c r="Z68" s="46">
        <f>SUM(Z38:Z56)</f>
        <v>4124.7299999999996</v>
      </c>
      <c r="AA68" s="46">
        <f>SUM(AA44)</f>
        <v>43782.559999999998</v>
      </c>
      <c r="AB68" s="32"/>
    </row>
    <row r="69" spans="1:28" s="8" customFormat="1" ht="16.5" x14ac:dyDescent="0.3">
      <c r="A69" s="14"/>
      <c r="B69" s="14"/>
      <c r="C69" s="15"/>
      <c r="D69" s="15"/>
      <c r="E69" s="15"/>
      <c r="F69" s="15"/>
      <c r="G69" s="15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16"/>
    </row>
    <row r="70" spans="1:28" s="8" customFormat="1" ht="16.5" x14ac:dyDescent="0.3">
      <c r="A70" s="12" t="s">
        <v>116</v>
      </c>
      <c r="C70" s="60"/>
      <c r="D70" s="17"/>
      <c r="E70" s="17"/>
      <c r="F70" s="17"/>
      <c r="G70" s="17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</row>
    <row r="71" spans="1:28" s="8" customFormat="1" ht="16.5" hidden="1" x14ac:dyDescent="0.3">
      <c r="A71" s="12" t="s">
        <v>117</v>
      </c>
      <c r="C71" s="100"/>
      <c r="D71" s="100"/>
      <c r="E71" s="17"/>
      <c r="F71" s="17"/>
      <c r="G71" s="17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</row>
    <row r="72" spans="1:28" s="8" customFormat="1" ht="16.5" hidden="1" x14ac:dyDescent="0.3">
      <c r="A72" s="14" t="s">
        <v>118</v>
      </c>
      <c r="C72" s="17"/>
      <c r="D72" s="17"/>
      <c r="E72" s="17"/>
      <c r="F72" s="17"/>
      <c r="G72" s="17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</row>
    <row r="73" spans="1:28" ht="15" hidden="1" x14ac:dyDescent="0.25">
      <c r="A73" s="12" t="s">
        <v>119</v>
      </c>
    </row>
    <row r="74" spans="1:28" ht="15" hidden="1" x14ac:dyDescent="0.25">
      <c r="A74" s="14" t="s">
        <v>120</v>
      </c>
    </row>
    <row r="75" spans="1:28" ht="15" hidden="1" x14ac:dyDescent="0.25">
      <c r="A75" s="12" t="s">
        <v>121</v>
      </c>
    </row>
    <row r="76" spans="1:28" ht="15" hidden="1" x14ac:dyDescent="0.25">
      <c r="A76" s="14" t="s">
        <v>122</v>
      </c>
    </row>
    <row r="77" spans="1:28" ht="15" hidden="1" x14ac:dyDescent="0.25">
      <c r="A77" s="12" t="s">
        <v>123</v>
      </c>
    </row>
    <row r="78" spans="1:28" ht="15" hidden="1" x14ac:dyDescent="0.25">
      <c r="A78" s="14" t="s">
        <v>124</v>
      </c>
    </row>
    <row r="79" spans="1:28" ht="15" hidden="1" x14ac:dyDescent="0.25">
      <c r="A79" s="12" t="s">
        <v>125</v>
      </c>
    </row>
    <row r="80" spans="1:28" ht="15" hidden="1" x14ac:dyDescent="0.25">
      <c r="A80" s="14" t="s">
        <v>126</v>
      </c>
    </row>
    <row r="81" spans="1:27" ht="15" hidden="1" x14ac:dyDescent="0.25">
      <c r="A81" s="12" t="s">
        <v>127</v>
      </c>
    </row>
    <row r="82" spans="1:27" ht="15" hidden="1" x14ac:dyDescent="0.25">
      <c r="A82" s="14" t="s">
        <v>128</v>
      </c>
    </row>
    <row r="83" spans="1:27" hidden="1" x14ac:dyDescent="0.25"/>
    <row r="84" spans="1:27" s="79" customFormat="1" hidden="1" x14ac:dyDescent="0.25">
      <c r="A84" s="78" t="s">
        <v>129</v>
      </c>
      <c r="C84" s="80"/>
      <c r="D84" s="80"/>
      <c r="E84" s="80"/>
      <c r="F84" s="80"/>
      <c r="G84" s="80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</row>
    <row r="86" spans="1:27" ht="15" hidden="1" x14ac:dyDescent="0.25">
      <c r="A86" s="12" t="s">
        <v>130</v>
      </c>
    </row>
    <row r="87" spans="1:27" ht="15" hidden="1" x14ac:dyDescent="0.25">
      <c r="A87" s="14" t="s">
        <v>131</v>
      </c>
    </row>
    <row r="88" spans="1:27" ht="15" hidden="1" x14ac:dyDescent="0.25">
      <c r="A88" s="12" t="s">
        <v>132</v>
      </c>
    </row>
    <row r="89" spans="1:27" ht="15" hidden="1" x14ac:dyDescent="0.25">
      <c r="A89" s="14" t="s">
        <v>133</v>
      </c>
    </row>
    <row r="90" spans="1:27" ht="15" hidden="1" x14ac:dyDescent="0.25">
      <c r="A90" s="12" t="s">
        <v>134</v>
      </c>
    </row>
    <row r="91" spans="1:27" ht="15" hidden="1" x14ac:dyDescent="0.25">
      <c r="A91" s="14" t="s">
        <v>135</v>
      </c>
    </row>
    <row r="92" spans="1:27" ht="15" hidden="1" x14ac:dyDescent="0.25">
      <c r="A92" s="12" t="s">
        <v>136</v>
      </c>
    </row>
    <row r="93" spans="1:27" ht="15" hidden="1" x14ac:dyDescent="0.25">
      <c r="A93" s="14" t="s">
        <v>137</v>
      </c>
    </row>
    <row r="94" spans="1:27" ht="15" hidden="1" x14ac:dyDescent="0.25">
      <c r="A94" s="12" t="s">
        <v>138</v>
      </c>
    </row>
    <row r="95" spans="1:27" ht="15" hidden="1" x14ac:dyDescent="0.25">
      <c r="A95" s="14" t="s">
        <v>128</v>
      </c>
    </row>
    <row r="96" spans="1:27" ht="15" hidden="1" x14ac:dyDescent="0.25">
      <c r="A96" s="12" t="s">
        <v>139</v>
      </c>
    </row>
    <row r="97" spans="1:25" ht="15" hidden="1" x14ac:dyDescent="0.25">
      <c r="A97" s="14" t="s">
        <v>140</v>
      </c>
    </row>
    <row r="98" spans="1:25" ht="15" hidden="1" x14ac:dyDescent="0.25">
      <c r="A98" s="12" t="s">
        <v>141</v>
      </c>
    </row>
    <row r="99" spans="1:25" ht="15" hidden="1" x14ac:dyDescent="0.25">
      <c r="A99" s="14" t="s">
        <v>142</v>
      </c>
    </row>
    <row r="100" spans="1:25" ht="15" hidden="1" x14ac:dyDescent="0.25">
      <c r="A100" s="12" t="s">
        <v>143</v>
      </c>
    </row>
    <row r="101" spans="1:25" ht="15" hidden="1" x14ac:dyDescent="0.25">
      <c r="A101" s="14" t="s">
        <v>133</v>
      </c>
    </row>
    <row r="102" spans="1:25" ht="15" hidden="1" x14ac:dyDescent="0.25">
      <c r="A102" s="12" t="s">
        <v>144</v>
      </c>
    </row>
    <row r="103" spans="1:25" ht="15" hidden="1" x14ac:dyDescent="0.25">
      <c r="A103" s="14" t="s">
        <v>120</v>
      </c>
    </row>
    <row r="104" spans="1:25" ht="15" hidden="1" x14ac:dyDescent="0.25">
      <c r="A104" s="12" t="s">
        <v>145</v>
      </c>
    </row>
    <row r="105" spans="1:25" ht="15" hidden="1" x14ac:dyDescent="0.25">
      <c r="A105" s="14" t="s">
        <v>146</v>
      </c>
    </row>
    <row r="106" spans="1:25" ht="15" hidden="1" x14ac:dyDescent="0.25">
      <c r="A106" s="12" t="s">
        <v>147</v>
      </c>
    </row>
    <row r="107" spans="1:25" ht="15" hidden="1" x14ac:dyDescent="0.25">
      <c r="A107" s="14" t="s">
        <v>148</v>
      </c>
    </row>
    <row r="108" spans="1:25" hidden="1" x14ac:dyDescent="0.25">
      <c r="A108" s="101" t="s">
        <v>149</v>
      </c>
    </row>
    <row r="109" spans="1:25" hidden="1" x14ac:dyDescent="0.25">
      <c r="A109" s="101"/>
    </row>
    <row r="110" spans="1:25" ht="15" hidden="1" x14ac:dyDescent="0.25">
      <c r="A110" s="12" t="s">
        <v>150</v>
      </c>
    </row>
    <row r="111" spans="1:25" ht="15" hidden="1" x14ac:dyDescent="0.25">
      <c r="A111" s="14" t="s">
        <v>151</v>
      </c>
      <c r="Y111" s="43">
        <f>+AB54+AB55+4124.73</f>
        <v>20623.66</v>
      </c>
    </row>
    <row r="112" spans="1:25" ht="15" hidden="1" x14ac:dyDescent="0.25">
      <c r="A112" s="12" t="s">
        <v>152</v>
      </c>
    </row>
    <row r="113" spans="1:1" ht="15" hidden="1" x14ac:dyDescent="0.25">
      <c r="A113" s="14" t="s">
        <v>146</v>
      </c>
    </row>
    <row r="114" spans="1:1" ht="15" x14ac:dyDescent="0.25">
      <c r="A114" s="12" t="s">
        <v>158</v>
      </c>
    </row>
    <row r="115" spans="1:1" ht="15" x14ac:dyDescent="0.25">
      <c r="A115" s="14" t="s">
        <v>159</v>
      </c>
    </row>
    <row r="121" spans="1:1" ht="16.5" x14ac:dyDescent="0.3">
      <c r="A121" s="8" t="s">
        <v>153</v>
      </c>
    </row>
    <row r="122" spans="1:1" ht="16.5" x14ac:dyDescent="0.3">
      <c r="A122" s="8" t="s">
        <v>154</v>
      </c>
    </row>
    <row r="123" spans="1:1" ht="16.5" x14ac:dyDescent="0.3">
      <c r="A123" s="8" t="s">
        <v>155</v>
      </c>
    </row>
    <row r="124" spans="1:1" ht="16.5" x14ac:dyDescent="0.3">
      <c r="A124" s="8" t="s">
        <v>156</v>
      </c>
    </row>
  </sheetData>
  <mergeCells count="3">
    <mergeCell ref="B1:F1"/>
    <mergeCell ref="C71:D71"/>
    <mergeCell ref="A108:A109"/>
  </mergeCells>
  <phoneticPr fontId="0" type="noConversion"/>
  <hyperlinks>
    <hyperlink ref="A84" r:id="rId1" display="mailto:Lisa.J.Caissie@mass.gov" xr:uid="{A115A46B-A098-4C88-AD5F-4876380EC000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036446F218841831E389EE0ED1EE2" ma:contentTypeVersion="12" ma:contentTypeDescription="Create a new document." ma:contentTypeScope="" ma:versionID="afdb58e2014718c530122b30768bb0ae">
  <xsd:schema xmlns:xsd="http://www.w3.org/2001/XMLSchema" xmlns:xs="http://www.w3.org/2001/XMLSchema" xmlns:p="http://schemas.microsoft.com/office/2006/metadata/properties" xmlns:ns2="f8197ce3-f327-445f-9ae6-74b08f5a20a9" xmlns:ns3="69eef59b-4fb6-4551-80fa-880d5adf8c10" targetNamespace="http://schemas.microsoft.com/office/2006/metadata/properties" ma:root="true" ma:fieldsID="026bd1217e355ff7e2f1f693b614d6df" ns2:_="" ns3:_="">
    <xsd:import namespace="f8197ce3-f327-445f-9ae6-74b08f5a20a9"/>
    <xsd:import namespace="69eef59b-4fb6-4551-80fa-880d5adf8c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97ce3-f327-445f-9ae6-74b08f5a2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eef59b-4fb6-4551-80fa-880d5adf8c10" xsi:nil="true"/>
    <lcf76f155ced4ddcb4097134ff3c332f xmlns="f8197ce3-f327-445f-9ae6-74b08f5a20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60EBDF-DF04-4641-9C45-F4E0D4836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197ce3-f327-445f-9ae6-74b08f5a20a9"/>
    <ds:schemaRef ds:uri="69eef59b-4fb6-4551-80fa-880d5adf8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  <ds:schemaRef ds:uri="69eef59b-4fb6-4551-80fa-880d5adf8c10"/>
    <ds:schemaRef ds:uri="f8197ce3-f327-445f-9ae6-74b08f5a20a9"/>
  </ds:schemaRefs>
</ds:datastoreItem>
</file>

<file path=customXml/itemProps3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Manager/>
  <Company>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DMANN</dc:creator>
  <cp:keywords/>
  <dc:description/>
  <cp:lastModifiedBy>Howard, Patricia (EOL)</cp:lastModifiedBy>
  <cp:revision/>
  <dcterms:created xsi:type="dcterms:W3CDTF">2000-04-13T13:33:42Z</dcterms:created>
  <dcterms:modified xsi:type="dcterms:W3CDTF">2025-08-28T18:43:53Z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0x010100A95036446F218841831E389EE0ED1EE2</vt:lpwstr>
  </property>
  <property fmtid="{D5CDD505-2E9C-101B-9397-08002B2CF9AE}" pid="3" name="MediaServiceImageTags">
    <vt:lpwstr/>
  </property>
</Properties>
</file>