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BROCKTON/"/>
    </mc:Choice>
  </mc:AlternateContent>
  <xr:revisionPtr revIDLastSave="0" documentId="8_{66DB856C-C151-4ACA-9D59-240A7E7763E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BROCKTON" sheetId="2" r:id="rId1"/>
  </sheets>
  <definedNames>
    <definedName name="_xlnm.Print_Area" localSheetId="0">BROCKTON!$A$1:$H$96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94" i="2" l="1"/>
  <c r="AA78" i="2"/>
  <c r="AA79" i="2"/>
  <c r="Y78" i="2"/>
  <c r="Y94" i="2" s="1"/>
  <c r="X94" i="2"/>
  <c r="AA77" i="2"/>
  <c r="W94" i="2"/>
  <c r="V94" i="2"/>
  <c r="AA84" i="2"/>
  <c r="AA76" i="2"/>
  <c r="U94" i="2"/>
  <c r="AA71" i="2"/>
  <c r="T70" i="2"/>
  <c r="AA70" i="2" s="1"/>
  <c r="S94" i="2"/>
  <c r="R94" i="2"/>
  <c r="AA73" i="2"/>
  <c r="AA74" i="2"/>
  <c r="AA75" i="2"/>
  <c r="AA72" i="2"/>
  <c r="AA17" i="2"/>
  <c r="AA13" i="2"/>
  <c r="Q16" i="2"/>
  <c r="AA16" i="2" s="1"/>
  <c r="Q12" i="2"/>
  <c r="AA12" i="2" s="1"/>
  <c r="P68" i="2"/>
  <c r="AA68" i="2" s="1"/>
  <c r="AA69" i="2"/>
  <c r="O14" i="2"/>
  <c r="O94" i="2" s="1"/>
  <c r="AA65" i="2"/>
  <c r="N94" i="2"/>
  <c r="M94" i="2"/>
  <c r="AA36" i="2"/>
  <c r="AA37" i="2"/>
  <c r="L94" i="2"/>
  <c r="AA60" i="2"/>
  <c r="AA62" i="2"/>
  <c r="K59" i="2"/>
  <c r="AA59" i="2" s="1"/>
  <c r="K61" i="2"/>
  <c r="AA61" i="2" s="1"/>
  <c r="AA9" i="2"/>
  <c r="AA11" i="2"/>
  <c r="J10" i="2"/>
  <c r="AA10" i="2" s="1"/>
  <c r="J8" i="2"/>
  <c r="AA52" i="2"/>
  <c r="I51" i="2"/>
  <c r="AA51" i="2" s="1"/>
  <c r="AA64" i="2"/>
  <c r="T94" i="2" l="1"/>
  <c r="Q94" i="2"/>
  <c r="P94" i="2"/>
  <c r="AA66" i="2"/>
  <c r="J94" i="2"/>
  <c r="K94" i="2"/>
  <c r="AA8" i="2"/>
  <c r="I94" i="2"/>
  <c r="AA93" i="2"/>
  <c r="H94" i="2"/>
</calcChain>
</file>

<file path=xl/sharedStrings.xml><?xml version="1.0" encoding="utf-8"?>
<sst xmlns="http://schemas.openxmlformats.org/spreadsheetml/2006/main" count="272" uniqueCount="161">
  <si>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</si>
  <si>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</si>
  <si>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</si>
  <si>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</si>
  <si>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</si>
  <si>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</si>
  <si>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</si>
  <si>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</si>
  <si>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</si>
  <si>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</si>
  <si>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</si>
  <si>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</si>
  <si>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</si>
  <si>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</si>
  <si>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4400-3067</t>
  </si>
  <si>
    <t>K103</t>
  </si>
  <si>
    <t>7003-1631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</si>
  <si>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</si>
  <si>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</si>
  <si>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</si>
  <si>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</si>
  <si>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</si>
  <si>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</si>
  <si>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</si>
  <si>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</si>
  <si>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</si>
  <si>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</si>
  <si>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</si>
  <si>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</si>
  <si>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</si>
  <si>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</si>
  <si>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</si>
  <si>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</si>
  <si>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</si>
  <si>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</si>
  <si>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UI-35950-21-60-A-25</t>
  </si>
  <si>
    <t>TO ADD WPP SNAP EXPANSION FUNDS</t>
  </si>
  <si>
    <t>INITIAL AWARD FY24</t>
  </si>
  <si>
    <t>JULY 1, 2024-SEPT. 30, 2024</t>
  </si>
  <si>
    <t>F20243067</t>
  </si>
  <si>
    <t>CT EOL 25CCBWIBWP</t>
  </si>
  <si>
    <t>INITIAL AWARD FY25 JUNE 5, 2024</t>
  </si>
  <si>
    <t>234MA441Q7503 </t>
  </si>
  <si>
    <t>CT EOL 25CCBWIBNEGREA</t>
  </si>
  <si>
    <t>BUDGET #1 FY25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</si>
  <si>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</si>
  <si>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</si>
  <si>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</si>
  <si>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</si>
  <si>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</si>
  <si>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</si>
  <si>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 JULY 23, 2024</t>
  </si>
  <si>
    <t>TO ADD RESEA FUNDS</t>
  </si>
  <si>
    <t>BUDGET #2 FY25</t>
  </si>
  <si>
    <t>CT EOL 25CCBWIBWIA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</si>
  <si>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</si>
  <si>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</si>
  <si>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</si>
  <si>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</si>
  <si>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</si>
  <si>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</si>
  <si>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</si>
  <si>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</si>
  <si>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WP 90%</t>
  </si>
  <si>
    <t>FES2025</t>
  </si>
  <si>
    <t>JULY 1, 2025-JUNE 30, 2026</t>
  </si>
  <si>
    <t>WP 10%</t>
  </si>
  <si>
    <t>BUDGET #3 FY25</t>
  </si>
  <si>
    <t>TO ADD WP FUNDS</t>
  </si>
  <si>
    <t>BUDGET #3 FY25 SEPTEMBER 3, 2024</t>
  </si>
  <si>
    <t>BUDGET #4 FY25</t>
  </si>
  <si>
    <t>TO ADD SOS FUNDS</t>
  </si>
  <si>
    <t>BUDGET #4 FY25 SEPT 18, 2024</t>
  </si>
  <si>
    <t>CT EOL 25CCBWIBSOSWTF</t>
  </si>
  <si>
    <t>STATE ONE STOP</t>
  </si>
  <si>
    <t>STOSCC2025</t>
  </si>
  <si>
    <t>BUDGET #5 FY25</t>
  </si>
  <si>
    <t>WTRUSTF25</t>
  </si>
  <si>
    <t>TO ADD WTF FUNDS</t>
  </si>
  <si>
    <t>BUDGET #5 FY25 SEPT 20, 2024</t>
  </si>
  <si>
    <t>WORKFORCE TRAINING FUND</t>
  </si>
  <si>
    <t>BUDGET #6 FY25</t>
  </si>
  <si>
    <t>BUDGET #6 FY25 OCT 24, 2024</t>
  </si>
  <si>
    <t>BUDGET #7 FY25</t>
  </si>
  <si>
    <t>TO ADD WIOA ADULT FUNDS</t>
  </si>
  <si>
    <t>BUDGET #7 FY25 NOVEMBER 4, 2024</t>
  </si>
  <si>
    <t>FWIAADT25B</t>
  </si>
  <si>
    <t>TO ADD SHELTER FUNDS</t>
  </si>
  <si>
    <t>BUDGET #8 FY25</t>
  </si>
  <si>
    <t>OCTOBER 1,2024-JUNE 30, 2025</t>
  </si>
  <si>
    <t>WKFO107425</t>
  </si>
  <si>
    <t>7002-1074</t>
  </si>
  <si>
    <t>EDCS</t>
  </si>
  <si>
    <t>JULY 1, 2025-DECEMBER 31, 2025</t>
  </si>
  <si>
    <t>BUDGET #8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</si>
  <si>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</si>
  <si>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</si>
  <si>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#9 FY25</t>
  </si>
  <si>
    <t>TO ADD FY25 DISLOCATED WORKER</t>
  </si>
  <si>
    <t>BUDGET #9 FY25 NOVEMBER 20, 2024</t>
  </si>
  <si>
    <t>DISLOCATED WORKER</t>
  </si>
  <si>
    <t>FWIADWK25A</t>
  </si>
  <si>
    <t>7003-1778</t>
  </si>
  <si>
    <t>FWIADWK25B</t>
  </si>
  <si>
    <t>BUDGET #10 FY25</t>
  </si>
  <si>
    <t>TO ADD PARTNER FUNDS</t>
  </si>
  <si>
    <t>BUDGET #10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</si>
  <si>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</si>
  <si>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</si>
  <si>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</si>
  <si>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</si>
  <si>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</si>
  <si>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</si>
  <si>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</si>
  <si>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</si>
  <si>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</si>
  <si>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</si>
  <si>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</si>
  <si>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</si>
  <si>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</si>
  <si>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</si>
  <si>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</si>
  <si>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</si>
  <si>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</si>
  <si>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#11 FY25 DECEMBER 23, 2024</t>
  </si>
  <si>
    <t xml:space="preserve">JVSG FY25 Infrastructure </t>
  </si>
  <si>
    <t>FVETS2024</t>
  </si>
  <si>
    <t>7002-6628</t>
  </si>
  <si>
    <t>K109</t>
  </si>
  <si>
    <t>CT EOL 25CCBWIBVETSUI</t>
  </si>
  <si>
    <t>BUDGET #11 FY25</t>
  </si>
  <si>
    <t>BUDGET #12 FY25</t>
  </si>
  <si>
    <t>BUDGET #12 FY25 JANUARY 8, 2025</t>
  </si>
  <si>
    <t>PART 2A:  MCC CAPACITY-EA SHELTER SUPPLEMENTAL FUNDING</t>
  </si>
  <si>
    <t>TO ADD DTA WPP</t>
  </si>
  <si>
    <t>BUDGET #13 FY25 JANUARY 17, 2025</t>
  </si>
  <si>
    <t>DTA WPP</t>
  </si>
  <si>
    <t>SPSS2025</t>
  </si>
  <si>
    <t>4400-1979</t>
  </si>
  <si>
    <t>K227</t>
  </si>
  <si>
    <t>BUDGET #13 FY25</t>
  </si>
  <si>
    <t>BUDGET #14 FY25</t>
  </si>
  <si>
    <t>TO INCREASE JVSG FUNDS</t>
  </si>
  <si>
    <t>BUDGET #14 FY25 FEB 13, 2025</t>
  </si>
  <si>
    <t>BUDGET #15 FY25</t>
  </si>
  <si>
    <t>BUDGET #15  FY25 MARCH 6, 2025</t>
  </si>
  <si>
    <t>MA SCSEP</t>
  </si>
  <si>
    <t>FAD24A60AD</t>
  </si>
  <si>
    <t>9110-1178</t>
  </si>
  <si>
    <t>K116</t>
  </si>
  <si>
    <t>BUDGET #16 FY25</t>
  </si>
  <si>
    <t>BUDGET #16  FY25 MAY 2, 2025</t>
  </si>
  <si>
    <t>BUDGET #17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</si>
  <si>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</si>
  <si>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</si>
  <si>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TO ADD WPP EXPANSION FUNDS</t>
  </si>
  <si>
    <t>BUDGET #17  FY25 MAY 15, 2025</t>
  </si>
  <si>
    <t>BUDGET #18 FY25</t>
  </si>
  <si>
    <t>TO ADJUST WPP EXPANSION FUNDS</t>
  </si>
  <si>
    <t>Please note, there will be a revision in FY26 to not only add the FY26 funds 
but any balances in FY25 will also be rolled into FY26</t>
  </si>
  <si>
    <t>BUDGET #18 FY25 JUNE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</si>
</sst>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i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2" fillId="0" borderId="0"/>
    <xf numFmtId="0" fontId="22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20" fillId="0" borderId="7" xfId="0" applyFont="1" applyBorder="1" applyAlignment="1">
      <alignment horizontal="center" wrapText="1"/>
    </xf>
    <xf numFmtId="0" fontId="14" fillId="0" borderId="3" xfId="0" applyFont="1" applyBorder="1"/>
    <xf numFmtId="0" fontId="8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3" fillId="2" borderId="0" xfId="3" applyFont="1" applyFill="1" applyAlignment="1">
      <alignment vertical="center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4" fontId="3" fillId="2" borderId="0" xfId="1" applyFont="1" applyFill="1"/>
    <xf numFmtId="0" fontId="3" fillId="2" borderId="0" xfId="0" applyFont="1" applyFill="1"/>
    <xf numFmtId="0" fontId="16" fillId="0" borderId="0" xfId="0" applyFont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5" fillId="2" borderId="0" xfId="0" applyFont="1" applyFill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4"/>
  <sheetViews>
    <sheetView tabSelected="1" zoomScale="140" zoomScaleNormal="140" workbookViewId="0">
      <selection activeCell="A3" sqref="A3"/>
    </sheetView>
  </sheetViews>
  <sheetFormatPr defaultColWidth="9.15234375" defaultRowHeight="14.6" x14ac:dyDescent="0.4"/>
  <cols>
    <col min="1" max="1" width="78.2304687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10.921875" style="2" customWidth="1"/>
    <col min="7" max="7" width="29.23046875" style="27" customWidth="1"/>
    <col min="8" max="8" width="15.4609375" style="2" hidden="1" customWidth="1"/>
    <col min="9" max="9" width="12.921875" style="2" hidden="1" customWidth="1"/>
    <col min="10" max="19" width="13.84375" style="2" hidden="1" customWidth="1"/>
    <col min="20" max="20" width="12.15234375" style="2" hidden="1" customWidth="1"/>
    <col min="21" max="22" width="13.84375" style="2" hidden="1" customWidth="1"/>
    <col min="23" max="24" width="13.765625" style="2" hidden="1" customWidth="1"/>
    <col min="25" max="25" width="13.69140625" style="2" hidden="1" customWidth="1"/>
    <col min="26" max="26" width="13.69140625" style="2" customWidth="1"/>
    <col min="27" max="27" width="12.3046875" style="44" hidden="1" customWidth="1"/>
    <col min="28" max="28" width="14" style="3" bestFit="1" customWidth="1"/>
    <col min="29" max="16384" width="9.15234375" style="3"/>
  </cols>
  <sheetData>
    <row r="1" spans="1:27" ht="20.149999999999999" x14ac:dyDescent="0.5">
      <c r="A1" s="3" t="s">
        <v>11</v>
      </c>
      <c r="B1" s="104" t="s">
        <v>10</v>
      </c>
      <c r="C1" s="105"/>
      <c r="D1" s="105"/>
      <c r="E1" s="105"/>
      <c r="F1" s="105"/>
      <c r="G1" s="105"/>
      <c r="H1" s="10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7" ht="20.149999999999999" x14ac:dyDescent="0.5">
      <c r="B2" s="6"/>
      <c r="C2" s="6"/>
      <c r="D2" s="6"/>
      <c r="E2" s="7"/>
      <c r="F2" s="7"/>
    </row>
    <row r="3" spans="1:27" ht="20.149999999999999" x14ac:dyDescent="0.5">
      <c r="A3" s="4" t="s">
        <v>12</v>
      </c>
      <c r="B3" s="6" t="s">
        <v>7</v>
      </c>
      <c r="C3" s="1"/>
    </row>
    <row r="4" spans="1:27" ht="20.6" thickBot="1" x14ac:dyDescent="0.55000000000000004">
      <c r="A4" s="4"/>
      <c r="B4" s="5"/>
      <c r="C4" s="1"/>
    </row>
    <row r="5" spans="1:27" s="10" customFormat="1" ht="38.5" customHeight="1" thickBot="1" x14ac:dyDescent="0.4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25</v>
      </c>
      <c r="H5" s="9" t="s">
        <v>37</v>
      </c>
      <c r="I5" s="69" t="s">
        <v>44</v>
      </c>
      <c r="J5" s="69" t="s">
        <v>53</v>
      </c>
      <c r="K5" s="69" t="s">
        <v>67</v>
      </c>
      <c r="L5" s="69" t="s">
        <v>70</v>
      </c>
      <c r="M5" s="69" t="s">
        <v>76</v>
      </c>
      <c r="N5" s="69" t="s">
        <v>81</v>
      </c>
      <c r="O5" s="69" t="s">
        <v>83</v>
      </c>
      <c r="P5" s="69" t="s">
        <v>88</v>
      </c>
      <c r="Q5" s="69" t="s">
        <v>97</v>
      </c>
      <c r="R5" s="69" t="s">
        <v>104</v>
      </c>
      <c r="S5" s="69" t="s">
        <v>130</v>
      </c>
      <c r="T5" s="69" t="s">
        <v>131</v>
      </c>
      <c r="U5" s="69" t="s">
        <v>140</v>
      </c>
      <c r="V5" s="69" t="s">
        <v>141</v>
      </c>
      <c r="W5" s="69" t="s">
        <v>144</v>
      </c>
      <c r="X5" s="69" t="s">
        <v>150</v>
      </c>
      <c r="Y5" s="69" t="s">
        <v>152</v>
      </c>
      <c r="Z5" s="69" t="s">
        <v>157</v>
      </c>
      <c r="AA5" s="33" t="s">
        <v>6</v>
      </c>
    </row>
    <row r="6" spans="1:27" s="10" customFormat="1" hidden="1" x14ac:dyDescent="0.4">
      <c r="A6" s="9" t="s">
        <v>8</v>
      </c>
      <c r="B6" s="9"/>
      <c r="C6" s="9"/>
      <c r="D6" s="9"/>
      <c r="E6" s="9"/>
      <c r="F6" s="9"/>
      <c r="G6" s="9"/>
      <c r="H6" s="4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45"/>
    </row>
    <row r="7" spans="1:27" s="10" customFormat="1" hidden="1" x14ac:dyDescent="0.4">
      <c r="A7" s="15" t="s">
        <v>54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33"/>
    </row>
    <row r="8" spans="1:27" s="10" customFormat="1" hidden="1" x14ac:dyDescent="0.4">
      <c r="A8" s="71" t="s">
        <v>55</v>
      </c>
      <c r="B8" s="16" t="s">
        <v>56</v>
      </c>
      <c r="C8" s="57" t="s">
        <v>57</v>
      </c>
      <c r="D8" s="15" t="s">
        <v>16</v>
      </c>
      <c r="E8" s="15">
        <v>6501</v>
      </c>
      <c r="F8" s="16">
        <v>17.259</v>
      </c>
      <c r="G8" s="76" t="s">
        <v>26</v>
      </c>
      <c r="H8" s="48"/>
      <c r="I8" s="48"/>
      <c r="J8" s="48">
        <f>881127-1</f>
        <v>881126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33">
        <f>SUM(J8)</f>
        <v>881126</v>
      </c>
    </row>
    <row r="9" spans="1:27" s="10" customFormat="1" hidden="1" x14ac:dyDescent="0.4">
      <c r="A9" s="71" t="s">
        <v>55</v>
      </c>
      <c r="B9" s="16" t="s">
        <v>58</v>
      </c>
      <c r="C9" s="57" t="s">
        <v>57</v>
      </c>
      <c r="D9" s="15" t="s">
        <v>16</v>
      </c>
      <c r="E9" s="15">
        <v>6501</v>
      </c>
      <c r="F9" s="16">
        <v>17.259</v>
      </c>
      <c r="G9" s="76" t="s">
        <v>26</v>
      </c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33">
        <f t="shared" ref="AA9:AA11" si="0">SUM(J9)</f>
        <v>1</v>
      </c>
    </row>
    <row r="10" spans="1:27" s="10" customFormat="1" hidden="1" x14ac:dyDescent="0.4">
      <c r="A10" s="18" t="s">
        <v>59</v>
      </c>
      <c r="B10" s="16" t="s">
        <v>56</v>
      </c>
      <c r="C10" s="57" t="s">
        <v>60</v>
      </c>
      <c r="D10" s="15" t="s">
        <v>19</v>
      </c>
      <c r="E10" s="15">
        <v>6502</v>
      </c>
      <c r="F10" s="15">
        <v>17.257999999999999</v>
      </c>
      <c r="G10" s="76" t="s">
        <v>26</v>
      </c>
      <c r="H10" s="48"/>
      <c r="I10" s="48"/>
      <c r="J10" s="48">
        <f>145752-1</f>
        <v>145751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33">
        <f t="shared" si="0"/>
        <v>145751</v>
      </c>
    </row>
    <row r="11" spans="1:27" s="10" customFormat="1" hidden="1" x14ac:dyDescent="0.4">
      <c r="A11" s="18" t="s">
        <v>59</v>
      </c>
      <c r="B11" s="16" t="s">
        <v>58</v>
      </c>
      <c r="C11" s="57" t="s">
        <v>60</v>
      </c>
      <c r="D11" s="15" t="s">
        <v>19</v>
      </c>
      <c r="E11" s="15">
        <v>6502</v>
      </c>
      <c r="F11" s="15">
        <v>17.257999999999999</v>
      </c>
      <c r="G11" s="76" t="s">
        <v>26</v>
      </c>
      <c r="H11" s="48"/>
      <c r="I11" s="48"/>
      <c r="J11" s="48">
        <v>1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33">
        <f t="shared" si="0"/>
        <v>1</v>
      </c>
    </row>
    <row r="12" spans="1:27" s="10" customFormat="1" hidden="1" x14ac:dyDescent="0.4">
      <c r="A12" s="31" t="s">
        <v>100</v>
      </c>
      <c r="B12" s="16" t="s">
        <v>56</v>
      </c>
      <c r="C12" s="15" t="s">
        <v>101</v>
      </c>
      <c r="D12" s="15" t="s">
        <v>102</v>
      </c>
      <c r="E12" s="15">
        <v>6503</v>
      </c>
      <c r="F12" s="15">
        <v>17.277999999999999</v>
      </c>
      <c r="G12" s="82" t="s">
        <v>26</v>
      </c>
      <c r="H12" s="48"/>
      <c r="I12" s="48"/>
      <c r="J12" s="48"/>
      <c r="K12" s="48"/>
      <c r="L12" s="48"/>
      <c r="M12" s="48"/>
      <c r="N12" s="48"/>
      <c r="O12" s="48"/>
      <c r="P12" s="48"/>
      <c r="Q12" s="48">
        <f>124584-1</f>
        <v>124583</v>
      </c>
      <c r="R12" s="48"/>
      <c r="S12" s="48"/>
      <c r="T12" s="48"/>
      <c r="U12" s="48"/>
      <c r="V12" s="48"/>
      <c r="W12" s="48"/>
      <c r="X12" s="48"/>
      <c r="Y12" s="48"/>
      <c r="Z12" s="48"/>
      <c r="AA12" s="33">
        <f>Q12</f>
        <v>124583</v>
      </c>
    </row>
    <row r="13" spans="1:27" s="10" customFormat="1" hidden="1" x14ac:dyDescent="0.4">
      <c r="A13" s="31" t="s">
        <v>100</v>
      </c>
      <c r="B13" s="16" t="s">
        <v>58</v>
      </c>
      <c r="C13" s="15" t="s">
        <v>101</v>
      </c>
      <c r="D13" s="15" t="s">
        <v>102</v>
      </c>
      <c r="E13" s="15">
        <v>6503</v>
      </c>
      <c r="F13" s="15">
        <v>17.277999999999999</v>
      </c>
      <c r="G13" s="82" t="s">
        <v>26</v>
      </c>
      <c r="H13" s="48"/>
      <c r="I13" s="48"/>
      <c r="J13" s="48"/>
      <c r="K13" s="48"/>
      <c r="L13" s="48"/>
      <c r="M13" s="48"/>
      <c r="N13" s="48"/>
      <c r="O13" s="48"/>
      <c r="P13" s="48"/>
      <c r="Q13" s="48">
        <v>1</v>
      </c>
      <c r="R13" s="48"/>
      <c r="S13" s="48"/>
      <c r="T13" s="48"/>
      <c r="U13" s="48"/>
      <c r="V13" s="48"/>
      <c r="W13" s="48"/>
      <c r="X13" s="48"/>
      <c r="Y13" s="48"/>
      <c r="Z13" s="48"/>
      <c r="AA13" s="33">
        <f>Q13</f>
        <v>1</v>
      </c>
    </row>
    <row r="14" spans="1:27" s="10" customFormat="1" hidden="1" x14ac:dyDescent="0.4">
      <c r="A14" s="18" t="s">
        <v>59</v>
      </c>
      <c r="B14" s="16" t="s">
        <v>56</v>
      </c>
      <c r="C14" s="57" t="s">
        <v>86</v>
      </c>
      <c r="D14" s="15" t="s">
        <v>19</v>
      </c>
      <c r="E14" s="15">
        <v>6502</v>
      </c>
      <c r="F14" s="15">
        <v>17.257999999999999</v>
      </c>
      <c r="G14" s="82" t="s">
        <v>26</v>
      </c>
      <c r="H14" s="48"/>
      <c r="I14" s="48"/>
      <c r="J14" s="48"/>
      <c r="K14" s="48"/>
      <c r="L14" s="48"/>
      <c r="M14" s="48"/>
      <c r="N14" s="48"/>
      <c r="O14" s="48">
        <f>595641-1</f>
        <v>595640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33"/>
    </row>
    <row r="15" spans="1:27" s="10" customFormat="1" hidden="1" x14ac:dyDescent="0.4">
      <c r="A15" s="18" t="s">
        <v>59</v>
      </c>
      <c r="B15" s="16" t="s">
        <v>58</v>
      </c>
      <c r="C15" s="57" t="s">
        <v>86</v>
      </c>
      <c r="D15" s="15" t="s">
        <v>19</v>
      </c>
      <c r="E15" s="15">
        <v>6502</v>
      </c>
      <c r="F15" s="15">
        <v>17.257999999999999</v>
      </c>
      <c r="G15" s="82" t="s">
        <v>26</v>
      </c>
      <c r="H15" s="48"/>
      <c r="I15" s="48"/>
      <c r="J15" s="48"/>
      <c r="K15" s="48"/>
      <c r="L15" s="48"/>
      <c r="M15" s="48"/>
      <c r="N15" s="48"/>
      <c r="O15" s="48">
        <v>1</v>
      </c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33"/>
    </row>
    <row r="16" spans="1:27" s="10" customFormat="1" hidden="1" x14ac:dyDescent="0.4">
      <c r="A16" s="31" t="s">
        <v>100</v>
      </c>
      <c r="B16" s="16" t="s">
        <v>56</v>
      </c>
      <c r="C16" s="15" t="s">
        <v>103</v>
      </c>
      <c r="D16" s="15" t="s">
        <v>102</v>
      </c>
      <c r="E16" s="15">
        <v>6503</v>
      </c>
      <c r="F16" s="15">
        <v>17.277999999999999</v>
      </c>
      <c r="G16" s="82" t="s">
        <v>26</v>
      </c>
      <c r="H16" s="48"/>
      <c r="I16" s="48"/>
      <c r="J16" s="48"/>
      <c r="K16" s="48"/>
      <c r="L16" s="48"/>
      <c r="M16" s="48"/>
      <c r="N16" s="48"/>
      <c r="O16" s="48"/>
      <c r="P16" s="48"/>
      <c r="Q16" s="48">
        <f>453352-1</f>
        <v>453351</v>
      </c>
      <c r="R16" s="48"/>
      <c r="S16" s="48"/>
      <c r="T16" s="48"/>
      <c r="U16" s="48"/>
      <c r="V16" s="48"/>
      <c r="W16" s="48"/>
      <c r="X16" s="48"/>
      <c r="Y16" s="48"/>
      <c r="Z16" s="48"/>
      <c r="AA16" s="33">
        <f>Q16</f>
        <v>453351</v>
      </c>
    </row>
    <row r="17" spans="1:28" s="10" customFormat="1" hidden="1" x14ac:dyDescent="0.4">
      <c r="A17" s="31" t="s">
        <v>100</v>
      </c>
      <c r="B17" s="16" t="s">
        <v>58</v>
      </c>
      <c r="C17" s="15" t="s">
        <v>103</v>
      </c>
      <c r="D17" s="15" t="s">
        <v>102</v>
      </c>
      <c r="E17" s="15">
        <v>6503</v>
      </c>
      <c r="F17" s="15">
        <v>17.277999999999999</v>
      </c>
      <c r="G17" s="82" t="s">
        <v>26</v>
      </c>
      <c r="H17" s="48"/>
      <c r="I17" s="48"/>
      <c r="J17" s="48"/>
      <c r="K17" s="48"/>
      <c r="L17" s="48"/>
      <c r="M17" s="48"/>
      <c r="N17" s="48"/>
      <c r="O17" s="48"/>
      <c r="P17" s="48"/>
      <c r="Q17" s="48">
        <v>1</v>
      </c>
      <c r="R17" s="48"/>
      <c r="S17" s="48"/>
      <c r="T17" s="48"/>
      <c r="U17" s="48"/>
      <c r="V17" s="48"/>
      <c r="W17" s="48"/>
      <c r="X17" s="48"/>
      <c r="Y17" s="48"/>
      <c r="Z17" s="48"/>
      <c r="AA17" s="33">
        <f>Q17</f>
        <v>1</v>
      </c>
    </row>
    <row r="18" spans="1:28" s="10" customFormat="1" hidden="1" x14ac:dyDescent="0.4">
      <c r="A18" s="31"/>
      <c r="B18" s="16"/>
      <c r="C18" s="47"/>
      <c r="D18" s="15"/>
      <c r="E18" s="16"/>
      <c r="F18" s="15"/>
      <c r="G18" s="76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33"/>
    </row>
    <row r="19" spans="1:28" s="10" customFormat="1" ht="15.9" hidden="1" x14ac:dyDescent="0.45">
      <c r="A19" s="31"/>
      <c r="B19" s="16"/>
      <c r="C19" s="15"/>
      <c r="D19" s="56"/>
      <c r="E19" s="72"/>
      <c r="F19" s="15"/>
      <c r="G19" s="76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33"/>
    </row>
    <row r="20" spans="1:28" s="10" customFormat="1" ht="15.9" hidden="1" x14ac:dyDescent="0.45">
      <c r="A20" s="31"/>
      <c r="B20" s="16"/>
      <c r="C20" s="15"/>
      <c r="D20" s="56"/>
      <c r="E20" s="72"/>
      <c r="F20" s="15"/>
      <c r="G20" s="76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33"/>
    </row>
    <row r="21" spans="1:28" s="10" customFormat="1" hidden="1" x14ac:dyDescent="0.4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33"/>
      <c r="AB21" s="54"/>
    </row>
    <row r="22" spans="1:28" s="10" customFormat="1" ht="15.45" hidden="1" x14ac:dyDescent="0.4">
      <c r="A22" s="31"/>
      <c r="B22" s="16"/>
      <c r="C22" s="15"/>
      <c r="D22" s="56"/>
      <c r="E22" s="16"/>
      <c r="F22" s="16"/>
      <c r="G22" s="16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33"/>
    </row>
    <row r="23" spans="1:28" s="10" customFormat="1" hidden="1" x14ac:dyDescent="0.4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33"/>
    </row>
    <row r="24" spans="1:28" s="10" customFormat="1" hidden="1" x14ac:dyDescent="0.4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33"/>
    </row>
    <row r="25" spans="1:28" s="10" customFormat="1" hidden="1" x14ac:dyDescent="0.4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33"/>
    </row>
    <row r="26" spans="1:28" s="10" customFormat="1" hidden="1" x14ac:dyDescent="0.4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33"/>
    </row>
    <row r="27" spans="1:28" s="10" customFormat="1" hidden="1" x14ac:dyDescent="0.4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33"/>
      <c r="AB27" s="54"/>
    </row>
    <row r="28" spans="1:28" s="10" customFormat="1" hidden="1" x14ac:dyDescent="0.4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33"/>
    </row>
    <row r="29" spans="1:28" s="10" customFormat="1" hidden="1" x14ac:dyDescent="0.4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33"/>
    </row>
    <row r="30" spans="1:28" s="10" customFormat="1" hidden="1" x14ac:dyDescent="0.4">
      <c r="A30" s="40"/>
      <c r="B30" s="59"/>
      <c r="C30" s="60"/>
      <c r="D30" s="30"/>
      <c r="E30" s="61"/>
      <c r="F30" s="61"/>
      <c r="G30" s="61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33"/>
    </row>
    <row r="31" spans="1:28" s="10" customFormat="1" hidden="1" x14ac:dyDescent="0.4">
      <c r="A31" s="40"/>
      <c r="B31" s="16"/>
      <c r="C31" s="60"/>
      <c r="D31" s="30"/>
      <c r="E31" s="61"/>
      <c r="F31" s="61"/>
      <c r="G31" s="61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33"/>
    </row>
    <row r="32" spans="1:28" s="10" customFormat="1" hidden="1" x14ac:dyDescent="0.4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33"/>
    </row>
    <row r="33" spans="1:27" s="10" customFormat="1" ht="15.9" hidden="1" x14ac:dyDescent="0.45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33"/>
    </row>
    <row r="34" spans="1:27" s="10" customFormat="1" hidden="1" x14ac:dyDescent="0.4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33"/>
    </row>
    <row r="35" spans="1:27" s="10" customFormat="1" hidden="1" x14ac:dyDescent="0.4">
      <c r="A35" s="15" t="s">
        <v>73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33"/>
    </row>
    <row r="36" spans="1:27" s="10" customFormat="1" ht="15" hidden="1" x14ac:dyDescent="0.4">
      <c r="A36" s="29" t="s">
        <v>80</v>
      </c>
      <c r="B36" s="67" t="s">
        <v>45</v>
      </c>
      <c r="C36" s="52" t="s">
        <v>77</v>
      </c>
      <c r="D36" s="73" t="s">
        <v>17</v>
      </c>
      <c r="E36" s="74" t="s">
        <v>18</v>
      </c>
      <c r="F36" s="15" t="s">
        <v>13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33">
        <f>M36</f>
        <v>95000</v>
      </c>
    </row>
    <row r="37" spans="1:27" s="10" customFormat="1" hidden="1" x14ac:dyDescent="0.4">
      <c r="A37" s="34" t="s">
        <v>74</v>
      </c>
      <c r="B37" s="67" t="s">
        <v>45</v>
      </c>
      <c r="C37" s="62" t="s">
        <v>75</v>
      </c>
      <c r="D37" s="73" t="s">
        <v>23</v>
      </c>
      <c r="E37" s="73" t="s">
        <v>24</v>
      </c>
      <c r="F37" s="16" t="s">
        <v>13</v>
      </c>
      <c r="G37" s="16"/>
      <c r="H37" s="50"/>
      <c r="I37" s="50"/>
      <c r="J37" s="50"/>
      <c r="K37" s="50"/>
      <c r="L37" s="50">
        <v>363225.66</v>
      </c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33">
        <f>L37</f>
        <v>363225.66</v>
      </c>
    </row>
    <row r="38" spans="1:27" s="10" customFormat="1" hidden="1" x14ac:dyDescent="0.4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33"/>
    </row>
    <row r="39" spans="1:27" s="10" customFormat="1" ht="15.45" hidden="1" x14ac:dyDescent="0.4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33"/>
    </row>
    <row r="40" spans="1:27" s="20" customFormat="1" hidden="1" x14ac:dyDescent="0.4">
      <c r="A40" s="9"/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33"/>
    </row>
    <row r="41" spans="1:27" s="10" customFormat="1" hidden="1" x14ac:dyDescent="0.4">
      <c r="A41" s="15"/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33"/>
    </row>
    <row r="42" spans="1:27" s="20" customFormat="1" hidden="1" x14ac:dyDescent="0.4">
      <c r="A42" s="31"/>
      <c r="B42" s="16"/>
      <c r="C42" s="15"/>
      <c r="D42" s="57"/>
      <c r="E42" s="57"/>
      <c r="F42" s="15">
        <v>17.245000000000001</v>
      </c>
      <c r="G42" s="75" t="s">
        <v>28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33"/>
    </row>
    <row r="43" spans="1:27" s="20" customFormat="1" hidden="1" x14ac:dyDescent="0.4">
      <c r="A43" s="31"/>
      <c r="B43" s="16"/>
      <c r="C43" s="15"/>
      <c r="D43" s="57"/>
      <c r="E43" s="57"/>
      <c r="F43" s="15">
        <v>17.245000000000001</v>
      </c>
      <c r="G43" s="75" t="s">
        <v>28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33"/>
    </row>
    <row r="44" spans="1:27" s="10" customFormat="1" hidden="1" x14ac:dyDescent="0.4">
      <c r="A44" s="31"/>
      <c r="B44" s="16"/>
      <c r="C44" s="15"/>
      <c r="D44" s="15"/>
      <c r="E44" s="15"/>
      <c r="F44" s="15"/>
      <c r="G44" s="75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33"/>
    </row>
    <row r="45" spans="1:27" s="10" customFormat="1" hidden="1" x14ac:dyDescent="0.4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33"/>
    </row>
    <row r="46" spans="1:27" s="10" customFormat="1" hidden="1" x14ac:dyDescent="0.4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33"/>
    </row>
    <row r="47" spans="1:27" s="10" customFormat="1" hidden="1" x14ac:dyDescent="0.4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33"/>
    </row>
    <row r="48" spans="1:27" s="10" customFormat="1" hidden="1" x14ac:dyDescent="0.4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33"/>
    </row>
    <row r="49" spans="1:28" s="10" customFormat="1" hidden="1" x14ac:dyDescent="0.4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33"/>
    </row>
    <row r="50" spans="1:28" s="10" customFormat="1" hidden="1" x14ac:dyDescent="0.4">
      <c r="A50" s="15" t="s">
        <v>43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33"/>
    </row>
    <row r="51" spans="1:28" s="20" customFormat="1" ht="15.45" hidden="1" x14ac:dyDescent="0.4">
      <c r="A51" s="70" t="s">
        <v>50</v>
      </c>
      <c r="B51" s="67" t="s">
        <v>45</v>
      </c>
      <c r="C51" s="15" t="s">
        <v>46</v>
      </c>
      <c r="D51" s="15" t="s">
        <v>47</v>
      </c>
      <c r="E51" s="15" t="s">
        <v>48</v>
      </c>
      <c r="F51" s="15">
        <v>17.225000000000001</v>
      </c>
      <c r="G51" s="80" t="s">
        <v>35</v>
      </c>
      <c r="H51" s="50"/>
      <c r="I51" s="50">
        <f>446202.11-1</f>
        <v>446201.11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>
        <v>160384.77806845668</v>
      </c>
      <c r="Y51" s="50"/>
      <c r="Z51" s="50"/>
      <c r="AA51" s="33">
        <f>X51+I51</f>
        <v>606585.88806845667</v>
      </c>
    </row>
    <row r="52" spans="1:28" s="20" customFormat="1" ht="15.45" hidden="1" x14ac:dyDescent="0.4">
      <c r="A52" s="70" t="s">
        <v>50</v>
      </c>
      <c r="B52" s="60" t="s">
        <v>49</v>
      </c>
      <c r="C52" s="15" t="s">
        <v>46</v>
      </c>
      <c r="D52" s="15" t="s">
        <v>47</v>
      </c>
      <c r="E52" s="15" t="s">
        <v>48</v>
      </c>
      <c r="F52" s="15">
        <v>17.225000000000001</v>
      </c>
      <c r="G52" s="80" t="s">
        <v>35</v>
      </c>
      <c r="H52" s="50"/>
      <c r="I52" s="50">
        <v>1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33">
        <f>SUM(I52)</f>
        <v>1</v>
      </c>
    </row>
    <row r="53" spans="1:28" s="20" customFormat="1" hidden="1" x14ac:dyDescent="0.4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33"/>
      <c r="AB53" s="65"/>
    </row>
    <row r="54" spans="1:28" s="20" customFormat="1" hidden="1" x14ac:dyDescent="0.4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33"/>
    </row>
    <row r="55" spans="1:28" s="20" customFormat="1" hidden="1" x14ac:dyDescent="0.4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33"/>
    </row>
    <row r="56" spans="1:28" s="20" customFormat="1" x14ac:dyDescent="0.4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33"/>
    </row>
    <row r="57" spans="1:28" s="20" customFormat="1" x14ac:dyDescent="0.4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33"/>
    </row>
    <row r="58" spans="1:28" s="10" customFormat="1" x14ac:dyDescent="0.4">
      <c r="A58" s="15" t="s">
        <v>40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33"/>
    </row>
    <row r="59" spans="1:28" s="10" customFormat="1" hidden="1" x14ac:dyDescent="0.4">
      <c r="A59" s="35" t="s">
        <v>63</v>
      </c>
      <c r="B59" s="16" t="s">
        <v>45</v>
      </c>
      <c r="C59" s="15" t="s">
        <v>64</v>
      </c>
      <c r="D59" s="15" t="s">
        <v>20</v>
      </c>
      <c r="E59" s="15" t="s">
        <v>21</v>
      </c>
      <c r="F59" s="16">
        <v>17.207000000000001</v>
      </c>
      <c r="G59" s="75" t="s">
        <v>27</v>
      </c>
      <c r="H59" s="51"/>
      <c r="I59" s="51"/>
      <c r="J59" s="51"/>
      <c r="K59" s="51">
        <f>393782-1</f>
        <v>393781</v>
      </c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33">
        <f>K59</f>
        <v>393781</v>
      </c>
    </row>
    <row r="60" spans="1:28" s="10" customFormat="1" hidden="1" x14ac:dyDescent="0.4">
      <c r="A60" s="35" t="s">
        <v>63</v>
      </c>
      <c r="B60" s="16" t="s">
        <v>65</v>
      </c>
      <c r="C60" s="15" t="s">
        <v>64</v>
      </c>
      <c r="D60" s="15" t="s">
        <v>20</v>
      </c>
      <c r="E60" s="15" t="s">
        <v>21</v>
      </c>
      <c r="F60" s="16">
        <v>17.207000000000001</v>
      </c>
      <c r="G60" s="75" t="s">
        <v>27</v>
      </c>
      <c r="H60" s="50"/>
      <c r="I60" s="50"/>
      <c r="J60" s="50"/>
      <c r="K60" s="50">
        <v>1</v>
      </c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33">
        <f t="shared" ref="AA60:AA62" si="1">K60</f>
        <v>1</v>
      </c>
    </row>
    <row r="61" spans="1:28" s="20" customFormat="1" hidden="1" x14ac:dyDescent="0.4">
      <c r="A61" s="18" t="s">
        <v>66</v>
      </c>
      <c r="B61" s="16" t="s">
        <v>45</v>
      </c>
      <c r="C61" s="15" t="s">
        <v>64</v>
      </c>
      <c r="D61" s="15" t="s">
        <v>20</v>
      </c>
      <c r="E61" s="15" t="s">
        <v>22</v>
      </c>
      <c r="F61" s="16">
        <v>17.207000000000001</v>
      </c>
      <c r="G61" s="75" t="s">
        <v>27</v>
      </c>
      <c r="H61" s="51"/>
      <c r="I61" s="51"/>
      <c r="J61" s="51"/>
      <c r="K61" s="51">
        <f>34114-1</f>
        <v>34113</v>
      </c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33">
        <f t="shared" si="1"/>
        <v>34113</v>
      </c>
    </row>
    <row r="62" spans="1:28" s="10" customFormat="1" hidden="1" x14ac:dyDescent="0.4">
      <c r="A62" s="18" t="s">
        <v>66</v>
      </c>
      <c r="B62" s="16" t="s">
        <v>65</v>
      </c>
      <c r="C62" s="15" t="s">
        <v>64</v>
      </c>
      <c r="D62" s="15" t="s">
        <v>20</v>
      </c>
      <c r="E62" s="15" t="s">
        <v>22</v>
      </c>
      <c r="F62" s="16">
        <v>17.207000000000001</v>
      </c>
      <c r="G62" s="75" t="s">
        <v>27</v>
      </c>
      <c r="H62" s="51"/>
      <c r="I62" s="51"/>
      <c r="J62" s="51"/>
      <c r="K62" s="51">
        <v>1</v>
      </c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33">
        <f t="shared" si="1"/>
        <v>1</v>
      </c>
    </row>
    <row r="63" spans="1:28" s="10" customFormat="1" hidden="1" x14ac:dyDescent="0.4">
      <c r="A63" s="77"/>
      <c r="B63" s="67"/>
      <c r="C63" s="75"/>
      <c r="D63" s="79"/>
      <c r="E63" s="78"/>
      <c r="F63" s="16"/>
      <c r="G63" s="16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33"/>
    </row>
    <row r="64" spans="1:28" s="10" customFormat="1" ht="15.45" hidden="1" x14ac:dyDescent="0.4">
      <c r="A64" s="77" t="s">
        <v>34</v>
      </c>
      <c r="B64" s="16" t="s">
        <v>38</v>
      </c>
      <c r="C64" s="81" t="s">
        <v>39</v>
      </c>
      <c r="D64" s="15" t="s">
        <v>14</v>
      </c>
      <c r="E64" s="15" t="s">
        <v>15</v>
      </c>
      <c r="F64" s="15">
        <v>10.561</v>
      </c>
      <c r="G64" s="56" t="s">
        <v>42</v>
      </c>
      <c r="H64" s="51">
        <v>8566</v>
      </c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33">
        <f>SUM(H64:I64)</f>
        <v>8566</v>
      </c>
    </row>
    <row r="65" spans="1:27" s="10" customFormat="1" ht="15.45" hidden="1" x14ac:dyDescent="0.4">
      <c r="A65" s="77" t="s">
        <v>34</v>
      </c>
      <c r="B65" s="16" t="s">
        <v>38</v>
      </c>
      <c r="C65" s="81" t="s">
        <v>39</v>
      </c>
      <c r="D65" s="15" t="s">
        <v>14</v>
      </c>
      <c r="E65" s="15" t="s">
        <v>15</v>
      </c>
      <c r="F65" s="15">
        <v>10.561</v>
      </c>
      <c r="G65" s="56" t="s">
        <v>42</v>
      </c>
      <c r="H65" s="51"/>
      <c r="I65" s="51"/>
      <c r="J65" s="51"/>
      <c r="K65" s="51"/>
      <c r="L65" s="51"/>
      <c r="M65" s="51"/>
      <c r="N65" s="51">
        <v>8817.1711828200005</v>
      </c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33">
        <f>SUM(N65)</f>
        <v>8817.1711828200005</v>
      </c>
    </row>
    <row r="66" spans="1:27" s="10" customFormat="1" ht="15.45" hidden="1" x14ac:dyDescent="0.4">
      <c r="A66" s="77" t="s">
        <v>34</v>
      </c>
      <c r="B66" s="16" t="s">
        <v>38</v>
      </c>
      <c r="C66" s="81" t="s">
        <v>39</v>
      </c>
      <c r="D66" s="15" t="s">
        <v>14</v>
      </c>
      <c r="E66" s="15" t="s">
        <v>15</v>
      </c>
      <c r="F66" s="15">
        <v>10.561</v>
      </c>
      <c r="G66" s="56" t="s">
        <v>42</v>
      </c>
      <c r="H66" s="51"/>
      <c r="I66" s="51"/>
      <c r="J66" s="51"/>
      <c r="K66" s="51"/>
      <c r="L66" s="51"/>
      <c r="M66" s="51"/>
      <c r="N66" s="51">
        <v>16880.868817179999</v>
      </c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33">
        <f>SUM(AA64:AA65)</f>
        <v>17383.171182819999</v>
      </c>
    </row>
    <row r="67" spans="1:27" s="10" customFormat="1" ht="15.45" hidden="1" x14ac:dyDescent="0.4">
      <c r="A67" s="83"/>
      <c r="B67" s="37"/>
      <c r="C67" s="84"/>
      <c r="D67" s="58"/>
      <c r="E67" s="58"/>
      <c r="F67" s="58"/>
      <c r="G67" s="85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33"/>
    </row>
    <row r="68" spans="1:27" s="10" customFormat="1" ht="15.45" hidden="1" x14ac:dyDescent="0.4">
      <c r="A68" s="86" t="s">
        <v>95</v>
      </c>
      <c r="B68" s="16" t="s">
        <v>89</v>
      </c>
      <c r="C68" s="15" t="s">
        <v>90</v>
      </c>
      <c r="D68" s="15" t="s">
        <v>91</v>
      </c>
      <c r="E68" s="15" t="s">
        <v>92</v>
      </c>
      <c r="F68" s="58"/>
      <c r="G68" s="85"/>
      <c r="H68" s="51"/>
      <c r="I68" s="51"/>
      <c r="J68" s="51"/>
      <c r="K68" s="51"/>
      <c r="L68" s="51"/>
      <c r="M68" s="51"/>
      <c r="N68" s="51"/>
      <c r="O68" s="51"/>
      <c r="P68" s="51">
        <f>78392.9899608473-1</f>
        <v>78391.989960847306</v>
      </c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33">
        <f>SUM(P68)</f>
        <v>78391.989960847306</v>
      </c>
    </row>
    <row r="69" spans="1:27" s="10" customFormat="1" ht="15.45" hidden="1" x14ac:dyDescent="0.4">
      <c r="A69" s="86" t="s">
        <v>95</v>
      </c>
      <c r="B69" s="16" t="s">
        <v>93</v>
      </c>
      <c r="C69" s="15" t="s">
        <v>90</v>
      </c>
      <c r="D69" s="15" t="s">
        <v>91</v>
      </c>
      <c r="E69" s="15" t="s">
        <v>92</v>
      </c>
      <c r="F69" s="58"/>
      <c r="G69" s="85"/>
      <c r="H69" s="51"/>
      <c r="I69" s="51"/>
      <c r="J69" s="51"/>
      <c r="K69" s="51"/>
      <c r="L69" s="51"/>
      <c r="M69" s="51"/>
      <c r="N69" s="51"/>
      <c r="O69" s="51"/>
      <c r="P69" s="51">
        <v>1</v>
      </c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33">
        <f>SUM(P69)</f>
        <v>1</v>
      </c>
    </row>
    <row r="70" spans="1:27" s="10" customFormat="1" ht="15.45" hidden="1" x14ac:dyDescent="0.4">
      <c r="A70" s="86" t="s">
        <v>133</v>
      </c>
      <c r="B70" s="16" t="s">
        <v>89</v>
      </c>
      <c r="C70" s="15" t="s">
        <v>90</v>
      </c>
      <c r="D70" s="15" t="s">
        <v>91</v>
      </c>
      <c r="E70" s="15" t="s">
        <v>92</v>
      </c>
      <c r="F70" s="58"/>
      <c r="G70" s="85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>
        <f>233980.67-1</f>
        <v>233979.67</v>
      </c>
      <c r="U70" s="51"/>
      <c r="V70" s="51"/>
      <c r="W70" s="51"/>
      <c r="X70" s="51"/>
      <c r="Y70" s="51"/>
      <c r="Z70" s="51"/>
      <c r="AA70" s="33">
        <f>T70</f>
        <v>233979.67</v>
      </c>
    </row>
    <row r="71" spans="1:27" s="10" customFormat="1" ht="15.45" hidden="1" x14ac:dyDescent="0.4">
      <c r="A71" s="86" t="s">
        <v>133</v>
      </c>
      <c r="B71" s="16" t="s">
        <v>93</v>
      </c>
      <c r="C71" s="15" t="s">
        <v>90</v>
      </c>
      <c r="D71" s="15" t="s">
        <v>91</v>
      </c>
      <c r="E71" s="15" t="s">
        <v>92</v>
      </c>
      <c r="F71" s="58"/>
      <c r="G71" s="85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>
        <v>1</v>
      </c>
      <c r="U71" s="51"/>
      <c r="V71" s="51"/>
      <c r="W71" s="51"/>
      <c r="X71" s="51"/>
      <c r="Y71" s="51"/>
      <c r="Z71" s="51"/>
      <c r="AA71" s="33">
        <f>T71</f>
        <v>1</v>
      </c>
    </row>
    <row r="72" spans="1:27" s="10" customFormat="1" ht="15.45" hidden="1" x14ac:dyDescent="0.4">
      <c r="A72" s="86" t="s">
        <v>107</v>
      </c>
      <c r="B72" s="16" t="s">
        <v>56</v>
      </c>
      <c r="C72" s="94" t="s">
        <v>108</v>
      </c>
      <c r="D72" s="101" t="s">
        <v>109</v>
      </c>
      <c r="E72" s="15" t="s">
        <v>110</v>
      </c>
      <c r="F72" s="58"/>
      <c r="G72" s="85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>
        <v>3900</v>
      </c>
      <c r="S72" s="51"/>
      <c r="T72" s="51"/>
      <c r="U72" s="51"/>
      <c r="V72" s="51"/>
      <c r="W72" s="51"/>
      <c r="X72" s="51"/>
      <c r="Y72" s="51"/>
      <c r="Z72" s="51"/>
      <c r="AA72" s="33">
        <f>R72</f>
        <v>3900</v>
      </c>
    </row>
    <row r="73" spans="1:27" s="10" customFormat="1" ht="15.45" hidden="1" x14ac:dyDescent="0.4">
      <c r="A73" s="86" t="s">
        <v>111</v>
      </c>
      <c r="B73" s="16" t="s">
        <v>56</v>
      </c>
      <c r="C73" s="95" t="s">
        <v>112</v>
      </c>
      <c r="D73" s="95" t="s">
        <v>113</v>
      </c>
      <c r="E73" s="15" t="s">
        <v>114</v>
      </c>
      <c r="F73" s="58"/>
      <c r="G73" s="85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>
        <v>9543.7000000000007</v>
      </c>
      <c r="S73" s="51"/>
      <c r="T73" s="51"/>
      <c r="U73" s="51"/>
      <c r="V73" s="51"/>
      <c r="W73" s="51"/>
      <c r="X73" s="51"/>
      <c r="Y73" s="51"/>
      <c r="Z73" s="51"/>
      <c r="AA73" s="33">
        <f t="shared" ref="AA73:AA75" si="2">R73</f>
        <v>9543.7000000000007</v>
      </c>
    </row>
    <row r="74" spans="1:27" s="10" customFormat="1" ht="15.45" hidden="1" x14ac:dyDescent="0.4">
      <c r="A74" s="86" t="s">
        <v>115</v>
      </c>
      <c r="B74" s="16" t="s">
        <v>56</v>
      </c>
      <c r="C74" s="96" t="s">
        <v>116</v>
      </c>
      <c r="D74" s="96" t="s">
        <v>117</v>
      </c>
      <c r="E74" s="15" t="s">
        <v>118</v>
      </c>
      <c r="F74" s="58"/>
      <c r="G74" s="85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>
        <v>12724.94</v>
      </c>
      <c r="S74" s="51"/>
      <c r="T74" s="51"/>
      <c r="U74" s="51"/>
      <c r="V74" s="51"/>
      <c r="W74" s="51"/>
      <c r="X74" s="51"/>
      <c r="Y74" s="51"/>
      <c r="Z74" s="51"/>
      <c r="AA74" s="33">
        <f t="shared" si="2"/>
        <v>12724.94</v>
      </c>
    </row>
    <row r="75" spans="1:27" s="10" customFormat="1" ht="15.45" hidden="1" x14ac:dyDescent="0.4">
      <c r="A75" s="86" t="s">
        <v>119</v>
      </c>
      <c r="B75" s="16" t="s">
        <v>56</v>
      </c>
      <c r="C75" s="97" t="s">
        <v>120</v>
      </c>
      <c r="D75" s="97" t="s">
        <v>121</v>
      </c>
      <c r="E75" s="15" t="s">
        <v>122</v>
      </c>
      <c r="F75" s="37"/>
      <c r="G75" s="37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>
        <v>3455.55</v>
      </c>
      <c r="S75" s="51"/>
      <c r="T75" s="51"/>
      <c r="U75" s="51"/>
      <c r="V75" s="51"/>
      <c r="W75" s="51"/>
      <c r="X75" s="51"/>
      <c r="Y75" s="51"/>
      <c r="Z75" s="51"/>
      <c r="AA75" s="33">
        <f t="shared" si="2"/>
        <v>3455.55</v>
      </c>
    </row>
    <row r="76" spans="1:27" s="10" customFormat="1" ht="15.45" hidden="1" x14ac:dyDescent="0.4">
      <c r="A76" s="86" t="s">
        <v>136</v>
      </c>
      <c r="B76" s="16" t="s">
        <v>56</v>
      </c>
      <c r="C76" s="15" t="s">
        <v>137</v>
      </c>
      <c r="D76" s="15" t="s">
        <v>138</v>
      </c>
      <c r="E76" s="15" t="s">
        <v>139</v>
      </c>
      <c r="F76" s="37"/>
      <c r="G76" s="37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>
        <v>50432.057399500409</v>
      </c>
      <c r="V76" s="51"/>
      <c r="W76" s="51"/>
      <c r="X76" s="51"/>
      <c r="Y76" s="51"/>
      <c r="Z76" s="51"/>
      <c r="AA76" s="33">
        <f>U76</f>
        <v>50432.057399500409</v>
      </c>
    </row>
    <row r="77" spans="1:27" s="10" customFormat="1" ht="15.45" hidden="1" x14ac:dyDescent="0.4">
      <c r="A77" s="86" t="s">
        <v>146</v>
      </c>
      <c r="B77" s="16" t="s">
        <v>56</v>
      </c>
      <c r="C77" s="96" t="s">
        <v>147</v>
      </c>
      <c r="D77" s="75" t="s">
        <v>148</v>
      </c>
      <c r="E77" s="15" t="s">
        <v>149</v>
      </c>
      <c r="F77" s="37"/>
      <c r="G77" s="37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>
        <v>1537.47</v>
      </c>
      <c r="X77" s="51"/>
      <c r="Y77" s="51"/>
      <c r="Z77" s="51"/>
      <c r="AA77" s="33">
        <f>W77</f>
        <v>1537.47</v>
      </c>
    </row>
    <row r="78" spans="1:27" s="10" customFormat="1" x14ac:dyDescent="0.4">
      <c r="A78" s="77" t="s">
        <v>153</v>
      </c>
      <c r="B78" s="16" t="s">
        <v>56</v>
      </c>
      <c r="C78" s="103" t="s">
        <v>154</v>
      </c>
      <c r="D78" s="15" t="s">
        <v>14</v>
      </c>
      <c r="E78" s="15" t="s">
        <v>15</v>
      </c>
      <c r="F78" s="15">
        <v>10.561</v>
      </c>
      <c r="G78" s="14" t="s">
        <v>42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>
        <f>35085.88-1</f>
        <v>35084.879999999997</v>
      </c>
      <c r="Z78" s="51">
        <v>-8771.4600000000028</v>
      </c>
      <c r="AA78" s="33">
        <f>SUM(Y78:Z78)</f>
        <v>26313.419999999995</v>
      </c>
    </row>
    <row r="79" spans="1:27" s="10" customFormat="1" hidden="1" x14ac:dyDescent="0.4">
      <c r="A79" s="77" t="s">
        <v>153</v>
      </c>
      <c r="B79" s="16" t="s">
        <v>49</v>
      </c>
      <c r="C79" s="103" t="s">
        <v>154</v>
      </c>
      <c r="D79" s="15" t="s">
        <v>14</v>
      </c>
      <c r="E79" s="15" t="s">
        <v>15</v>
      </c>
      <c r="F79" s="15">
        <v>10.561</v>
      </c>
      <c r="G79" s="14" t="s">
        <v>42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>
        <v>1</v>
      </c>
      <c r="Z79" s="51"/>
      <c r="AA79" s="33">
        <f>Y79</f>
        <v>1</v>
      </c>
    </row>
    <row r="80" spans="1:27" s="10" customFormat="1" ht="15.45" x14ac:dyDescent="0.4">
      <c r="A80" s="102"/>
      <c r="B80" s="37"/>
      <c r="C80" s="58"/>
      <c r="D80" s="58"/>
      <c r="E80" s="58"/>
      <c r="F80" s="37"/>
      <c r="G80" s="37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33"/>
    </row>
    <row r="81" spans="1:28" s="10" customFormat="1" x14ac:dyDescent="0.4">
      <c r="A81" s="36"/>
      <c r="B81" s="37"/>
      <c r="C81" s="38"/>
      <c r="D81" s="38"/>
      <c r="E81" s="39"/>
      <c r="F81" s="37"/>
      <c r="G81" s="37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33"/>
    </row>
    <row r="82" spans="1:28" s="10" customFormat="1" hidden="1" x14ac:dyDescent="0.4">
      <c r="A82" s="9" t="s">
        <v>8</v>
      </c>
      <c r="B82" s="37"/>
      <c r="C82" s="38"/>
      <c r="D82" s="38"/>
      <c r="E82" s="39"/>
      <c r="F82" s="37"/>
      <c r="G82" s="37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33"/>
    </row>
    <row r="83" spans="1:28" s="10" customFormat="1" hidden="1" x14ac:dyDescent="0.4">
      <c r="A83" s="15" t="s">
        <v>129</v>
      </c>
      <c r="B83" s="37"/>
      <c r="C83" s="38"/>
      <c r="D83" s="38"/>
      <c r="E83" s="39"/>
      <c r="F83" s="37"/>
      <c r="G83" s="37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33"/>
    </row>
    <row r="84" spans="1:28" s="10" customFormat="1" ht="15.45" hidden="1" x14ac:dyDescent="0.4">
      <c r="A84" s="98" t="s">
        <v>125</v>
      </c>
      <c r="B84" s="16" t="s">
        <v>56</v>
      </c>
      <c r="C84" s="99" t="s">
        <v>126</v>
      </c>
      <c r="D84" s="30" t="s">
        <v>127</v>
      </c>
      <c r="E84" s="32" t="s">
        <v>128</v>
      </c>
      <c r="F84" s="28">
        <v>17.800999999999998</v>
      </c>
      <c r="G84" s="100" t="s">
        <v>29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>
        <v>17189</v>
      </c>
      <c r="T84" s="51"/>
      <c r="U84" s="51"/>
      <c r="V84" s="51">
        <v>18947.25</v>
      </c>
      <c r="W84" s="51"/>
      <c r="X84" s="51"/>
      <c r="Y84" s="51"/>
      <c r="Z84" s="51"/>
      <c r="AA84" s="33">
        <f>SUM(S84:V84)</f>
        <v>36136.25</v>
      </c>
    </row>
    <row r="85" spans="1:28" s="10" customFormat="1" hidden="1" x14ac:dyDescent="0.4">
      <c r="A85" s="40"/>
      <c r="B85" s="16"/>
      <c r="C85" s="30"/>
      <c r="D85" s="30"/>
      <c r="E85" s="32"/>
      <c r="F85" s="28"/>
      <c r="G85" s="75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33"/>
    </row>
    <row r="86" spans="1:28" s="10" customFormat="1" hidden="1" x14ac:dyDescent="0.4">
      <c r="A86" s="40"/>
      <c r="B86" s="16"/>
      <c r="C86" s="15"/>
      <c r="D86" s="57"/>
      <c r="E86" s="62"/>
      <c r="F86" s="15"/>
      <c r="G86" s="15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33"/>
    </row>
    <row r="87" spans="1:28" s="10" customFormat="1" hidden="1" x14ac:dyDescent="0.4">
      <c r="A87" s="40"/>
      <c r="B87" s="16"/>
      <c r="C87" s="30"/>
      <c r="D87" s="30"/>
      <c r="E87" s="32"/>
      <c r="F87" s="28"/>
      <c r="G87" s="28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33"/>
      <c r="AB87" s="41"/>
    </row>
    <row r="88" spans="1:28" s="10" customFormat="1" hidden="1" x14ac:dyDescent="0.4">
      <c r="A88" s="40"/>
      <c r="B88" s="16"/>
      <c r="C88" s="30"/>
      <c r="D88" s="30"/>
      <c r="E88" s="32"/>
      <c r="F88" s="28"/>
      <c r="G88" s="75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33"/>
      <c r="AB88" s="41"/>
    </row>
    <row r="89" spans="1:28" s="10" customFormat="1" hidden="1" x14ac:dyDescent="0.4">
      <c r="A89" s="40"/>
      <c r="B89" s="16"/>
      <c r="C89" s="63"/>
      <c r="D89" s="64"/>
      <c r="E89" s="63"/>
      <c r="F89" s="28"/>
      <c r="G89" s="75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33"/>
      <c r="AB89" s="41"/>
    </row>
    <row r="90" spans="1:28" s="10" customFormat="1" hidden="1" x14ac:dyDescent="0.4">
      <c r="A90" s="40"/>
      <c r="B90" s="16"/>
      <c r="C90" s="30"/>
      <c r="D90" s="30"/>
      <c r="E90" s="32"/>
      <c r="F90" s="28"/>
      <c r="G90" s="75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33"/>
      <c r="AB90" s="41"/>
    </row>
    <row r="91" spans="1:28" s="10" customFormat="1" hidden="1" x14ac:dyDescent="0.4">
      <c r="A91" s="31"/>
      <c r="B91" s="16"/>
      <c r="C91" s="38"/>
      <c r="D91" s="38"/>
      <c r="E91" s="38"/>
      <c r="F91" s="37"/>
      <c r="G91" s="37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33"/>
    </row>
    <row r="92" spans="1:28" s="10" customFormat="1" hidden="1" x14ac:dyDescent="0.4">
      <c r="A92" s="21"/>
      <c r="B92" s="14"/>
      <c r="C92" s="12"/>
      <c r="D92" s="14"/>
      <c r="E92" s="12"/>
      <c r="F92" s="14"/>
      <c r="G92" s="14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33"/>
    </row>
    <row r="93" spans="1:28" s="10" customFormat="1" x14ac:dyDescent="0.4">
      <c r="A93" s="17"/>
      <c r="B93" s="17"/>
      <c r="C93" s="17"/>
      <c r="D93" s="14"/>
      <c r="E93" s="14"/>
      <c r="F93" s="14"/>
      <c r="G93" s="14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5">
        <f t="shared" ref="AA93" si="3">SUM(H93:H93)</f>
        <v>0</v>
      </c>
    </row>
    <row r="94" spans="1:28" s="10" customFormat="1" x14ac:dyDescent="0.4">
      <c r="A94" s="18" t="s">
        <v>0</v>
      </c>
      <c r="B94" s="18"/>
      <c r="C94" s="22"/>
      <c r="D94" s="22"/>
      <c r="E94" s="22"/>
      <c r="F94" s="22"/>
      <c r="G94" s="22"/>
      <c r="H94" s="50">
        <f>SUM(H6:H93)</f>
        <v>8566</v>
      </c>
      <c r="I94" s="50">
        <f>SUM(I51:I93)</f>
        <v>446202.11</v>
      </c>
      <c r="J94" s="50">
        <f>SUM(J7:J26)</f>
        <v>1026879</v>
      </c>
      <c r="K94" s="50">
        <f>SUM(K57:K63)</f>
        <v>427896</v>
      </c>
      <c r="L94" s="50">
        <f>SUM(L34:L75)</f>
        <v>363225.66</v>
      </c>
      <c r="M94" s="50">
        <f>SUM(M34:M48)</f>
        <v>95000</v>
      </c>
      <c r="N94" s="50">
        <f>SUM(N63:N66)</f>
        <v>25698.04</v>
      </c>
      <c r="O94" s="50">
        <f>SUM(O6:O93)</f>
        <v>595641</v>
      </c>
      <c r="P94" s="50">
        <f>SUM(P67:P75)</f>
        <v>78392.989960847306</v>
      </c>
      <c r="Q94" s="50">
        <f>SUM(Q7:Q93)</f>
        <v>577936</v>
      </c>
      <c r="R94" s="50">
        <f>SUM(R58:R76)</f>
        <v>29624.19</v>
      </c>
      <c r="S94" s="50">
        <f>SUM(S82:S88)</f>
        <v>17189</v>
      </c>
      <c r="T94" s="50">
        <f>SUM(T68:T71)</f>
        <v>233980.67</v>
      </c>
      <c r="U94" s="50">
        <f>SUM(U58:U81)</f>
        <v>50432.057399500409</v>
      </c>
      <c r="V94" s="50">
        <f>SUM(V82:V87)</f>
        <v>18947.25</v>
      </c>
      <c r="W94" s="50">
        <f>SUM(W77:W81)</f>
        <v>1537.47</v>
      </c>
      <c r="X94" s="50">
        <f>SUM(X50:X54)</f>
        <v>160384.77806845668</v>
      </c>
      <c r="Y94" s="50">
        <f>SUM(Y58:Y81)</f>
        <v>35085.879999999997</v>
      </c>
      <c r="Z94" s="50">
        <f>SUM(Z78:Z79)</f>
        <v>-8771.4600000000028</v>
      </c>
      <c r="AA94" s="33"/>
    </row>
    <row r="95" spans="1:28" s="10" customFormat="1" x14ac:dyDescent="0.4">
      <c r="A95" s="23"/>
      <c r="B95" s="23"/>
      <c r="C95" s="24"/>
      <c r="D95" s="24"/>
      <c r="E95" s="24"/>
      <c r="F95" s="24"/>
      <c r="G95" s="24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6"/>
    </row>
    <row r="96" spans="1:28" s="10" customFormat="1" x14ac:dyDescent="0.4">
      <c r="A96" s="20" t="s">
        <v>9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46"/>
    </row>
    <row r="97" spans="1:27" s="10" customFormat="1" hidden="1" x14ac:dyDescent="0.4">
      <c r="A97" s="20" t="s">
        <v>41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46"/>
    </row>
    <row r="98" spans="1:27" s="10" customFormat="1" hidden="1" x14ac:dyDescent="0.4">
      <c r="A98" s="23" t="s">
        <v>36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46"/>
    </row>
    <row r="99" spans="1:27" hidden="1" x14ac:dyDescent="0.4">
      <c r="A99" s="20" t="s">
        <v>51</v>
      </c>
    </row>
    <row r="100" spans="1:27" hidden="1" x14ac:dyDescent="0.4">
      <c r="A100" s="23" t="s">
        <v>52</v>
      </c>
    </row>
    <row r="101" spans="1:27" hidden="1" x14ac:dyDescent="0.4">
      <c r="A101" s="20" t="s">
        <v>61</v>
      </c>
    </row>
    <row r="102" spans="1:27" hidden="1" x14ac:dyDescent="0.4">
      <c r="A102" s="23" t="s">
        <v>62</v>
      </c>
    </row>
    <row r="103" spans="1:27" hidden="1" x14ac:dyDescent="0.4">
      <c r="A103" s="20" t="s">
        <v>69</v>
      </c>
    </row>
    <row r="104" spans="1:27" hidden="1" x14ac:dyDescent="0.4">
      <c r="A104" s="23" t="s">
        <v>68</v>
      </c>
    </row>
    <row r="105" spans="1:27" hidden="1" x14ac:dyDescent="0.4">
      <c r="A105" s="20" t="s">
        <v>72</v>
      </c>
    </row>
    <row r="106" spans="1:27" hidden="1" x14ac:dyDescent="0.4">
      <c r="A106" s="23" t="s">
        <v>71</v>
      </c>
    </row>
    <row r="107" spans="1:27" hidden="1" x14ac:dyDescent="0.4">
      <c r="A107" s="20" t="s">
        <v>79</v>
      </c>
    </row>
    <row r="108" spans="1:27" hidden="1" x14ac:dyDescent="0.4">
      <c r="A108" s="23" t="s">
        <v>78</v>
      </c>
    </row>
    <row r="109" spans="1:27" hidden="1" x14ac:dyDescent="0.4">
      <c r="A109" s="20" t="s">
        <v>82</v>
      </c>
    </row>
    <row r="110" spans="1:27" hidden="1" x14ac:dyDescent="0.4">
      <c r="A110" s="23" t="s">
        <v>36</v>
      </c>
    </row>
    <row r="111" spans="1:27" hidden="1" x14ac:dyDescent="0.4">
      <c r="A111" s="20" t="s">
        <v>85</v>
      </c>
    </row>
    <row r="112" spans="1:27" hidden="1" x14ac:dyDescent="0.4">
      <c r="A112" s="23" t="s">
        <v>84</v>
      </c>
    </row>
    <row r="113" spans="1:27" hidden="1" x14ac:dyDescent="0.4">
      <c r="A113" s="20" t="s">
        <v>94</v>
      </c>
    </row>
    <row r="114" spans="1:27" hidden="1" x14ac:dyDescent="0.4">
      <c r="A114" s="23" t="s">
        <v>87</v>
      </c>
    </row>
    <row r="115" spans="1:27" hidden="1" x14ac:dyDescent="0.4"/>
    <row r="116" spans="1:27" s="93" customFormat="1" hidden="1" x14ac:dyDescent="0.4">
      <c r="A116" s="87" t="s">
        <v>96</v>
      </c>
      <c r="B116" s="88"/>
      <c r="C116" s="89"/>
      <c r="D116" s="90"/>
      <c r="E116" s="90"/>
      <c r="F116" s="90"/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2"/>
    </row>
    <row r="118" spans="1:27" hidden="1" x14ac:dyDescent="0.4">
      <c r="A118" s="20" t="s">
        <v>99</v>
      </c>
    </row>
    <row r="119" spans="1:27" hidden="1" x14ac:dyDescent="0.4">
      <c r="A119" s="23" t="s">
        <v>98</v>
      </c>
    </row>
    <row r="120" spans="1:27" hidden="1" x14ac:dyDescent="0.4">
      <c r="A120" s="20" t="s">
        <v>106</v>
      </c>
    </row>
    <row r="121" spans="1:27" hidden="1" x14ac:dyDescent="0.4">
      <c r="A121" s="23" t="s">
        <v>105</v>
      </c>
    </row>
    <row r="122" spans="1:27" hidden="1" x14ac:dyDescent="0.4">
      <c r="A122" s="20" t="s">
        <v>124</v>
      </c>
    </row>
    <row r="123" spans="1:27" hidden="1" x14ac:dyDescent="0.4">
      <c r="A123" s="23" t="s">
        <v>123</v>
      </c>
    </row>
    <row r="124" spans="1:27" hidden="1" x14ac:dyDescent="0.4">
      <c r="A124" s="20" t="s">
        <v>132</v>
      </c>
    </row>
    <row r="125" spans="1:27" hidden="1" x14ac:dyDescent="0.4">
      <c r="A125" s="23" t="s">
        <v>87</v>
      </c>
    </row>
    <row r="126" spans="1:27" hidden="1" x14ac:dyDescent="0.4">
      <c r="A126" s="20" t="s">
        <v>135</v>
      </c>
    </row>
    <row r="127" spans="1:27" hidden="1" x14ac:dyDescent="0.4">
      <c r="A127" s="23" t="s">
        <v>134</v>
      </c>
    </row>
    <row r="128" spans="1:27" hidden="1" x14ac:dyDescent="0.4">
      <c r="A128" s="20" t="s">
        <v>143</v>
      </c>
    </row>
    <row r="129" spans="1:1" hidden="1" x14ac:dyDescent="0.4">
      <c r="A129" s="23" t="s">
        <v>142</v>
      </c>
    </row>
    <row r="130" spans="1:1" hidden="1" x14ac:dyDescent="0.4">
      <c r="A130" s="20" t="s">
        <v>145</v>
      </c>
    </row>
    <row r="131" spans="1:1" hidden="1" x14ac:dyDescent="0.4">
      <c r="A131" s="23" t="s">
        <v>105</v>
      </c>
    </row>
    <row r="132" spans="1:1" hidden="1" x14ac:dyDescent="0.4">
      <c r="A132" s="20" t="s">
        <v>151</v>
      </c>
    </row>
    <row r="133" spans="1:1" hidden="1" x14ac:dyDescent="0.4">
      <c r="A133" s="23" t="s">
        <v>52</v>
      </c>
    </row>
    <row r="134" spans="1:1" hidden="1" x14ac:dyDescent="0.4">
      <c r="A134" s="20" t="s">
        <v>156</v>
      </c>
    </row>
    <row r="135" spans="1:1" hidden="1" x14ac:dyDescent="0.4">
      <c r="A135" s="23" t="s">
        <v>155</v>
      </c>
    </row>
    <row r="136" spans="1:1" x14ac:dyDescent="0.4">
      <c r="A136" s="20" t="s">
        <v>160</v>
      </c>
    </row>
    <row r="137" spans="1:1" x14ac:dyDescent="0.4">
      <c r="A137" s="23" t="s">
        <v>158</v>
      </c>
    </row>
    <row r="138" spans="1:1" x14ac:dyDescent="0.4">
      <c r="A138" s="106" t="s">
        <v>159</v>
      </c>
    </row>
    <row r="139" spans="1:1" x14ac:dyDescent="0.4">
      <c r="A139" s="106"/>
    </row>
    <row r="141" spans="1:1" x14ac:dyDescent="0.4">
      <c r="A141" s="10" t="s">
        <v>30</v>
      </c>
    </row>
    <row r="142" spans="1:1" x14ac:dyDescent="0.4">
      <c r="A142" s="10" t="s">
        <v>33</v>
      </c>
    </row>
    <row r="143" spans="1:1" x14ac:dyDescent="0.4">
      <c r="A143" s="10" t="s">
        <v>31</v>
      </c>
    </row>
    <row r="144" spans="1:1" x14ac:dyDescent="0.4">
      <c r="A144" s="10" t="s">
        <v>32</v>
      </c>
    </row>
  </sheetData>
  <mergeCells count="2">
    <mergeCell ref="B1:H1"/>
    <mergeCell ref="A138:A139"/>
  </mergeCells>
  <phoneticPr fontId="0" type="noConversion"/>
  <hyperlinks>
    <hyperlink ref="A116" r:id="rId1" display="mailto:Lisa.J.Caissie@mass.gov" xr:uid="{99F194C6-395C-424C-B2BF-8359F8EC8AC7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2019-01-09T16:12:46Z</cp:lastPrinted>
  <dcterms:created xsi:type="dcterms:W3CDTF">2000-04-13T13:33:42Z</dcterms:created>
  <dcterms:modified xsi:type="dcterms:W3CDTF">2025-06-09T12:07:47Z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