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09DABF28-FB3A-4902-A7C9-E3EC24B077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BOSTON" sheetId="2" r:id="rId1"/>
  </sheets>
  <definedNames>
    <definedName name="_xlnm.Print_Area" localSheetId="0">'CITY OF BOSTON'!$A$1:$H$81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2" l="1"/>
  <c r="AD43" i="2"/>
  <c r="AC79" i="2"/>
  <c r="AD77" i="2"/>
  <c r="AB79" i="2"/>
  <c r="AD9" i="2"/>
  <c r="AD11" i="2"/>
  <c r="AD13" i="2"/>
  <c r="AD15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4" i="2"/>
  <c r="AD45" i="2"/>
  <c r="AD46" i="2"/>
  <c r="AD47" i="2"/>
  <c r="AD48" i="2"/>
  <c r="AD49" i="2"/>
  <c r="AD50" i="2"/>
  <c r="AD51" i="2"/>
  <c r="AD52" i="2"/>
  <c r="AD53" i="2"/>
  <c r="AD55" i="2"/>
  <c r="AD57" i="2"/>
  <c r="AD58" i="2"/>
  <c r="AD59" i="2"/>
  <c r="AD60" i="2"/>
  <c r="AD61" i="2"/>
  <c r="AD62" i="2"/>
  <c r="AD63" i="2"/>
  <c r="AD64" i="2"/>
  <c r="AD65" i="2"/>
  <c r="AD66" i="2"/>
  <c r="AD68" i="2"/>
  <c r="AD69" i="2"/>
  <c r="AD70" i="2"/>
  <c r="AD71" i="2"/>
  <c r="AD72" i="2"/>
  <c r="AD73" i="2"/>
  <c r="AD74" i="2"/>
  <c r="AD75" i="2"/>
  <c r="Z79" i="2"/>
  <c r="Y79" i="2"/>
  <c r="X79" i="2"/>
  <c r="W76" i="2"/>
  <c r="AD76" i="2" s="1"/>
  <c r="V42" i="2"/>
  <c r="U79" i="2"/>
  <c r="T79" i="2"/>
  <c r="S79" i="2"/>
  <c r="R79" i="2"/>
  <c r="Q79" i="2"/>
  <c r="P16" i="2"/>
  <c r="AD16" i="2" s="1"/>
  <c r="P14" i="2"/>
  <c r="AD14" i="2" s="1"/>
  <c r="P12" i="2"/>
  <c r="AD12" i="2" s="1"/>
  <c r="P10" i="2"/>
  <c r="AD10" i="2" s="1"/>
  <c r="P8" i="2"/>
  <c r="AD8" i="2" s="1"/>
  <c r="W79" i="2" l="1"/>
  <c r="V79" i="2"/>
  <c r="P79" i="2"/>
  <c r="O67" i="2"/>
  <c r="AD67" i="2" s="1"/>
  <c r="N79" i="2"/>
  <c r="M79" i="2"/>
  <c r="L79" i="2"/>
  <c r="K79" i="2"/>
  <c r="J79" i="2"/>
  <c r="O79" i="2" l="1"/>
  <c r="I54" i="2"/>
  <c r="AD54" i="2" s="1"/>
  <c r="I56" i="2"/>
  <c r="AD56" i="2" s="1"/>
  <c r="I79" i="2" l="1"/>
  <c r="H79" i="2" l="1"/>
</calcChain>
</file>

<file path=xl/sharedStrings.xml><?xml version="1.0" encoding="utf-8"?>
<sst xmlns="http://schemas.openxmlformats.org/spreadsheetml/2006/main" count="331" uniqueCount="194">
  <si>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</si>
  <si>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</si>
  <si>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</si>
  <si>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</si>
  <si>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</si>
  <si>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</si>
  <si>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</si>
  <si>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</si>
  <si>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</si>
  <si>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</si>
  <si>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</si>
  <si>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</si>
  <si>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</si>
  <si>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</si>
  <si>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</si>
  <si>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</si>
  <si>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BUDGET #6 FY25</t>
  </si>
  <si>
    <t>BUDGET #7 FY25</t>
  </si>
  <si>
    <t>BUDGET #8 FY25</t>
  </si>
  <si>
    <t>BUDGET #9 FY25</t>
  </si>
  <si>
    <t>BUDGET #10 FY25</t>
  </si>
  <si>
    <t>BUDGET #11 FY25</t>
  </si>
  <si>
    <t>BUDGET #12 FY25</t>
  </si>
  <si>
    <t>BUDGET #13 FY25</t>
  </si>
  <si>
    <t>BUDGET #14 FY25</t>
  </si>
  <si>
    <t>BUDGET #15 FY25</t>
  </si>
  <si>
    <t>BUDGET #16 FY25</t>
  </si>
  <si>
    <t>BUDGET #17 FY25</t>
  </si>
  <si>
    <t>BUDGET #18 FY25</t>
  </si>
  <si>
    <t>BUDGET #19 FY25</t>
  </si>
  <si>
    <t>BUDGET #20 FY25</t>
  </si>
  <si>
    <t>TOTAL</t>
  </si>
  <si>
    <t>MMARS DOCUMENT ID</t>
  </si>
  <si>
    <t>CT EOL 25CCBOSTWIA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</si>
  <si>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</si>
  <si>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</si>
  <si>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</si>
  <si>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</si>
  <si>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</si>
  <si>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</si>
  <si>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</si>
  <si>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</si>
  <si>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</si>
  <si>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FWIAADT25B</t>
  </si>
  <si>
    <t>DISLOCATED WORKER</t>
  </si>
  <si>
    <t>FWIADWK25A</t>
  </si>
  <si>
    <t>7003-1778</t>
  </si>
  <si>
    <t>FWIADWK25B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</si>
  <si>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</si>
  <si>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2024-JUNE 30, 2025</t>
  </si>
  <si>
    <t>FWIAYTH24</t>
  </si>
  <si>
    <t>FWIAADT24B</t>
  </si>
  <si>
    <t>FWIADWK24B</t>
  </si>
  <si>
    <t>REGIONAL PLANNING</t>
  </si>
  <si>
    <t>FWIADWK23A</t>
  </si>
  <si>
    <t>CT EOL 25CCBOSTSOSWTF</t>
  </si>
  <si>
    <t>WORKFORCE TRAINING FUND</t>
  </si>
  <si>
    <t>WTRUSTF25</t>
  </si>
  <si>
    <t>7003-0135</t>
  </si>
  <si>
    <t>K264</t>
  </si>
  <si>
    <t>N/A</t>
  </si>
  <si>
    <t>STATE ONE STOP</t>
  </si>
  <si>
    <t>STOSCC2025</t>
  </si>
  <si>
    <t>7003-0803</t>
  </si>
  <si>
    <t>K284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</si>
  <si>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</si>
  <si>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</si>
  <si>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JULY 1, 2023-JUNE 30, 2024</t>
  </si>
  <si>
    <t>FUIREA23</t>
  </si>
  <si>
    <t>7002-6624</t>
  </si>
  <si>
    <t>UIRE</t>
  </si>
  <si>
    <t>UI-35950-21-60-A-25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</si>
  <si>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</si>
  <si>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</si>
  <si>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</si>
  <si>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FUIREA24</t>
  </si>
  <si>
    <t>JULY 1, 2025-SEPT 30, 2025</t>
  </si>
  <si>
    <t>CT EOL 25CCBOSTVETSUI</t>
  </si>
  <si>
    <t xml:space="preserve">JVSG FY25 Infrastructure </t>
  </si>
  <si>
    <t>FVETS2024</t>
  </si>
  <si>
    <t>7002-6628</t>
  </si>
  <si>
    <t>K109</t>
  </si>
  <si>
    <t>DV35786-21-55-5-25</t>
  </si>
  <si>
    <t>CT EOL 25CCBOSTWP</t>
  </si>
  <si>
    <t>WP 90%</t>
  </si>
  <si>
    <t>FES2025</t>
  </si>
  <si>
    <t>7002-6626</t>
  </si>
  <si>
    <t>K105</t>
  </si>
  <si>
    <t>ES38736-22-55-A-25</t>
  </si>
  <si>
    <t>JULY 1, 2025-JUNE 30, 2026</t>
  </si>
  <si>
    <t>WP 10%</t>
  </si>
  <si>
    <t>K107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</si>
  <si>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</si>
  <si>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FES2023</t>
  </si>
  <si>
    <t>ES-38736-22-55-A-25</t>
  </si>
  <si>
    <t>FES2024</t>
  </si>
  <si>
    <t>17.207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</si>
  <si>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</si>
  <si>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</si>
  <si>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WKFO107424</t>
  </si>
  <si>
    <t>7002-1074</t>
  </si>
  <si>
    <t>K286</t>
  </si>
  <si>
    <t>WPP SNAP EXPANSION</t>
  </si>
  <si>
    <t>JULY 1, 2024-SEPT. 30, 2024</t>
  </si>
  <si>
    <t>F20243067</t>
  </si>
  <si>
    <t>4400-3067</t>
  </si>
  <si>
    <t>K103</t>
  </si>
  <si>
    <t>234MA441Q7503 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</si>
  <si>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</si>
  <si>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</si>
  <si>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</si>
  <si>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</si>
  <si>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</si>
  <si>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</si>
  <si>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</si>
  <si>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</si>
  <si>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</si>
  <si>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</si>
  <si>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</si>
  <si>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</si>
  <si>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</si>
  <si>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</si>
  <si>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</si>
  <si>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</si>
  <si>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</si>
  <si>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</si>
  <si>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</si>
  <si>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</si>
  <si>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</si>
  <si>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DTA WPP</t>
  </si>
  <si>
    <t>SPSS2025</t>
  </si>
  <si>
    <t>4400-1979</t>
  </si>
  <si>
    <t>K227</t>
  </si>
  <si>
    <t>MA SCSEP</t>
  </si>
  <si>
    <t>FAD24A60AD</t>
  </si>
  <si>
    <t>9110-1178</t>
  </si>
  <si>
    <t>K116</t>
  </si>
  <si>
    <t>OPERATION ABLE</t>
  </si>
  <si>
    <t>DCSSCSEP25</t>
  </si>
  <si>
    <t>7003-0006</t>
  </si>
  <si>
    <t>K246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</si>
  <si>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</si>
  <si>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</si>
  <si>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 xml:space="preserve">             TOTAL</t>
  </si>
  <si>
    <t xml:space="preserve"> DESCRIPTION:</t>
  </si>
  <si>
    <t>INITIAL AWARD FY25 SEPTEMBER 3, 2024</t>
  </si>
  <si>
    <t>TO ADD WPP SNAP EXPANSION FUNDS</t>
  </si>
  <si>
    <t>BUDGET #1 FY25 SEPTEMBER 3, 2024</t>
  </si>
  <si>
    <t>TO ADD WP FUNDS</t>
  </si>
  <si>
    <t>BUDGET #2 FY25 SEPTEMBER 16, 2024</t>
  </si>
  <si>
    <t>TO MOVE BALANCES FROM EDIC TO CITY OF BOSTON</t>
  </si>
  <si>
    <t>BUDGET #3 FY25 SEPTEMBER 16, 2024</t>
  </si>
  <si>
    <t>BUDGET #4 FY25 SEPT 18, 2024</t>
  </si>
  <si>
    <t>TO ADD SOS FUNDS</t>
  </si>
  <si>
    <t>BUDGET #5 FY25 SEPT 20, 2024</t>
  </si>
  <si>
    <t>TO ADD WTF FUNDS</t>
  </si>
  <si>
    <t>BUDGET #6 FY25 OCT 24, 2024</t>
  </si>
  <si>
    <t>BUDGET #7 FY25 NOVEMBER 20,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</si>
  <si>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</si>
  <si>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</si>
  <si>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21, 2024</t>
  </si>
  <si>
    <t>TO ADD FY25 WIOA FUNDS</t>
  </si>
  <si>
    <t>BUDGET #9 FY25 DECEMBER 20, 2024</t>
  </si>
  <si>
    <t>TO ADD PARTNER FUNDS</t>
  </si>
  <si>
    <t>BUDGET #10 FY25 DECEMBER 23, 2024</t>
  </si>
  <si>
    <t>TO ADD JVSG FUNDS</t>
  </si>
  <si>
    <t>BUDGET #11 FY25 JANUARY 17, 2025</t>
  </si>
  <si>
    <t>TO ADD DTA WPP</t>
  </si>
  <si>
    <t>BUDGET #12  FY25 MARCH 6, 2025</t>
  </si>
  <si>
    <t>BUDGET #13  FY25 APRIL 2, 2025</t>
  </si>
  <si>
    <t>BUDGET #14  FY25 MAY 2, 2025</t>
  </si>
  <si>
    <t>TO ADD RESEA FUNDS</t>
  </si>
  <si>
    <t>BUDGET #15  FY25 MAY 15, 2025</t>
  </si>
  <si>
    <t>TO ADD WPP EXPANSION FUNDS</t>
  </si>
  <si>
    <t>BUDGET #16  FY25 JUNE 5, 2025</t>
  </si>
  <si>
    <t>TO ADD FY24 WIOA FUNDS (UNSPENT BY EDIC)</t>
  </si>
  <si>
    <t>BUDGET #17 FY25 JUNE 9, 2025</t>
  </si>
  <si>
    <t>TO ADJUST WPP EXPANSION FUNDS</t>
  </si>
  <si>
    <t>Please note, there will be a revision in FY26 to not only add the FY26 funds 
but any balances in FY25 will also be rolled into FY26</t>
  </si>
  <si>
    <t>BUDGET #18 FY25 JUNE 12, 2025</t>
  </si>
  <si>
    <t>TO ADD REFUNDED FUNDS FROM EDIC</t>
  </si>
  <si>
    <t>BUDGET #19 FY25 JULY 2 2025</t>
  </si>
  <si>
    <t>TO MOVE FUNDS TO FY26</t>
  </si>
  <si>
    <t>TO EXTEND RESEA SERVICE DATE TO 9/30/2026</t>
  </si>
  <si>
    <t>BUDGET #20 AUGUST 18 2025</t>
  </si>
  <si>
    <t>VENDOR CUSTOMER CODE</t>
  </si>
  <si>
    <t>VC000192075</t>
  </si>
  <si>
    <t>UEI #</t>
  </si>
  <si>
    <t>LIDLU7EA4SK1</t>
  </si>
  <si>
    <t>BUDGET #21 FY25</t>
  </si>
  <si>
    <t>BUDGET #21 AUGUST 27 2025</t>
  </si>
  <si>
    <t>TO ADD BALANCE OF RESEA FUNDS</t>
  </si>
  <si>
    <t>JULY 1, 2025-SEPT 30, 2026</t>
  </si>
  <si>
    <t>RESEA (SERVICE DATES JAN 1, 2024-SEPT 30,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</si>
</sst>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11"/>
      <color rgb="FFEE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44" fontId="8" fillId="0" borderId="5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3" fillId="0" borderId="0" xfId="0" applyFont="1"/>
    <xf numFmtId="44" fontId="4" fillId="0" borderId="0" xfId="1" applyFont="1" applyFill="1"/>
    <xf numFmtId="44" fontId="3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Fill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11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Alignment="1">
      <alignment horizontal="center"/>
    </xf>
    <xf numFmtId="44" fontId="8" fillId="0" borderId="0" xfId="1" applyFont="1" applyFill="1"/>
    <xf numFmtId="0" fontId="20" fillId="0" borderId="0" xfId="3" applyFont="1" applyFill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44" fontId="21" fillId="0" borderId="0" xfId="1" applyFont="1" applyFill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1" xfId="0" applyFont="1" applyFill="1" applyBorder="1"/>
    <xf numFmtId="0" fontId="8" fillId="2" borderId="1" xfId="0" quotePrefix="1" applyFont="1" applyFill="1" applyBorder="1" applyAlignment="1">
      <alignment horizontal="left"/>
    </xf>
    <xf numFmtId="0" fontId="2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7" fontId="25" fillId="0" borderId="1" xfId="0" applyNumberFormat="1" applyFont="1" applyBorder="1" applyAlignment="1">
      <alignment horizontal="center" wrapText="1"/>
    </xf>
    <xf numFmtId="44" fontId="25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0" xfId="0" applyFont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8"/>
  <sheetViews>
    <sheetView tabSelected="1" zoomScale="120" zoomScaleNormal="120" workbookViewId="0">
      <selection activeCell="B137" sqref="B137"/>
    </sheetView>
  </sheetViews>
  <sheetFormatPr defaultColWidth="9.140625" defaultRowHeight="13.5" x14ac:dyDescent="0.25"/>
  <cols>
    <col min="1" max="1" width="62.28515625" style="12" customWidth="1"/>
    <col min="2" max="2" width="33.5703125" style="12" customWidth="1"/>
    <col min="3" max="3" width="19.28515625" style="16" customWidth="1"/>
    <col min="4" max="4" width="16.28515625" style="16" customWidth="1"/>
    <col min="5" max="5" width="11.42578125" style="16" customWidth="1"/>
    <col min="6" max="6" width="9.42578125" style="16" customWidth="1"/>
    <col min="7" max="7" width="20.28515625" style="16" bestFit="1" customWidth="1"/>
    <col min="8" max="8" width="14.140625" style="16" hidden="1" customWidth="1"/>
    <col min="9" max="21" width="18" style="17" hidden="1" customWidth="1"/>
    <col min="22" max="23" width="14" style="17" hidden="1" customWidth="1"/>
    <col min="24" max="24" width="13.85546875" style="17" hidden="1" customWidth="1"/>
    <col min="25" max="28" width="14" style="17" hidden="1" customWidth="1"/>
    <col min="29" max="29" width="14" style="17" customWidth="1"/>
    <col min="30" max="30" width="13.85546875" style="14" hidden="1" customWidth="1"/>
    <col min="31" max="16384" width="9.140625" style="12"/>
  </cols>
  <sheetData>
    <row r="1" spans="1:30" ht="20.25" x14ac:dyDescent="0.3">
      <c r="A1" s="12" t="s">
        <v>0</v>
      </c>
      <c r="B1" s="88" t="s">
        <v>1</v>
      </c>
      <c r="C1" s="89"/>
      <c r="D1" s="89"/>
      <c r="E1" s="89"/>
      <c r="F1" s="89"/>
      <c r="G1" s="89"/>
      <c r="H1" s="89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30" ht="20.25" x14ac:dyDescent="0.3">
      <c r="B2" s="79"/>
      <c r="C2" s="79"/>
      <c r="D2" s="79"/>
      <c r="E2" s="15"/>
      <c r="F2" s="15"/>
      <c r="G2" s="15"/>
    </row>
    <row r="3" spans="1:30" ht="20.25" x14ac:dyDescent="0.3">
      <c r="A3" s="18" t="s">
        <v>2</v>
      </c>
      <c r="B3" s="79" t="s">
        <v>3</v>
      </c>
      <c r="C3" s="19"/>
    </row>
    <row r="4" spans="1:30" ht="21" thickBot="1" x14ac:dyDescent="0.35">
      <c r="A4" s="18"/>
      <c r="B4" s="20"/>
      <c r="C4" s="19"/>
    </row>
    <row r="5" spans="1:30" s="25" customFormat="1" ht="45" x14ac:dyDescent="0.3">
      <c r="A5" s="21"/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1" t="s">
        <v>9</v>
      </c>
      <c r="H5" s="23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15</v>
      </c>
      <c r="N5" s="1" t="s">
        <v>16</v>
      </c>
      <c r="O5" s="1" t="s">
        <v>17</v>
      </c>
      <c r="P5" s="1" t="s">
        <v>18</v>
      </c>
      <c r="Q5" s="1" t="s">
        <v>19</v>
      </c>
      <c r="R5" s="1" t="s">
        <v>20</v>
      </c>
      <c r="S5" s="1" t="s">
        <v>21</v>
      </c>
      <c r="T5" s="1" t="s">
        <v>22</v>
      </c>
      <c r="U5" s="1" t="s">
        <v>23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189</v>
      </c>
      <c r="AD5" s="24" t="s">
        <v>31</v>
      </c>
    </row>
    <row r="6" spans="1:30" s="25" customFormat="1" ht="16.5" hidden="1" x14ac:dyDescent="0.3">
      <c r="A6" s="26" t="s">
        <v>32</v>
      </c>
      <c r="B6" s="26"/>
      <c r="C6" s="26"/>
      <c r="D6" s="26"/>
      <c r="E6" s="26"/>
      <c r="F6" s="26"/>
      <c r="G6" s="26"/>
      <c r="H6" s="2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1"/>
    </row>
    <row r="7" spans="1:30" s="25" customFormat="1" ht="16.5" hidden="1" x14ac:dyDescent="0.3">
      <c r="A7" s="27" t="s">
        <v>33</v>
      </c>
      <c r="B7" s="26"/>
      <c r="C7" s="26"/>
      <c r="D7" s="26"/>
      <c r="E7" s="26"/>
      <c r="F7" s="26"/>
      <c r="G7" s="28"/>
      <c r="H7" s="2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1"/>
    </row>
    <row r="8" spans="1:30" s="32" customFormat="1" ht="29.25" hidden="1" x14ac:dyDescent="0.25">
      <c r="A8" s="29" t="s">
        <v>34</v>
      </c>
      <c r="B8" s="30" t="s">
        <v>35</v>
      </c>
      <c r="C8" s="31" t="s">
        <v>36</v>
      </c>
      <c r="D8" s="27" t="s">
        <v>37</v>
      </c>
      <c r="E8" s="27">
        <v>6501</v>
      </c>
      <c r="F8" s="30">
        <v>17.259</v>
      </c>
      <c r="G8" s="77" t="s">
        <v>38</v>
      </c>
      <c r="H8" s="2"/>
      <c r="I8" s="2"/>
      <c r="J8" s="2"/>
      <c r="K8" s="2"/>
      <c r="L8" s="2"/>
      <c r="M8" s="2"/>
      <c r="N8" s="2"/>
      <c r="O8" s="2"/>
      <c r="P8" s="2">
        <f>2549208-1</f>
        <v>2549207</v>
      </c>
      <c r="Q8" s="2"/>
      <c r="R8" s="2"/>
      <c r="S8" s="2"/>
      <c r="T8" s="2"/>
      <c r="U8" s="2"/>
      <c r="V8" s="2"/>
      <c r="W8" s="2"/>
      <c r="X8" s="2"/>
      <c r="Y8" s="2"/>
      <c r="Z8" s="2"/>
      <c r="AA8" s="2">
        <v>-502407.38</v>
      </c>
      <c r="AB8" s="2"/>
      <c r="AC8" s="2"/>
      <c r="AD8" s="11">
        <f>SUM(H8:AA8)</f>
        <v>2046799.62</v>
      </c>
    </row>
    <row r="9" spans="1:30" s="32" customFormat="1" ht="29.25" hidden="1" x14ac:dyDescent="0.25">
      <c r="A9" s="29" t="s">
        <v>34</v>
      </c>
      <c r="B9" s="30" t="s">
        <v>39</v>
      </c>
      <c r="C9" s="31" t="s">
        <v>36</v>
      </c>
      <c r="D9" s="27" t="s">
        <v>37</v>
      </c>
      <c r="E9" s="27">
        <v>6501</v>
      </c>
      <c r="F9" s="30">
        <v>17.259</v>
      </c>
      <c r="G9" s="77" t="s">
        <v>38</v>
      </c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2">
        <v>502407.38000000035</v>
      </c>
      <c r="AB9" s="2"/>
      <c r="AC9" s="2"/>
      <c r="AD9" s="11">
        <f t="shared" ref="AD9:AD72" si="0">SUM(H9:AA9)</f>
        <v>502408.38000000035</v>
      </c>
    </row>
    <row r="10" spans="1:30" s="32" customFormat="1" ht="29.25" hidden="1" x14ac:dyDescent="0.25">
      <c r="A10" s="33" t="s">
        <v>40</v>
      </c>
      <c r="B10" s="30" t="s">
        <v>35</v>
      </c>
      <c r="C10" s="31" t="s">
        <v>41</v>
      </c>
      <c r="D10" s="27" t="s">
        <v>42</v>
      </c>
      <c r="E10" s="27">
        <v>6502</v>
      </c>
      <c r="F10" s="27">
        <v>17.257999999999999</v>
      </c>
      <c r="G10" s="77" t="s">
        <v>38</v>
      </c>
      <c r="H10" s="2"/>
      <c r="I10" s="2"/>
      <c r="J10" s="2"/>
      <c r="K10" s="2"/>
      <c r="L10" s="2"/>
      <c r="M10" s="2"/>
      <c r="N10" s="2"/>
      <c r="O10" s="2"/>
      <c r="P10" s="2">
        <f>384709-1</f>
        <v>384708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-228148.19</v>
      </c>
      <c r="AB10" s="2"/>
      <c r="AC10" s="2"/>
      <c r="AD10" s="11">
        <f t="shared" si="0"/>
        <v>156559.81</v>
      </c>
    </row>
    <row r="11" spans="1:30" s="32" customFormat="1" ht="29.25" hidden="1" x14ac:dyDescent="0.25">
      <c r="A11" s="33" t="s">
        <v>40</v>
      </c>
      <c r="B11" s="30" t="s">
        <v>39</v>
      </c>
      <c r="C11" s="31" t="s">
        <v>41</v>
      </c>
      <c r="D11" s="27" t="s">
        <v>42</v>
      </c>
      <c r="E11" s="27">
        <v>6502</v>
      </c>
      <c r="F11" s="27">
        <v>17.257999999999999</v>
      </c>
      <c r="G11" s="77" t="s">
        <v>38</v>
      </c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228148.19</v>
      </c>
      <c r="AB11" s="2"/>
      <c r="AC11" s="2"/>
      <c r="AD11" s="11">
        <f t="shared" si="0"/>
        <v>228149.19</v>
      </c>
    </row>
    <row r="12" spans="1:30" s="32" customFormat="1" ht="29.25" hidden="1" x14ac:dyDescent="0.25">
      <c r="A12" s="33" t="s">
        <v>40</v>
      </c>
      <c r="B12" s="30" t="s">
        <v>35</v>
      </c>
      <c r="C12" s="31" t="s">
        <v>43</v>
      </c>
      <c r="D12" s="27" t="s">
        <v>42</v>
      </c>
      <c r="E12" s="27">
        <v>6502</v>
      </c>
      <c r="F12" s="27">
        <v>17.257999999999999</v>
      </c>
      <c r="G12" s="77" t="s">
        <v>38</v>
      </c>
      <c r="H12" s="2"/>
      <c r="I12" s="2"/>
      <c r="J12" s="2"/>
      <c r="K12" s="2"/>
      <c r="L12" s="2"/>
      <c r="M12" s="2"/>
      <c r="N12" s="2"/>
      <c r="O12" s="2"/>
      <c r="P12" s="2">
        <f>1572194-1</f>
        <v>1572193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-358337.76</v>
      </c>
      <c r="AB12" s="2"/>
      <c r="AC12" s="2"/>
      <c r="AD12" s="11">
        <f t="shared" si="0"/>
        <v>1213855.24</v>
      </c>
    </row>
    <row r="13" spans="1:30" s="32" customFormat="1" ht="29.25" hidden="1" x14ac:dyDescent="0.25">
      <c r="A13" s="33" t="s">
        <v>40</v>
      </c>
      <c r="B13" s="30" t="s">
        <v>39</v>
      </c>
      <c r="C13" s="31" t="s">
        <v>43</v>
      </c>
      <c r="D13" s="27" t="s">
        <v>42</v>
      </c>
      <c r="E13" s="27">
        <v>6502</v>
      </c>
      <c r="F13" s="27">
        <v>17.257999999999999</v>
      </c>
      <c r="G13" s="77" t="s">
        <v>38</v>
      </c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358337.76</v>
      </c>
      <c r="AB13" s="2"/>
      <c r="AC13" s="2"/>
      <c r="AD13" s="11">
        <f t="shared" si="0"/>
        <v>358338.76</v>
      </c>
    </row>
    <row r="14" spans="1:30" s="32" customFormat="1" ht="29.25" hidden="1" x14ac:dyDescent="0.25">
      <c r="A14" s="34" t="s">
        <v>44</v>
      </c>
      <c r="B14" s="30" t="s">
        <v>35</v>
      </c>
      <c r="C14" s="27" t="s">
        <v>45</v>
      </c>
      <c r="D14" s="27" t="s">
        <v>46</v>
      </c>
      <c r="E14" s="27">
        <v>6503</v>
      </c>
      <c r="F14" s="27">
        <v>17.277999999999999</v>
      </c>
      <c r="G14" s="77" t="s">
        <v>38</v>
      </c>
      <c r="H14" s="2"/>
      <c r="I14" s="2"/>
      <c r="J14" s="2"/>
      <c r="K14" s="2"/>
      <c r="L14" s="2"/>
      <c r="M14" s="2"/>
      <c r="N14" s="2"/>
      <c r="O14" s="2"/>
      <c r="P14" s="2">
        <f>235554-1</f>
        <v>235553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-143295.03</v>
      </c>
      <c r="AB14" s="2"/>
      <c r="AC14" s="2"/>
      <c r="AD14" s="11">
        <f t="shared" si="0"/>
        <v>92257.97</v>
      </c>
    </row>
    <row r="15" spans="1:30" s="32" customFormat="1" ht="29.25" hidden="1" x14ac:dyDescent="0.25">
      <c r="A15" s="34" t="s">
        <v>44</v>
      </c>
      <c r="B15" s="30" t="s">
        <v>39</v>
      </c>
      <c r="C15" s="27" t="s">
        <v>45</v>
      </c>
      <c r="D15" s="27" t="s">
        <v>46</v>
      </c>
      <c r="E15" s="27">
        <v>6503</v>
      </c>
      <c r="F15" s="27">
        <v>17.277999999999999</v>
      </c>
      <c r="G15" s="77" t="s">
        <v>38</v>
      </c>
      <c r="H15" s="2"/>
      <c r="I15" s="2"/>
      <c r="J15" s="2"/>
      <c r="K15" s="2"/>
      <c r="L15" s="2"/>
      <c r="M15" s="2"/>
      <c r="N15" s="2"/>
      <c r="O15" s="2"/>
      <c r="P15" s="2"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>
        <v>143295.03</v>
      </c>
      <c r="AB15" s="2"/>
      <c r="AC15" s="2"/>
      <c r="AD15" s="11">
        <f t="shared" si="0"/>
        <v>143296.03</v>
      </c>
    </row>
    <row r="16" spans="1:30" s="32" customFormat="1" ht="29.25" hidden="1" x14ac:dyDescent="0.25">
      <c r="A16" s="34" t="s">
        <v>44</v>
      </c>
      <c r="B16" s="30" t="s">
        <v>35</v>
      </c>
      <c r="C16" s="27" t="s">
        <v>47</v>
      </c>
      <c r="D16" s="27" t="s">
        <v>46</v>
      </c>
      <c r="E16" s="27">
        <v>6503</v>
      </c>
      <c r="F16" s="27">
        <v>17.277999999999999</v>
      </c>
      <c r="G16" s="77" t="s">
        <v>38</v>
      </c>
      <c r="H16" s="26"/>
      <c r="I16" s="2"/>
      <c r="J16" s="2"/>
      <c r="K16" s="2"/>
      <c r="L16" s="2"/>
      <c r="M16" s="2"/>
      <c r="N16" s="2"/>
      <c r="O16" s="2"/>
      <c r="P16" s="2">
        <f>857163-1</f>
        <v>857162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-270025.26</v>
      </c>
      <c r="AB16" s="2"/>
      <c r="AC16" s="2"/>
      <c r="AD16" s="11">
        <f t="shared" si="0"/>
        <v>587136.74</v>
      </c>
    </row>
    <row r="17" spans="1:30" s="32" customFormat="1" ht="29.25" hidden="1" x14ac:dyDescent="0.25">
      <c r="A17" s="34" t="s">
        <v>44</v>
      </c>
      <c r="B17" s="30" t="s">
        <v>39</v>
      </c>
      <c r="C17" s="27" t="s">
        <v>47</v>
      </c>
      <c r="D17" s="27" t="s">
        <v>46</v>
      </c>
      <c r="E17" s="27">
        <v>6503</v>
      </c>
      <c r="F17" s="27">
        <v>17.277999999999999</v>
      </c>
      <c r="G17" s="77" t="s">
        <v>38</v>
      </c>
      <c r="H17" s="26"/>
      <c r="I17" s="2"/>
      <c r="J17" s="2"/>
      <c r="K17" s="2"/>
      <c r="L17" s="2"/>
      <c r="M17" s="2"/>
      <c r="N17" s="2"/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270025.26</v>
      </c>
      <c r="AB17" s="2"/>
      <c r="AC17" s="2"/>
      <c r="AD17" s="11">
        <f t="shared" si="0"/>
        <v>270026.26</v>
      </c>
    </row>
    <row r="18" spans="1:30" s="32" customFormat="1" ht="15" hidden="1" x14ac:dyDescent="0.25">
      <c r="A18" s="33"/>
      <c r="B18" s="30"/>
      <c r="C18" s="27"/>
      <c r="D18" s="27"/>
      <c r="E18" s="30"/>
      <c r="F18" s="27"/>
      <c r="G18" s="35"/>
      <c r="H18" s="2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1">
        <f t="shared" si="0"/>
        <v>0</v>
      </c>
    </row>
    <row r="19" spans="1:30" s="32" customFormat="1" ht="15" hidden="1" x14ac:dyDescent="0.25">
      <c r="A19" s="33"/>
      <c r="B19" s="30"/>
      <c r="C19" s="27"/>
      <c r="D19" s="27"/>
      <c r="E19" s="30"/>
      <c r="F19" s="27"/>
      <c r="G19" s="35"/>
      <c r="H19" s="2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1">
        <f t="shared" si="0"/>
        <v>0</v>
      </c>
    </row>
    <row r="20" spans="1:30" s="32" customFormat="1" ht="16.5" hidden="1" x14ac:dyDescent="0.3">
      <c r="A20" s="74" t="s">
        <v>48</v>
      </c>
      <c r="B20" s="9" t="s">
        <v>49</v>
      </c>
      <c r="C20" s="73" t="s">
        <v>50</v>
      </c>
      <c r="D20" s="37" t="s">
        <v>37</v>
      </c>
      <c r="E20" s="37">
        <v>6501</v>
      </c>
      <c r="F20" s="30">
        <v>17.259</v>
      </c>
      <c r="G20" s="28" t="s">
        <v>38</v>
      </c>
      <c r="H20" s="26"/>
      <c r="I20" s="2"/>
      <c r="J20" s="2">
        <v>1223231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61017.19</v>
      </c>
      <c r="AA20" s="2"/>
      <c r="AB20" s="2"/>
      <c r="AC20" s="2"/>
      <c r="AD20" s="11">
        <f t="shared" si="0"/>
        <v>1284248.19</v>
      </c>
    </row>
    <row r="21" spans="1:30" s="32" customFormat="1" ht="30" hidden="1" x14ac:dyDescent="0.25">
      <c r="A21" s="8" t="s">
        <v>40</v>
      </c>
      <c r="B21" s="9" t="s">
        <v>49</v>
      </c>
      <c r="C21" s="10" t="s">
        <v>51</v>
      </c>
      <c r="D21" s="27" t="s">
        <v>42</v>
      </c>
      <c r="E21" s="27">
        <v>6502</v>
      </c>
      <c r="F21" s="27">
        <v>17.257999999999999</v>
      </c>
      <c r="G21" s="78" t="s">
        <v>38</v>
      </c>
      <c r="H21" s="26"/>
      <c r="I21" s="2"/>
      <c r="J21" s="2">
        <v>282254.07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866130</v>
      </c>
      <c r="Y21" s="2"/>
      <c r="Z21" s="2">
        <v>102257.92</v>
      </c>
      <c r="AA21" s="2"/>
      <c r="AB21" s="2"/>
      <c r="AC21" s="2"/>
      <c r="AD21" s="11">
        <f t="shared" si="0"/>
        <v>1250641.99</v>
      </c>
    </row>
    <row r="22" spans="1:30" s="32" customFormat="1" ht="30.75" hidden="1" x14ac:dyDescent="0.3">
      <c r="A22" s="72" t="s">
        <v>44</v>
      </c>
      <c r="B22" s="9" t="s">
        <v>49</v>
      </c>
      <c r="C22" s="73" t="s">
        <v>52</v>
      </c>
      <c r="D22" s="27" t="s">
        <v>46</v>
      </c>
      <c r="E22" s="27">
        <v>6503</v>
      </c>
      <c r="F22" s="27">
        <v>17.277999999999999</v>
      </c>
      <c r="G22" s="78" t="s">
        <v>38</v>
      </c>
      <c r="H22" s="26"/>
      <c r="I22" s="2"/>
      <c r="J22" s="2">
        <v>135902.56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v>498216</v>
      </c>
      <c r="Y22" s="2"/>
      <c r="Z22" s="2">
        <v>69447.360000000001</v>
      </c>
      <c r="AA22" s="2"/>
      <c r="AB22" s="2"/>
      <c r="AC22" s="2"/>
      <c r="AD22" s="11">
        <f t="shared" si="0"/>
        <v>703565.92</v>
      </c>
    </row>
    <row r="23" spans="1:30" s="32" customFormat="1" ht="30" hidden="1" x14ac:dyDescent="0.25">
      <c r="A23" s="72" t="s">
        <v>53</v>
      </c>
      <c r="B23" s="9" t="s">
        <v>49</v>
      </c>
      <c r="C23" s="10" t="s">
        <v>54</v>
      </c>
      <c r="D23" s="27" t="s">
        <v>46</v>
      </c>
      <c r="E23" s="27">
        <v>6407</v>
      </c>
      <c r="F23" s="27">
        <v>17.277999999999999</v>
      </c>
      <c r="G23" s="78" t="s">
        <v>38</v>
      </c>
      <c r="H23" s="26"/>
      <c r="I23" s="2"/>
      <c r="J23" s="2">
        <v>18845.169999999998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15503.19</v>
      </c>
      <c r="AA23" s="2"/>
      <c r="AB23" s="2"/>
      <c r="AC23" s="2"/>
      <c r="AD23" s="11">
        <f t="shared" si="0"/>
        <v>34348.36</v>
      </c>
    </row>
    <row r="24" spans="1:30" s="32" customFormat="1" ht="15.75" hidden="1" customHeight="1" x14ac:dyDescent="0.25">
      <c r="A24" s="38"/>
      <c r="B24" s="30"/>
      <c r="C24" s="39"/>
      <c r="D24" s="40"/>
      <c r="E24" s="41"/>
      <c r="F24" s="41"/>
      <c r="G24" s="41"/>
      <c r="H24" s="2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1">
        <f t="shared" si="0"/>
        <v>0</v>
      </c>
    </row>
    <row r="25" spans="1:30" s="32" customFormat="1" ht="15.75" hidden="1" customHeight="1" x14ac:dyDescent="0.25">
      <c r="A25" s="33"/>
      <c r="B25" s="30"/>
      <c r="C25" s="26"/>
      <c r="D25" s="26"/>
      <c r="E25" s="26"/>
      <c r="F25" s="26"/>
      <c r="G25" s="26"/>
      <c r="H25" s="2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1">
        <f t="shared" si="0"/>
        <v>0</v>
      </c>
    </row>
    <row r="26" spans="1:30" s="32" customFormat="1" ht="15.75" hidden="1" customHeight="1" x14ac:dyDescent="0.25">
      <c r="A26" s="26" t="s">
        <v>32</v>
      </c>
      <c r="B26" s="30"/>
      <c r="C26" s="40"/>
      <c r="D26" s="40"/>
      <c r="E26" s="42"/>
      <c r="F26" s="27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11">
        <f t="shared" si="0"/>
        <v>0</v>
      </c>
    </row>
    <row r="27" spans="1:30" s="32" customFormat="1" ht="15.75" hidden="1" customHeight="1" x14ac:dyDescent="0.25">
      <c r="A27" s="27" t="s">
        <v>55</v>
      </c>
      <c r="B27" s="30"/>
      <c r="C27" s="40"/>
      <c r="D27" s="40"/>
      <c r="E27" s="42"/>
      <c r="F27" s="27"/>
      <c r="G27" s="27"/>
      <c r="H27" s="2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11">
        <f t="shared" si="0"/>
        <v>0</v>
      </c>
    </row>
    <row r="28" spans="1:30" s="32" customFormat="1" ht="15.6" hidden="1" customHeight="1" x14ac:dyDescent="0.25">
      <c r="A28" s="33"/>
      <c r="B28" s="30"/>
      <c r="C28" s="27"/>
      <c r="D28" s="27"/>
      <c r="E28" s="27"/>
      <c r="F28" s="30"/>
      <c r="G28" s="30"/>
      <c r="H28" s="4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11">
        <f t="shared" si="0"/>
        <v>0</v>
      </c>
    </row>
    <row r="29" spans="1:30" s="32" customFormat="1" ht="15" hidden="1" x14ac:dyDescent="0.25">
      <c r="A29" s="38" t="s">
        <v>56</v>
      </c>
      <c r="B29" s="44" t="s">
        <v>49</v>
      </c>
      <c r="C29" s="31" t="s">
        <v>57</v>
      </c>
      <c r="D29" s="45" t="s">
        <v>58</v>
      </c>
      <c r="E29" s="46" t="s">
        <v>59</v>
      </c>
      <c r="F29" s="27" t="s">
        <v>60</v>
      </c>
      <c r="G29" s="27"/>
      <c r="H29" s="47"/>
      <c r="I29" s="3"/>
      <c r="J29" s="3"/>
      <c r="K29" s="3"/>
      <c r="L29" s="3"/>
      <c r="M29" s="3">
        <v>95000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11">
        <f t="shared" si="0"/>
        <v>95000</v>
      </c>
    </row>
    <row r="30" spans="1:30" s="32" customFormat="1" ht="15.75" hidden="1" customHeight="1" x14ac:dyDescent="0.25">
      <c r="A30" s="38" t="s">
        <v>61</v>
      </c>
      <c r="B30" s="44" t="s">
        <v>49</v>
      </c>
      <c r="C30" s="27" t="s">
        <v>62</v>
      </c>
      <c r="D30" s="45" t="s">
        <v>63</v>
      </c>
      <c r="E30" s="45" t="s">
        <v>64</v>
      </c>
      <c r="F30" s="30" t="s">
        <v>60</v>
      </c>
      <c r="G30" s="30"/>
      <c r="H30" s="43"/>
      <c r="I30" s="4"/>
      <c r="J30" s="4"/>
      <c r="K30" s="4"/>
      <c r="L30" s="4">
        <v>860169.7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11">
        <f t="shared" si="0"/>
        <v>860169.7</v>
      </c>
    </row>
    <row r="31" spans="1:30" s="32" customFormat="1" ht="15.6" hidden="1" customHeight="1" x14ac:dyDescent="0.25">
      <c r="A31" s="38"/>
      <c r="B31" s="30"/>
      <c r="C31" s="27"/>
      <c r="D31" s="27"/>
      <c r="E31" s="27"/>
      <c r="F31" s="30"/>
      <c r="G31" s="30"/>
      <c r="H31" s="4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11">
        <f t="shared" si="0"/>
        <v>0</v>
      </c>
    </row>
    <row r="32" spans="1:30" s="32" customFormat="1" ht="15.75" hidden="1" customHeight="1" x14ac:dyDescent="0.25">
      <c r="A32" s="38"/>
      <c r="B32" s="30"/>
      <c r="C32" s="40"/>
      <c r="D32" s="40"/>
      <c r="E32" s="40"/>
      <c r="F32" s="30"/>
      <c r="G32" s="30"/>
      <c r="H32" s="4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11">
        <f t="shared" si="0"/>
        <v>0</v>
      </c>
    </row>
    <row r="33" spans="1:30" s="32" customFormat="1" ht="15.75" hidden="1" customHeight="1" x14ac:dyDescent="0.25">
      <c r="A33" s="33"/>
      <c r="B33" s="30"/>
      <c r="C33" s="27"/>
      <c r="D33" s="27"/>
      <c r="E33" s="27"/>
      <c r="F33" s="30"/>
      <c r="G33" s="30"/>
      <c r="H33" s="4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1">
        <f t="shared" si="0"/>
        <v>0</v>
      </c>
    </row>
    <row r="34" spans="1:30" s="32" customFormat="1" ht="15" hidden="1" x14ac:dyDescent="0.25">
      <c r="A34" s="49"/>
      <c r="B34" s="30"/>
      <c r="C34" s="27"/>
      <c r="D34" s="27"/>
      <c r="E34" s="27"/>
      <c r="F34" s="27"/>
      <c r="G34" s="27"/>
      <c r="H34" s="4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1">
        <f t="shared" si="0"/>
        <v>0</v>
      </c>
    </row>
    <row r="35" spans="1:30" s="32" customFormat="1" ht="15" hidden="1" x14ac:dyDescent="0.25">
      <c r="A35" s="49"/>
      <c r="B35" s="30"/>
      <c r="C35" s="27"/>
      <c r="D35" s="27"/>
      <c r="E35" s="27"/>
      <c r="F35" s="27"/>
      <c r="G35" s="27"/>
      <c r="H35" s="4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11">
        <f t="shared" si="0"/>
        <v>0</v>
      </c>
    </row>
    <row r="36" spans="1:30" s="32" customFormat="1" ht="15" hidden="1" x14ac:dyDescent="0.25">
      <c r="A36" s="33"/>
      <c r="B36" s="30"/>
      <c r="C36" s="40"/>
      <c r="D36" s="40"/>
      <c r="E36" s="42"/>
      <c r="F36" s="27"/>
      <c r="G36" s="27"/>
      <c r="H36" s="4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1">
        <f t="shared" si="0"/>
        <v>0</v>
      </c>
    </row>
    <row r="37" spans="1:30" s="32" customFormat="1" ht="15" x14ac:dyDescent="0.25">
      <c r="A37" s="33"/>
      <c r="B37" s="30"/>
      <c r="C37" s="40"/>
      <c r="D37" s="40"/>
      <c r="E37" s="42"/>
      <c r="F37" s="27"/>
      <c r="G37" s="27"/>
      <c r="H37" s="4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11">
        <f t="shared" si="0"/>
        <v>0</v>
      </c>
    </row>
    <row r="38" spans="1:30" s="32" customFormat="1" ht="15" x14ac:dyDescent="0.25">
      <c r="A38" s="26" t="s">
        <v>32</v>
      </c>
      <c r="B38" s="30"/>
      <c r="C38" s="40"/>
      <c r="D38" s="40"/>
      <c r="E38" s="42"/>
      <c r="F38" s="27"/>
      <c r="G38" s="27"/>
      <c r="H38" s="4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11">
        <f t="shared" si="0"/>
        <v>0</v>
      </c>
    </row>
    <row r="39" spans="1:30" s="32" customFormat="1" ht="15" x14ac:dyDescent="0.25">
      <c r="A39" s="27" t="s">
        <v>65</v>
      </c>
      <c r="B39" s="30"/>
      <c r="C39" s="40"/>
      <c r="D39" s="40"/>
      <c r="E39" s="42"/>
      <c r="F39" s="27"/>
      <c r="G39" s="27"/>
      <c r="H39" s="4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1">
        <f t="shared" si="0"/>
        <v>0</v>
      </c>
    </row>
    <row r="40" spans="1:30" s="32" customFormat="1" ht="15" hidden="1" x14ac:dyDescent="0.25">
      <c r="A40" s="80" t="s">
        <v>66</v>
      </c>
      <c r="B40" s="81" t="s">
        <v>67</v>
      </c>
      <c r="C40" s="27" t="s">
        <v>68</v>
      </c>
      <c r="D40" s="27" t="s">
        <v>69</v>
      </c>
      <c r="E40" s="27" t="s">
        <v>70</v>
      </c>
      <c r="F40" s="27">
        <v>17.225000000000001</v>
      </c>
      <c r="G40" s="78" t="s">
        <v>71</v>
      </c>
      <c r="H40" s="43"/>
      <c r="I40" s="4"/>
      <c r="J40" s="4">
        <v>350151.85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11">
        <f t="shared" si="0"/>
        <v>350151.85</v>
      </c>
    </row>
    <row r="41" spans="1:30" s="32" customFormat="1" ht="31.5" hidden="1" x14ac:dyDescent="0.25">
      <c r="A41" s="49" t="s">
        <v>72</v>
      </c>
      <c r="B41" s="82" t="s">
        <v>73</v>
      </c>
      <c r="C41" s="27" t="s">
        <v>74</v>
      </c>
      <c r="D41" s="27" t="s">
        <v>69</v>
      </c>
      <c r="E41" s="27" t="s">
        <v>70</v>
      </c>
      <c r="F41" s="27">
        <v>17.225000000000001</v>
      </c>
      <c r="G41" s="83" t="s">
        <v>71</v>
      </c>
      <c r="H41" s="43"/>
      <c r="I41" s="4"/>
      <c r="J41" s="4"/>
      <c r="K41" s="4">
        <v>159269.54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11">
        <f t="shared" si="0"/>
        <v>159269.54</v>
      </c>
    </row>
    <row r="42" spans="1:30" s="32" customFormat="1" ht="15" hidden="1" customHeight="1" x14ac:dyDescent="0.25">
      <c r="A42" s="86" t="s">
        <v>193</v>
      </c>
      <c r="B42" s="81" t="s">
        <v>49</v>
      </c>
      <c r="C42" s="27" t="s">
        <v>75</v>
      </c>
      <c r="D42" s="27" t="s">
        <v>69</v>
      </c>
      <c r="E42" s="27" t="s">
        <v>70</v>
      </c>
      <c r="F42" s="27">
        <v>17.225000000000001</v>
      </c>
      <c r="G42" s="87" t="s">
        <v>71</v>
      </c>
      <c r="H42" s="4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>
        <f>174318.456675133-1</f>
        <v>174317.456675133</v>
      </c>
      <c r="W42" s="3"/>
      <c r="X42" s="3"/>
      <c r="Y42" s="3"/>
      <c r="Z42" s="3"/>
      <c r="AA42" s="3"/>
      <c r="AB42" s="3"/>
      <c r="AD42" s="11">
        <f>+V42</f>
        <v>174317.456675133</v>
      </c>
    </row>
    <row r="43" spans="1:30" s="32" customFormat="1" ht="15.95" customHeight="1" x14ac:dyDescent="0.25">
      <c r="A43" s="86" t="s">
        <v>193</v>
      </c>
      <c r="B43" s="26" t="s">
        <v>192</v>
      </c>
      <c r="C43" s="27" t="s">
        <v>75</v>
      </c>
      <c r="D43" s="27" t="s">
        <v>69</v>
      </c>
      <c r="E43" s="27" t="s">
        <v>70</v>
      </c>
      <c r="F43" s="27">
        <v>17.225000000000001</v>
      </c>
      <c r="G43" s="87" t="s">
        <v>71</v>
      </c>
      <c r="H43" s="84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>
        <v>1</v>
      </c>
      <c r="W43" s="85"/>
      <c r="X43" s="85"/>
      <c r="Y43" s="85"/>
      <c r="Z43" s="85"/>
      <c r="AA43" s="85"/>
      <c r="AB43" s="85"/>
      <c r="AC43" s="3">
        <v>702244.22</v>
      </c>
      <c r="AD43" s="11">
        <f>+V43+AC43</f>
        <v>702245.22</v>
      </c>
    </row>
    <row r="44" spans="1:30" s="32" customFormat="1" ht="15" x14ac:dyDescent="0.25">
      <c r="A44" s="49"/>
      <c r="B44" s="30"/>
      <c r="C44" s="40"/>
      <c r="D44" s="40"/>
      <c r="E44" s="40"/>
      <c r="F44" s="27"/>
      <c r="G44" s="27"/>
      <c r="H44" s="4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11">
        <f t="shared" si="0"/>
        <v>0</v>
      </c>
    </row>
    <row r="45" spans="1:30" s="32" customFormat="1" ht="15" hidden="1" x14ac:dyDescent="0.25">
      <c r="A45" s="26" t="s">
        <v>32</v>
      </c>
      <c r="B45" s="30"/>
      <c r="C45" s="40"/>
      <c r="D45" s="40"/>
      <c r="E45" s="42"/>
      <c r="F45" s="27"/>
      <c r="G45" s="27"/>
      <c r="H45" s="4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11">
        <f t="shared" si="0"/>
        <v>0</v>
      </c>
    </row>
    <row r="46" spans="1:30" s="32" customFormat="1" ht="15" hidden="1" x14ac:dyDescent="0.25">
      <c r="A46" s="27" t="s">
        <v>77</v>
      </c>
      <c r="B46" s="30"/>
      <c r="C46" s="40"/>
      <c r="D46" s="40"/>
      <c r="E46" s="42"/>
      <c r="F46" s="27"/>
      <c r="G46" s="27"/>
      <c r="H46" s="4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11">
        <f t="shared" si="0"/>
        <v>0</v>
      </c>
    </row>
    <row r="47" spans="1:30" s="32" customFormat="1" ht="15" hidden="1" x14ac:dyDescent="0.25">
      <c r="A47" s="50" t="s">
        <v>78</v>
      </c>
      <c r="B47" s="30" t="s">
        <v>35</v>
      </c>
      <c r="C47" s="35" t="s">
        <v>79</v>
      </c>
      <c r="D47" s="40" t="s">
        <v>80</v>
      </c>
      <c r="E47" s="42" t="s">
        <v>81</v>
      </c>
      <c r="F47" s="51">
        <v>17.800999999999998</v>
      </c>
      <c r="G47" s="31" t="s">
        <v>82</v>
      </c>
      <c r="H47" s="47"/>
      <c r="I47" s="3"/>
      <c r="J47" s="3"/>
      <c r="K47" s="3"/>
      <c r="L47" s="3"/>
      <c r="M47" s="3"/>
      <c r="N47" s="3"/>
      <c r="O47" s="3"/>
      <c r="P47" s="3"/>
      <c r="Q47" s="3"/>
      <c r="R47" s="3">
        <v>12881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11">
        <f t="shared" si="0"/>
        <v>12881</v>
      </c>
    </row>
    <row r="48" spans="1:30" s="32" customFormat="1" ht="15" hidden="1" x14ac:dyDescent="0.25">
      <c r="A48" s="38"/>
      <c r="B48" s="30"/>
      <c r="C48" s="40"/>
      <c r="D48" s="40"/>
      <c r="E48" s="42"/>
      <c r="F48" s="51"/>
      <c r="G48" s="51"/>
      <c r="H48" s="4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11">
        <f t="shared" si="0"/>
        <v>0</v>
      </c>
    </row>
    <row r="49" spans="1:30" s="32" customFormat="1" ht="15" hidden="1" x14ac:dyDescent="0.25">
      <c r="A49" s="38"/>
      <c r="B49" s="30"/>
      <c r="C49" s="27"/>
      <c r="D49" s="31"/>
      <c r="E49" s="27"/>
      <c r="F49" s="27"/>
      <c r="G49" s="27"/>
      <c r="H49" s="4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1">
        <f t="shared" si="0"/>
        <v>0</v>
      </c>
    </row>
    <row r="50" spans="1:30" s="32" customFormat="1" ht="15" hidden="1" x14ac:dyDescent="0.25">
      <c r="A50" s="33"/>
      <c r="B50" s="30"/>
      <c r="C50" s="40"/>
      <c r="D50" s="40"/>
      <c r="E50" s="40"/>
      <c r="F50" s="40"/>
      <c r="G50" s="40"/>
      <c r="H50" s="4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11">
        <f t="shared" si="0"/>
        <v>0</v>
      </c>
    </row>
    <row r="51" spans="1:30" s="32" customFormat="1" ht="15" hidden="1" x14ac:dyDescent="0.25">
      <c r="A51" s="49"/>
      <c r="B51" s="30"/>
      <c r="C51" s="27"/>
      <c r="D51" s="27"/>
      <c r="E51" s="27"/>
      <c r="F51" s="40"/>
      <c r="G51" s="40"/>
      <c r="H51" s="4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11">
        <f t="shared" si="0"/>
        <v>0</v>
      </c>
    </row>
    <row r="52" spans="1:30" s="32" customFormat="1" ht="15" hidden="1" x14ac:dyDescent="0.25">
      <c r="A52" s="26" t="s">
        <v>32</v>
      </c>
      <c r="B52" s="30"/>
      <c r="C52" s="27"/>
      <c r="D52" s="27"/>
      <c r="E52" s="27"/>
      <c r="F52" s="40"/>
      <c r="G52" s="40"/>
      <c r="H52" s="4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11">
        <f t="shared" si="0"/>
        <v>0</v>
      </c>
    </row>
    <row r="53" spans="1:30" s="32" customFormat="1" ht="15" hidden="1" x14ac:dyDescent="0.25">
      <c r="A53" s="27" t="s">
        <v>83</v>
      </c>
      <c r="B53" s="30"/>
      <c r="C53" s="27"/>
      <c r="D53" s="27"/>
      <c r="E53" s="27"/>
      <c r="F53" s="40"/>
      <c r="G53" s="40"/>
      <c r="H53" s="4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49"/>
      <c r="V53" s="49"/>
      <c r="W53" s="49"/>
      <c r="X53" s="49"/>
      <c r="Y53" s="49"/>
      <c r="Z53" s="49"/>
      <c r="AA53" s="49"/>
      <c r="AB53" s="49"/>
      <c r="AC53" s="49"/>
      <c r="AD53" s="11">
        <f t="shared" si="0"/>
        <v>0</v>
      </c>
    </row>
    <row r="54" spans="1:30" s="32" customFormat="1" ht="15" hidden="1" x14ac:dyDescent="0.25">
      <c r="A54" s="49" t="s">
        <v>84</v>
      </c>
      <c r="B54" s="30" t="s">
        <v>49</v>
      </c>
      <c r="C54" s="27" t="s">
        <v>85</v>
      </c>
      <c r="D54" s="27" t="s">
        <v>86</v>
      </c>
      <c r="E54" s="27" t="s">
        <v>87</v>
      </c>
      <c r="F54" s="30">
        <v>17.207000000000001</v>
      </c>
      <c r="G54" s="31" t="s">
        <v>88</v>
      </c>
      <c r="H54" s="47"/>
      <c r="I54" s="3">
        <f>1076177-1</f>
        <v>1076176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>
        <v>-132000.60999999999</v>
      </c>
      <c r="AB54" s="3"/>
      <c r="AC54" s="3"/>
      <c r="AD54" s="11">
        <f t="shared" si="0"/>
        <v>944175.39</v>
      </c>
    </row>
    <row r="55" spans="1:30" s="32" customFormat="1" ht="15" hidden="1" x14ac:dyDescent="0.25">
      <c r="A55" s="49" t="s">
        <v>84</v>
      </c>
      <c r="B55" s="30" t="s">
        <v>89</v>
      </c>
      <c r="C55" s="27" t="s">
        <v>85</v>
      </c>
      <c r="D55" s="27" t="s">
        <v>86</v>
      </c>
      <c r="E55" s="27" t="s">
        <v>87</v>
      </c>
      <c r="F55" s="30">
        <v>17.207000000000001</v>
      </c>
      <c r="G55" s="31" t="s">
        <v>88</v>
      </c>
      <c r="H55" s="47"/>
      <c r="I55" s="3">
        <v>1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132000.60999999999</v>
      </c>
      <c r="AB55" s="3"/>
      <c r="AC55" s="3"/>
      <c r="AD55" s="11">
        <f t="shared" si="0"/>
        <v>132001.60999999999</v>
      </c>
    </row>
    <row r="56" spans="1:30" s="32" customFormat="1" ht="15" hidden="1" x14ac:dyDescent="0.25">
      <c r="A56" s="33" t="s">
        <v>90</v>
      </c>
      <c r="B56" s="30" t="s">
        <v>49</v>
      </c>
      <c r="C56" s="27" t="s">
        <v>85</v>
      </c>
      <c r="D56" s="27" t="s">
        <v>86</v>
      </c>
      <c r="E56" s="27" t="s">
        <v>91</v>
      </c>
      <c r="F56" s="30">
        <v>17.207000000000001</v>
      </c>
      <c r="G56" s="31" t="s">
        <v>88</v>
      </c>
      <c r="H56" s="47"/>
      <c r="I56" s="3">
        <f>94089-1</f>
        <v>94088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>
        <v>-24189.360000000001</v>
      </c>
      <c r="AB56" s="3"/>
      <c r="AC56" s="3"/>
      <c r="AD56" s="11">
        <f t="shared" si="0"/>
        <v>69898.64</v>
      </c>
    </row>
    <row r="57" spans="1:30" s="32" customFormat="1" ht="15" hidden="1" x14ac:dyDescent="0.25">
      <c r="A57" s="33" t="s">
        <v>90</v>
      </c>
      <c r="B57" s="30" t="s">
        <v>89</v>
      </c>
      <c r="C57" s="27" t="s">
        <v>85</v>
      </c>
      <c r="D57" s="27" t="s">
        <v>86</v>
      </c>
      <c r="E57" s="27" t="s">
        <v>91</v>
      </c>
      <c r="F57" s="30">
        <v>17.207000000000001</v>
      </c>
      <c r="G57" s="31" t="s">
        <v>88</v>
      </c>
      <c r="H57" s="47"/>
      <c r="I57" s="3">
        <v>1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24189.359999999993</v>
      </c>
      <c r="AB57" s="3"/>
      <c r="AC57" s="3"/>
      <c r="AD57" s="11">
        <f t="shared" si="0"/>
        <v>24190.359999999993</v>
      </c>
    </row>
    <row r="58" spans="1:30" s="32" customFormat="1" ht="15" hidden="1" x14ac:dyDescent="0.25">
      <c r="A58" s="33"/>
      <c r="B58" s="30"/>
      <c r="C58" s="27"/>
      <c r="D58" s="27"/>
      <c r="E58" s="27"/>
      <c r="F58" s="30"/>
      <c r="G58" s="31"/>
      <c r="H58" s="4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1">
        <f t="shared" si="0"/>
        <v>0</v>
      </c>
    </row>
    <row r="59" spans="1:30" s="32" customFormat="1" ht="15" hidden="1" x14ac:dyDescent="0.25">
      <c r="A59" s="76" t="s">
        <v>92</v>
      </c>
      <c r="B59" s="9" t="s">
        <v>49</v>
      </c>
      <c r="C59" s="10" t="s">
        <v>93</v>
      </c>
      <c r="D59" s="27" t="s">
        <v>86</v>
      </c>
      <c r="E59" s="27" t="s">
        <v>87</v>
      </c>
      <c r="F59" s="30">
        <v>17.207000000000001</v>
      </c>
      <c r="G59" s="78" t="s">
        <v>94</v>
      </c>
      <c r="H59" s="47"/>
      <c r="I59" s="3"/>
      <c r="J59" s="3">
        <v>8049.48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>
        <v>21949.52</v>
      </c>
      <c r="AA59" s="3"/>
      <c r="AB59" s="3"/>
      <c r="AC59" s="3"/>
      <c r="AD59" s="11">
        <f t="shared" si="0"/>
        <v>29999</v>
      </c>
    </row>
    <row r="60" spans="1:30" s="32" customFormat="1" ht="16.5" hidden="1" x14ac:dyDescent="0.3">
      <c r="A60" s="75" t="s">
        <v>84</v>
      </c>
      <c r="B60" s="9" t="s">
        <v>49</v>
      </c>
      <c r="C60" s="10" t="s">
        <v>95</v>
      </c>
      <c r="D60" s="27" t="s">
        <v>86</v>
      </c>
      <c r="E60" s="27" t="s">
        <v>87</v>
      </c>
      <c r="F60" s="30">
        <v>17.207000000000001</v>
      </c>
      <c r="G60" s="36" t="s">
        <v>88</v>
      </c>
      <c r="H60" s="47"/>
      <c r="I60" s="3"/>
      <c r="J60" s="3">
        <v>357136.26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>
        <v>25026.33</v>
      </c>
      <c r="AA60" s="3"/>
      <c r="AB60" s="3"/>
      <c r="AC60" s="3"/>
      <c r="AD60" s="11">
        <f t="shared" si="0"/>
        <v>382162.59</v>
      </c>
    </row>
    <row r="61" spans="1:30" s="32" customFormat="1" ht="16.5" hidden="1" x14ac:dyDescent="0.3">
      <c r="A61" s="8" t="s">
        <v>90</v>
      </c>
      <c r="B61" s="9" t="s">
        <v>49</v>
      </c>
      <c r="C61" s="10" t="s">
        <v>95</v>
      </c>
      <c r="D61" s="27" t="s">
        <v>86</v>
      </c>
      <c r="E61" s="27" t="s">
        <v>91</v>
      </c>
      <c r="F61" s="30" t="s">
        <v>96</v>
      </c>
      <c r="G61" s="36" t="s">
        <v>88</v>
      </c>
      <c r="H61" s="47"/>
      <c r="I61" s="3"/>
      <c r="J61" s="3">
        <v>15350.55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>
        <v>1585.48</v>
      </c>
      <c r="AA61" s="3"/>
      <c r="AB61" s="3"/>
      <c r="AC61" s="3"/>
      <c r="AD61" s="11">
        <f t="shared" si="0"/>
        <v>16936.03</v>
      </c>
    </row>
    <row r="62" spans="1:30" s="32" customFormat="1" ht="15" hidden="1" x14ac:dyDescent="0.25">
      <c r="A62" s="33" t="s">
        <v>97</v>
      </c>
      <c r="B62" s="30" t="s">
        <v>98</v>
      </c>
      <c r="C62" s="31" t="s">
        <v>99</v>
      </c>
      <c r="D62" s="31" t="s">
        <v>100</v>
      </c>
      <c r="E62" s="31" t="s">
        <v>101</v>
      </c>
      <c r="F62" s="30"/>
      <c r="G62" s="31"/>
      <c r="H62" s="47"/>
      <c r="I62" s="3"/>
      <c r="J62" s="3">
        <v>41828.6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11">
        <f t="shared" si="0"/>
        <v>41828.6</v>
      </c>
    </row>
    <row r="63" spans="1:30" s="32" customFormat="1" ht="15" hidden="1" x14ac:dyDescent="0.25">
      <c r="A63" s="33"/>
      <c r="B63" s="44"/>
      <c r="C63" s="27"/>
      <c r="D63" s="27"/>
      <c r="E63" s="27"/>
      <c r="F63" s="30"/>
      <c r="G63" s="30"/>
      <c r="H63" s="4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11">
        <f t="shared" si="0"/>
        <v>0</v>
      </c>
    </row>
    <row r="64" spans="1:30" s="32" customFormat="1" ht="15" hidden="1" x14ac:dyDescent="0.25">
      <c r="A64" s="52" t="s">
        <v>102</v>
      </c>
      <c r="B64" s="30" t="s">
        <v>103</v>
      </c>
      <c r="C64" s="53" t="s">
        <v>104</v>
      </c>
      <c r="D64" s="27" t="s">
        <v>105</v>
      </c>
      <c r="E64" s="27" t="s">
        <v>106</v>
      </c>
      <c r="F64" s="27">
        <v>10.561</v>
      </c>
      <c r="G64" s="30" t="s">
        <v>107</v>
      </c>
      <c r="H64" s="3">
        <v>12192.399999999998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11">
        <f t="shared" si="0"/>
        <v>12192.399999999998</v>
      </c>
    </row>
    <row r="65" spans="1:30" s="32" customFormat="1" ht="15" hidden="1" x14ac:dyDescent="0.25">
      <c r="A65" s="52" t="s">
        <v>102</v>
      </c>
      <c r="B65" s="30" t="s">
        <v>103</v>
      </c>
      <c r="C65" s="53" t="s">
        <v>104</v>
      </c>
      <c r="D65" s="27" t="s">
        <v>105</v>
      </c>
      <c r="E65" s="27" t="s">
        <v>106</v>
      </c>
      <c r="F65" s="27">
        <v>10.561</v>
      </c>
      <c r="G65" s="30" t="s">
        <v>107</v>
      </c>
      <c r="H65" s="3"/>
      <c r="I65" s="3"/>
      <c r="J65" s="3"/>
      <c r="K65" s="3"/>
      <c r="L65" s="3"/>
      <c r="M65" s="3"/>
      <c r="N65" s="3">
        <v>13652.32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11">
        <f t="shared" si="0"/>
        <v>13652.32</v>
      </c>
    </row>
    <row r="66" spans="1:30" s="32" customFormat="1" ht="15" hidden="1" x14ac:dyDescent="0.25">
      <c r="A66" s="52" t="s">
        <v>102</v>
      </c>
      <c r="B66" s="30" t="s">
        <v>103</v>
      </c>
      <c r="C66" s="53" t="s">
        <v>104</v>
      </c>
      <c r="D66" s="27" t="s">
        <v>105</v>
      </c>
      <c r="E66" s="27" t="s">
        <v>106</v>
      </c>
      <c r="F66" s="27">
        <v>10.561</v>
      </c>
      <c r="G66" s="30" t="s">
        <v>107</v>
      </c>
      <c r="H66" s="3"/>
      <c r="I66" s="3"/>
      <c r="J66" s="3"/>
      <c r="K66" s="3"/>
      <c r="L66" s="3"/>
      <c r="M66" s="3"/>
      <c r="N66" s="3">
        <v>22924.78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11">
        <f t="shared" si="0"/>
        <v>22924.78</v>
      </c>
    </row>
    <row r="67" spans="1:30" s="32" customFormat="1" ht="16.5" hidden="1" x14ac:dyDescent="0.25">
      <c r="A67" s="54" t="s">
        <v>108</v>
      </c>
      <c r="B67" s="30" t="s">
        <v>109</v>
      </c>
      <c r="C67" s="27" t="s">
        <v>110</v>
      </c>
      <c r="D67" s="27" t="s">
        <v>100</v>
      </c>
      <c r="E67" s="27" t="s">
        <v>111</v>
      </c>
      <c r="F67" s="27"/>
      <c r="G67" s="30"/>
      <c r="H67" s="3"/>
      <c r="I67" s="3"/>
      <c r="J67" s="3"/>
      <c r="K67" s="3"/>
      <c r="L67" s="3"/>
      <c r="M67" s="3"/>
      <c r="N67" s="3"/>
      <c r="O67" s="3">
        <f>136722.35011928-1</f>
        <v>136721.35011927999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11">
        <f t="shared" si="0"/>
        <v>136721.35011927999</v>
      </c>
    </row>
    <row r="68" spans="1:30" s="32" customFormat="1" ht="16.5" hidden="1" x14ac:dyDescent="0.25">
      <c r="A68" s="54" t="s">
        <v>108</v>
      </c>
      <c r="B68" s="30" t="s">
        <v>112</v>
      </c>
      <c r="C68" s="27" t="s">
        <v>110</v>
      </c>
      <c r="D68" s="27" t="s">
        <v>100</v>
      </c>
      <c r="E68" s="27" t="s">
        <v>111</v>
      </c>
      <c r="F68" s="27"/>
      <c r="G68" s="30"/>
      <c r="H68" s="3"/>
      <c r="I68" s="3"/>
      <c r="J68" s="3"/>
      <c r="K68" s="3"/>
      <c r="L68" s="3"/>
      <c r="M68" s="3"/>
      <c r="N68" s="3"/>
      <c r="O68" s="3">
        <v>1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11">
        <f t="shared" si="0"/>
        <v>1</v>
      </c>
    </row>
    <row r="69" spans="1:30" s="32" customFormat="1" ht="16.5" hidden="1" x14ac:dyDescent="0.3">
      <c r="A69" s="54" t="s">
        <v>113</v>
      </c>
      <c r="B69" s="30" t="s">
        <v>35</v>
      </c>
      <c r="C69" s="55" t="s">
        <v>114</v>
      </c>
      <c r="D69" s="56" t="s">
        <v>115</v>
      </c>
      <c r="E69" s="27" t="s">
        <v>116</v>
      </c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3">
        <v>13735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11">
        <f t="shared" si="0"/>
        <v>13735</v>
      </c>
    </row>
    <row r="70" spans="1:30" s="32" customFormat="1" ht="16.5" hidden="1" x14ac:dyDescent="0.25">
      <c r="A70" s="54" t="s">
        <v>117</v>
      </c>
      <c r="B70" s="30" t="s">
        <v>35</v>
      </c>
      <c r="C70" s="57" t="s">
        <v>118</v>
      </c>
      <c r="D70" s="57" t="s">
        <v>119</v>
      </c>
      <c r="E70" s="27" t="s">
        <v>120</v>
      </c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3">
        <v>30513.759999999998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11">
        <f t="shared" si="0"/>
        <v>30513.759999999998</v>
      </c>
    </row>
    <row r="71" spans="1:30" s="32" customFormat="1" ht="16.5" hidden="1" x14ac:dyDescent="0.25">
      <c r="A71" s="54" t="s">
        <v>121</v>
      </c>
      <c r="B71" s="30" t="s">
        <v>35</v>
      </c>
      <c r="C71" s="58" t="s">
        <v>122</v>
      </c>
      <c r="D71" s="58" t="s">
        <v>123</v>
      </c>
      <c r="E71" s="27" t="s">
        <v>124</v>
      </c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3">
        <v>40685.01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11">
        <f t="shared" si="0"/>
        <v>40685.01</v>
      </c>
    </row>
    <row r="72" spans="1:30" s="32" customFormat="1" ht="16.5" hidden="1" x14ac:dyDescent="0.3">
      <c r="A72" s="54" t="s">
        <v>125</v>
      </c>
      <c r="B72" s="30" t="s">
        <v>35</v>
      </c>
      <c r="C72" s="59" t="s">
        <v>126</v>
      </c>
      <c r="D72" s="59" t="s">
        <v>127</v>
      </c>
      <c r="E72" s="27" t="s">
        <v>128</v>
      </c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3">
        <v>8943.77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1">
        <f t="shared" si="0"/>
        <v>8943.77</v>
      </c>
    </row>
    <row r="73" spans="1:30" s="32" customFormat="1" ht="16.5" hidden="1" x14ac:dyDescent="0.25">
      <c r="A73" s="54" t="s">
        <v>129</v>
      </c>
      <c r="B73" s="30" t="s">
        <v>35</v>
      </c>
      <c r="C73" s="27" t="s">
        <v>130</v>
      </c>
      <c r="D73" s="27" t="s">
        <v>131</v>
      </c>
      <c r="E73" s="27" t="s">
        <v>132</v>
      </c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>
        <v>50027.554777363024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11">
        <f t="shared" ref="AD73:AD76" si="1">SUM(H73:AA73)</f>
        <v>50027.554777363024</v>
      </c>
    </row>
    <row r="74" spans="1:30" s="32" customFormat="1" ht="16.5" hidden="1" x14ac:dyDescent="0.3">
      <c r="A74" s="54" t="s">
        <v>133</v>
      </c>
      <c r="B74" s="30" t="s">
        <v>35</v>
      </c>
      <c r="C74" s="58" t="s">
        <v>134</v>
      </c>
      <c r="D74" s="36" t="s">
        <v>135</v>
      </c>
      <c r="E74" s="27" t="s">
        <v>136</v>
      </c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>
        <v>3074.94</v>
      </c>
      <c r="U74" s="3"/>
      <c r="V74" s="3"/>
      <c r="W74" s="3"/>
      <c r="X74" s="3"/>
      <c r="Y74" s="3"/>
      <c r="Z74" s="3"/>
      <c r="AA74" s="3"/>
      <c r="AB74" s="3"/>
      <c r="AC74" s="3"/>
      <c r="AD74" s="11">
        <f t="shared" si="1"/>
        <v>3074.94</v>
      </c>
    </row>
    <row r="75" spans="1:30" s="32" customFormat="1" ht="15.75" hidden="1" x14ac:dyDescent="0.3">
      <c r="A75" s="52" t="s">
        <v>137</v>
      </c>
      <c r="B75" s="30" t="s">
        <v>35</v>
      </c>
      <c r="C75" s="60" t="s">
        <v>138</v>
      </c>
      <c r="D75" s="61" t="s">
        <v>139</v>
      </c>
      <c r="E75" s="27" t="s">
        <v>140</v>
      </c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160.56</v>
      </c>
      <c r="V75" s="3"/>
      <c r="W75" s="3"/>
      <c r="X75" s="3"/>
      <c r="Y75" s="3"/>
      <c r="Z75" s="3"/>
      <c r="AA75" s="3"/>
      <c r="AB75" s="3"/>
      <c r="AC75" s="3"/>
      <c r="AD75" s="11">
        <f t="shared" si="1"/>
        <v>160.56</v>
      </c>
    </row>
    <row r="76" spans="1:30" s="32" customFormat="1" ht="16.5" hidden="1" x14ac:dyDescent="0.3">
      <c r="A76" s="52" t="s">
        <v>141</v>
      </c>
      <c r="B76" s="30" t="s">
        <v>35</v>
      </c>
      <c r="C76" s="62" t="s">
        <v>142</v>
      </c>
      <c r="D76" s="27" t="s">
        <v>105</v>
      </c>
      <c r="E76" s="27" t="s">
        <v>106</v>
      </c>
      <c r="F76" s="27">
        <v>10.561</v>
      </c>
      <c r="G76" s="37" t="s">
        <v>107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>
        <f>45684.03-1</f>
        <v>45683.03</v>
      </c>
      <c r="X76" s="3"/>
      <c r="Y76" s="3">
        <v>-11421.029999999999</v>
      </c>
      <c r="Z76" s="3"/>
      <c r="AA76" s="3"/>
      <c r="AB76" s="3"/>
      <c r="AC76" s="3"/>
      <c r="AD76" s="11">
        <f t="shared" si="1"/>
        <v>34262</v>
      </c>
    </row>
    <row r="77" spans="1:30" s="32" customFormat="1" ht="16.5" hidden="1" x14ac:dyDescent="0.3">
      <c r="A77" s="52" t="s">
        <v>141</v>
      </c>
      <c r="B77" s="30" t="s">
        <v>76</v>
      </c>
      <c r="C77" s="62" t="s">
        <v>142</v>
      </c>
      <c r="D77" s="27" t="s">
        <v>105</v>
      </c>
      <c r="E77" s="27" t="s">
        <v>106</v>
      </c>
      <c r="F77" s="27">
        <v>10.561</v>
      </c>
      <c r="G77" s="37" t="s">
        <v>107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>
        <v>1</v>
      </c>
      <c r="X77" s="3"/>
      <c r="Y77" s="3"/>
      <c r="Z77" s="3"/>
      <c r="AA77" s="3"/>
      <c r="AB77" s="3">
        <v>11421.03</v>
      </c>
      <c r="AC77" s="3"/>
      <c r="AD77" s="11">
        <f>W77+AB77</f>
        <v>11422.03</v>
      </c>
    </row>
    <row r="78" spans="1:30" s="32" customFormat="1" ht="15" hidden="1" x14ac:dyDescent="0.25">
      <c r="A78" s="52"/>
      <c r="B78" s="44"/>
      <c r="C78" s="27"/>
      <c r="D78" s="27"/>
      <c r="E78" s="27"/>
      <c r="F78" s="27"/>
      <c r="G78" s="30"/>
      <c r="H78" s="4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11"/>
    </row>
    <row r="79" spans="1:30" s="32" customFormat="1" ht="15" x14ac:dyDescent="0.25">
      <c r="A79" s="33" t="s">
        <v>143</v>
      </c>
      <c r="B79" s="33"/>
      <c r="C79" s="63"/>
      <c r="D79" s="63"/>
      <c r="E79" s="63"/>
      <c r="F79" s="63"/>
      <c r="G79" s="63"/>
      <c r="H79" s="4">
        <f>SUM(H6:H64)</f>
        <v>12192.399999999998</v>
      </c>
      <c r="I79" s="4">
        <f>SUM(I54:I63)</f>
        <v>1170266</v>
      </c>
      <c r="J79" s="4">
        <f>SUM(J19:J63)</f>
        <v>2432749.5399999996</v>
      </c>
      <c r="K79" s="4">
        <f>SUM(K34:K49)</f>
        <v>159269.54</v>
      </c>
      <c r="L79" s="4">
        <f>SUM(L27:L32)</f>
        <v>860169.7</v>
      </c>
      <c r="M79" s="4">
        <f>SUM(M28:M31)</f>
        <v>95000</v>
      </c>
      <c r="N79" s="4">
        <f>SUM(N53:N66)</f>
        <v>36577.1</v>
      </c>
      <c r="O79" s="4">
        <f>SUM(O63:O75)</f>
        <v>136722.35011927999</v>
      </c>
      <c r="P79" s="4">
        <f>SUM(P7:P18)</f>
        <v>5598828</v>
      </c>
      <c r="Q79" s="4">
        <f>SUM(Q53:Q73)</f>
        <v>93877.54</v>
      </c>
      <c r="R79" s="4">
        <f>SUM(R46:R49)</f>
        <v>12881</v>
      </c>
      <c r="S79" s="4">
        <f>SUM(S53:S75)</f>
        <v>50027.554777363024</v>
      </c>
      <c r="T79" s="4">
        <f>SUM(T51:T75)</f>
        <v>3074.94</v>
      </c>
      <c r="U79" s="4">
        <f>SUM(U52:U75)</f>
        <v>160.56</v>
      </c>
      <c r="V79" s="4">
        <f>SUM(V39:V43)</f>
        <v>174318.456675133</v>
      </c>
      <c r="W79" s="4">
        <f>SUM(W76:W77)</f>
        <v>45684.03</v>
      </c>
      <c r="X79" s="4">
        <f>SUM(X7:X36)</f>
        <v>1364346</v>
      </c>
      <c r="Y79" s="4">
        <f>SUM(Y53:Y76)</f>
        <v>-11421.029999999999</v>
      </c>
      <c r="Z79" s="4">
        <f>SUM(Z18:Z78)</f>
        <v>296786.99</v>
      </c>
      <c r="AA79" s="4"/>
      <c r="AB79" s="4">
        <f>SUM(AB53:AB78)</f>
        <v>11421.03</v>
      </c>
      <c r="AC79" s="4">
        <f>SUM(AC6:AC78)</f>
        <v>702244.22</v>
      </c>
      <c r="AD79" s="11"/>
    </row>
    <row r="80" spans="1:30" s="32" customFormat="1" ht="15" x14ac:dyDescent="0.25">
      <c r="A80" s="64"/>
      <c r="B80" s="64"/>
      <c r="C80" s="65"/>
      <c r="D80" s="65"/>
      <c r="E80" s="65"/>
      <c r="F80" s="65"/>
      <c r="G80" s="65"/>
      <c r="H80" s="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7"/>
    </row>
    <row r="81" spans="1:30" s="32" customFormat="1" ht="15" x14ac:dyDescent="0.25">
      <c r="A81" s="32" t="s">
        <v>144</v>
      </c>
      <c r="C81" s="48"/>
      <c r="D81" s="48"/>
      <c r="E81" s="48"/>
      <c r="F81" s="48"/>
      <c r="G81" s="48"/>
      <c r="H81" s="48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7"/>
    </row>
    <row r="82" spans="1:30" s="32" customFormat="1" ht="15" hidden="1" x14ac:dyDescent="0.25">
      <c r="A82" s="32" t="s">
        <v>145</v>
      </c>
      <c r="C82" s="48"/>
      <c r="D82" s="48"/>
      <c r="E82" s="48"/>
      <c r="F82" s="48"/>
      <c r="G82" s="48"/>
      <c r="H82" s="48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7"/>
    </row>
    <row r="83" spans="1:30" s="32" customFormat="1" ht="15" hidden="1" x14ac:dyDescent="0.25">
      <c r="A83" s="64" t="s">
        <v>146</v>
      </c>
      <c r="C83" s="48"/>
      <c r="D83" s="48"/>
      <c r="E83" s="48"/>
      <c r="F83" s="48"/>
      <c r="G83" s="48"/>
      <c r="H83" s="48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7"/>
    </row>
    <row r="84" spans="1:30" s="32" customFormat="1" ht="15" hidden="1" x14ac:dyDescent="0.25">
      <c r="A84" s="32" t="s">
        <v>147</v>
      </c>
      <c r="C84" s="48"/>
      <c r="D84" s="48"/>
      <c r="E84" s="48"/>
      <c r="F84" s="48"/>
      <c r="G84" s="48"/>
      <c r="H84" s="48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7"/>
    </row>
    <row r="85" spans="1:30" s="32" customFormat="1" ht="15" hidden="1" x14ac:dyDescent="0.25">
      <c r="A85" s="64" t="s">
        <v>148</v>
      </c>
      <c r="C85" s="48"/>
      <c r="D85" s="48"/>
      <c r="E85" s="48"/>
      <c r="F85" s="48"/>
      <c r="G85" s="48"/>
      <c r="H85" s="48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7"/>
    </row>
    <row r="86" spans="1:30" s="32" customFormat="1" ht="15" hidden="1" x14ac:dyDescent="0.25">
      <c r="A86" s="32" t="s">
        <v>149</v>
      </c>
      <c r="C86" s="48"/>
      <c r="D86" s="48"/>
      <c r="E86" s="48"/>
      <c r="F86" s="48"/>
      <c r="G86" s="48"/>
      <c r="H86" s="48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7"/>
    </row>
    <row r="87" spans="1:30" s="32" customFormat="1" ht="15" hidden="1" x14ac:dyDescent="0.25">
      <c r="A87" s="64" t="s">
        <v>150</v>
      </c>
      <c r="C87" s="48"/>
      <c r="D87" s="48"/>
      <c r="E87" s="48"/>
      <c r="F87" s="48"/>
      <c r="G87" s="48"/>
      <c r="H87" s="48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7"/>
    </row>
    <row r="88" spans="1:30" s="32" customFormat="1" ht="15" hidden="1" x14ac:dyDescent="0.25">
      <c r="A88" s="32" t="s">
        <v>151</v>
      </c>
      <c r="C88" s="48"/>
      <c r="D88" s="48"/>
      <c r="E88" s="48"/>
      <c r="F88" s="48"/>
      <c r="G88" s="48"/>
      <c r="H88" s="48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7"/>
    </row>
    <row r="89" spans="1:30" s="32" customFormat="1" ht="15" hidden="1" x14ac:dyDescent="0.25">
      <c r="A89" s="64" t="s">
        <v>150</v>
      </c>
      <c r="C89" s="48"/>
      <c r="D89" s="48"/>
      <c r="E89" s="48"/>
      <c r="F89" s="48"/>
      <c r="G89" s="48"/>
      <c r="H89" s="48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7"/>
    </row>
    <row r="90" spans="1:30" s="32" customFormat="1" ht="15" hidden="1" x14ac:dyDescent="0.25">
      <c r="A90" s="32" t="s">
        <v>152</v>
      </c>
      <c r="C90" s="48"/>
      <c r="D90" s="48"/>
      <c r="E90" s="48"/>
      <c r="F90" s="48"/>
      <c r="G90" s="48"/>
      <c r="H90" s="48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7"/>
    </row>
    <row r="91" spans="1:30" s="32" customFormat="1" ht="15" hidden="1" x14ac:dyDescent="0.25">
      <c r="A91" s="64" t="s">
        <v>153</v>
      </c>
      <c r="C91" s="48"/>
      <c r="D91" s="48"/>
      <c r="E91" s="48"/>
      <c r="F91" s="48"/>
      <c r="G91" s="48"/>
      <c r="H91" s="48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7"/>
    </row>
    <row r="92" spans="1:30" s="32" customFormat="1" ht="15" hidden="1" x14ac:dyDescent="0.25">
      <c r="A92" s="32" t="s">
        <v>154</v>
      </c>
      <c r="C92" s="48"/>
      <c r="D92" s="48"/>
      <c r="E92" s="48"/>
      <c r="F92" s="48"/>
      <c r="G92" s="48"/>
      <c r="H92" s="48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7"/>
    </row>
    <row r="93" spans="1:30" s="32" customFormat="1" ht="15" hidden="1" x14ac:dyDescent="0.25">
      <c r="A93" s="64" t="s">
        <v>155</v>
      </c>
      <c r="C93" s="48"/>
      <c r="D93" s="48"/>
      <c r="E93" s="48"/>
      <c r="F93" s="48"/>
      <c r="G93" s="48"/>
      <c r="H93" s="48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7"/>
    </row>
    <row r="94" spans="1:30" s="32" customFormat="1" ht="15" hidden="1" x14ac:dyDescent="0.25">
      <c r="A94" s="32" t="s">
        <v>156</v>
      </c>
      <c r="C94" s="48"/>
      <c r="D94" s="48"/>
      <c r="E94" s="48"/>
      <c r="F94" s="48"/>
      <c r="G94" s="48"/>
      <c r="H94" s="48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7"/>
    </row>
    <row r="95" spans="1:30" s="32" customFormat="1" ht="15" hidden="1" x14ac:dyDescent="0.25">
      <c r="A95" s="64" t="s">
        <v>146</v>
      </c>
      <c r="C95" s="48"/>
      <c r="D95" s="48"/>
      <c r="E95" s="48"/>
      <c r="F95" s="48"/>
      <c r="G95" s="48"/>
      <c r="H95" s="48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7"/>
    </row>
    <row r="96" spans="1:30" s="32" customFormat="1" ht="15" hidden="1" x14ac:dyDescent="0.25">
      <c r="A96" s="32" t="s">
        <v>157</v>
      </c>
      <c r="C96" s="48"/>
      <c r="D96" s="48"/>
      <c r="E96" s="48"/>
      <c r="F96" s="48"/>
      <c r="G96" s="48"/>
      <c r="H96" s="48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7"/>
    </row>
    <row r="97" spans="1:13" ht="15" hidden="1" x14ac:dyDescent="0.25">
      <c r="A97" s="64" t="s">
        <v>158</v>
      </c>
    </row>
    <row r="98" spans="1:13" s="69" customFormat="1" hidden="1" x14ac:dyDescent="0.25">
      <c r="A98" s="68" t="s">
        <v>159</v>
      </c>
      <c r="C98" s="70"/>
      <c r="D98" s="70"/>
      <c r="E98" s="70"/>
      <c r="F98" s="70"/>
      <c r="G98" s="70"/>
      <c r="H98" s="71"/>
      <c r="I98" s="71"/>
      <c r="J98" s="71"/>
      <c r="K98" s="71"/>
      <c r="L98" s="71"/>
      <c r="M98" s="71"/>
    </row>
    <row r="100" spans="1:13" ht="15" hidden="1" x14ac:dyDescent="0.25">
      <c r="A100" s="32" t="s">
        <v>160</v>
      </c>
    </row>
    <row r="101" spans="1:13" ht="15" hidden="1" x14ac:dyDescent="0.25">
      <c r="A101" s="64" t="s">
        <v>161</v>
      </c>
    </row>
    <row r="102" spans="1:13" ht="15" hidden="1" x14ac:dyDescent="0.25">
      <c r="A102" s="32" t="s">
        <v>162</v>
      </c>
    </row>
    <row r="103" spans="1:13" ht="15" hidden="1" x14ac:dyDescent="0.25">
      <c r="A103" s="64" t="s">
        <v>163</v>
      </c>
    </row>
    <row r="104" spans="1:13" ht="15" hidden="1" x14ac:dyDescent="0.25">
      <c r="A104" s="32" t="s">
        <v>164</v>
      </c>
    </row>
    <row r="105" spans="1:13" ht="15" hidden="1" x14ac:dyDescent="0.25">
      <c r="A105" s="64" t="s">
        <v>165</v>
      </c>
    </row>
    <row r="106" spans="1:13" ht="15" hidden="1" x14ac:dyDescent="0.25">
      <c r="A106" s="32" t="s">
        <v>166</v>
      </c>
    </row>
    <row r="107" spans="1:13" ht="15" hidden="1" x14ac:dyDescent="0.25">
      <c r="A107" s="64" t="s">
        <v>167</v>
      </c>
    </row>
    <row r="108" spans="1:13" ht="15" hidden="1" x14ac:dyDescent="0.25">
      <c r="A108" s="32" t="s">
        <v>168</v>
      </c>
    </row>
    <row r="109" spans="1:13" ht="15" hidden="1" x14ac:dyDescent="0.25">
      <c r="A109" s="64" t="s">
        <v>163</v>
      </c>
    </row>
    <row r="110" spans="1:13" ht="15" hidden="1" x14ac:dyDescent="0.25">
      <c r="A110" s="32" t="s">
        <v>169</v>
      </c>
    </row>
    <row r="111" spans="1:13" ht="15" hidden="1" x14ac:dyDescent="0.25">
      <c r="A111" s="64" t="s">
        <v>163</v>
      </c>
    </row>
    <row r="112" spans="1:13" ht="15" hidden="1" x14ac:dyDescent="0.25">
      <c r="A112" s="32" t="s">
        <v>170</v>
      </c>
    </row>
    <row r="113" spans="1:1" ht="15" hidden="1" x14ac:dyDescent="0.25">
      <c r="A113" s="64" t="s">
        <v>171</v>
      </c>
    </row>
    <row r="114" spans="1:1" ht="15" hidden="1" x14ac:dyDescent="0.25">
      <c r="A114" s="32" t="s">
        <v>172</v>
      </c>
    </row>
    <row r="115" spans="1:1" ht="15" hidden="1" x14ac:dyDescent="0.25">
      <c r="A115" s="64" t="s">
        <v>173</v>
      </c>
    </row>
    <row r="116" spans="1:1" ht="15" hidden="1" x14ac:dyDescent="0.25">
      <c r="A116" s="32" t="s">
        <v>174</v>
      </c>
    </row>
    <row r="117" spans="1:1" ht="15" hidden="1" x14ac:dyDescent="0.25">
      <c r="A117" s="64" t="s">
        <v>175</v>
      </c>
    </row>
    <row r="118" spans="1:1" ht="15" hidden="1" x14ac:dyDescent="0.25">
      <c r="A118" s="32" t="s">
        <v>176</v>
      </c>
    </row>
    <row r="119" spans="1:1" ht="15" hidden="1" x14ac:dyDescent="0.25">
      <c r="A119" s="64" t="s">
        <v>177</v>
      </c>
    </row>
    <row r="120" spans="1:1" hidden="1" x14ac:dyDescent="0.25">
      <c r="A120" s="90" t="s">
        <v>178</v>
      </c>
    </row>
    <row r="121" spans="1:1" hidden="1" x14ac:dyDescent="0.25">
      <c r="A121" s="90"/>
    </row>
    <row r="122" spans="1:1" ht="15" hidden="1" x14ac:dyDescent="0.25">
      <c r="A122" s="32" t="s">
        <v>179</v>
      </c>
    </row>
    <row r="123" spans="1:1" ht="15" hidden="1" x14ac:dyDescent="0.25">
      <c r="A123" s="64" t="s">
        <v>180</v>
      </c>
    </row>
    <row r="124" spans="1:1" ht="15" hidden="1" x14ac:dyDescent="0.25">
      <c r="A124" s="32" t="s">
        <v>181</v>
      </c>
    </row>
    <row r="125" spans="1:1" ht="15" hidden="1" x14ac:dyDescent="0.25">
      <c r="A125" s="64" t="s">
        <v>182</v>
      </c>
    </row>
    <row r="126" spans="1:1" ht="15" hidden="1" x14ac:dyDescent="0.25">
      <c r="A126" s="32" t="s">
        <v>183</v>
      </c>
    </row>
    <row r="127" spans="1:1" ht="15" hidden="1" x14ac:dyDescent="0.25">
      <c r="A127" s="32" t="s">
        <v>184</v>
      </c>
    </row>
    <row r="128" spans="1:1" ht="15" hidden="1" x14ac:dyDescent="0.25">
      <c r="A128" s="64" t="s">
        <v>173</v>
      </c>
    </row>
    <row r="129" spans="1:1" ht="15" x14ac:dyDescent="0.25">
      <c r="A129" s="32" t="s">
        <v>190</v>
      </c>
    </row>
    <row r="130" spans="1:1" ht="15" x14ac:dyDescent="0.25">
      <c r="A130" s="64" t="s">
        <v>191</v>
      </c>
    </row>
    <row r="135" spans="1:1" ht="15" x14ac:dyDescent="0.25">
      <c r="A135" s="32" t="s">
        <v>185</v>
      </c>
    </row>
    <row r="136" spans="1:1" ht="15" x14ac:dyDescent="0.25">
      <c r="A136" s="32" t="s">
        <v>186</v>
      </c>
    </row>
    <row r="137" spans="1:1" ht="15" x14ac:dyDescent="0.25">
      <c r="A137" s="32" t="s">
        <v>187</v>
      </c>
    </row>
    <row r="138" spans="1:1" ht="15" x14ac:dyDescent="0.25">
      <c r="A138" s="32" t="s">
        <v>188</v>
      </c>
    </row>
  </sheetData>
  <mergeCells count="2">
    <mergeCell ref="B1:H1"/>
    <mergeCell ref="A120:A121"/>
  </mergeCells>
  <phoneticPr fontId="0" type="noConversion"/>
  <hyperlinks>
    <hyperlink ref="A98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BE76F25-CDE1-4A38-AFC3-807893F29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2025-08-27T15:59:27Z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