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550CDBF5-A250-44AD-9FD0-24B69EB04C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TRO N REB" sheetId="2" r:id="rId1"/>
  </sheets>
  <definedNames>
    <definedName name="_xlnm.Print_Area" localSheetId="0">'METRO N REB'!$A$1:$F$79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77" i="2" l="1"/>
  <c r="AC9" i="2"/>
  <c r="AC11" i="2"/>
  <c r="AC12" i="2"/>
  <c r="AC13" i="2"/>
  <c r="AC14" i="2"/>
  <c r="AC15" i="2"/>
  <c r="AC16" i="2"/>
  <c r="AC17" i="2"/>
  <c r="AC19" i="2"/>
  <c r="AC20" i="2"/>
  <c r="AC21" i="2"/>
  <c r="AC22" i="2"/>
  <c r="AC23" i="2"/>
  <c r="AC24" i="2"/>
  <c r="AC25" i="2"/>
  <c r="AC26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8" i="2"/>
  <c r="AA77" i="2"/>
  <c r="Z54" i="2"/>
  <c r="AC54" i="2" s="1"/>
  <c r="Y77" i="2"/>
  <c r="X77" i="2"/>
  <c r="W77" i="2"/>
  <c r="V77" i="2"/>
  <c r="U77" i="2"/>
  <c r="T77" i="2"/>
  <c r="S77" i="2"/>
  <c r="R18" i="2"/>
  <c r="AC18" i="2" s="1"/>
  <c r="R20" i="2"/>
  <c r="Q45" i="2"/>
  <c r="P15" i="2"/>
  <c r="P77" i="2" s="1"/>
  <c r="O77" i="2"/>
  <c r="N77" i="2"/>
  <c r="M77" i="2"/>
  <c r="L77" i="2"/>
  <c r="K39" i="2"/>
  <c r="K41" i="2"/>
  <c r="AC41" i="2" s="1"/>
  <c r="J10" i="2"/>
  <c r="AC10" i="2" s="1"/>
  <c r="J8" i="2"/>
  <c r="I27" i="2"/>
  <c r="I77" i="2" s="1"/>
  <c r="H77" i="2"/>
  <c r="Z77" i="2" l="1"/>
  <c r="AC27" i="2"/>
  <c r="R77" i="2"/>
  <c r="Q77" i="2"/>
  <c r="K77" i="2"/>
  <c r="J77" i="2"/>
</calcChain>
</file>

<file path=xl/sharedStrings.xml><?xml version="1.0" encoding="utf-8"?>
<sst xmlns="http://schemas.openxmlformats.org/spreadsheetml/2006/main" count="275" uniqueCount="171">
  <si>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</si>
  <si>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</si>
  <si>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</si>
  <si>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</si>
  <si>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</si>
  <si>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</si>
  <si>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</si>
  <si>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</si>
  <si>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</si>
  <si>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</si>
  <si>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</si>
  <si>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METRO NORTH REB</t>
  </si>
  <si>
    <t>7002-6626</t>
  </si>
  <si>
    <t>K105</t>
  </si>
  <si>
    <t>K107</t>
  </si>
  <si>
    <t>4400-3067</t>
  </si>
  <si>
    <t>K103</t>
  </si>
  <si>
    <t>7003-1631</t>
  </si>
  <si>
    <t>7003-1630</t>
  </si>
  <si>
    <t>7003-1778</t>
  </si>
  <si>
    <t>FAIN #</t>
  </si>
  <si>
    <t>AA-38535-22-55-A-25</t>
  </si>
  <si>
    <t>ES38736-22-55-A-25</t>
  </si>
  <si>
    <t>VENDOR CUSTOMER CODE</t>
  </si>
  <si>
    <t>UEI #</t>
  </si>
  <si>
    <t>KYRATTDFFL33</t>
  </si>
  <si>
    <t>VC6000181727</t>
  </si>
  <si>
    <t>WPP SNAP EXPANSION</t>
  </si>
  <si>
    <t>UI-35950-21-60-A-25</t>
  </si>
  <si>
    <t>TO ADD WPP SNAP EXPANSION FUNDS</t>
  </si>
  <si>
    <t>CT EOL 25CCMETNWP</t>
  </si>
  <si>
    <t>INITIAL AWARD FY25</t>
  </si>
  <si>
    <t>JULY 1, 2024-SEPT. 30, 2024</t>
  </si>
  <si>
    <t>F20243067</t>
  </si>
  <si>
    <t>INITIAL AWARD FY25 JUNE 5, 2024</t>
  </si>
  <si>
    <t>234MA441Q7503 </t>
  </si>
  <si>
    <t>BUDGET #1 FY25</t>
  </si>
  <si>
    <t>BUDGET #1 FY25 JULY 23, 2024</t>
  </si>
  <si>
    <t>TO ADD RESEA FUNDS</t>
  </si>
  <si>
    <t>CT EOL 25CCMETNNEGREA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</si>
  <si>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</si>
  <si>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</si>
  <si>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</si>
  <si>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</si>
  <si>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</si>
  <si>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</si>
  <si>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#2 FY25</t>
  </si>
  <si>
    <t>CT EOL 25CCMETNWIA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</si>
  <si>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</si>
  <si>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</si>
  <si>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</si>
  <si>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</si>
  <si>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</si>
  <si>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</si>
  <si>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</si>
  <si>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</si>
  <si>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WP 90%</t>
  </si>
  <si>
    <t>FES2025</t>
  </si>
  <si>
    <t>JULY 1, 2025-JUNE 30, 2026</t>
  </si>
  <si>
    <t>WP 10%</t>
  </si>
  <si>
    <t>BUDGET #3 FY25 SEPTEMBER 3, 2024</t>
  </si>
  <si>
    <t>TO ADD WP FUNDS</t>
  </si>
  <si>
    <t>BUDGET #3 FY25</t>
  </si>
  <si>
    <t>TO ADD SOS FUNDS</t>
  </si>
  <si>
    <t>BUDGET #4 FY25 SEPT 18, 2024</t>
  </si>
  <si>
    <t>BUDGET #4 FY25</t>
  </si>
  <si>
    <t>CT EOL 25CCMETNSOSWTF</t>
  </si>
  <si>
    <t>STATE ONE STOP</t>
  </si>
  <si>
    <t>STOSCC2025</t>
  </si>
  <si>
    <t>7003-0803</t>
  </si>
  <si>
    <t>K284</t>
  </si>
  <si>
    <t>N/A</t>
  </si>
  <si>
    <t>BUDGET #5 FY25</t>
  </si>
  <si>
    <t>BUDGET #5 FY25 SEPT 20, 2024</t>
  </si>
  <si>
    <t>TO ADD WTF FUNDS</t>
  </si>
  <si>
    <t>WORKFORCE TRAINING FUND</t>
  </si>
  <si>
    <t>WTRUSTF25</t>
  </si>
  <si>
    <t>7003-0135</t>
  </si>
  <si>
    <t>K264</t>
  </si>
  <si>
    <t>BUDGET #6 FY25</t>
  </si>
  <si>
    <t>TO ADD JVSG FUNDS</t>
  </si>
  <si>
    <t>BUDGET #6 FY25 OCT 11, 2024</t>
  </si>
  <si>
    <t>CT EOL 25CCMETNVETSUI</t>
  </si>
  <si>
    <t>JULY 24, 2024-DECEMBER 31, 2024</t>
  </si>
  <si>
    <t>FVETS2024</t>
  </si>
  <si>
    <t>7002-6628</t>
  </si>
  <si>
    <t>K111</t>
  </si>
  <si>
    <t>DV35786-21-55-5-25</t>
  </si>
  <si>
    <t>JVSG-SILVER</t>
  </si>
  <si>
    <t>BUDGET #7 FY25</t>
  </si>
  <si>
    <t>BUDGET #7 FY25 OCT 24, 2024</t>
  </si>
  <si>
    <t>BUDGET #8 FY25</t>
  </si>
  <si>
    <t>FWIAADT25B</t>
  </si>
  <si>
    <t>TO ADD WIOA ADULT FUNDS</t>
  </si>
  <si>
    <t>BUDGET #8 FY25 NOVEMBER 4, 2024</t>
  </si>
  <si>
    <t>BUDGET #9 FY25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</si>
  <si>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</si>
  <si>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</si>
  <si>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</si>
  <si>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</si>
  <si>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</si>
  <si>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</si>
  <si>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</si>
  <si>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</si>
  <si>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#9 FY25 NOVEMBER 20, 2024</t>
  </si>
  <si>
    <t>BUDGET #10 FY25</t>
  </si>
  <si>
    <t>TO ADD FY25 DISLOCATED WORKER</t>
  </si>
  <si>
    <t>BUDGET #10 FY25 NOVEMBER 21, 2024</t>
  </si>
  <si>
    <t>DISLOCATED WORKER</t>
  </si>
  <si>
    <t>FWIADWK25A</t>
  </si>
  <si>
    <t>FWIADWK25B</t>
  </si>
  <si>
    <t>BUDGET #11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</si>
  <si>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</si>
  <si>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</si>
  <si>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</si>
  <si>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</si>
  <si>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</si>
  <si>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</si>
  <si>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</si>
  <si>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</si>
  <si>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</si>
  <si>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</si>
  <si>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</si>
  <si>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</si>
  <si>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</si>
  <si>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</si>
  <si>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</si>
  <si>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</si>
  <si>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</si>
  <si>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#11 FY25 DECEMBER 20, 2024</t>
  </si>
  <si>
    <t>BUDGET #12 FY25 DECEMBER 23, 2024</t>
  </si>
  <si>
    <t xml:space="preserve">JVSG FY25 Infrastructure </t>
  </si>
  <si>
    <t>K109</t>
  </si>
  <si>
    <t>BUDGET #12 FY25</t>
  </si>
  <si>
    <t>BUDGET #13 FY25</t>
  </si>
  <si>
    <t>TO ADD DTA WPP</t>
  </si>
  <si>
    <t>BUDGET #13 FY25 JANUARY 17, 2025</t>
  </si>
  <si>
    <t>DTA WPP</t>
  </si>
  <si>
    <t>SPSS2025</t>
  </si>
  <si>
    <t>4400-1979</t>
  </si>
  <si>
    <t>K227</t>
  </si>
  <si>
    <t>RAPID RESPONSE STATE STAFF</t>
  </si>
  <si>
    <t>TO ADD RAPID RESPONSE STATE STAFF</t>
  </si>
  <si>
    <t>BUDGET #14 FY25 FEB. 4, 2025</t>
  </si>
  <si>
    <t>BUDGET #14 FY25</t>
  </si>
  <si>
    <t>BUDGET #15 FY25</t>
  </si>
  <si>
    <t>BUDGET #15  FY25 MARCH 6, 2025</t>
  </si>
  <si>
    <t>MA SCSEP</t>
  </si>
  <si>
    <t>FAD24A60AD</t>
  </si>
  <si>
    <t>9110-1178</t>
  </si>
  <si>
    <t>K116</t>
  </si>
  <si>
    <t>BUDGET #16 FY25</t>
  </si>
  <si>
    <t>OPERATION ABLE</t>
  </si>
  <si>
    <t>7003-0006</t>
  </si>
  <si>
    <t>K246</t>
  </si>
  <si>
    <t>DCSSCSEP25</t>
  </si>
  <si>
    <t>BUDGET #16  FY25 APRIL 2, 2025</t>
  </si>
  <si>
    <t>BUDGET #17  FY25 MAY 2, 2025</t>
  </si>
  <si>
    <t>BUDGET #17 FY25</t>
  </si>
  <si>
    <t>BUDGET #18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</si>
  <si>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</si>
  <si>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</si>
  <si>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TO ADD WPP EXPANSION FUNDS</t>
  </si>
  <si>
    <t>BUDGET #18  FY25 MAY 15, 2025</t>
  </si>
  <si>
    <t>BUDGET #19 FY25</t>
  </si>
  <si>
    <t>TO ADJUST WPP EXPANSION FUNDS</t>
  </si>
  <si>
    <t>Please note, there will be a revision in FY26 to not only add the FY26 funds 
but any balances in FY25 will also be rolled into FY26</t>
  </si>
  <si>
    <t>BUDGET #19 FY25 JUNE 9, 2025</t>
  </si>
  <si>
    <t>BUDGET #20 FY25</t>
  </si>
  <si>
    <t>BUDGET #20 FY25 JULY 3 2025</t>
  </si>
  <si>
    <t>TO MOVE FUNDS TO FY26 AND EXTEND RESEA SERVICE DATE TO 9/30/2026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</si>
</sst>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u/>
      <sz val="10"/>
      <color theme="10"/>
      <name val="Arial"/>
      <family val="2"/>
    </font>
    <font>
      <u/>
      <sz val="11"/>
      <color rgb="FFFF0000"/>
      <name val="Book Antiqua"/>
      <family val="1"/>
    </font>
    <font>
      <b/>
      <i/>
      <sz val="1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4" fillId="0" borderId="0"/>
    <xf numFmtId="0" fontId="12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2" xfId="0" applyFont="1" applyBorder="1" applyAlignment="1">
      <alignment horizontal="center"/>
    </xf>
    <xf numFmtId="44" fontId="3" fillId="0" borderId="2" xfId="0" applyNumberFormat="1" applyFont="1" applyBorder="1"/>
    <xf numFmtId="0" fontId="3" fillId="0" borderId="2" xfId="0" quotePrefix="1" applyFont="1" applyBorder="1" applyAlignment="1">
      <alignment horizontal="center"/>
    </xf>
    <xf numFmtId="7" fontId="3" fillId="0" borderId="2" xfId="0" applyNumberFormat="1" applyFont="1" applyBorder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horizontal="center"/>
    </xf>
    <xf numFmtId="7" fontId="3" fillId="0" borderId="0" xfId="1" applyNumberFormat="1" applyFont="1" applyFill="1" applyBorder="1" applyAlignment="1">
      <alignment horizontal="center"/>
    </xf>
    <xf numFmtId="44" fontId="3" fillId="0" borderId="0" xfId="1" applyFont="1" applyFill="1" applyBorder="1"/>
    <xf numFmtId="0" fontId="2" fillId="0" borderId="0" xfId="0" applyFont="1" applyAlignment="1">
      <alignment horizontal="center"/>
    </xf>
    <xf numFmtId="7" fontId="3" fillId="0" borderId="3" xfId="1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44" fontId="3" fillId="0" borderId="5" xfId="0" applyNumberFormat="1" applyFont="1" applyBorder="1"/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8" xfId="0" quotePrefix="1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quotePrefix="1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/>
    <xf numFmtId="0" fontId="3" fillId="0" borderId="9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3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4" fontId="3" fillId="0" borderId="0" xfId="0" applyNumberFormat="1" applyFont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44" fontId="3" fillId="0" borderId="2" xfId="1" applyFont="1" applyFill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4" fontId="3" fillId="0" borderId="8" xfId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wrapText="1"/>
    </xf>
    <xf numFmtId="0" fontId="3" fillId="0" borderId="10" xfId="0" applyFont="1" applyBorder="1"/>
    <xf numFmtId="44" fontId="3" fillId="0" borderId="3" xfId="1" applyFont="1" applyFill="1" applyBorder="1" applyAlignment="1">
      <alignment horizontal="center"/>
    </xf>
    <xf numFmtId="0" fontId="5" fillId="0" borderId="2" xfId="0" quotePrefix="1" applyFont="1" applyBorder="1" applyAlignment="1">
      <alignment horizontal="center" vertical="center" wrapText="1"/>
    </xf>
    <xf numFmtId="44" fontId="3" fillId="0" borderId="3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3" fillId="0" borderId="2" xfId="0" quotePrefix="1" applyFont="1" applyBorder="1" applyAlignment="1">
      <alignment horizontal="left" vertical="center" wrapText="1"/>
    </xf>
    <xf numFmtId="37" fontId="3" fillId="0" borderId="2" xfId="2" applyFont="1" applyBorder="1" applyAlignment="1">
      <alignment horizontal="center"/>
    </xf>
    <xf numFmtId="0" fontId="7" fillId="2" borderId="1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2" xfId="0" applyFont="1" applyBorder="1"/>
    <xf numFmtId="0" fontId="3" fillId="0" borderId="2" xfId="0" applyFont="1" applyBorder="1" applyAlignment="1" applyProtection="1">
      <alignment horizontal="center"/>
      <protection locked="0"/>
    </xf>
    <xf numFmtId="44" fontId="3" fillId="0" borderId="2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5" fillId="0" borderId="2" xfId="0" applyFont="1" applyBorder="1"/>
    <xf numFmtId="0" fontId="8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wrapText="1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13" fillId="3" borderId="0" xfId="3" applyFont="1" applyFill="1" applyAlignment="1">
      <alignment vertical="center"/>
    </xf>
    <xf numFmtId="0" fontId="10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4" fillId="3" borderId="0" xfId="0" applyFont="1" applyFill="1" applyAlignment="1">
      <alignment horizontal="left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9"/>
  <sheetViews>
    <sheetView tabSelected="1" zoomScaleNormal="100" workbookViewId="0">
      <selection activeCell="AD36" sqref="AD36"/>
    </sheetView>
  </sheetViews>
  <sheetFormatPr defaultColWidth="9.140625" defaultRowHeight="16.5" x14ac:dyDescent="0.3"/>
  <cols>
    <col min="1" max="1" width="79.85546875" style="2" customWidth="1"/>
    <col min="2" max="2" width="38.42578125" style="2" customWidth="1"/>
    <col min="3" max="3" width="19.28515625" style="13" customWidth="1"/>
    <col min="4" max="4" width="16.28515625" style="13" customWidth="1"/>
    <col min="5" max="5" width="11.42578125" style="13" customWidth="1"/>
    <col min="6" max="6" width="8.28515625" style="13" customWidth="1"/>
    <col min="7" max="7" width="24.5703125" style="13" customWidth="1"/>
    <col min="8" max="8" width="14.140625" style="13" hidden="1" customWidth="1"/>
    <col min="9" max="10" width="14.42578125" style="13" hidden="1" customWidth="1"/>
    <col min="11" max="12" width="13.85546875" style="13" hidden="1" customWidth="1"/>
    <col min="13" max="18" width="13.7109375" style="13" hidden="1" customWidth="1"/>
    <col min="19" max="19" width="11.140625" style="13" hidden="1" customWidth="1"/>
    <col min="20" max="20" width="11.7109375" style="13" hidden="1" customWidth="1"/>
    <col min="21" max="23" width="11.140625" style="13" hidden="1" customWidth="1"/>
    <col min="24" max="24" width="10.28515625" style="13" hidden="1" customWidth="1"/>
    <col min="25" max="26" width="12.28515625" style="13" hidden="1" customWidth="1"/>
    <col min="27" max="27" width="12" style="13" hidden="1" customWidth="1"/>
    <col min="28" max="28" width="18.7109375" style="13" customWidth="1"/>
    <col min="29" max="29" width="13.85546875" style="2" hidden="1" customWidth="1"/>
    <col min="30" max="30" width="14" style="2" bestFit="1" customWidth="1"/>
    <col min="31" max="16384" width="9.140625" style="2"/>
  </cols>
  <sheetData>
    <row r="1" spans="1:29" x14ac:dyDescent="0.3">
      <c r="A1" s="2" t="s">
        <v>10</v>
      </c>
      <c r="B1" s="79" t="s">
        <v>9</v>
      </c>
      <c r="C1" s="80"/>
      <c r="D1" s="80"/>
      <c r="E1" s="80"/>
      <c r="F1" s="80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:29" x14ac:dyDescent="0.3">
      <c r="A2" s="9"/>
      <c r="B2" s="39"/>
      <c r="C2" s="39"/>
      <c r="D2" s="39"/>
      <c r="AC2" s="13"/>
    </row>
    <row r="3" spans="1:29" x14ac:dyDescent="0.3">
      <c r="A3" s="7" t="s">
        <v>11</v>
      </c>
      <c r="B3" s="39"/>
      <c r="AC3" s="13"/>
    </row>
    <row r="4" spans="1:29" ht="17.25" thickBot="1" x14ac:dyDescent="0.35">
      <c r="A4" s="7"/>
      <c r="B4" s="72"/>
    </row>
    <row r="5" spans="1:29" ht="37.5" customHeight="1" thickBot="1" x14ac:dyDescent="0.35">
      <c r="A5" s="17"/>
      <c r="B5" s="18" t="s">
        <v>2</v>
      </c>
      <c r="C5" s="18" t="s">
        <v>3</v>
      </c>
      <c r="D5" s="18" t="s">
        <v>4</v>
      </c>
      <c r="E5" s="18" t="s">
        <v>5</v>
      </c>
      <c r="F5" s="18" t="s">
        <v>1</v>
      </c>
      <c r="G5" s="49" t="s">
        <v>20</v>
      </c>
      <c r="H5" s="18" t="s">
        <v>31</v>
      </c>
      <c r="I5" s="49" t="s">
        <v>36</v>
      </c>
      <c r="J5" s="49" t="s">
        <v>46</v>
      </c>
      <c r="K5" s="49" t="s">
        <v>62</v>
      </c>
      <c r="L5" s="49" t="s">
        <v>65</v>
      </c>
      <c r="M5" s="49" t="s">
        <v>72</v>
      </c>
      <c r="N5" s="49" t="s">
        <v>79</v>
      </c>
      <c r="O5" s="49" t="s">
        <v>89</v>
      </c>
      <c r="P5" s="49" t="s">
        <v>91</v>
      </c>
      <c r="Q5" s="49" t="s">
        <v>95</v>
      </c>
      <c r="R5" s="49" t="s">
        <v>105</v>
      </c>
      <c r="S5" s="49" t="s">
        <v>111</v>
      </c>
      <c r="T5" s="49" t="s">
        <v>133</v>
      </c>
      <c r="U5" s="49" t="s">
        <v>134</v>
      </c>
      <c r="V5" s="49" t="s">
        <v>144</v>
      </c>
      <c r="W5" s="49" t="s">
        <v>145</v>
      </c>
      <c r="X5" s="49" t="s">
        <v>151</v>
      </c>
      <c r="Y5" s="49" t="s">
        <v>158</v>
      </c>
      <c r="Z5" s="49" t="s">
        <v>159</v>
      </c>
      <c r="AA5" s="49" t="s">
        <v>164</v>
      </c>
      <c r="AB5" s="49" t="s">
        <v>168</v>
      </c>
      <c r="AC5" s="1" t="s">
        <v>6</v>
      </c>
    </row>
    <row r="6" spans="1:29" s="7" customFormat="1" ht="15.6" customHeight="1" x14ac:dyDescent="0.25">
      <c r="A6" s="15" t="s">
        <v>7</v>
      </c>
      <c r="B6" s="26"/>
      <c r="C6" s="32"/>
      <c r="D6" s="32"/>
      <c r="E6" s="33"/>
      <c r="F6" s="34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16"/>
    </row>
    <row r="7" spans="1:29" s="7" customFormat="1" ht="24.6" customHeight="1" x14ac:dyDescent="0.25">
      <c r="A7" s="3" t="s">
        <v>47</v>
      </c>
      <c r="B7" s="5"/>
      <c r="C7" s="19"/>
      <c r="D7" s="19"/>
      <c r="E7" s="2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4"/>
    </row>
    <row r="8" spans="1:29" s="7" customFormat="1" x14ac:dyDescent="0.3">
      <c r="A8" s="51" t="s">
        <v>50</v>
      </c>
      <c r="B8" s="5" t="s">
        <v>51</v>
      </c>
      <c r="C8" s="42" t="s">
        <v>52</v>
      </c>
      <c r="D8" s="3" t="s">
        <v>17</v>
      </c>
      <c r="E8" s="3">
        <v>6501</v>
      </c>
      <c r="F8" s="5">
        <v>17.259</v>
      </c>
      <c r="G8" s="54" t="s">
        <v>21</v>
      </c>
      <c r="H8" s="40"/>
      <c r="I8" s="40"/>
      <c r="J8" s="40">
        <f>1005465-1</f>
        <v>1005464</v>
      </c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>
        <v>-475764.77</v>
      </c>
      <c r="AC8" s="4">
        <f>SUM(H8:AB8)</f>
        <v>529699.23</v>
      </c>
    </row>
    <row r="9" spans="1:29" s="7" customFormat="1" x14ac:dyDescent="0.3">
      <c r="A9" s="51" t="s">
        <v>50</v>
      </c>
      <c r="B9" s="5" t="s">
        <v>53</v>
      </c>
      <c r="C9" s="42" t="s">
        <v>52</v>
      </c>
      <c r="D9" s="3" t="s">
        <v>17</v>
      </c>
      <c r="E9" s="3">
        <v>6501</v>
      </c>
      <c r="F9" s="5">
        <v>17.259</v>
      </c>
      <c r="G9" s="54" t="s">
        <v>21</v>
      </c>
      <c r="H9" s="40"/>
      <c r="I9" s="40"/>
      <c r="J9" s="40">
        <v>1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>
        <v>475764.77</v>
      </c>
      <c r="AC9" s="4">
        <f t="shared" ref="AC9:AC67" si="0">SUM(H9:AB9)</f>
        <v>475765.77</v>
      </c>
    </row>
    <row r="10" spans="1:29" s="7" customFormat="1" hidden="1" x14ac:dyDescent="0.3">
      <c r="A10" s="8" t="s">
        <v>54</v>
      </c>
      <c r="B10" s="5" t="s">
        <v>51</v>
      </c>
      <c r="C10" s="42" t="s">
        <v>55</v>
      </c>
      <c r="D10" s="3" t="s">
        <v>18</v>
      </c>
      <c r="E10" s="3">
        <v>6502</v>
      </c>
      <c r="F10" s="3">
        <v>17.257999999999999</v>
      </c>
      <c r="G10" s="54" t="s">
        <v>21</v>
      </c>
      <c r="H10" s="40"/>
      <c r="I10" s="40"/>
      <c r="J10" s="40">
        <f>177786-1</f>
        <v>177785</v>
      </c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">
        <f t="shared" si="0"/>
        <v>177785</v>
      </c>
    </row>
    <row r="11" spans="1:29" s="7" customFormat="1" hidden="1" x14ac:dyDescent="0.3">
      <c r="A11" s="8" t="s">
        <v>54</v>
      </c>
      <c r="B11" s="5" t="s">
        <v>53</v>
      </c>
      <c r="C11" s="42" t="s">
        <v>55</v>
      </c>
      <c r="D11" s="3" t="s">
        <v>18</v>
      </c>
      <c r="E11" s="3">
        <v>6502</v>
      </c>
      <c r="F11" s="3">
        <v>17.257999999999999</v>
      </c>
      <c r="G11" s="54" t="s">
        <v>21</v>
      </c>
      <c r="H11" s="40"/>
      <c r="I11" s="40"/>
      <c r="J11" s="40">
        <v>1</v>
      </c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">
        <f t="shared" si="0"/>
        <v>1</v>
      </c>
    </row>
    <row r="12" spans="1:29" s="7" customFormat="1" hidden="1" x14ac:dyDescent="0.3">
      <c r="A12" s="21"/>
      <c r="B12" s="5"/>
      <c r="C12" s="3"/>
      <c r="D12" s="3"/>
      <c r="E12" s="3"/>
      <c r="F12" s="3"/>
      <c r="G12" s="54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">
        <f t="shared" si="0"/>
        <v>0</v>
      </c>
    </row>
    <row r="13" spans="1:29" s="7" customFormat="1" hidden="1" x14ac:dyDescent="0.3">
      <c r="A13" s="21"/>
      <c r="B13" s="5"/>
      <c r="C13" s="3"/>
      <c r="D13" s="3"/>
      <c r="E13" s="3"/>
      <c r="F13" s="3"/>
      <c r="G13" s="54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">
        <f t="shared" si="0"/>
        <v>0</v>
      </c>
    </row>
    <row r="14" spans="1:29" s="7" customFormat="1" hidden="1" x14ac:dyDescent="0.3">
      <c r="A14" s="21"/>
      <c r="B14" s="5"/>
      <c r="C14" s="3"/>
      <c r="D14" s="3"/>
      <c r="E14" s="3"/>
      <c r="F14" s="3"/>
      <c r="G14" s="54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">
        <f t="shared" si="0"/>
        <v>0</v>
      </c>
    </row>
    <row r="15" spans="1:29" s="7" customFormat="1" ht="15" x14ac:dyDescent="0.25">
      <c r="A15" s="8" t="s">
        <v>54</v>
      </c>
      <c r="B15" s="5" t="s">
        <v>51</v>
      </c>
      <c r="C15" s="42" t="s">
        <v>92</v>
      </c>
      <c r="D15" s="3" t="s">
        <v>18</v>
      </c>
      <c r="E15" s="3">
        <v>6502</v>
      </c>
      <c r="F15" s="3">
        <v>17.257999999999999</v>
      </c>
      <c r="G15" s="71" t="s">
        <v>21</v>
      </c>
      <c r="H15" s="40"/>
      <c r="I15" s="40"/>
      <c r="J15" s="40"/>
      <c r="K15" s="40"/>
      <c r="L15" s="40"/>
      <c r="M15" s="40"/>
      <c r="N15" s="40"/>
      <c r="O15" s="40"/>
      <c r="P15" s="40">
        <f>726554-1</f>
        <v>726553</v>
      </c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>
        <v>-138143.41</v>
      </c>
      <c r="AC15" s="4">
        <f t="shared" si="0"/>
        <v>588409.59</v>
      </c>
    </row>
    <row r="16" spans="1:29" s="7" customFormat="1" ht="15" x14ac:dyDescent="0.25">
      <c r="A16" s="8" t="s">
        <v>54</v>
      </c>
      <c r="B16" s="5" t="s">
        <v>53</v>
      </c>
      <c r="C16" s="42" t="s">
        <v>92</v>
      </c>
      <c r="D16" s="3" t="s">
        <v>18</v>
      </c>
      <c r="E16" s="3">
        <v>6502</v>
      </c>
      <c r="F16" s="3">
        <v>17.257999999999999</v>
      </c>
      <c r="G16" s="71" t="s">
        <v>21</v>
      </c>
      <c r="H16" s="40"/>
      <c r="I16" s="40"/>
      <c r="J16" s="40"/>
      <c r="K16" s="40"/>
      <c r="L16" s="40"/>
      <c r="M16" s="40"/>
      <c r="N16" s="40"/>
      <c r="O16" s="40"/>
      <c r="P16" s="40">
        <v>1</v>
      </c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>
        <v>138143.41</v>
      </c>
      <c r="AC16" s="4">
        <f t="shared" si="0"/>
        <v>138144.41</v>
      </c>
    </row>
    <row r="17" spans="1:30" s="7" customFormat="1" hidden="1" x14ac:dyDescent="0.3">
      <c r="A17" s="21"/>
      <c r="B17" s="41"/>
      <c r="C17" s="22"/>
      <c r="D17" s="3"/>
      <c r="E17" s="5"/>
      <c r="F17" s="3"/>
      <c r="G17" s="54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">
        <f t="shared" si="0"/>
        <v>0</v>
      </c>
    </row>
    <row r="18" spans="1:30" s="7" customFormat="1" ht="15" hidden="1" x14ac:dyDescent="0.25">
      <c r="A18" s="21" t="s">
        <v>108</v>
      </c>
      <c r="B18" s="5" t="s">
        <v>51</v>
      </c>
      <c r="C18" s="3" t="s">
        <v>109</v>
      </c>
      <c r="D18" s="3" t="s">
        <v>19</v>
      </c>
      <c r="E18" s="3">
        <v>6503</v>
      </c>
      <c r="F18" s="3">
        <v>17.277999999999999</v>
      </c>
      <c r="G18" s="71" t="s">
        <v>21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>
        <f>240691-1</f>
        <v>240690</v>
      </c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">
        <f t="shared" si="0"/>
        <v>240690</v>
      </c>
    </row>
    <row r="19" spans="1:30" s="7" customFormat="1" ht="15" hidden="1" x14ac:dyDescent="0.25">
      <c r="A19" s="21" t="s">
        <v>108</v>
      </c>
      <c r="B19" s="5" t="s">
        <v>53</v>
      </c>
      <c r="C19" s="3" t="s">
        <v>109</v>
      </c>
      <c r="D19" s="3" t="s">
        <v>19</v>
      </c>
      <c r="E19" s="3">
        <v>6503</v>
      </c>
      <c r="F19" s="3">
        <v>17.277999999999999</v>
      </c>
      <c r="G19" s="71" t="s">
        <v>21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>
        <v>1</v>
      </c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">
        <f t="shared" si="0"/>
        <v>1</v>
      </c>
      <c r="AD19" s="36"/>
    </row>
    <row r="20" spans="1:30" s="7" customFormat="1" ht="15" x14ac:dyDescent="0.25">
      <c r="A20" s="21" t="s">
        <v>108</v>
      </c>
      <c r="B20" s="5" t="s">
        <v>51</v>
      </c>
      <c r="C20" s="3" t="s">
        <v>110</v>
      </c>
      <c r="D20" s="3" t="s">
        <v>19</v>
      </c>
      <c r="E20" s="3">
        <v>6503</v>
      </c>
      <c r="F20" s="3">
        <v>17.277999999999999</v>
      </c>
      <c r="G20" s="71" t="s">
        <v>21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>
        <f>875858-1</f>
        <v>875857</v>
      </c>
      <c r="S20" s="40"/>
      <c r="T20" s="40"/>
      <c r="U20" s="40"/>
      <c r="V20" s="40"/>
      <c r="W20" s="40"/>
      <c r="X20" s="40"/>
      <c r="Y20" s="40"/>
      <c r="Z20" s="40"/>
      <c r="AA20" s="40"/>
      <c r="AB20" s="40">
        <v>-200714.42</v>
      </c>
      <c r="AC20" s="4">
        <f t="shared" si="0"/>
        <v>675142.58</v>
      </c>
    </row>
    <row r="21" spans="1:30" s="7" customFormat="1" ht="15" x14ac:dyDescent="0.25">
      <c r="A21" s="21" t="s">
        <v>108</v>
      </c>
      <c r="B21" s="5" t="s">
        <v>53</v>
      </c>
      <c r="C21" s="3" t="s">
        <v>110</v>
      </c>
      <c r="D21" s="3" t="s">
        <v>19</v>
      </c>
      <c r="E21" s="3">
        <v>6503</v>
      </c>
      <c r="F21" s="3">
        <v>17.277999999999999</v>
      </c>
      <c r="G21" s="71" t="s">
        <v>21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>
        <v>1</v>
      </c>
      <c r="S21" s="40"/>
      <c r="T21" s="40"/>
      <c r="U21" s="40"/>
      <c r="V21" s="40"/>
      <c r="W21" s="40"/>
      <c r="X21" s="40"/>
      <c r="Y21" s="40"/>
      <c r="Z21" s="40"/>
      <c r="AA21" s="40"/>
      <c r="AB21" s="40">
        <v>200714.42</v>
      </c>
      <c r="AC21" s="4">
        <f t="shared" si="0"/>
        <v>200715.42</v>
      </c>
    </row>
    <row r="22" spans="1:30" s="7" customFormat="1" ht="15" hidden="1" x14ac:dyDescent="0.25">
      <c r="A22" s="67" t="s">
        <v>141</v>
      </c>
      <c r="B22" s="5" t="s">
        <v>51</v>
      </c>
      <c r="C22" s="3" t="s">
        <v>110</v>
      </c>
      <c r="D22" s="3" t="s">
        <v>19</v>
      </c>
      <c r="E22" s="3">
        <v>6523</v>
      </c>
      <c r="F22" s="3">
        <v>17.277999999999999</v>
      </c>
      <c r="G22" s="71" t="s">
        <v>21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>
        <v>9205</v>
      </c>
      <c r="W22" s="40"/>
      <c r="X22" s="40"/>
      <c r="Y22" s="40"/>
      <c r="Z22" s="40"/>
      <c r="AA22" s="40"/>
      <c r="AB22" s="40"/>
      <c r="AC22" s="4">
        <f t="shared" si="0"/>
        <v>9205</v>
      </c>
    </row>
    <row r="23" spans="1:30" s="7" customFormat="1" ht="15" x14ac:dyDescent="0.25">
      <c r="A23" s="25"/>
      <c r="B23" s="5"/>
      <c r="C23" s="44"/>
      <c r="D23" s="19"/>
      <c r="E23" s="45"/>
      <c r="F23" s="45"/>
      <c r="G23" s="45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">
        <f t="shared" si="0"/>
        <v>0</v>
      </c>
    </row>
    <row r="24" spans="1:30" s="7" customFormat="1" ht="15" x14ac:dyDescent="0.25">
      <c r="A24" s="27"/>
      <c r="B24" s="5"/>
      <c r="C24" s="3"/>
      <c r="D24" s="3"/>
      <c r="E24" s="5"/>
      <c r="F24" s="3"/>
      <c r="G24" s="3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">
        <f t="shared" si="0"/>
        <v>0</v>
      </c>
    </row>
    <row r="25" spans="1:30" s="7" customFormat="1" ht="15" x14ac:dyDescent="0.25">
      <c r="A25" s="15" t="s">
        <v>7</v>
      </c>
      <c r="B25" s="5"/>
      <c r="C25" s="19"/>
      <c r="D25" s="19"/>
      <c r="E25" s="20"/>
      <c r="F25" s="3"/>
      <c r="G25" s="3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4">
        <f t="shared" si="0"/>
        <v>0</v>
      </c>
    </row>
    <row r="26" spans="1:30" s="7" customFormat="1" ht="15" x14ac:dyDescent="0.25">
      <c r="A26" s="3" t="s">
        <v>39</v>
      </c>
      <c r="B26" s="5"/>
      <c r="C26" s="19"/>
      <c r="D26" s="19"/>
      <c r="E26" s="20"/>
      <c r="F26" s="3"/>
      <c r="G26" s="3"/>
      <c r="H26" s="6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4">
        <f t="shared" si="0"/>
        <v>0</v>
      </c>
    </row>
    <row r="27" spans="1:30" s="7" customFormat="1" x14ac:dyDescent="0.3">
      <c r="A27" s="50" t="s">
        <v>40</v>
      </c>
      <c r="B27" s="48" t="s">
        <v>41</v>
      </c>
      <c r="C27" s="3" t="s">
        <v>42</v>
      </c>
      <c r="D27" s="3" t="s">
        <v>43</v>
      </c>
      <c r="E27" s="3" t="s">
        <v>44</v>
      </c>
      <c r="F27" s="3">
        <v>17.225000000000001</v>
      </c>
      <c r="G27" s="73" t="s">
        <v>28</v>
      </c>
      <c r="H27" s="6"/>
      <c r="I27" s="58">
        <f>1057719.94-1</f>
        <v>1057718.94</v>
      </c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>
        <v>245951.22792573774</v>
      </c>
      <c r="Z27" s="58"/>
      <c r="AA27" s="58"/>
      <c r="AB27" s="58">
        <v>-327602.09792573802</v>
      </c>
      <c r="AC27" s="4">
        <f t="shared" si="0"/>
        <v>976068.06999999983</v>
      </c>
    </row>
    <row r="28" spans="1:30" s="7" customFormat="1" x14ac:dyDescent="0.3">
      <c r="A28" s="50" t="s">
        <v>40</v>
      </c>
      <c r="B28" s="44" t="s">
        <v>45</v>
      </c>
      <c r="C28" s="3" t="s">
        <v>42</v>
      </c>
      <c r="D28" s="3" t="s">
        <v>43</v>
      </c>
      <c r="E28" s="3" t="s">
        <v>44</v>
      </c>
      <c r="F28" s="3">
        <v>17.225000000000001</v>
      </c>
      <c r="G28" s="73" t="s">
        <v>28</v>
      </c>
      <c r="H28" s="6"/>
      <c r="I28" s="58">
        <v>1</v>
      </c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>
        <v>327602.09792573773</v>
      </c>
      <c r="AC28" s="4">
        <f t="shared" si="0"/>
        <v>327603.09792573773</v>
      </c>
    </row>
    <row r="29" spans="1:30" s="7" customFormat="1" ht="15" x14ac:dyDescent="0.25">
      <c r="A29" s="28"/>
      <c r="B29" s="5"/>
      <c r="C29" s="3"/>
      <c r="D29" s="3"/>
      <c r="E29" s="3"/>
      <c r="F29" s="3"/>
      <c r="G29" s="3"/>
      <c r="H29" s="6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4">
        <f t="shared" si="0"/>
        <v>0</v>
      </c>
      <c r="AD29" s="36"/>
    </row>
    <row r="30" spans="1:30" s="7" customFormat="1" ht="15" x14ac:dyDescent="0.25">
      <c r="A30" s="8"/>
      <c r="B30" s="5"/>
      <c r="C30" s="3"/>
      <c r="D30" s="3"/>
      <c r="E30" s="3"/>
      <c r="F30" s="3"/>
      <c r="G30" s="3"/>
      <c r="H30" s="6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4">
        <f t="shared" si="0"/>
        <v>0</v>
      </c>
    </row>
    <row r="31" spans="1:30" s="7" customFormat="1" ht="15" x14ac:dyDescent="0.25">
      <c r="A31" s="8"/>
      <c r="B31" s="5"/>
      <c r="C31" s="3"/>
      <c r="D31" s="3"/>
      <c r="E31" s="3"/>
      <c r="F31" s="3"/>
      <c r="G31" s="3"/>
      <c r="H31" s="6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4">
        <f t="shared" si="0"/>
        <v>0</v>
      </c>
    </row>
    <row r="32" spans="1:30" s="7" customFormat="1" ht="15" x14ac:dyDescent="0.25">
      <c r="A32" s="21"/>
      <c r="B32" s="5"/>
      <c r="C32" s="19"/>
      <c r="D32" s="19"/>
      <c r="E32" s="20"/>
      <c r="F32" s="3"/>
      <c r="G32" s="3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4">
        <f t="shared" si="0"/>
        <v>0</v>
      </c>
    </row>
    <row r="33" spans="1:30" s="7" customFormat="1" ht="15" x14ac:dyDescent="0.25">
      <c r="A33" s="15"/>
      <c r="B33" s="5"/>
      <c r="C33" s="19"/>
      <c r="D33" s="19"/>
      <c r="E33" s="20"/>
      <c r="F33" s="3"/>
      <c r="G33" s="3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4">
        <f t="shared" si="0"/>
        <v>0</v>
      </c>
    </row>
    <row r="34" spans="1:30" s="7" customFormat="1" ht="15" x14ac:dyDescent="0.25">
      <c r="A34" s="3"/>
      <c r="B34" s="5"/>
      <c r="C34" s="19"/>
      <c r="D34" s="19"/>
      <c r="E34" s="20"/>
      <c r="F34" s="3"/>
      <c r="G34" s="3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4">
        <f t="shared" si="0"/>
        <v>0</v>
      </c>
    </row>
    <row r="35" spans="1:30" s="7" customFormat="1" ht="15.75" thickBot="1" x14ac:dyDescent="0.3">
      <c r="A35" s="23"/>
      <c r="B35" s="48"/>
      <c r="C35" s="53"/>
      <c r="D35" s="52"/>
      <c r="E35" s="52"/>
      <c r="F35" s="5"/>
      <c r="G35" s="5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4">
        <f t="shared" si="0"/>
        <v>0</v>
      </c>
    </row>
    <row r="36" spans="1:30" s="7" customFormat="1" ht="15.75" thickTop="1" x14ac:dyDescent="0.25">
      <c r="A36" s="25"/>
      <c r="B36" s="5"/>
      <c r="C36" s="3"/>
      <c r="D36" s="3"/>
      <c r="E36" s="3"/>
      <c r="F36" s="5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4">
        <f t="shared" si="0"/>
        <v>0</v>
      </c>
    </row>
    <row r="37" spans="1:30" s="7" customFormat="1" ht="15" x14ac:dyDescent="0.25">
      <c r="A37" s="15" t="s">
        <v>7</v>
      </c>
      <c r="B37" s="28"/>
      <c r="C37" s="28"/>
      <c r="D37" s="28"/>
      <c r="E37" s="28"/>
      <c r="F37" s="46"/>
      <c r="G37" s="4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4">
        <f t="shared" si="0"/>
        <v>0</v>
      </c>
    </row>
    <row r="38" spans="1:30" s="7" customFormat="1" ht="15" x14ac:dyDescent="0.25">
      <c r="A38" s="3" t="s">
        <v>30</v>
      </c>
      <c r="B38" s="28"/>
      <c r="C38" s="28"/>
      <c r="D38" s="28"/>
      <c r="E38" s="28"/>
      <c r="F38" s="46"/>
      <c r="G38" s="46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">
        <f t="shared" si="0"/>
        <v>0</v>
      </c>
    </row>
    <row r="39" spans="1:30" s="7" customFormat="1" x14ac:dyDescent="0.3">
      <c r="A39" s="28" t="s">
        <v>56</v>
      </c>
      <c r="B39" s="5" t="s">
        <v>41</v>
      </c>
      <c r="C39" s="3" t="s">
        <v>57</v>
      </c>
      <c r="D39" s="3" t="s">
        <v>12</v>
      </c>
      <c r="E39" s="3" t="s">
        <v>13</v>
      </c>
      <c r="F39" s="5">
        <v>17.207000000000001</v>
      </c>
      <c r="G39" s="55" t="s">
        <v>22</v>
      </c>
      <c r="H39" s="40"/>
      <c r="I39" s="40"/>
      <c r="J39" s="40"/>
      <c r="K39" s="40">
        <f>1265022-1</f>
        <v>1265021</v>
      </c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>
        <v>-261500.54</v>
      </c>
      <c r="AC39" s="4">
        <f t="shared" si="0"/>
        <v>1003520.46</v>
      </c>
    </row>
    <row r="40" spans="1:30" s="7" customFormat="1" x14ac:dyDescent="0.3">
      <c r="A40" s="28" t="s">
        <v>56</v>
      </c>
      <c r="B40" s="5" t="s">
        <v>58</v>
      </c>
      <c r="C40" s="3" t="s">
        <v>57</v>
      </c>
      <c r="D40" s="3" t="s">
        <v>12</v>
      </c>
      <c r="E40" s="3" t="s">
        <v>13</v>
      </c>
      <c r="F40" s="5">
        <v>17.207000000000001</v>
      </c>
      <c r="G40" s="55" t="s">
        <v>22</v>
      </c>
      <c r="H40" s="40"/>
      <c r="I40" s="40"/>
      <c r="J40" s="40"/>
      <c r="K40" s="40">
        <v>1</v>
      </c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>
        <v>261500.54</v>
      </c>
      <c r="AC40" s="4">
        <f t="shared" si="0"/>
        <v>261501.54</v>
      </c>
    </row>
    <row r="41" spans="1:30" s="7" customFormat="1" x14ac:dyDescent="0.3">
      <c r="A41" s="8" t="s">
        <v>59</v>
      </c>
      <c r="B41" s="5" t="s">
        <v>41</v>
      </c>
      <c r="C41" s="3" t="s">
        <v>57</v>
      </c>
      <c r="D41" s="3" t="s">
        <v>12</v>
      </c>
      <c r="E41" s="3" t="s">
        <v>14</v>
      </c>
      <c r="F41" s="5">
        <v>17.207000000000001</v>
      </c>
      <c r="G41" s="55" t="s">
        <v>22</v>
      </c>
      <c r="H41" s="40"/>
      <c r="I41" s="40"/>
      <c r="J41" s="40"/>
      <c r="K41" s="40">
        <f>107758-1</f>
        <v>107757</v>
      </c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>
        <v>-30151.33</v>
      </c>
      <c r="AC41" s="4">
        <f t="shared" si="0"/>
        <v>77605.67</v>
      </c>
    </row>
    <row r="42" spans="1:30" s="7" customFormat="1" x14ac:dyDescent="0.3">
      <c r="A42" s="8" t="s">
        <v>59</v>
      </c>
      <c r="B42" s="5" t="s">
        <v>58</v>
      </c>
      <c r="C42" s="3" t="s">
        <v>57</v>
      </c>
      <c r="D42" s="3" t="s">
        <v>12</v>
      </c>
      <c r="E42" s="3" t="s">
        <v>14</v>
      </c>
      <c r="F42" s="5">
        <v>17.207000000000001</v>
      </c>
      <c r="G42" s="55" t="s">
        <v>22</v>
      </c>
      <c r="H42" s="40"/>
      <c r="I42" s="40"/>
      <c r="J42" s="40"/>
      <c r="K42" s="40">
        <v>1</v>
      </c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>
        <v>30151.33</v>
      </c>
      <c r="AC42" s="4">
        <f t="shared" si="0"/>
        <v>30152.33</v>
      </c>
    </row>
    <row r="43" spans="1:30" s="7" customFormat="1" hidden="1" x14ac:dyDescent="0.3">
      <c r="A43" s="56" t="s">
        <v>27</v>
      </c>
      <c r="B43" s="5" t="s">
        <v>32</v>
      </c>
      <c r="C43" s="57" t="s">
        <v>33</v>
      </c>
      <c r="D43" s="3" t="s">
        <v>15</v>
      </c>
      <c r="E43" s="3" t="s">
        <v>16</v>
      </c>
      <c r="F43" s="3">
        <v>10.561</v>
      </c>
      <c r="G43" s="59" t="s">
        <v>35</v>
      </c>
      <c r="H43" s="43">
        <v>11723.560000000001</v>
      </c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">
        <f t="shared" si="0"/>
        <v>11723.560000000001</v>
      </c>
    </row>
    <row r="44" spans="1:30" s="7" customFormat="1" hidden="1" x14ac:dyDescent="0.3">
      <c r="A44" s="56" t="s">
        <v>27</v>
      </c>
      <c r="B44" s="5" t="s">
        <v>32</v>
      </c>
      <c r="C44" s="57" t="s">
        <v>33</v>
      </c>
      <c r="D44" s="3" t="s">
        <v>15</v>
      </c>
      <c r="E44" s="3" t="s">
        <v>16</v>
      </c>
      <c r="F44" s="3">
        <v>10.561</v>
      </c>
      <c r="G44" s="59" t="s">
        <v>35</v>
      </c>
      <c r="H44" s="43"/>
      <c r="I44" s="43"/>
      <c r="J44" s="43"/>
      <c r="K44" s="43"/>
      <c r="L44" s="43"/>
      <c r="M44" s="43"/>
      <c r="N44" s="43"/>
      <c r="O44" s="43">
        <v>18562.38</v>
      </c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">
        <f t="shared" si="0"/>
        <v>18562.38</v>
      </c>
    </row>
    <row r="45" spans="1:30" s="7" customFormat="1" x14ac:dyDescent="0.3">
      <c r="A45" s="74" t="s">
        <v>96</v>
      </c>
      <c r="B45" s="5" t="s">
        <v>97</v>
      </c>
      <c r="C45" s="3" t="s">
        <v>98</v>
      </c>
      <c r="D45" s="3" t="s">
        <v>99</v>
      </c>
      <c r="E45" s="3" t="s">
        <v>100</v>
      </c>
      <c r="F45" s="38"/>
      <c r="G45" s="59"/>
      <c r="H45" s="43"/>
      <c r="I45" s="43"/>
      <c r="J45" s="43"/>
      <c r="K45" s="43"/>
      <c r="L45" s="43"/>
      <c r="M45" s="43"/>
      <c r="N45" s="43"/>
      <c r="O45" s="43"/>
      <c r="P45" s="43"/>
      <c r="Q45" s="43">
        <f>60871.9139950228-1</f>
        <v>60870.913995022798</v>
      </c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>
        <v>-45342.793995022803</v>
      </c>
      <c r="AC45" s="4">
        <f t="shared" si="0"/>
        <v>15528.119999999995</v>
      </c>
      <c r="AD45" s="78"/>
    </row>
    <row r="46" spans="1:30" s="7" customFormat="1" x14ac:dyDescent="0.3">
      <c r="A46" s="74" t="s">
        <v>96</v>
      </c>
      <c r="B46" s="5" t="s">
        <v>101</v>
      </c>
      <c r="C46" s="3" t="s">
        <v>98</v>
      </c>
      <c r="D46" s="3" t="s">
        <v>99</v>
      </c>
      <c r="E46" s="3" t="s">
        <v>100</v>
      </c>
      <c r="F46" s="38"/>
      <c r="G46" s="59"/>
      <c r="H46" s="43"/>
      <c r="I46" s="43"/>
      <c r="J46" s="43"/>
      <c r="K46" s="43"/>
      <c r="L46" s="43"/>
      <c r="M46" s="43"/>
      <c r="N46" s="43"/>
      <c r="O46" s="43"/>
      <c r="P46" s="43"/>
      <c r="Q46" s="43">
        <v>1</v>
      </c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>
        <v>45342.793995022803</v>
      </c>
      <c r="AC46" s="4">
        <f t="shared" si="0"/>
        <v>45343.793995022803</v>
      </c>
      <c r="AD46" s="78"/>
    </row>
    <row r="47" spans="1:30" s="7" customFormat="1" hidden="1" x14ac:dyDescent="0.3">
      <c r="A47" s="74" t="s">
        <v>112</v>
      </c>
      <c r="B47" s="5" t="s">
        <v>51</v>
      </c>
      <c r="C47" s="60" t="s">
        <v>113</v>
      </c>
      <c r="D47" s="61" t="s">
        <v>114</v>
      </c>
      <c r="E47" s="3" t="s">
        <v>115</v>
      </c>
      <c r="F47" s="38"/>
      <c r="G47" s="59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>
        <v>4375</v>
      </c>
      <c r="T47" s="43"/>
      <c r="U47" s="43"/>
      <c r="V47" s="43"/>
      <c r="W47" s="43"/>
      <c r="X47" s="43"/>
      <c r="Y47" s="43"/>
      <c r="Z47" s="43"/>
      <c r="AA47" s="43"/>
      <c r="AB47" s="43"/>
      <c r="AC47" s="4">
        <f t="shared" si="0"/>
        <v>4375</v>
      </c>
    </row>
    <row r="48" spans="1:30" s="7" customFormat="1" hidden="1" x14ac:dyDescent="0.3">
      <c r="A48" s="74" t="s">
        <v>116</v>
      </c>
      <c r="B48" s="5" t="s">
        <v>51</v>
      </c>
      <c r="C48" s="62" t="s">
        <v>117</v>
      </c>
      <c r="D48" s="62" t="s">
        <v>118</v>
      </c>
      <c r="E48" s="3" t="s">
        <v>119</v>
      </c>
      <c r="F48" s="38"/>
      <c r="G48" s="59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>
        <v>15441.18</v>
      </c>
      <c r="T48" s="43"/>
      <c r="U48" s="43"/>
      <c r="V48" s="43"/>
      <c r="W48" s="43"/>
      <c r="X48" s="43"/>
      <c r="Y48" s="43"/>
      <c r="Z48" s="43"/>
      <c r="AA48" s="43"/>
      <c r="AB48" s="43"/>
      <c r="AC48" s="4">
        <f t="shared" si="0"/>
        <v>15441.18</v>
      </c>
    </row>
    <row r="49" spans="1:29" s="7" customFormat="1" hidden="1" x14ac:dyDescent="0.3">
      <c r="A49" s="74" t="s">
        <v>120</v>
      </c>
      <c r="B49" s="5" t="s">
        <v>51</v>
      </c>
      <c r="C49" s="63" t="s">
        <v>121</v>
      </c>
      <c r="D49" s="63" t="s">
        <v>122</v>
      </c>
      <c r="E49" s="3" t="s">
        <v>123</v>
      </c>
      <c r="F49" s="38"/>
      <c r="G49" s="59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>
        <v>20588.23</v>
      </c>
      <c r="T49" s="43"/>
      <c r="U49" s="43"/>
      <c r="V49" s="43"/>
      <c r="W49" s="43"/>
      <c r="X49" s="43"/>
      <c r="Y49" s="43"/>
      <c r="Z49" s="43"/>
      <c r="AA49" s="43"/>
      <c r="AB49" s="43"/>
      <c r="AC49" s="4">
        <f t="shared" si="0"/>
        <v>20588.23</v>
      </c>
    </row>
    <row r="50" spans="1:29" s="7" customFormat="1" hidden="1" x14ac:dyDescent="0.3">
      <c r="A50" s="74" t="s">
        <v>124</v>
      </c>
      <c r="B50" s="5" t="s">
        <v>51</v>
      </c>
      <c r="C50" s="64" t="s">
        <v>125</v>
      </c>
      <c r="D50" s="64" t="s">
        <v>126</v>
      </c>
      <c r="E50" s="3" t="s">
        <v>127</v>
      </c>
      <c r="F50" s="38"/>
      <c r="G50" s="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>
        <v>15245.06</v>
      </c>
      <c r="T50" s="43"/>
      <c r="U50" s="43"/>
      <c r="V50" s="43"/>
      <c r="W50" s="43"/>
      <c r="X50" s="43"/>
      <c r="Y50" s="43"/>
      <c r="Z50" s="43"/>
      <c r="AA50" s="43"/>
      <c r="AB50" s="43"/>
      <c r="AC50" s="4">
        <f t="shared" si="0"/>
        <v>15245.06</v>
      </c>
    </row>
    <row r="51" spans="1:29" s="7" customFormat="1" ht="15" hidden="1" x14ac:dyDescent="0.25">
      <c r="A51" s="74" t="s">
        <v>137</v>
      </c>
      <c r="B51" s="5" t="s">
        <v>51</v>
      </c>
      <c r="C51" s="3" t="s">
        <v>138</v>
      </c>
      <c r="D51" s="3" t="s">
        <v>139</v>
      </c>
      <c r="E51" s="3" t="s">
        <v>140</v>
      </c>
      <c r="F51" s="38"/>
      <c r="G51" s="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>
        <v>51598.808397614179</v>
      </c>
      <c r="V51" s="43"/>
      <c r="W51" s="43"/>
      <c r="X51" s="43"/>
      <c r="Y51" s="43"/>
      <c r="Z51" s="43"/>
      <c r="AA51" s="43"/>
      <c r="AB51" s="43"/>
      <c r="AC51" s="4">
        <f t="shared" si="0"/>
        <v>51598.808397614179</v>
      </c>
    </row>
    <row r="52" spans="1:29" s="7" customFormat="1" hidden="1" x14ac:dyDescent="0.3">
      <c r="A52" s="74" t="s">
        <v>147</v>
      </c>
      <c r="B52" s="5" t="s">
        <v>51</v>
      </c>
      <c r="C52" s="63" t="s">
        <v>148</v>
      </c>
      <c r="D52" s="55" t="s">
        <v>149</v>
      </c>
      <c r="E52" s="3" t="s">
        <v>150</v>
      </c>
      <c r="F52" s="38"/>
      <c r="G52" s="38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>
        <v>3074.94</v>
      </c>
      <c r="X52" s="43"/>
      <c r="Y52" s="43"/>
      <c r="Z52" s="43"/>
      <c r="AA52" s="43"/>
      <c r="AB52" s="43"/>
      <c r="AC52" s="4">
        <f t="shared" si="0"/>
        <v>3074.94</v>
      </c>
    </row>
    <row r="53" spans="1:29" s="7" customFormat="1" ht="15" hidden="1" x14ac:dyDescent="0.25">
      <c r="A53" s="56" t="s">
        <v>152</v>
      </c>
      <c r="B53" s="5" t="s">
        <v>51</v>
      </c>
      <c r="C53" s="75" t="s">
        <v>155</v>
      </c>
      <c r="D53" s="69" t="s">
        <v>153</v>
      </c>
      <c r="E53" s="38" t="s">
        <v>154</v>
      </c>
      <c r="F53" s="38"/>
      <c r="G53" s="38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>
        <v>2006.95</v>
      </c>
      <c r="Y53" s="43"/>
      <c r="Z53" s="43"/>
      <c r="AA53" s="43"/>
      <c r="AB53" s="43"/>
      <c r="AC53" s="4">
        <f t="shared" si="0"/>
        <v>2006.95</v>
      </c>
    </row>
    <row r="54" spans="1:29" s="7" customFormat="1" x14ac:dyDescent="0.3">
      <c r="A54" s="56" t="s">
        <v>160</v>
      </c>
      <c r="B54" s="5" t="s">
        <v>51</v>
      </c>
      <c r="C54" s="68" t="s">
        <v>161</v>
      </c>
      <c r="D54" s="3" t="s">
        <v>15</v>
      </c>
      <c r="E54" s="3" t="s">
        <v>16</v>
      </c>
      <c r="F54" s="3">
        <v>10.561</v>
      </c>
      <c r="G54" s="59" t="s">
        <v>35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>
        <f>43843.89-1</f>
        <v>43842.89</v>
      </c>
      <c r="AA54" s="43">
        <v>-10960.970000000001</v>
      </c>
      <c r="AB54" s="43">
        <v>-18743.27</v>
      </c>
      <c r="AC54" s="4">
        <f t="shared" si="0"/>
        <v>14138.649999999998</v>
      </c>
    </row>
    <row r="55" spans="1:29" s="7" customFormat="1" x14ac:dyDescent="0.3">
      <c r="A55" s="56" t="s">
        <v>160</v>
      </c>
      <c r="B55" s="5" t="s">
        <v>45</v>
      </c>
      <c r="C55" s="68" t="s">
        <v>161</v>
      </c>
      <c r="D55" s="3" t="s">
        <v>15</v>
      </c>
      <c r="E55" s="3" t="s">
        <v>16</v>
      </c>
      <c r="F55" s="3">
        <v>10.561</v>
      </c>
      <c r="G55" s="59" t="s">
        <v>35</v>
      </c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>
        <v>1</v>
      </c>
      <c r="AA55" s="43"/>
      <c r="AB55" s="43">
        <v>18743.27</v>
      </c>
      <c r="AC55" s="4">
        <f t="shared" si="0"/>
        <v>18744.27</v>
      </c>
    </row>
    <row r="56" spans="1:29" s="7" customFormat="1" ht="15" x14ac:dyDescent="0.25">
      <c r="A56" s="56"/>
      <c r="B56" s="5"/>
      <c r="C56" s="66"/>
      <c r="D56" s="70"/>
      <c r="E56" s="3"/>
      <c r="F56" s="38"/>
      <c r="G56" s="38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">
        <f t="shared" si="0"/>
        <v>0</v>
      </c>
    </row>
    <row r="57" spans="1:29" s="7" customFormat="1" ht="15" x14ac:dyDescent="0.25">
      <c r="A57" s="56"/>
      <c r="B57" s="5"/>
      <c r="C57" s="66"/>
      <c r="D57" s="70"/>
      <c r="E57" s="3"/>
      <c r="F57" s="38"/>
      <c r="G57" s="38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">
        <f t="shared" si="0"/>
        <v>0</v>
      </c>
    </row>
    <row r="58" spans="1:29" s="7" customFormat="1" ht="15" x14ac:dyDescent="0.25">
      <c r="A58" s="56"/>
      <c r="B58" s="5"/>
      <c r="C58" s="66"/>
      <c r="D58" s="70"/>
      <c r="E58" s="3"/>
      <c r="F58" s="38"/>
      <c r="G58" s="38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">
        <f t="shared" si="0"/>
        <v>0</v>
      </c>
    </row>
    <row r="59" spans="1:29" s="7" customFormat="1" ht="15" x14ac:dyDescent="0.25">
      <c r="A59" s="8"/>
      <c r="B59" s="5"/>
      <c r="C59" s="19"/>
      <c r="D59" s="19"/>
      <c r="E59" s="20"/>
      <c r="F59" s="24"/>
      <c r="G59" s="24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">
        <f t="shared" si="0"/>
        <v>0</v>
      </c>
    </row>
    <row r="60" spans="1:29" s="7" customFormat="1" ht="15" hidden="1" x14ac:dyDescent="0.25">
      <c r="A60" s="15" t="s">
        <v>7</v>
      </c>
      <c r="B60" s="5"/>
      <c r="C60" s="19"/>
      <c r="D60" s="19"/>
      <c r="E60" s="20"/>
      <c r="F60" s="24"/>
      <c r="G60" s="24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">
        <f t="shared" si="0"/>
        <v>0</v>
      </c>
    </row>
    <row r="61" spans="1:29" s="7" customFormat="1" ht="15" hidden="1" x14ac:dyDescent="0.25">
      <c r="A61" s="3" t="s">
        <v>66</v>
      </c>
      <c r="B61" s="5"/>
      <c r="C61" s="19"/>
      <c r="D61" s="19"/>
      <c r="E61" s="20"/>
      <c r="F61" s="24"/>
      <c r="G61" s="24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">
        <f t="shared" si="0"/>
        <v>0</v>
      </c>
    </row>
    <row r="62" spans="1:29" s="7" customFormat="1" ht="15" hidden="1" x14ac:dyDescent="0.25">
      <c r="A62" s="23" t="s">
        <v>67</v>
      </c>
      <c r="B62" s="48" t="s">
        <v>41</v>
      </c>
      <c r="C62" s="3" t="s">
        <v>68</v>
      </c>
      <c r="D62" s="52" t="s">
        <v>69</v>
      </c>
      <c r="E62" s="52" t="s">
        <v>70</v>
      </c>
      <c r="F62" s="5" t="s">
        <v>71</v>
      </c>
      <c r="G62" s="24"/>
      <c r="H62" s="43"/>
      <c r="I62" s="43"/>
      <c r="J62" s="43"/>
      <c r="K62" s="43"/>
      <c r="L62" s="43">
        <v>851699.54</v>
      </c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">
        <f t="shared" si="0"/>
        <v>851699.54</v>
      </c>
    </row>
    <row r="63" spans="1:29" s="7" customFormat="1" ht="15" hidden="1" x14ac:dyDescent="0.25">
      <c r="A63" s="23" t="s">
        <v>75</v>
      </c>
      <c r="B63" s="48" t="s">
        <v>41</v>
      </c>
      <c r="C63" s="42" t="s">
        <v>76</v>
      </c>
      <c r="D63" s="52" t="s">
        <v>77</v>
      </c>
      <c r="E63" s="66" t="s">
        <v>78</v>
      </c>
      <c r="F63" s="3" t="s">
        <v>71</v>
      </c>
      <c r="G63" s="24"/>
      <c r="H63" s="43"/>
      <c r="I63" s="43"/>
      <c r="J63" s="43"/>
      <c r="K63" s="43"/>
      <c r="L63" s="43"/>
      <c r="M63" s="43">
        <v>95000</v>
      </c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">
        <f t="shared" si="0"/>
        <v>95000</v>
      </c>
    </row>
    <row r="64" spans="1:29" s="7" customFormat="1" ht="15" hidden="1" x14ac:dyDescent="0.25">
      <c r="A64" s="3"/>
      <c r="B64" s="5"/>
      <c r="C64" s="19"/>
      <c r="D64" s="19"/>
      <c r="E64" s="20"/>
      <c r="F64" s="24"/>
      <c r="G64" s="24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">
        <f t="shared" si="0"/>
        <v>0</v>
      </c>
    </row>
    <row r="65" spans="1:29" s="7" customFormat="1" ht="15" x14ac:dyDescent="0.25">
      <c r="A65" s="3"/>
      <c r="B65" s="5"/>
      <c r="C65" s="19"/>
      <c r="D65" s="19"/>
      <c r="E65" s="20"/>
      <c r="F65" s="24"/>
      <c r="G65" s="24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">
        <f t="shared" si="0"/>
        <v>0</v>
      </c>
    </row>
    <row r="66" spans="1:29" s="7" customFormat="1" ht="15" x14ac:dyDescent="0.25">
      <c r="A66" s="8"/>
      <c r="B66" s="5"/>
      <c r="C66" s="19"/>
      <c r="D66" s="19"/>
      <c r="E66" s="19"/>
      <c r="F66" s="24"/>
      <c r="G66" s="24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">
        <f t="shared" si="0"/>
        <v>0</v>
      </c>
    </row>
    <row r="67" spans="1:29" s="7" customFormat="1" ht="15" x14ac:dyDescent="0.25">
      <c r="A67" s="8"/>
      <c r="B67" s="5"/>
      <c r="C67" s="19"/>
      <c r="D67" s="19"/>
      <c r="E67" s="19"/>
      <c r="F67" s="24"/>
      <c r="G67" s="24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">
        <f t="shared" si="0"/>
        <v>0</v>
      </c>
    </row>
    <row r="68" spans="1:29" s="7" customFormat="1" ht="15" hidden="1" x14ac:dyDescent="0.25">
      <c r="A68" s="21"/>
      <c r="B68" s="5"/>
      <c r="C68" s="3"/>
      <c r="D68" s="3"/>
      <c r="E68" s="3"/>
      <c r="F68" s="3"/>
      <c r="G68" s="38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">
        <f t="shared" ref="AC68:AC74" si="1">SUM(H68:AB68)</f>
        <v>0</v>
      </c>
    </row>
    <row r="69" spans="1:29" s="7" customFormat="1" ht="15" hidden="1" x14ac:dyDescent="0.25">
      <c r="A69" s="15" t="s">
        <v>7</v>
      </c>
      <c r="B69" s="5"/>
      <c r="C69" s="3"/>
      <c r="D69" s="3"/>
      <c r="E69" s="3"/>
      <c r="F69" s="3"/>
      <c r="G69" s="38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">
        <f t="shared" si="1"/>
        <v>0</v>
      </c>
    </row>
    <row r="70" spans="1:29" s="7" customFormat="1" ht="15" hidden="1" x14ac:dyDescent="0.25">
      <c r="A70" s="3" t="s">
        <v>82</v>
      </c>
      <c r="B70" s="5"/>
      <c r="C70" s="3"/>
      <c r="D70" s="3"/>
      <c r="E70" s="3"/>
      <c r="F70" s="3"/>
      <c r="G70" s="38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">
        <f t="shared" si="1"/>
        <v>0</v>
      </c>
    </row>
    <row r="71" spans="1:29" s="7" customFormat="1" hidden="1" x14ac:dyDescent="0.3">
      <c r="A71" s="28" t="s">
        <v>88</v>
      </c>
      <c r="B71" s="5" t="s">
        <v>83</v>
      </c>
      <c r="C71" s="3" t="s">
        <v>84</v>
      </c>
      <c r="D71" s="3" t="s">
        <v>85</v>
      </c>
      <c r="E71" s="20" t="s">
        <v>86</v>
      </c>
      <c r="F71" s="22">
        <v>17.800999999999998</v>
      </c>
      <c r="G71" s="55" t="s">
        <v>87</v>
      </c>
      <c r="H71" s="43"/>
      <c r="I71" s="43"/>
      <c r="J71" s="43"/>
      <c r="K71" s="43"/>
      <c r="L71" s="43"/>
      <c r="M71" s="43"/>
      <c r="N71" s="43">
        <v>9805</v>
      </c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">
        <f t="shared" si="1"/>
        <v>9805</v>
      </c>
    </row>
    <row r="72" spans="1:29" s="7" customFormat="1" hidden="1" x14ac:dyDescent="0.3">
      <c r="A72" s="65" t="s">
        <v>131</v>
      </c>
      <c r="B72" s="5" t="s">
        <v>51</v>
      </c>
      <c r="C72" s="66" t="s">
        <v>84</v>
      </c>
      <c r="D72" s="19" t="s">
        <v>85</v>
      </c>
      <c r="E72" s="20" t="s">
        <v>132</v>
      </c>
      <c r="F72" s="22">
        <v>17.800999999999998</v>
      </c>
      <c r="G72" s="76" t="s">
        <v>87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>
        <v>51735</v>
      </c>
      <c r="U72" s="43"/>
      <c r="V72" s="43"/>
      <c r="W72" s="43"/>
      <c r="X72" s="43"/>
      <c r="Y72" s="43"/>
      <c r="Z72" s="43"/>
      <c r="AA72" s="43"/>
      <c r="AB72" s="43"/>
      <c r="AC72" s="4">
        <f t="shared" si="1"/>
        <v>51735</v>
      </c>
    </row>
    <row r="73" spans="1:29" s="7" customFormat="1" ht="15" x14ac:dyDescent="0.25">
      <c r="A73" s="28"/>
      <c r="B73" s="5"/>
      <c r="C73" s="3"/>
      <c r="D73" s="3"/>
      <c r="E73" s="3"/>
      <c r="F73" s="3"/>
      <c r="G73" s="38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">
        <f t="shared" si="1"/>
        <v>0</v>
      </c>
    </row>
    <row r="74" spans="1:29" s="7" customFormat="1" ht="15" x14ac:dyDescent="0.25">
      <c r="A74" s="28"/>
      <c r="B74" s="5"/>
      <c r="C74" s="3"/>
      <c r="D74" s="3"/>
      <c r="E74" s="3"/>
      <c r="F74" s="3"/>
      <c r="G74" s="38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">
        <f t="shared" si="1"/>
        <v>0</v>
      </c>
    </row>
    <row r="75" spans="1:29" s="7" customFormat="1" ht="15" x14ac:dyDescent="0.25">
      <c r="A75" s="28"/>
      <c r="B75" s="5"/>
      <c r="C75" s="3"/>
      <c r="D75" s="3"/>
      <c r="E75" s="3"/>
      <c r="F75" s="3"/>
      <c r="G75" s="38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"/>
    </row>
    <row r="76" spans="1:29" s="7" customFormat="1" ht="15.75" thickBot="1" x14ac:dyDescent="0.3">
      <c r="A76" s="37"/>
      <c r="B76" s="37"/>
      <c r="C76" s="37"/>
      <c r="D76" s="38"/>
      <c r="E76" s="38"/>
      <c r="F76" s="38"/>
      <c r="G76" s="38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"/>
    </row>
    <row r="77" spans="1:29" ht="17.25" thickBot="1" x14ac:dyDescent="0.35">
      <c r="A77" s="29" t="s">
        <v>0</v>
      </c>
      <c r="B77" s="30"/>
      <c r="C77" s="31"/>
      <c r="D77" s="31"/>
      <c r="E77" s="31"/>
      <c r="F77" s="31"/>
      <c r="G77" s="31"/>
      <c r="H77" s="47">
        <f>SUM(H6:H76)</f>
        <v>11723.560000000001</v>
      </c>
      <c r="I77" s="14">
        <f>SUM(I27:I76)</f>
        <v>1057719.94</v>
      </c>
      <c r="J77" s="14">
        <f>SUM(J7:J35)</f>
        <v>1183251</v>
      </c>
      <c r="K77" s="47">
        <f>SUM(K39:K73)</f>
        <v>1372780</v>
      </c>
      <c r="L77" s="47">
        <f>SUM(L59:L65)</f>
        <v>851699.54</v>
      </c>
      <c r="M77" s="47">
        <f>SUM(M60:M65)</f>
        <v>95000</v>
      </c>
      <c r="N77" s="47">
        <f>SUM(N70:N72)</f>
        <v>9805</v>
      </c>
      <c r="O77" s="47">
        <f>SUM(O40:O50)</f>
        <v>18562.38</v>
      </c>
      <c r="P77" s="47">
        <f>SUM(P7:P17)</f>
        <v>726554</v>
      </c>
      <c r="Q77" s="47">
        <f>SUM(Q38:Q51)</f>
        <v>60871.913995022798</v>
      </c>
      <c r="R77" s="47">
        <f>SUM(R8:R26)</f>
        <v>1116549</v>
      </c>
      <c r="S77" s="47">
        <f>SUM(S38:S59)</f>
        <v>55649.47</v>
      </c>
      <c r="T77" s="47">
        <f>SUM(T70:T74)</f>
        <v>51735</v>
      </c>
      <c r="U77" s="47">
        <f>SUM(U51:U59)</f>
        <v>51598.808397614179</v>
      </c>
      <c r="V77" s="47">
        <f>SUM(V7:V24)</f>
        <v>9205</v>
      </c>
      <c r="W77" s="47">
        <f>SUM(W38:W76)</f>
        <v>3074.94</v>
      </c>
      <c r="X77" s="47">
        <f>SUM(X38:X59)</f>
        <v>2006.95</v>
      </c>
      <c r="Y77" s="47">
        <f>SUM(Y27:Y31)</f>
        <v>245951.22792573774</v>
      </c>
      <c r="Z77" s="47">
        <f>SUM(Z38:Z75)</f>
        <v>43843.89</v>
      </c>
      <c r="AA77" s="47">
        <f>SUM(AA54:AA56)</f>
        <v>-10960.970000000001</v>
      </c>
      <c r="AB77" s="47">
        <f>SUM(AB8:AB75)</f>
        <v>-2.9103830456733704E-10</v>
      </c>
      <c r="AC77" s="14"/>
    </row>
    <row r="78" spans="1:29" x14ac:dyDescent="0.3">
      <c r="A78" s="9"/>
      <c r="B78" s="9"/>
      <c r="C78" s="10"/>
      <c r="D78" s="10"/>
      <c r="E78" s="10"/>
      <c r="F78" s="10"/>
      <c r="G78" s="10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2"/>
    </row>
    <row r="79" spans="1:29" x14ac:dyDescent="0.3">
      <c r="A79" s="7" t="s">
        <v>8</v>
      </c>
      <c r="C79" s="9"/>
    </row>
    <row r="80" spans="1:29" hidden="1" x14ac:dyDescent="0.3">
      <c r="A80" s="7" t="s">
        <v>34</v>
      </c>
      <c r="C80" s="9"/>
    </row>
    <row r="81" spans="1:1" hidden="1" x14ac:dyDescent="0.3">
      <c r="A81" s="9" t="s">
        <v>29</v>
      </c>
    </row>
    <row r="82" spans="1:1" hidden="1" x14ac:dyDescent="0.3">
      <c r="A82" s="7" t="s">
        <v>37</v>
      </c>
    </row>
    <row r="83" spans="1:1" hidden="1" x14ac:dyDescent="0.3">
      <c r="A83" s="9" t="s">
        <v>38</v>
      </c>
    </row>
    <row r="84" spans="1:1" hidden="1" x14ac:dyDescent="0.3">
      <c r="A84" s="7" t="s">
        <v>48</v>
      </c>
    </row>
    <row r="85" spans="1:1" hidden="1" x14ac:dyDescent="0.3">
      <c r="A85" s="9" t="s">
        <v>49</v>
      </c>
    </row>
    <row r="86" spans="1:1" hidden="1" x14ac:dyDescent="0.3">
      <c r="A86" s="7" t="s">
        <v>60</v>
      </c>
    </row>
    <row r="87" spans="1:1" hidden="1" x14ac:dyDescent="0.3">
      <c r="A87" s="9" t="s">
        <v>61</v>
      </c>
    </row>
    <row r="88" spans="1:1" hidden="1" x14ac:dyDescent="0.3">
      <c r="A88" s="7" t="s">
        <v>64</v>
      </c>
    </row>
    <row r="89" spans="1:1" hidden="1" x14ac:dyDescent="0.3">
      <c r="A89" s="9" t="s">
        <v>63</v>
      </c>
    </row>
    <row r="90" spans="1:1" hidden="1" x14ac:dyDescent="0.3">
      <c r="A90" s="7" t="s">
        <v>73</v>
      </c>
    </row>
    <row r="91" spans="1:1" hidden="1" x14ac:dyDescent="0.3">
      <c r="A91" s="9" t="s">
        <v>74</v>
      </c>
    </row>
    <row r="92" spans="1:1" hidden="1" x14ac:dyDescent="0.3">
      <c r="A92" s="7" t="s">
        <v>81</v>
      </c>
    </row>
    <row r="93" spans="1:1" hidden="1" x14ac:dyDescent="0.3">
      <c r="A93" s="9" t="s">
        <v>80</v>
      </c>
    </row>
    <row r="94" spans="1:1" hidden="1" x14ac:dyDescent="0.3">
      <c r="A94" s="7" t="s">
        <v>90</v>
      </c>
    </row>
    <row r="95" spans="1:1" hidden="1" x14ac:dyDescent="0.3">
      <c r="A95" s="9" t="s">
        <v>29</v>
      </c>
    </row>
    <row r="96" spans="1:1" hidden="1" x14ac:dyDescent="0.3">
      <c r="A96" s="7" t="s">
        <v>94</v>
      </c>
    </row>
    <row r="97" spans="1:1" hidden="1" x14ac:dyDescent="0.3">
      <c r="A97" s="9" t="s">
        <v>93</v>
      </c>
    </row>
    <row r="98" spans="1:1" hidden="1" x14ac:dyDescent="0.3">
      <c r="A98" s="7" t="s">
        <v>104</v>
      </c>
    </row>
    <row r="99" spans="1:1" hidden="1" x14ac:dyDescent="0.3">
      <c r="A99" s="9" t="s">
        <v>102</v>
      </c>
    </row>
    <row r="100" spans="1:1" hidden="1" x14ac:dyDescent="0.3">
      <c r="A100" s="77" t="s">
        <v>103</v>
      </c>
    </row>
    <row r="101" spans="1:1" hidden="1" x14ac:dyDescent="0.3"/>
    <row r="103" spans="1:1" hidden="1" x14ac:dyDescent="0.3">
      <c r="A103" s="7" t="s">
        <v>107</v>
      </c>
    </row>
    <row r="104" spans="1:1" hidden="1" x14ac:dyDescent="0.3">
      <c r="A104" s="9" t="s">
        <v>106</v>
      </c>
    </row>
    <row r="105" spans="1:1" hidden="1" x14ac:dyDescent="0.3">
      <c r="A105" s="7" t="s">
        <v>129</v>
      </c>
    </row>
    <row r="106" spans="1:1" hidden="1" x14ac:dyDescent="0.3">
      <c r="A106" s="9" t="s">
        <v>128</v>
      </c>
    </row>
    <row r="107" spans="1:1" hidden="1" x14ac:dyDescent="0.3">
      <c r="A107" s="7" t="s">
        <v>130</v>
      </c>
    </row>
    <row r="108" spans="1:1" hidden="1" x14ac:dyDescent="0.3">
      <c r="A108" s="9" t="s">
        <v>80</v>
      </c>
    </row>
    <row r="109" spans="1:1" hidden="1" x14ac:dyDescent="0.3">
      <c r="A109" s="7" t="s">
        <v>136</v>
      </c>
    </row>
    <row r="110" spans="1:1" hidden="1" x14ac:dyDescent="0.3">
      <c r="A110" s="9" t="s">
        <v>135</v>
      </c>
    </row>
    <row r="111" spans="1:1" hidden="1" x14ac:dyDescent="0.3">
      <c r="A111" s="7" t="s">
        <v>143</v>
      </c>
    </row>
    <row r="112" spans="1:1" hidden="1" x14ac:dyDescent="0.3">
      <c r="A112" s="9" t="s">
        <v>142</v>
      </c>
    </row>
    <row r="113" spans="1:1" hidden="1" x14ac:dyDescent="0.3">
      <c r="A113" s="7" t="s">
        <v>146</v>
      </c>
    </row>
    <row r="114" spans="1:1" hidden="1" x14ac:dyDescent="0.3">
      <c r="A114" s="9" t="s">
        <v>128</v>
      </c>
    </row>
    <row r="115" spans="1:1" hidden="1" x14ac:dyDescent="0.3">
      <c r="A115" s="7" t="s">
        <v>156</v>
      </c>
    </row>
    <row r="116" spans="1:1" hidden="1" x14ac:dyDescent="0.3">
      <c r="A116" s="9" t="s">
        <v>128</v>
      </c>
    </row>
    <row r="117" spans="1:1" hidden="1" x14ac:dyDescent="0.3">
      <c r="A117" s="7" t="s">
        <v>157</v>
      </c>
    </row>
    <row r="118" spans="1:1" hidden="1" x14ac:dyDescent="0.3">
      <c r="A118" s="9" t="s">
        <v>38</v>
      </c>
    </row>
    <row r="119" spans="1:1" hidden="1" x14ac:dyDescent="0.3">
      <c r="A119" s="7" t="s">
        <v>163</v>
      </c>
    </row>
    <row r="120" spans="1:1" hidden="1" x14ac:dyDescent="0.3">
      <c r="A120" s="9" t="s">
        <v>162</v>
      </c>
    </row>
    <row r="121" spans="1:1" hidden="1" x14ac:dyDescent="0.3">
      <c r="A121" s="7" t="s">
        <v>167</v>
      </c>
    </row>
    <row r="122" spans="1:1" hidden="1" x14ac:dyDescent="0.3">
      <c r="A122" s="9" t="s">
        <v>165</v>
      </c>
    </row>
    <row r="123" spans="1:1" hidden="1" x14ac:dyDescent="0.3">
      <c r="A123" s="81" t="s">
        <v>166</v>
      </c>
    </row>
    <row r="124" spans="1:1" hidden="1" x14ac:dyDescent="0.3">
      <c r="A124" s="81"/>
    </row>
    <row r="125" spans="1:1" x14ac:dyDescent="0.3">
      <c r="A125" s="7" t="s">
        <v>169</v>
      </c>
    </row>
    <row r="126" spans="1:1" x14ac:dyDescent="0.3">
      <c r="A126" s="9" t="s">
        <v>170</v>
      </c>
    </row>
    <row r="136" spans="1:1" x14ac:dyDescent="0.3">
      <c r="A136" s="2" t="s">
        <v>23</v>
      </c>
    </row>
    <row r="137" spans="1:1" x14ac:dyDescent="0.3">
      <c r="A137" s="2" t="s">
        <v>26</v>
      </c>
    </row>
    <row r="138" spans="1:1" x14ac:dyDescent="0.3">
      <c r="A138" s="2" t="s">
        <v>24</v>
      </c>
    </row>
    <row r="139" spans="1:1" x14ac:dyDescent="0.3">
      <c r="A139" s="2" t="s">
        <v>25</v>
      </c>
    </row>
  </sheetData>
  <mergeCells count="2">
    <mergeCell ref="B1:F1"/>
    <mergeCell ref="A123:A124"/>
  </mergeCells>
  <phoneticPr fontId="0" type="noConversion"/>
  <hyperlinks>
    <hyperlink ref="A100" r:id="rId1" display="mailto:Lisa.J.Caissie@mass.gov" xr:uid="{074B6DEE-0AED-4EA6-8E1D-BD889A4A975D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2025-07-21T14:33:22Z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