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E8425692-25C5-425D-987E-FCAD1C5FE0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TH CENTRAL WIB" sheetId="2" r:id="rId1"/>
  </sheets>
  <definedNames>
    <definedName name="_xlnm.Print_Area" localSheetId="0">'NORTH CENTRAL WIB'!$A$1:$H$88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4" i="2" l="1"/>
  <c r="AG66" i="2"/>
  <c r="AG67" i="2"/>
  <c r="AG68" i="2"/>
  <c r="AG69" i="2"/>
  <c r="AG70" i="2"/>
  <c r="AG65" i="2"/>
  <c r="AE84" i="2"/>
  <c r="AG44" i="2"/>
  <c r="AD84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5" i="2"/>
  <c r="AG27" i="2"/>
  <c r="AG28" i="2"/>
  <c r="AG29" i="2"/>
  <c r="AG31" i="2"/>
  <c r="AG33" i="2"/>
  <c r="AG35" i="2"/>
  <c r="AG36" i="2"/>
  <c r="AG37" i="2"/>
  <c r="AG38" i="2"/>
  <c r="AG39" i="2"/>
  <c r="AG40" i="2"/>
  <c r="AG41" i="2"/>
  <c r="AG42" i="2"/>
  <c r="AG43" i="2"/>
  <c r="AG45" i="2"/>
  <c r="AG46" i="2"/>
  <c r="AG47" i="2"/>
  <c r="AG48" i="2"/>
  <c r="AG50" i="2"/>
  <c r="AG51" i="2"/>
  <c r="AG52" i="2"/>
  <c r="AG53" i="2"/>
  <c r="AG54" i="2"/>
  <c r="AG55" i="2"/>
  <c r="AG56" i="2"/>
  <c r="AG57" i="2"/>
  <c r="AG59" i="2"/>
  <c r="AG61" i="2"/>
  <c r="AG62" i="2"/>
  <c r="AG63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C84" i="2"/>
  <c r="AB43" i="2"/>
  <c r="AB84" i="2" s="1"/>
  <c r="AA84" i="2"/>
  <c r="Z84" i="2"/>
  <c r="Y84" i="2"/>
  <c r="X84" i="2"/>
  <c r="W84" i="2"/>
  <c r="V26" i="2"/>
  <c r="AG26" i="2" s="1"/>
  <c r="V24" i="2"/>
  <c r="AG24" i="2" s="1"/>
  <c r="U34" i="2"/>
  <c r="U84" i="2" s="1"/>
  <c r="T84" i="2"/>
  <c r="S84" i="2"/>
  <c r="R32" i="2"/>
  <c r="R84" i="2" s="1"/>
  <c r="Q69" i="2"/>
  <c r="Q67" i="2"/>
  <c r="P30" i="2"/>
  <c r="P84" i="2" s="1"/>
  <c r="O64" i="2"/>
  <c r="O84" i="2" s="1"/>
  <c r="N84" i="2"/>
  <c r="M49" i="2"/>
  <c r="AG49" i="2" s="1"/>
  <c r="L84" i="2"/>
  <c r="K84" i="2"/>
  <c r="J60" i="2"/>
  <c r="AG60" i="2" s="1"/>
  <c r="J58" i="2"/>
  <c r="AG58" i="2" s="1"/>
  <c r="I11" i="2"/>
  <c r="I84" i="2" s="1"/>
  <c r="H84" i="2"/>
  <c r="AH44" i="2" l="1"/>
  <c r="AG34" i="2"/>
  <c r="AG32" i="2"/>
  <c r="AG30" i="2"/>
  <c r="AG64" i="2"/>
  <c r="AG11" i="2"/>
  <c r="Q84" i="2"/>
  <c r="V84" i="2"/>
  <c r="M84" i="2"/>
  <c r="J84" i="2"/>
</calcChain>
</file>

<file path=xl/sharedStrings.xml><?xml version="1.0" encoding="utf-8"?>
<sst xmlns="http://schemas.openxmlformats.org/spreadsheetml/2006/main" count="314" uniqueCount="185">
  <si>
    <t>ONE STOP CAREER CENTERS</t>
  </si>
  <si>
    <t>NORTH CENTRAL MA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</si>
  <si>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</si>
  <si>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</si>
  <si>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</si>
  <si>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</si>
  <si>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</si>
  <si>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</si>
  <si>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</si>
  <si>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FY25</t>
  </si>
  <si>
    <t>BUDGET #1 FY25</t>
  </si>
  <si>
    <t>BUDGET #2 FY25</t>
  </si>
  <si>
    <t>BUDGET #3 FY25</t>
  </si>
  <si>
    <t>BUDGET #4 FY25</t>
  </si>
  <si>
    <t>BUDGET #5 FY25</t>
  </si>
  <si>
    <t>BUDGET #6 FY25</t>
  </si>
  <si>
    <t>BUDGET #7 FY25</t>
  </si>
  <si>
    <t>BUDGET #8 FY25</t>
  </si>
  <si>
    <t>BUDGET #9 FY25</t>
  </si>
  <si>
    <t>BUDGET #10 FY25</t>
  </si>
  <si>
    <t>BUDGET #11 FY25</t>
  </si>
  <si>
    <t>BUDGET #12 FY25</t>
  </si>
  <si>
    <t>BUDGET #13 FY25</t>
  </si>
  <si>
    <t>BUDGET #14 FY25</t>
  </si>
  <si>
    <t>BUDGET #15 FY25</t>
  </si>
  <si>
    <t>BUDGET #16 FY25</t>
  </si>
  <si>
    <t>BUDGET #17 FY25</t>
  </si>
  <si>
    <t>BUDGET #18 FY25</t>
  </si>
  <si>
    <t>BUDGET #19 FY25</t>
  </si>
  <si>
    <t>BUDGET #20 FY25</t>
  </si>
  <si>
    <t>BUDGET #21 FY25</t>
  </si>
  <si>
    <t>BUDGET #22 FY25</t>
  </si>
  <si>
    <t>BUDGET #23 FY25</t>
  </si>
  <si>
    <t>TOTAL</t>
  </si>
  <si>
    <t>MMARS DOCUMENT ID</t>
  </si>
  <si>
    <t>CT EOL 25CCNCENNEGREA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</si>
  <si>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</si>
  <si>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</si>
  <si>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</si>
  <si>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</si>
  <si>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</si>
  <si>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</si>
  <si>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</si>
  <si>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25CCNCENSOSWTF</t>
  </si>
  <si>
    <t>STATE ONE STOP</t>
  </si>
  <si>
    <t>STOSCC2025</t>
  </si>
  <si>
    <t>7003-0803</t>
  </si>
  <si>
    <t>K284</t>
  </si>
  <si>
    <t>N/A</t>
  </si>
  <si>
    <t>WORKFORCE TRAINING FUND</t>
  </si>
  <si>
    <t>WTRUSTF25</t>
  </si>
  <si>
    <t>7003-0135</t>
  </si>
  <si>
    <t>K264</t>
  </si>
  <si>
    <t>CT EOL 25CCNCENWP</t>
  </si>
  <si>
    <t>WP 90%</t>
  </si>
  <si>
    <t>FES2025</t>
  </si>
  <si>
    <t>7002-6626</t>
  </si>
  <si>
    <t>K105</t>
  </si>
  <si>
    <t>ES38736-22-55-A-25</t>
  </si>
  <si>
    <t>JULY 1, 2025-JUNE 30, 2026</t>
  </si>
  <si>
    <t>WP 10%</t>
  </si>
  <si>
    <t>K107</t>
  </si>
  <si>
    <t>WPP SNAP EXPANSION</t>
  </si>
  <si>
    <t>JULY 1, 2024-SEPT. 30, 2024</t>
  </si>
  <si>
    <t>F20243067</t>
  </si>
  <si>
    <t>4400-3067</t>
  </si>
  <si>
    <t>K103</t>
  </si>
  <si>
    <t>234MA441Q7503 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</si>
  <si>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</si>
  <si>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</si>
  <si>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</si>
  <si>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</si>
  <si>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</si>
  <si>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</si>
  <si>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PART 1:  MCC CAPACITY-EA SHELTER SUPPLEMENTAL FUNDING (these funds are for 2 Program Coordinators positions)</t>
  </si>
  <si>
    <t>PART 2A:  MCC CAPACITY-EA SHELTER SUPPLEMENTAL FUNDING</t>
  </si>
  <si>
    <t>MCB</t>
  </si>
  <si>
    <t>JULY 1, 2024-JUNE 30,2025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</si>
  <si>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</si>
  <si>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</si>
  <si>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</si>
  <si>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</si>
  <si>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</si>
  <si>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</si>
  <si>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</si>
  <si>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</si>
  <si>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</si>
  <si>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</si>
  <si>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</si>
  <si>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</si>
  <si>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</si>
  <si>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</si>
  <si>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</si>
  <si>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DTA WPP</t>
  </si>
  <si>
    <t>SPSS2025</t>
  </si>
  <si>
    <t>4400-1979</t>
  </si>
  <si>
    <t>K227</t>
  </si>
  <si>
    <t>MA SCSEP</t>
  </si>
  <si>
    <t>FAD24A60AD</t>
  </si>
  <si>
    <t>9110-1178</t>
  </si>
  <si>
    <t>K116</t>
  </si>
  <si>
    <t>NATIONAL SCSEP</t>
  </si>
  <si>
    <t>DCSSCSEP25</t>
  </si>
  <si>
    <t>7003-0006</t>
  </si>
  <si>
    <t>K246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</si>
  <si>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</si>
  <si>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</si>
  <si>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CT EOL 25CCNCENVETSUI</t>
  </si>
  <si>
    <t>JVSG-RISING STAR</t>
  </si>
  <si>
    <t>JULY 24, 2024-DECEMBER 31, 2024</t>
  </si>
  <si>
    <t>FVETS2024</t>
  </si>
  <si>
    <t>7002-6628</t>
  </si>
  <si>
    <t>K111</t>
  </si>
  <si>
    <t>DV35786-21-55-5-25</t>
  </si>
  <si>
    <t>K108</t>
  </si>
  <si>
    <t xml:space="preserve">JVSG FY25 Infrastructure </t>
  </si>
  <si>
    <t>K109</t>
  </si>
  <si>
    <t>CT EOL 25CCNCENWIA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</si>
  <si>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</si>
  <si>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FWIAYTH25</t>
  </si>
  <si>
    <t>7003-1631</t>
  </si>
  <si>
    <t>AA-38535-22-55-A-25</t>
  </si>
  <si>
    <t>JULY 1, 2025-JUNE 30,2026</t>
  </si>
  <si>
    <t>ADULT</t>
  </si>
  <si>
    <t>FWIAADT25A</t>
  </si>
  <si>
    <t>7003-1630</t>
  </si>
  <si>
    <t>FWIAADT25B</t>
  </si>
  <si>
    <t>DISLOCATED WORKER</t>
  </si>
  <si>
    <t>FWIADWK25A</t>
  </si>
  <si>
    <t>7003-1778</t>
  </si>
  <si>
    <t>FWIADWK25B</t>
  </si>
  <si>
    <t>RAPID RESPONSE STATE STAFF</t>
  </si>
  <si>
    <t xml:space="preserve"> </t>
  </si>
  <si>
    <t xml:space="preserve">             TOTAL</t>
  </si>
  <si>
    <t xml:space="preserve"> DESCRIPTION:</t>
  </si>
  <si>
    <t>INITIAL AWARD FY25 JUNE 5, 2024</t>
  </si>
  <si>
    <t>TO ADD WPP SNAP EXPANSION FUNDS</t>
  </si>
  <si>
    <t>BUDGET #1 FY25 JULY 23, 2024</t>
  </si>
  <si>
    <t>TO ADD RESEA FUNDS</t>
  </si>
  <si>
    <t>BUDGET #2 FY25 AUGUST 2, 2024</t>
  </si>
  <si>
    <t>TO ADD WIOA FUNDS</t>
  </si>
  <si>
    <t>BUDGET #3 FY25 SEPT 18, 2024</t>
  </si>
  <si>
    <t>TO ADD SOS FUNDS</t>
  </si>
  <si>
    <t>BUDGET #4 FY25 SEPT 20, 2024</t>
  </si>
  <si>
    <t>TO ADD WTF FUNDS</t>
  </si>
  <si>
    <t>BUDGET #5 FY25 OCT 11, 2024</t>
  </si>
  <si>
    <t>TO ADD JVSG FUNDS</t>
  </si>
  <si>
    <t>BUDGET #6 FY25 OCT 24, 2024</t>
  </si>
  <si>
    <t>BUDGET #7 FY25 NOVEMBER 4, 2024</t>
  </si>
  <si>
    <t>TO ADD WIOA ADULT FUNDS</t>
  </si>
  <si>
    <t>BUDGET #8 FY25 NOVEMBER 20,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</si>
  <si>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</si>
  <si>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</si>
  <si>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#9 FY25 NOVEMBER 21, 2024</t>
  </si>
  <si>
    <t>TO ADD FY25 DISLOCATED WORKER</t>
  </si>
  <si>
    <t>BUDGET #10 FY25 DECEMBER 3, 2024</t>
  </si>
  <si>
    <t>TO ADD FUNDING FOR COORDINATOR POSITIONS</t>
  </si>
  <si>
    <t>BUDGET #11 FY25 DECEMBER 20, 2024</t>
  </si>
  <si>
    <t>TO ADD PARTNER FUNDS</t>
  </si>
  <si>
    <t>BUDGET #12 FY25 DECEMBER 23, 2024</t>
  </si>
  <si>
    <t>BUDGET #13 FY25 JANUARY 8, 2025</t>
  </si>
  <si>
    <t>BUDGET #14 FY25 JANUARY 14, 2025</t>
  </si>
  <si>
    <t>TO ADD WP FUNDS</t>
  </si>
  <si>
    <t>BUDGET #15 FY25 JANUARY 17, 2025</t>
  </si>
  <si>
    <t>TO ADD DTA WPP</t>
  </si>
  <si>
    <t>BUDGET #16 FY25 FEB. 4, 2025</t>
  </si>
  <si>
    <t>TO ADD RAPID RESPONSE STATE STAFF</t>
  </si>
  <si>
    <t>BUDGET #17 FY25 MARCH 6, 2025</t>
  </si>
  <si>
    <t>BUDGET #18 FY25 MAY 1, 2025</t>
  </si>
  <si>
    <t>BUDGET #19  FY25 MAY 2, 2025</t>
  </si>
  <si>
    <t>BUDGET #20  FY25 MAY 15, 2025</t>
  </si>
  <si>
    <t>TO ADD WPP EXPANSION FUNDS</t>
  </si>
  <si>
    <t>BUDGET #21 FY25 JUNE 9, 2025</t>
  </si>
  <si>
    <t>TO ADJUST WPP EXPANSION FUNDS</t>
  </si>
  <si>
    <t>Please note, there will be a revision in FY26 to not only add the FY26 funds 
but any balances in FY25 will also be rolled into FY26</t>
  </si>
  <si>
    <t>BUDGET #22 FY25 JULY 3 2025</t>
  </si>
  <si>
    <t>MOVE FUNDS TO FY26 LINE AND EXTEND RESEA SERVICE DATE TO 9/30/2026</t>
  </si>
  <si>
    <t>BUDGET #23 FY25 AUGUST 18 2025</t>
  </si>
  <si>
    <t>VENDOR CUSTOMER CODE</t>
  </si>
  <si>
    <t>VC6000170635</t>
  </si>
  <si>
    <t>UEI #</t>
  </si>
  <si>
    <t>SLRBKDH2VLD5</t>
  </si>
  <si>
    <t>BUDGET #24 FY25</t>
  </si>
  <si>
    <t>BUDGET #24 FY25 OCT 27 2025</t>
  </si>
  <si>
    <t>TO MOVE FUNDS TO RETAINED (ABOVE THE 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</si>
</sst>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i/>
      <sz val="9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4" fillId="0" borderId="0"/>
    <xf numFmtId="0" fontId="23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9" fillId="0" borderId="0" xfId="0" applyFont="1"/>
    <xf numFmtId="0" fontId="9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7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7" fontId="10" fillId="0" borderId="5" xfId="0" applyNumberFormat="1" applyFont="1" applyBorder="1" applyAlignment="1">
      <alignment horizontal="center" wrapText="1"/>
    </xf>
    <xf numFmtId="7" fontId="10" fillId="0" borderId="1" xfId="0" applyNumberFormat="1" applyFont="1" applyBorder="1" applyAlignment="1">
      <alignment horizontal="center" wrapText="1"/>
    </xf>
    <xf numFmtId="7" fontId="10" fillId="0" borderId="6" xfId="0" applyNumberFormat="1" applyFont="1" applyBorder="1" applyAlignment="1">
      <alignment horizontal="center" wrapText="1"/>
    </xf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7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7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43" fontId="10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0" fillId="0" borderId="5" xfId="0" quotePrefix="1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6" fillId="0" borderId="7" xfId="0" applyFont="1" applyBorder="1" applyAlignment="1">
      <alignment horizontal="left"/>
    </xf>
    <xf numFmtId="0" fontId="9" fillId="0" borderId="7" xfId="0" quotePrefix="1" applyFont="1" applyBorder="1" applyAlignment="1">
      <alignment horizontal="center"/>
    </xf>
    <xf numFmtId="0" fontId="9" fillId="2" borderId="7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7" fontId="10" fillId="0" borderId="7" xfId="0" applyNumberFormat="1" applyFont="1" applyBorder="1" applyAlignment="1">
      <alignment horizontal="center"/>
    </xf>
    <xf numFmtId="44" fontId="10" fillId="0" borderId="7" xfId="0" applyNumberFormat="1" applyFont="1" applyBorder="1"/>
    <xf numFmtId="49" fontId="10" fillId="0" borderId="5" xfId="0" applyNumberFormat="1" applyFont="1" applyBorder="1" applyAlignment="1">
      <alignment horizontal="center" wrapText="1"/>
    </xf>
    <xf numFmtId="0" fontId="10" fillId="0" borderId="1" xfId="0" applyFont="1" applyBorder="1"/>
    <xf numFmtId="44" fontId="10" fillId="0" borderId="5" xfId="1" applyFont="1" applyFill="1" applyBorder="1" applyAlignment="1">
      <alignment horizontal="center" wrapText="1"/>
    </xf>
    <xf numFmtId="44" fontId="10" fillId="0" borderId="1" xfId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7" fontId="11" fillId="0" borderId="0" xfId="0" applyNumberFormat="1" applyFont="1"/>
    <xf numFmtId="0" fontId="15" fillId="0" borderId="1" xfId="0" applyFont="1" applyBorder="1" applyAlignment="1">
      <alignment horizontal="center" vertical="center"/>
    </xf>
    <xf numFmtId="44" fontId="11" fillId="0" borderId="0" xfId="1" applyFont="1" applyFill="1"/>
    <xf numFmtId="0" fontId="10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44" fontId="9" fillId="0" borderId="0" xfId="0" applyNumberFormat="1" applyFont="1"/>
    <xf numFmtId="0" fontId="15" fillId="0" borderId="1" xfId="0" quotePrefix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44" fontId="10" fillId="0" borderId="3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center" wrapText="1"/>
    </xf>
    <xf numFmtId="37" fontId="10" fillId="0" borderId="1" xfId="2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2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0" xfId="0" applyFont="1"/>
    <xf numFmtId="0" fontId="16" fillId="0" borderId="1" xfId="0" applyFont="1" applyBorder="1"/>
    <xf numFmtId="44" fontId="10" fillId="0" borderId="5" xfId="1" applyFont="1" applyBorder="1" applyAlignment="1">
      <alignment horizontal="center" wrapText="1"/>
    </xf>
    <xf numFmtId="0" fontId="10" fillId="0" borderId="1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center" wrapText="1"/>
    </xf>
    <xf numFmtId="44" fontId="10" fillId="0" borderId="1" xfId="1" applyFont="1" applyBorder="1" applyAlignment="1">
      <alignment horizontal="center"/>
    </xf>
    <xf numFmtId="44" fontId="10" fillId="0" borderId="1" xfId="1" applyFont="1" applyBorder="1" applyAlignment="1">
      <alignment horizontal="center" wrapText="1"/>
    </xf>
    <xf numFmtId="44" fontId="10" fillId="0" borderId="6" xfId="1" applyFont="1" applyBorder="1" applyAlignment="1">
      <alignment horizontal="center" wrapText="1"/>
    </xf>
    <xf numFmtId="0" fontId="16" fillId="0" borderId="9" xfId="0" applyFont="1" applyBorder="1" applyAlignment="1">
      <alignment horizontal="center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0" fillId="0" borderId="5" xfId="0" applyFont="1" applyBorder="1" applyAlignment="1" applyProtection="1">
      <alignment horizontal="center"/>
      <protection locked="0"/>
    </xf>
    <xf numFmtId="0" fontId="22" fillId="0" borderId="1" xfId="0" applyFont="1" applyBorder="1" applyAlignment="1">
      <alignment horizontal="center" wrapText="1"/>
    </xf>
    <xf numFmtId="0" fontId="11" fillId="0" borderId="1" xfId="0" applyFont="1" applyBorder="1"/>
    <xf numFmtId="44" fontId="10" fillId="0" borderId="0" xfId="1" applyFont="1" applyAlignment="1">
      <alignment horizontal="center"/>
    </xf>
    <xf numFmtId="44" fontId="10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4" fillId="3" borderId="0" xfId="3" applyFont="1" applyFill="1" applyAlignment="1">
      <alignment vertical="center"/>
    </xf>
    <xf numFmtId="0" fontId="25" fillId="3" borderId="0" xfId="0" applyFont="1" applyFill="1"/>
    <xf numFmtId="0" fontId="25" fillId="3" borderId="0" xfId="0" applyFont="1" applyFill="1" applyAlignment="1">
      <alignment horizontal="center"/>
    </xf>
    <xf numFmtId="44" fontId="25" fillId="3" borderId="0" xfId="1" applyFont="1" applyFill="1" applyAlignment="1">
      <alignment horizontal="center"/>
    </xf>
    <xf numFmtId="0" fontId="26" fillId="0" borderId="1" xfId="0" applyFont="1" applyBorder="1" applyAlignment="1">
      <alignment vertical="center"/>
    </xf>
    <xf numFmtId="0" fontId="22" fillId="0" borderId="8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0" fontId="15" fillId="0" borderId="10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15" fillId="0" borderId="1" xfId="0" applyFont="1" applyBorder="1"/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44" fontId="10" fillId="0" borderId="1" xfId="0" applyNumberFormat="1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27" fillId="3" borderId="0" xfId="0" applyFont="1" applyFill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51"/>
  <sheetViews>
    <sheetView tabSelected="1" zoomScale="120" zoomScaleNormal="120" workbookViewId="0">
      <selection activeCell="A150" sqref="A150"/>
    </sheetView>
  </sheetViews>
  <sheetFormatPr defaultColWidth="9.140625" defaultRowHeight="13.5" x14ac:dyDescent="0.25"/>
  <cols>
    <col min="1" max="1" width="43.28515625" style="3" customWidth="1"/>
    <col min="2" max="2" width="28.855468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5.28515625" style="2" customWidth="1"/>
    <col min="8" max="8" width="19.7109375" style="2" hidden="1" customWidth="1"/>
    <col min="9" max="12" width="17.85546875" style="2" hidden="1" customWidth="1"/>
    <col min="13" max="13" width="18" style="2" hidden="1" customWidth="1"/>
    <col min="14" max="21" width="13.42578125" style="2" hidden="1" customWidth="1"/>
    <col min="22" max="26" width="11.7109375" style="2" hidden="1" customWidth="1"/>
    <col min="27" max="27" width="11.28515625" style="2" hidden="1" customWidth="1"/>
    <col min="28" max="28" width="10.28515625" style="2" hidden="1" customWidth="1"/>
    <col min="29" max="29" width="11" style="2" hidden="1" customWidth="1"/>
    <col min="30" max="30" width="13.42578125" style="2" hidden="1" customWidth="1"/>
    <col min="31" max="31" width="12.85546875" style="2" hidden="1" customWidth="1"/>
    <col min="32" max="32" width="19.42578125" style="2" customWidth="1"/>
    <col min="33" max="33" width="20.7109375" style="3" hidden="1" customWidth="1"/>
    <col min="34" max="34" width="10.140625" style="3" bestFit="1" customWidth="1"/>
    <col min="35" max="16384" width="9.140625" style="3"/>
  </cols>
  <sheetData>
    <row r="1" spans="1:34" ht="29.25" customHeight="1" x14ac:dyDescent="0.3">
      <c r="B1" s="112" t="s">
        <v>0</v>
      </c>
      <c r="C1" s="113"/>
      <c r="D1" s="113"/>
      <c r="E1" s="113"/>
      <c r="F1" s="113"/>
      <c r="G1" s="113"/>
      <c r="H1" s="113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</row>
    <row r="2" spans="1:34" ht="22.5" customHeight="1" x14ac:dyDescent="0.3">
      <c r="A2" s="8" t="s">
        <v>1</v>
      </c>
      <c r="B2" s="109" t="s">
        <v>2</v>
      </c>
      <c r="C2" s="1"/>
    </row>
    <row r="3" spans="1:34" ht="21" thickBot="1" x14ac:dyDescent="0.35">
      <c r="A3" s="4"/>
      <c r="B3" s="5"/>
      <c r="C3" s="1"/>
    </row>
    <row r="4" spans="1:34" s="12" customFormat="1" ht="60.75" thickBot="1" x14ac:dyDescent="0.35">
      <c r="A4" s="9"/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61" t="s">
        <v>8</v>
      </c>
      <c r="H4" s="10" t="s">
        <v>9</v>
      </c>
      <c r="I4" s="61" t="s">
        <v>10</v>
      </c>
      <c r="J4" s="61" t="s">
        <v>11</v>
      </c>
      <c r="K4" s="61" t="s">
        <v>12</v>
      </c>
      <c r="L4" s="61" t="s">
        <v>13</v>
      </c>
      <c r="M4" s="61" t="s">
        <v>14</v>
      </c>
      <c r="N4" s="61" t="s">
        <v>15</v>
      </c>
      <c r="O4" s="61" t="s">
        <v>16</v>
      </c>
      <c r="P4" s="61" t="s">
        <v>17</v>
      </c>
      <c r="Q4" s="61" t="s">
        <v>18</v>
      </c>
      <c r="R4" s="61" t="s">
        <v>19</v>
      </c>
      <c r="S4" s="61" t="s">
        <v>20</v>
      </c>
      <c r="T4" s="61" t="s">
        <v>21</v>
      </c>
      <c r="U4" s="61" t="s">
        <v>22</v>
      </c>
      <c r="V4" s="61" t="s">
        <v>23</v>
      </c>
      <c r="W4" s="61" t="s">
        <v>24</v>
      </c>
      <c r="X4" s="61" t="s">
        <v>25</v>
      </c>
      <c r="Y4" s="61" t="s">
        <v>26</v>
      </c>
      <c r="Z4" s="61" t="s">
        <v>27</v>
      </c>
      <c r="AA4" s="61" t="s">
        <v>28</v>
      </c>
      <c r="AB4" s="61" t="s">
        <v>29</v>
      </c>
      <c r="AC4" s="61" t="s">
        <v>30</v>
      </c>
      <c r="AD4" s="61" t="s">
        <v>31</v>
      </c>
      <c r="AE4" s="61" t="s">
        <v>32</v>
      </c>
      <c r="AF4" s="61" t="s">
        <v>182</v>
      </c>
      <c r="AG4" s="11" t="s">
        <v>33</v>
      </c>
    </row>
    <row r="5" spans="1:34" s="7" customFormat="1" ht="16.5" hidden="1" x14ac:dyDescent="0.3">
      <c r="A5" s="40"/>
      <c r="B5" s="41"/>
      <c r="C5" s="42"/>
      <c r="D5" s="42"/>
      <c r="E5" s="42"/>
      <c r="F5" s="43"/>
      <c r="G5" s="43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5"/>
    </row>
    <row r="6" spans="1:34" s="12" customFormat="1" ht="16.5" hidden="1" x14ac:dyDescent="0.3">
      <c r="A6" s="47"/>
      <c r="B6" s="21"/>
      <c r="C6" s="14"/>
      <c r="D6" s="14"/>
      <c r="E6" s="14"/>
      <c r="F6" s="14"/>
      <c r="G6" s="14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28"/>
    </row>
    <row r="7" spans="1:34" s="12" customFormat="1" ht="16.5" hidden="1" x14ac:dyDescent="0.3">
      <c r="A7" s="47"/>
      <c r="B7" s="21"/>
      <c r="C7" s="14"/>
      <c r="D7" s="14"/>
      <c r="E7" s="14"/>
      <c r="F7" s="14"/>
      <c r="G7" s="14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28"/>
    </row>
    <row r="8" spans="1:34" s="12" customFormat="1" ht="16.5" hidden="1" x14ac:dyDescent="0.3">
      <c r="A8" s="6"/>
      <c r="B8" s="13"/>
      <c r="C8" s="15"/>
      <c r="D8" s="15"/>
      <c r="E8" s="13"/>
      <c r="F8" s="13"/>
      <c r="G8" s="13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28"/>
    </row>
    <row r="9" spans="1:34" s="12" customFormat="1" ht="16.5" hidden="1" x14ac:dyDescent="0.3">
      <c r="A9" s="17" t="s">
        <v>34</v>
      </c>
      <c r="B9" s="21"/>
      <c r="C9" s="27"/>
      <c r="D9" s="27"/>
      <c r="E9" s="27"/>
      <c r="F9" s="27"/>
      <c r="G9" s="27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28"/>
    </row>
    <row r="10" spans="1:34" s="12" customFormat="1" ht="16.5" hidden="1" x14ac:dyDescent="0.3">
      <c r="A10" s="14" t="s">
        <v>35</v>
      </c>
      <c r="B10" s="21"/>
      <c r="C10" s="27"/>
      <c r="D10" s="27"/>
      <c r="E10" s="27"/>
      <c r="F10" s="27"/>
      <c r="G10" s="27"/>
      <c r="H10" s="16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28"/>
    </row>
    <row r="11" spans="1:34" s="12" customFormat="1" ht="16.5" hidden="1" x14ac:dyDescent="0.3">
      <c r="A11" s="62" t="s">
        <v>36</v>
      </c>
      <c r="B11" s="59" t="s">
        <v>37</v>
      </c>
      <c r="C11" s="14" t="s">
        <v>38</v>
      </c>
      <c r="D11" s="14" t="s">
        <v>39</v>
      </c>
      <c r="E11" s="14" t="s">
        <v>40</v>
      </c>
      <c r="F11" s="14">
        <v>17.225000000000001</v>
      </c>
      <c r="G11" s="73" t="s">
        <v>41</v>
      </c>
      <c r="H11" s="19"/>
      <c r="I11" s="75">
        <f>158002.31-1</f>
        <v>158001.31</v>
      </c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>
        <v>50549.16</v>
      </c>
      <c r="AB11" s="75"/>
      <c r="AC11" s="75"/>
      <c r="AD11" s="75"/>
      <c r="AE11" s="75"/>
      <c r="AF11" s="75"/>
      <c r="AG11" s="28">
        <f>SUM(H11:AD11)</f>
        <v>208550.47</v>
      </c>
    </row>
    <row r="12" spans="1:34" s="12" customFormat="1" ht="15" hidden="1" customHeight="1" x14ac:dyDescent="0.3">
      <c r="A12" s="62" t="s">
        <v>36</v>
      </c>
      <c r="B12" s="63" t="s">
        <v>42</v>
      </c>
      <c r="C12" s="14" t="s">
        <v>38</v>
      </c>
      <c r="D12" s="14" t="s">
        <v>39</v>
      </c>
      <c r="E12" s="14" t="s">
        <v>40</v>
      </c>
      <c r="F12" s="14">
        <v>17.225000000000001</v>
      </c>
      <c r="G12" s="73" t="s">
        <v>41</v>
      </c>
      <c r="H12" s="19"/>
      <c r="I12" s="75">
        <v>1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28">
        <f t="shared" ref="AG12:AG75" si="0">SUM(H12:AD12)</f>
        <v>1</v>
      </c>
    </row>
    <row r="13" spans="1:34" s="12" customFormat="1" ht="15" hidden="1" customHeight="1" x14ac:dyDescent="0.3">
      <c r="A13" s="47"/>
      <c r="B13" s="21"/>
      <c r="C13" s="14"/>
      <c r="D13" s="14"/>
      <c r="E13" s="14"/>
      <c r="F13" s="14"/>
      <c r="G13" s="14"/>
      <c r="H13" s="19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28">
        <f t="shared" si="0"/>
        <v>0</v>
      </c>
      <c r="AH13" s="58"/>
    </row>
    <row r="14" spans="1:34" s="12" customFormat="1" ht="16.5" hidden="1" x14ac:dyDescent="0.3">
      <c r="A14" s="22"/>
      <c r="B14" s="21"/>
      <c r="C14" s="14"/>
      <c r="D14" s="14"/>
      <c r="E14" s="14"/>
      <c r="F14" s="14"/>
      <c r="G14" s="14"/>
      <c r="H14" s="19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28">
        <f t="shared" si="0"/>
        <v>0</v>
      </c>
    </row>
    <row r="15" spans="1:34" s="12" customFormat="1" ht="15" hidden="1" customHeight="1" x14ac:dyDescent="0.3">
      <c r="A15" s="26"/>
      <c r="B15" s="21"/>
      <c r="C15" s="29"/>
      <c r="D15" s="29"/>
      <c r="E15" s="30"/>
      <c r="F15" s="14"/>
      <c r="G15" s="14"/>
      <c r="H15" s="19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28">
        <f t="shared" si="0"/>
        <v>0</v>
      </c>
    </row>
    <row r="16" spans="1:34" s="12" customFormat="1" ht="14.25" hidden="1" customHeight="1" x14ac:dyDescent="0.3">
      <c r="A16" s="17" t="s">
        <v>34</v>
      </c>
      <c r="B16" s="21"/>
      <c r="C16" s="27"/>
      <c r="D16" s="27"/>
      <c r="E16" s="27"/>
      <c r="F16" s="27"/>
      <c r="G16" s="27"/>
      <c r="H16" s="19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28">
        <f t="shared" si="0"/>
        <v>0</v>
      </c>
    </row>
    <row r="17" spans="1:33" s="23" customFormat="1" ht="15.75" hidden="1" customHeight="1" x14ac:dyDescent="0.3">
      <c r="A17" s="14" t="s">
        <v>43</v>
      </c>
      <c r="B17" s="21"/>
      <c r="C17" s="27"/>
      <c r="D17" s="27"/>
      <c r="E17" s="27"/>
      <c r="F17" s="27"/>
      <c r="G17" s="67"/>
      <c r="H17" s="20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28">
        <f t="shared" si="0"/>
        <v>0</v>
      </c>
    </row>
    <row r="18" spans="1:33" s="23" customFormat="1" ht="14.25" hidden="1" customHeight="1" x14ac:dyDescent="0.25">
      <c r="A18" s="39" t="s">
        <v>44</v>
      </c>
      <c r="B18" s="59" t="s">
        <v>37</v>
      </c>
      <c r="C18" s="56" t="s">
        <v>45</v>
      </c>
      <c r="D18" s="65" t="s">
        <v>46</v>
      </c>
      <c r="E18" s="65" t="s">
        <v>47</v>
      </c>
      <c r="F18" s="21" t="s">
        <v>48</v>
      </c>
      <c r="G18" s="37"/>
      <c r="H18" s="18"/>
      <c r="I18" s="71"/>
      <c r="J18" s="71"/>
      <c r="K18" s="71">
        <v>331264.69</v>
      </c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28">
        <f t="shared" si="0"/>
        <v>331264.69</v>
      </c>
    </row>
    <row r="19" spans="1:33" s="23" customFormat="1" ht="15" hidden="1" x14ac:dyDescent="0.25">
      <c r="A19" s="34" t="s">
        <v>49</v>
      </c>
      <c r="B19" s="59" t="s">
        <v>37</v>
      </c>
      <c r="C19" s="50" t="s">
        <v>50</v>
      </c>
      <c r="D19" s="65" t="s">
        <v>51</v>
      </c>
      <c r="E19" s="77" t="s">
        <v>52</v>
      </c>
      <c r="F19" s="14" t="s">
        <v>48</v>
      </c>
      <c r="G19" s="35"/>
      <c r="H19" s="18"/>
      <c r="I19" s="71"/>
      <c r="J19" s="71"/>
      <c r="K19" s="71"/>
      <c r="L19" s="71">
        <v>95000</v>
      </c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28">
        <f t="shared" si="0"/>
        <v>95000</v>
      </c>
    </row>
    <row r="20" spans="1:33" s="23" customFormat="1" ht="14.1" hidden="1" customHeight="1" x14ac:dyDescent="0.25">
      <c r="A20" s="39"/>
      <c r="B20" s="21"/>
      <c r="C20" s="14"/>
      <c r="D20" s="14"/>
      <c r="E20" s="14"/>
      <c r="F20" s="21"/>
      <c r="G20" s="35"/>
      <c r="H20" s="18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28">
        <f t="shared" si="0"/>
        <v>0</v>
      </c>
    </row>
    <row r="21" spans="1:33" s="23" customFormat="1" ht="14.25" hidden="1" customHeight="1" x14ac:dyDescent="0.25">
      <c r="A21" s="39"/>
      <c r="B21" s="35"/>
      <c r="C21" s="36"/>
      <c r="D21" s="36"/>
      <c r="E21" s="36"/>
      <c r="F21" s="35"/>
      <c r="G21" s="35"/>
      <c r="H21" s="18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28">
        <f t="shared" si="0"/>
        <v>0</v>
      </c>
    </row>
    <row r="22" spans="1:33" s="23" customFormat="1" ht="15" hidden="1" x14ac:dyDescent="0.25">
      <c r="A22" s="17" t="s">
        <v>34</v>
      </c>
      <c r="B22" s="35"/>
      <c r="C22" s="36"/>
      <c r="D22" s="36"/>
      <c r="E22" s="36"/>
      <c r="F22" s="35"/>
      <c r="G22" s="35"/>
      <c r="H22" s="18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28">
        <f t="shared" si="0"/>
        <v>0</v>
      </c>
    </row>
    <row r="23" spans="1:33" s="23" customFormat="1" ht="15" hidden="1" x14ac:dyDescent="0.25">
      <c r="A23" s="14" t="s">
        <v>53</v>
      </c>
      <c r="B23" s="35"/>
      <c r="C23" s="29"/>
      <c r="D23" s="29"/>
      <c r="E23" s="29"/>
      <c r="F23" s="21"/>
      <c r="G23" s="35"/>
      <c r="H23" s="18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28">
        <f t="shared" si="0"/>
        <v>0</v>
      </c>
    </row>
    <row r="24" spans="1:33" s="23" customFormat="1" ht="16.5" hidden="1" x14ac:dyDescent="0.3">
      <c r="A24" s="47" t="s">
        <v>54</v>
      </c>
      <c r="B24" s="21" t="s">
        <v>37</v>
      </c>
      <c r="C24" s="14" t="s">
        <v>55</v>
      </c>
      <c r="D24" s="14" t="s">
        <v>56</v>
      </c>
      <c r="E24" s="14" t="s">
        <v>57</v>
      </c>
      <c r="F24" s="21">
        <v>17.207000000000001</v>
      </c>
      <c r="G24" s="57" t="s">
        <v>58</v>
      </c>
      <c r="H24" s="18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>
        <f>65068.62-1</f>
        <v>65067.62</v>
      </c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28">
        <f t="shared" si="0"/>
        <v>65067.62</v>
      </c>
    </row>
    <row r="25" spans="1:33" s="23" customFormat="1" ht="16.5" hidden="1" x14ac:dyDescent="0.3">
      <c r="A25" s="47" t="s">
        <v>54</v>
      </c>
      <c r="B25" s="21" t="s">
        <v>59</v>
      </c>
      <c r="C25" s="14" t="s">
        <v>55</v>
      </c>
      <c r="D25" s="14" t="s">
        <v>56</v>
      </c>
      <c r="E25" s="14" t="s">
        <v>57</v>
      </c>
      <c r="F25" s="21">
        <v>17.207000000000001</v>
      </c>
      <c r="G25" s="57" t="s">
        <v>58</v>
      </c>
      <c r="H25" s="18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>
        <v>1</v>
      </c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28">
        <f t="shared" si="0"/>
        <v>1</v>
      </c>
    </row>
    <row r="26" spans="1:33" s="23" customFormat="1" ht="16.5" hidden="1" x14ac:dyDescent="0.3">
      <c r="A26" s="22" t="s">
        <v>60</v>
      </c>
      <c r="B26" s="21" t="s">
        <v>37</v>
      </c>
      <c r="C26" s="14" t="s">
        <v>55</v>
      </c>
      <c r="D26" s="14" t="s">
        <v>56</v>
      </c>
      <c r="E26" s="14" t="s">
        <v>61</v>
      </c>
      <c r="F26" s="21">
        <v>17.207000000000001</v>
      </c>
      <c r="G26" s="57" t="s">
        <v>58</v>
      </c>
      <c r="H26" s="18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>
        <f>33291-1</f>
        <v>33290</v>
      </c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28">
        <f t="shared" si="0"/>
        <v>33290</v>
      </c>
    </row>
    <row r="27" spans="1:33" s="23" customFormat="1" ht="16.5" hidden="1" x14ac:dyDescent="0.3">
      <c r="A27" s="22" t="s">
        <v>60</v>
      </c>
      <c r="B27" s="21" t="s">
        <v>59</v>
      </c>
      <c r="C27" s="14" t="s">
        <v>55</v>
      </c>
      <c r="D27" s="14" t="s">
        <v>56</v>
      </c>
      <c r="E27" s="14" t="s">
        <v>61</v>
      </c>
      <c r="F27" s="21">
        <v>17.207000000000001</v>
      </c>
      <c r="G27" s="57" t="s">
        <v>58</v>
      </c>
      <c r="H27" s="18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>
        <v>1</v>
      </c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28">
        <f t="shared" si="0"/>
        <v>1</v>
      </c>
    </row>
    <row r="28" spans="1:33" s="23" customFormat="1" ht="16.5" hidden="1" x14ac:dyDescent="0.3">
      <c r="A28" s="70" t="s">
        <v>62</v>
      </c>
      <c r="B28" s="21" t="s">
        <v>63</v>
      </c>
      <c r="C28" s="72" t="s">
        <v>64</v>
      </c>
      <c r="D28" s="14" t="s">
        <v>65</v>
      </c>
      <c r="E28" s="14" t="s">
        <v>66</v>
      </c>
      <c r="F28" s="14">
        <v>10.561</v>
      </c>
      <c r="G28" s="15" t="s">
        <v>67</v>
      </c>
      <c r="H28" s="71">
        <v>14086.92</v>
      </c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28">
        <f t="shared" si="0"/>
        <v>14086.92</v>
      </c>
    </row>
    <row r="29" spans="1:33" s="23" customFormat="1" ht="16.5" hidden="1" x14ac:dyDescent="0.3">
      <c r="A29" s="70" t="s">
        <v>62</v>
      </c>
      <c r="B29" s="21" t="s">
        <v>63</v>
      </c>
      <c r="C29" s="72" t="s">
        <v>64</v>
      </c>
      <c r="D29" s="14" t="s">
        <v>65</v>
      </c>
      <c r="E29" s="14" t="s">
        <v>66</v>
      </c>
      <c r="F29" s="14">
        <v>10.561</v>
      </c>
      <c r="G29" s="15" t="s">
        <v>67</v>
      </c>
      <c r="H29" s="71"/>
      <c r="I29" s="71"/>
      <c r="J29" s="71"/>
      <c r="K29" s="71"/>
      <c r="L29" s="71"/>
      <c r="M29" s="71"/>
      <c r="N29" s="71">
        <v>7043.44962321</v>
      </c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28">
        <f t="shared" si="0"/>
        <v>7043.44962321</v>
      </c>
    </row>
    <row r="30" spans="1:33" s="23" customFormat="1" ht="16.5" hidden="1" x14ac:dyDescent="0.3">
      <c r="A30" s="94" t="s">
        <v>68</v>
      </c>
      <c r="B30" s="21" t="s">
        <v>69</v>
      </c>
      <c r="C30" s="14" t="s">
        <v>70</v>
      </c>
      <c r="D30" s="14" t="s">
        <v>71</v>
      </c>
      <c r="E30" s="14" t="s">
        <v>72</v>
      </c>
      <c r="F30" s="37"/>
      <c r="G30" s="15"/>
      <c r="H30" s="71"/>
      <c r="I30" s="71"/>
      <c r="J30" s="71"/>
      <c r="K30" s="71"/>
      <c r="L30" s="71"/>
      <c r="M30" s="71"/>
      <c r="N30" s="71"/>
      <c r="O30" s="71"/>
      <c r="P30" s="71">
        <f>63709.2801701899-1</f>
        <v>63708.280170189901</v>
      </c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28">
        <f t="shared" si="0"/>
        <v>63708.280170189901</v>
      </c>
    </row>
    <row r="31" spans="1:33" s="23" customFormat="1" ht="16.5" hidden="1" x14ac:dyDescent="0.3">
      <c r="A31" s="94" t="s">
        <v>68</v>
      </c>
      <c r="B31" s="21" t="s">
        <v>73</v>
      </c>
      <c r="C31" s="14" t="s">
        <v>70</v>
      </c>
      <c r="D31" s="14" t="s">
        <v>71</v>
      </c>
      <c r="E31" s="14" t="s">
        <v>72</v>
      </c>
      <c r="F31" s="37"/>
      <c r="G31" s="15"/>
      <c r="H31" s="71"/>
      <c r="I31" s="71"/>
      <c r="J31" s="71"/>
      <c r="K31" s="71"/>
      <c r="L31" s="71"/>
      <c r="M31" s="71"/>
      <c r="N31" s="71"/>
      <c r="O31" s="71"/>
      <c r="P31" s="71">
        <v>1</v>
      </c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28">
        <f t="shared" si="0"/>
        <v>1</v>
      </c>
    </row>
    <row r="32" spans="1:33" s="25" customFormat="1" ht="33" hidden="1" x14ac:dyDescent="0.3">
      <c r="A32" s="108" t="s">
        <v>74</v>
      </c>
      <c r="B32" s="21" t="s">
        <v>69</v>
      </c>
      <c r="C32" s="14" t="s">
        <v>70</v>
      </c>
      <c r="D32" s="14" t="s">
        <v>71</v>
      </c>
      <c r="E32" s="14" t="s">
        <v>72</v>
      </c>
      <c r="F32" s="37"/>
      <c r="G32" s="1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>
        <f>221993.2-1</f>
        <v>221992.2</v>
      </c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>
        <v>-156791.81</v>
      </c>
      <c r="AE32" s="48"/>
      <c r="AF32" s="48"/>
      <c r="AG32" s="28">
        <f t="shared" si="0"/>
        <v>65200.390000000014</v>
      </c>
    </row>
    <row r="33" spans="1:34" s="25" customFormat="1" ht="33" hidden="1" x14ac:dyDescent="0.3">
      <c r="A33" s="108" t="s">
        <v>74</v>
      </c>
      <c r="B33" s="21" t="s">
        <v>73</v>
      </c>
      <c r="C33" s="14" t="s">
        <v>70</v>
      </c>
      <c r="D33" s="14" t="s">
        <v>71</v>
      </c>
      <c r="E33" s="14" t="s">
        <v>72</v>
      </c>
      <c r="F33" s="37"/>
      <c r="G33" s="15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>
        <v>1</v>
      </c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>
        <v>156791.81</v>
      </c>
      <c r="AE33" s="48"/>
      <c r="AF33" s="48"/>
      <c r="AG33" s="28">
        <f t="shared" si="0"/>
        <v>156792.81</v>
      </c>
    </row>
    <row r="34" spans="1:34" s="23" customFormat="1" ht="16.5" hidden="1" x14ac:dyDescent="0.3">
      <c r="A34" s="94" t="s">
        <v>75</v>
      </c>
      <c r="B34" s="21" t="s">
        <v>69</v>
      </c>
      <c r="C34" s="14" t="s">
        <v>70</v>
      </c>
      <c r="D34" s="14" t="s">
        <v>71</v>
      </c>
      <c r="E34" s="14" t="s">
        <v>72</v>
      </c>
      <c r="F34" s="37"/>
      <c r="G34" s="15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>
        <f>76263.6-1</f>
        <v>76262.600000000006</v>
      </c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28">
        <f t="shared" si="0"/>
        <v>76262.600000000006</v>
      </c>
    </row>
    <row r="35" spans="1:34" s="23" customFormat="1" ht="16.5" hidden="1" x14ac:dyDescent="0.3">
      <c r="A35" s="94" t="s">
        <v>75</v>
      </c>
      <c r="B35" s="21" t="s">
        <v>73</v>
      </c>
      <c r="C35" s="14" t="s">
        <v>70</v>
      </c>
      <c r="D35" s="14" t="s">
        <v>71</v>
      </c>
      <c r="E35" s="14" t="s">
        <v>72</v>
      </c>
      <c r="F35" s="37"/>
      <c r="G35" s="15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>
        <v>1</v>
      </c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28">
        <f t="shared" si="0"/>
        <v>1</v>
      </c>
    </row>
    <row r="36" spans="1:34" s="23" customFormat="1" ht="16.5" hidden="1" x14ac:dyDescent="0.3">
      <c r="A36" s="94" t="s">
        <v>76</v>
      </c>
      <c r="B36" s="21" t="s">
        <v>77</v>
      </c>
      <c r="C36" s="96" t="s">
        <v>78</v>
      </c>
      <c r="D36" s="97" t="s">
        <v>79</v>
      </c>
      <c r="E36" s="14" t="s">
        <v>80</v>
      </c>
      <c r="F36" s="37"/>
      <c r="G36" s="15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>
        <v>2000</v>
      </c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28">
        <f t="shared" si="0"/>
        <v>2000</v>
      </c>
    </row>
    <row r="37" spans="1:34" s="23" customFormat="1" ht="16.5" hidden="1" x14ac:dyDescent="0.3">
      <c r="A37" s="94" t="s">
        <v>81</v>
      </c>
      <c r="B37" s="21" t="s">
        <v>77</v>
      </c>
      <c r="C37" s="98" t="s">
        <v>82</v>
      </c>
      <c r="D37" s="98" t="s">
        <v>83</v>
      </c>
      <c r="E37" s="14" t="s">
        <v>84</v>
      </c>
      <c r="F37" s="37"/>
      <c r="G37" s="15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>
        <v>3986.47</v>
      </c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28">
        <f t="shared" si="0"/>
        <v>3986.47</v>
      </c>
    </row>
    <row r="38" spans="1:34" s="23" customFormat="1" ht="16.5" hidden="1" x14ac:dyDescent="0.3">
      <c r="A38" s="94" t="s">
        <v>85</v>
      </c>
      <c r="B38" s="21" t="s">
        <v>77</v>
      </c>
      <c r="C38" s="99" t="s">
        <v>86</v>
      </c>
      <c r="D38" s="99" t="s">
        <v>87</v>
      </c>
      <c r="E38" s="14" t="s">
        <v>88</v>
      </c>
      <c r="F38" s="37"/>
      <c r="G38" s="15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>
        <v>5315.29</v>
      </c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28">
        <f t="shared" si="0"/>
        <v>5315.29</v>
      </c>
    </row>
    <row r="39" spans="1:34" s="23" customFormat="1" ht="14.25" hidden="1" customHeight="1" x14ac:dyDescent="0.3">
      <c r="A39" s="94" t="s">
        <v>89</v>
      </c>
      <c r="B39" s="21" t="s">
        <v>77</v>
      </c>
      <c r="C39" s="100" t="s">
        <v>90</v>
      </c>
      <c r="D39" s="100" t="s">
        <v>91</v>
      </c>
      <c r="E39" s="14" t="s">
        <v>92</v>
      </c>
      <c r="F39" s="37"/>
      <c r="G39" s="15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>
        <v>4471.8900000000003</v>
      </c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28">
        <f t="shared" si="0"/>
        <v>4471.8900000000003</v>
      </c>
    </row>
    <row r="40" spans="1:34" s="23" customFormat="1" ht="14.25" hidden="1" customHeight="1" x14ac:dyDescent="0.3">
      <c r="A40" s="94" t="s">
        <v>93</v>
      </c>
      <c r="B40" s="21" t="s">
        <v>77</v>
      </c>
      <c r="C40" s="14" t="s">
        <v>94</v>
      </c>
      <c r="D40" s="14" t="s">
        <v>95</v>
      </c>
      <c r="E40" s="14" t="s">
        <v>96</v>
      </c>
      <c r="F40" s="37"/>
      <c r="G40" s="27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>
        <v>27702.629999999997</v>
      </c>
      <c r="X40" s="71"/>
      <c r="Y40" s="71"/>
      <c r="Z40" s="71"/>
      <c r="AA40" s="71"/>
      <c r="AB40" s="71"/>
      <c r="AC40" s="71"/>
      <c r="AD40" s="71"/>
      <c r="AE40" s="71"/>
      <c r="AF40" s="71"/>
      <c r="AG40" s="28">
        <f t="shared" si="0"/>
        <v>27702.629999999997</v>
      </c>
    </row>
    <row r="41" spans="1:34" s="23" customFormat="1" ht="14.25" hidden="1" customHeight="1" x14ac:dyDescent="0.3">
      <c r="A41" s="94" t="s">
        <v>97</v>
      </c>
      <c r="B41" s="21" t="s">
        <v>77</v>
      </c>
      <c r="C41" s="99" t="s">
        <v>98</v>
      </c>
      <c r="D41" s="57" t="s">
        <v>99</v>
      </c>
      <c r="E41" s="14" t="s">
        <v>100</v>
      </c>
      <c r="F41" s="37"/>
      <c r="G41" s="27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>
        <v>1537.47</v>
      </c>
      <c r="Z41" s="71"/>
      <c r="AA41" s="71"/>
      <c r="AB41" s="71"/>
      <c r="AC41" s="71"/>
      <c r="AD41" s="71"/>
      <c r="AE41" s="71"/>
      <c r="AF41" s="71"/>
      <c r="AG41" s="28">
        <f t="shared" si="0"/>
        <v>1537.47</v>
      </c>
    </row>
    <row r="42" spans="1:34" s="23" customFormat="1" ht="14.25" hidden="1" customHeight="1" x14ac:dyDescent="0.3">
      <c r="A42" s="94" t="s">
        <v>101</v>
      </c>
      <c r="B42" s="21" t="s">
        <v>77</v>
      </c>
      <c r="C42" s="105" t="s">
        <v>102</v>
      </c>
      <c r="D42" s="106" t="s">
        <v>103</v>
      </c>
      <c r="E42" s="14" t="s">
        <v>104</v>
      </c>
      <c r="F42" s="37"/>
      <c r="G42" s="27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>
        <v>5088.4799999999996</v>
      </c>
      <c r="AA42" s="71"/>
      <c r="AB42" s="71"/>
      <c r="AC42" s="71"/>
      <c r="AD42" s="71"/>
      <c r="AE42" s="71"/>
      <c r="AF42" s="71"/>
      <c r="AG42" s="28">
        <f t="shared" si="0"/>
        <v>5088.4799999999996</v>
      </c>
    </row>
    <row r="43" spans="1:34" s="23" customFormat="1" ht="14.25" hidden="1" customHeight="1" x14ac:dyDescent="0.3">
      <c r="A43" s="70" t="s">
        <v>105</v>
      </c>
      <c r="B43" s="21" t="s">
        <v>77</v>
      </c>
      <c r="C43" s="107" t="s">
        <v>106</v>
      </c>
      <c r="D43" s="14" t="s">
        <v>65</v>
      </c>
      <c r="E43" s="14" t="s">
        <v>66</v>
      </c>
      <c r="F43" s="14">
        <v>10.561</v>
      </c>
      <c r="G43" s="15" t="s">
        <v>67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>
        <f>5650.2-1</f>
        <v>5649.2</v>
      </c>
      <c r="AC43" s="71">
        <v>-1953.12</v>
      </c>
      <c r="AD43" s="71"/>
      <c r="AE43" s="71"/>
      <c r="AF43" s="71"/>
      <c r="AG43" s="28">
        <f t="shared" si="0"/>
        <v>3696.08</v>
      </c>
    </row>
    <row r="44" spans="1:34" s="23" customFormat="1" ht="14.25" hidden="1" customHeight="1" x14ac:dyDescent="0.3">
      <c r="A44" s="70" t="s">
        <v>105</v>
      </c>
      <c r="B44" s="21" t="s">
        <v>42</v>
      </c>
      <c r="C44" s="107" t="s">
        <v>106</v>
      </c>
      <c r="D44" s="14" t="s">
        <v>65</v>
      </c>
      <c r="E44" s="14" t="s">
        <v>66</v>
      </c>
      <c r="F44" s="14">
        <v>10.561</v>
      </c>
      <c r="G44" s="15" t="s">
        <v>67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>
        <v>1</v>
      </c>
      <c r="AC44" s="71"/>
      <c r="AD44" s="71"/>
      <c r="AE44" s="71">
        <v>1953.12</v>
      </c>
      <c r="AF44" s="71"/>
      <c r="AG44" s="111">
        <f>SUM(AB44:AE44)</f>
        <v>1954.12</v>
      </c>
      <c r="AH44" s="53">
        <f>+AG44+AG43</f>
        <v>5650.2</v>
      </c>
    </row>
    <row r="45" spans="1:34" s="23" customFormat="1" ht="14.25" hidden="1" customHeight="1" x14ac:dyDescent="0.3">
      <c r="A45" s="70"/>
      <c r="B45" s="35"/>
      <c r="C45" s="83"/>
      <c r="D45" s="37"/>
      <c r="E45" s="37"/>
      <c r="F45" s="37"/>
      <c r="G45" s="27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28">
        <f t="shared" si="0"/>
        <v>0</v>
      </c>
    </row>
    <row r="46" spans="1:34" s="23" customFormat="1" ht="14.25" hidden="1" customHeight="1" x14ac:dyDescent="0.25">
      <c r="A46" s="22"/>
      <c r="B46" s="35"/>
      <c r="C46" s="36"/>
      <c r="D46" s="36"/>
      <c r="E46" s="46"/>
      <c r="F46" s="35"/>
      <c r="G46" s="21"/>
      <c r="H46" s="18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28">
        <f t="shared" si="0"/>
        <v>0</v>
      </c>
    </row>
    <row r="47" spans="1:34" s="23" customFormat="1" ht="14.1" hidden="1" customHeight="1" x14ac:dyDescent="0.25">
      <c r="A47" s="17" t="s">
        <v>34</v>
      </c>
      <c r="B47" s="35"/>
      <c r="C47" s="36"/>
      <c r="D47" s="36"/>
      <c r="E47" s="46"/>
      <c r="F47" s="35"/>
      <c r="G47" s="35"/>
      <c r="H47" s="18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28">
        <f t="shared" si="0"/>
        <v>0</v>
      </c>
    </row>
    <row r="48" spans="1:34" s="23" customFormat="1" ht="14.25" hidden="1" customHeight="1" x14ac:dyDescent="0.25">
      <c r="A48" s="14" t="s">
        <v>107</v>
      </c>
      <c r="B48" s="35"/>
      <c r="C48" s="29"/>
      <c r="D48" s="36"/>
      <c r="E48" s="46"/>
      <c r="F48" s="35"/>
      <c r="G48" s="35"/>
      <c r="H48" s="18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28">
        <f t="shared" si="0"/>
        <v>0</v>
      </c>
    </row>
    <row r="49" spans="1:34" s="23" customFormat="1" ht="14.25" hidden="1" customHeight="1" x14ac:dyDescent="0.3">
      <c r="A49" s="78" t="s">
        <v>108</v>
      </c>
      <c r="B49" s="79" t="s">
        <v>109</v>
      </c>
      <c r="C49" s="27" t="s">
        <v>110</v>
      </c>
      <c r="D49" s="27" t="s">
        <v>111</v>
      </c>
      <c r="E49" s="80" t="s">
        <v>112</v>
      </c>
      <c r="F49" s="81">
        <v>17.800999999999998</v>
      </c>
      <c r="G49" s="82" t="s">
        <v>113</v>
      </c>
      <c r="H49" s="48"/>
      <c r="I49" s="48"/>
      <c r="J49" s="48"/>
      <c r="K49" s="48"/>
      <c r="L49" s="48"/>
      <c r="M49" s="48">
        <f>3502.8-166.8</f>
        <v>3336</v>
      </c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28">
        <f t="shared" si="0"/>
        <v>3336</v>
      </c>
    </row>
    <row r="50" spans="1:34" s="23" customFormat="1" ht="14.25" hidden="1" customHeight="1" x14ac:dyDescent="0.3">
      <c r="A50" s="78" t="s">
        <v>108</v>
      </c>
      <c r="B50" s="79" t="s">
        <v>109</v>
      </c>
      <c r="C50" s="27" t="s">
        <v>110</v>
      </c>
      <c r="D50" s="27" t="s">
        <v>111</v>
      </c>
      <c r="E50" s="80" t="s">
        <v>114</v>
      </c>
      <c r="F50" s="81">
        <v>17.800999999999998</v>
      </c>
      <c r="G50" s="82" t="s">
        <v>113</v>
      </c>
      <c r="H50" s="48"/>
      <c r="I50" s="48"/>
      <c r="J50" s="48"/>
      <c r="K50" s="48"/>
      <c r="L50" s="48"/>
      <c r="M50" s="48">
        <v>166.8</v>
      </c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28">
        <f t="shared" si="0"/>
        <v>166.8</v>
      </c>
    </row>
    <row r="51" spans="1:34" s="23" customFormat="1" ht="14.25" hidden="1" customHeight="1" x14ac:dyDescent="0.25">
      <c r="A51" s="101" t="s">
        <v>115</v>
      </c>
      <c r="B51" s="21" t="s">
        <v>77</v>
      </c>
      <c r="C51" s="102" t="s">
        <v>110</v>
      </c>
      <c r="D51" s="29" t="s">
        <v>111</v>
      </c>
      <c r="E51" s="30" t="s">
        <v>116</v>
      </c>
      <c r="F51" s="38">
        <v>17.800999999999998</v>
      </c>
      <c r="G51" s="103" t="s">
        <v>113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>
        <v>16871</v>
      </c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28">
        <f t="shared" si="0"/>
        <v>16871</v>
      </c>
      <c r="AH51" s="53"/>
    </row>
    <row r="52" spans="1:34" s="23" customFormat="1" ht="15" hidden="1" x14ac:dyDescent="0.25">
      <c r="A52" s="22"/>
      <c r="B52" s="21"/>
      <c r="C52" s="36"/>
      <c r="D52" s="36"/>
      <c r="E52" s="36"/>
      <c r="F52" s="21"/>
      <c r="G52" s="35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28">
        <f t="shared" si="0"/>
        <v>0</v>
      </c>
    </row>
    <row r="53" spans="1:34" s="23" customFormat="1" ht="15" hidden="1" x14ac:dyDescent="0.25">
      <c r="A53" s="22"/>
      <c r="B53" s="35"/>
      <c r="C53" s="36"/>
      <c r="D53" s="36"/>
      <c r="E53" s="36"/>
      <c r="F53" s="35"/>
      <c r="G53" s="35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28">
        <f t="shared" si="0"/>
        <v>0</v>
      </c>
    </row>
    <row r="54" spans="1:34" s="23" customFormat="1" ht="14.25" hidden="1" customHeight="1" x14ac:dyDescent="0.25">
      <c r="A54" s="34"/>
      <c r="B54" s="35"/>
      <c r="C54" s="36"/>
      <c r="D54" s="36"/>
      <c r="E54" s="36"/>
      <c r="F54" s="37"/>
      <c r="G54" s="37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28">
        <f t="shared" si="0"/>
        <v>0</v>
      </c>
    </row>
    <row r="55" spans="1:34" s="23" customFormat="1" ht="14.25" hidden="1" customHeight="1" x14ac:dyDescent="0.25">
      <c r="A55" s="34"/>
      <c r="B55" s="35"/>
      <c r="C55" s="36"/>
      <c r="D55" s="36"/>
      <c r="E55" s="36"/>
      <c r="F55" s="37"/>
      <c r="G55" s="37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28">
        <f t="shared" si="0"/>
        <v>0</v>
      </c>
    </row>
    <row r="56" spans="1:34" s="23" customFormat="1" ht="14.25" customHeight="1" x14ac:dyDescent="0.25">
      <c r="A56" s="17" t="s">
        <v>34</v>
      </c>
      <c r="B56" s="35"/>
      <c r="C56" s="36"/>
      <c r="D56" s="36"/>
      <c r="E56" s="36"/>
      <c r="F56" s="37"/>
      <c r="G56" s="37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28">
        <f t="shared" si="0"/>
        <v>0</v>
      </c>
    </row>
    <row r="57" spans="1:34" s="23" customFormat="1" ht="14.25" customHeight="1" x14ac:dyDescent="0.25">
      <c r="A57" s="14" t="s">
        <v>117</v>
      </c>
      <c r="B57" s="21"/>
      <c r="C57" s="29"/>
      <c r="D57" s="29"/>
      <c r="E57" s="29"/>
      <c r="F57" s="14"/>
      <c r="G57" s="14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28">
        <f t="shared" si="0"/>
        <v>0</v>
      </c>
    </row>
    <row r="58" spans="1:34" s="23" customFormat="1" ht="14.25" hidden="1" customHeight="1" x14ac:dyDescent="0.3">
      <c r="A58" s="64" t="s">
        <v>118</v>
      </c>
      <c r="B58" s="21" t="s">
        <v>77</v>
      </c>
      <c r="C58" s="52" t="s">
        <v>119</v>
      </c>
      <c r="D58" s="14" t="s">
        <v>120</v>
      </c>
      <c r="E58" s="14">
        <v>6501</v>
      </c>
      <c r="F58" s="21">
        <v>17.259</v>
      </c>
      <c r="G58" s="68" t="s">
        <v>121</v>
      </c>
      <c r="H58" s="48"/>
      <c r="I58" s="48"/>
      <c r="J58" s="48">
        <f>494356-1</f>
        <v>494355</v>
      </c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>
        <v>-494355</v>
      </c>
      <c r="AE58" s="48"/>
      <c r="AF58" s="48"/>
      <c r="AG58" s="28">
        <f t="shared" si="0"/>
        <v>0</v>
      </c>
    </row>
    <row r="59" spans="1:34" s="23" customFormat="1" ht="14.25" hidden="1" customHeight="1" x14ac:dyDescent="0.3">
      <c r="A59" s="64" t="s">
        <v>118</v>
      </c>
      <c r="B59" s="21" t="s">
        <v>122</v>
      </c>
      <c r="C59" s="52" t="s">
        <v>119</v>
      </c>
      <c r="D59" s="14" t="s">
        <v>120</v>
      </c>
      <c r="E59" s="14">
        <v>6501</v>
      </c>
      <c r="F59" s="21">
        <v>17.259</v>
      </c>
      <c r="G59" s="68" t="s">
        <v>121</v>
      </c>
      <c r="H59" s="48"/>
      <c r="I59" s="48"/>
      <c r="J59" s="48">
        <v>1</v>
      </c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>
        <v>494355</v>
      </c>
      <c r="AE59" s="48"/>
      <c r="AF59" s="48"/>
      <c r="AG59" s="28">
        <f t="shared" si="0"/>
        <v>494356</v>
      </c>
    </row>
    <row r="60" spans="1:34" s="23" customFormat="1" ht="14.25" hidden="1" customHeight="1" x14ac:dyDescent="0.3">
      <c r="A60" s="22" t="s">
        <v>123</v>
      </c>
      <c r="B60" s="21" t="s">
        <v>77</v>
      </c>
      <c r="C60" s="52" t="s">
        <v>124</v>
      </c>
      <c r="D60" s="14" t="s">
        <v>125</v>
      </c>
      <c r="E60" s="14">
        <v>6502</v>
      </c>
      <c r="F60" s="14">
        <v>17.257999999999999</v>
      </c>
      <c r="G60" s="68" t="s">
        <v>121</v>
      </c>
      <c r="H60" s="48"/>
      <c r="I60" s="48"/>
      <c r="J60" s="48">
        <f>98588-1</f>
        <v>98587</v>
      </c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>
        <v>-98587</v>
      </c>
      <c r="AE60" s="48"/>
      <c r="AF60" s="48"/>
      <c r="AG60" s="28">
        <f t="shared" si="0"/>
        <v>0</v>
      </c>
    </row>
    <row r="61" spans="1:34" s="23" customFormat="1" ht="14.25" hidden="1" customHeight="1" x14ac:dyDescent="0.3">
      <c r="A61" s="22" t="s">
        <v>123</v>
      </c>
      <c r="B61" s="21" t="s">
        <v>122</v>
      </c>
      <c r="C61" s="52" t="s">
        <v>124</v>
      </c>
      <c r="D61" s="14" t="s">
        <v>125</v>
      </c>
      <c r="E61" s="14">
        <v>6502</v>
      </c>
      <c r="F61" s="14">
        <v>17.257999999999999</v>
      </c>
      <c r="G61" s="68" t="s">
        <v>121</v>
      </c>
      <c r="H61" s="48"/>
      <c r="I61" s="48"/>
      <c r="J61" s="48">
        <v>1</v>
      </c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>
        <v>98587</v>
      </c>
      <c r="AE61" s="48"/>
      <c r="AF61" s="48"/>
      <c r="AG61" s="28">
        <f t="shared" si="0"/>
        <v>98588</v>
      </c>
    </row>
    <row r="62" spans="1:34" s="23" customFormat="1" ht="14.25" customHeight="1" x14ac:dyDescent="0.3">
      <c r="A62" s="22"/>
      <c r="B62" s="21"/>
      <c r="C62" s="52"/>
      <c r="D62" s="27"/>
      <c r="E62" s="21"/>
      <c r="F62" s="14"/>
      <c r="G62" s="6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28">
        <f t="shared" si="0"/>
        <v>0</v>
      </c>
    </row>
    <row r="63" spans="1:34" s="23" customFormat="1" ht="14.25" customHeight="1" x14ac:dyDescent="0.3">
      <c r="A63" s="22"/>
      <c r="B63" s="21"/>
      <c r="C63" s="14"/>
      <c r="D63" s="27"/>
      <c r="E63" s="21"/>
      <c r="F63" s="14"/>
      <c r="G63" s="6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28">
        <f t="shared" si="0"/>
        <v>0</v>
      </c>
    </row>
    <row r="64" spans="1:34" s="23" customFormat="1" ht="14.25" hidden="1" customHeight="1" x14ac:dyDescent="0.25">
      <c r="A64" s="22" t="s">
        <v>123</v>
      </c>
      <c r="B64" s="21" t="s">
        <v>77</v>
      </c>
      <c r="C64" s="52" t="s">
        <v>126</v>
      </c>
      <c r="D64" s="14" t="s">
        <v>125</v>
      </c>
      <c r="E64" s="14">
        <v>6502</v>
      </c>
      <c r="F64" s="14">
        <v>17.257999999999999</v>
      </c>
      <c r="G64" s="84" t="s">
        <v>121</v>
      </c>
      <c r="H64" s="48"/>
      <c r="I64" s="48"/>
      <c r="J64" s="48"/>
      <c r="K64" s="48"/>
      <c r="L64" s="48"/>
      <c r="M64" s="48"/>
      <c r="N64" s="48"/>
      <c r="O64" s="48">
        <f>402899-1</f>
        <v>402898</v>
      </c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>
        <v>-402898</v>
      </c>
      <c r="AE64" s="48"/>
      <c r="AF64" s="48"/>
      <c r="AG64" s="28">
        <f t="shared" si="0"/>
        <v>0</v>
      </c>
    </row>
    <row r="65" spans="1:34" s="23" customFormat="1" ht="14.25" customHeight="1" x14ac:dyDescent="0.25">
      <c r="A65" s="22" t="s">
        <v>123</v>
      </c>
      <c r="B65" s="21" t="s">
        <v>122</v>
      </c>
      <c r="C65" s="52" t="s">
        <v>126</v>
      </c>
      <c r="D65" s="14" t="s">
        <v>125</v>
      </c>
      <c r="E65" s="14">
        <v>6502</v>
      </c>
      <c r="F65" s="14">
        <v>17.257999999999999</v>
      </c>
      <c r="G65" s="84" t="s">
        <v>121</v>
      </c>
      <c r="H65" s="48"/>
      <c r="I65" s="48"/>
      <c r="J65" s="48"/>
      <c r="K65" s="48"/>
      <c r="L65" s="48"/>
      <c r="M65" s="48"/>
      <c r="N65" s="48"/>
      <c r="O65" s="48">
        <v>1</v>
      </c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>
        <v>402898</v>
      </c>
      <c r="AE65" s="48"/>
      <c r="AF65" s="48">
        <v>-313457.76</v>
      </c>
      <c r="AG65" s="111">
        <f>SUM(H65:AF65)</f>
        <v>89441.239999999991</v>
      </c>
    </row>
    <row r="66" spans="1:34" s="23" customFormat="1" ht="14.25" customHeight="1" x14ac:dyDescent="0.25">
      <c r="A66" s="22"/>
      <c r="B66" s="21"/>
      <c r="C66" s="54"/>
      <c r="D66" s="85"/>
      <c r="E66" s="85"/>
      <c r="F66" s="85"/>
      <c r="G66" s="85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111">
        <f t="shared" ref="AG66:AG70" si="1">SUM(H66:AF66)</f>
        <v>0</v>
      </c>
    </row>
    <row r="67" spans="1:34" s="23" customFormat="1" ht="14.25" hidden="1" customHeight="1" x14ac:dyDescent="0.25">
      <c r="A67" s="22" t="s">
        <v>127</v>
      </c>
      <c r="B67" s="21" t="s">
        <v>77</v>
      </c>
      <c r="C67" s="14" t="s">
        <v>128</v>
      </c>
      <c r="D67" s="14" t="s">
        <v>129</v>
      </c>
      <c r="E67" s="14">
        <v>6503</v>
      </c>
      <c r="F67" s="14">
        <v>17.277999999999999</v>
      </c>
      <c r="G67" s="95" t="s">
        <v>121</v>
      </c>
      <c r="H67" s="48"/>
      <c r="I67" s="48"/>
      <c r="J67" s="48"/>
      <c r="K67" s="48"/>
      <c r="L67" s="48"/>
      <c r="M67" s="48"/>
      <c r="N67" s="48"/>
      <c r="O67" s="48"/>
      <c r="P67" s="48"/>
      <c r="Q67" s="48">
        <f>108144-1</f>
        <v>108143</v>
      </c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>
        <v>-108143</v>
      </c>
      <c r="AE67" s="48"/>
      <c r="AF67" s="48"/>
      <c r="AG67" s="111">
        <f t="shared" si="1"/>
        <v>0</v>
      </c>
    </row>
    <row r="68" spans="1:34" s="23" customFormat="1" ht="14.25" hidden="1" customHeight="1" x14ac:dyDescent="0.25">
      <c r="A68" s="22" t="s">
        <v>127</v>
      </c>
      <c r="B68" s="21" t="s">
        <v>122</v>
      </c>
      <c r="C68" s="14" t="s">
        <v>128</v>
      </c>
      <c r="D68" s="14" t="s">
        <v>129</v>
      </c>
      <c r="E68" s="14">
        <v>6503</v>
      </c>
      <c r="F68" s="14">
        <v>17.277999999999999</v>
      </c>
      <c r="G68" s="95" t="s">
        <v>121</v>
      </c>
      <c r="H68" s="48"/>
      <c r="I68" s="48"/>
      <c r="J68" s="48"/>
      <c r="K68" s="48"/>
      <c r="L68" s="48"/>
      <c r="M68" s="48"/>
      <c r="N68" s="48"/>
      <c r="O68" s="48"/>
      <c r="P68" s="48"/>
      <c r="Q68" s="48">
        <v>1</v>
      </c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>
        <v>108143</v>
      </c>
      <c r="AE68" s="48"/>
      <c r="AF68" s="48"/>
      <c r="AG68" s="111">
        <f t="shared" si="1"/>
        <v>108144</v>
      </c>
      <c r="AH68" s="55"/>
    </row>
    <row r="69" spans="1:34" s="23" customFormat="1" ht="14.25" hidden="1" customHeight="1" x14ac:dyDescent="0.25">
      <c r="A69" s="22" t="s">
        <v>127</v>
      </c>
      <c r="B69" s="21" t="s">
        <v>77</v>
      </c>
      <c r="C69" s="14" t="s">
        <v>130</v>
      </c>
      <c r="D69" s="14" t="s">
        <v>129</v>
      </c>
      <c r="E69" s="14">
        <v>6503</v>
      </c>
      <c r="F69" s="14">
        <v>17.277999999999999</v>
      </c>
      <c r="G69" s="95" t="s">
        <v>121</v>
      </c>
      <c r="H69" s="48"/>
      <c r="I69" s="48"/>
      <c r="J69" s="48"/>
      <c r="K69" s="48"/>
      <c r="L69" s="48"/>
      <c r="M69" s="48"/>
      <c r="N69" s="48"/>
      <c r="O69" s="48"/>
      <c r="P69" s="48"/>
      <c r="Q69" s="48">
        <f>393529-1</f>
        <v>393528</v>
      </c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>
        <v>-393528</v>
      </c>
      <c r="AE69" s="48"/>
      <c r="AF69" s="48"/>
      <c r="AG69" s="111">
        <f t="shared" si="1"/>
        <v>0</v>
      </c>
    </row>
    <row r="70" spans="1:34" s="23" customFormat="1" ht="14.25" customHeight="1" x14ac:dyDescent="0.25">
      <c r="A70" s="22" t="s">
        <v>127</v>
      </c>
      <c r="B70" s="21" t="s">
        <v>122</v>
      </c>
      <c r="C70" s="14" t="s">
        <v>130</v>
      </c>
      <c r="D70" s="14" t="s">
        <v>129</v>
      </c>
      <c r="E70" s="14">
        <v>6503</v>
      </c>
      <c r="F70" s="14">
        <v>17.277999999999999</v>
      </c>
      <c r="G70" s="95" t="s">
        <v>121</v>
      </c>
      <c r="H70" s="48"/>
      <c r="I70" s="48"/>
      <c r="J70" s="48"/>
      <c r="K70" s="48"/>
      <c r="L70" s="48"/>
      <c r="M70" s="48"/>
      <c r="N70" s="48"/>
      <c r="O70" s="48"/>
      <c r="P70" s="48"/>
      <c r="Q70" s="48">
        <v>1</v>
      </c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>
        <v>393528</v>
      </c>
      <c r="AE70" s="48"/>
      <c r="AF70" s="48">
        <v>-235093.32</v>
      </c>
      <c r="AG70" s="111">
        <f t="shared" si="1"/>
        <v>158435.68</v>
      </c>
      <c r="AH70" s="53"/>
    </row>
    <row r="71" spans="1:34" s="23" customFormat="1" ht="14.25" customHeight="1" x14ac:dyDescent="0.25">
      <c r="A71" s="22"/>
      <c r="B71" s="21"/>
      <c r="C71" s="54"/>
      <c r="D71" s="14"/>
      <c r="E71" s="21"/>
      <c r="F71" s="14"/>
      <c r="G71" s="14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28">
        <f t="shared" si="0"/>
        <v>0</v>
      </c>
    </row>
    <row r="72" spans="1:34" s="23" customFormat="1" ht="14.25" hidden="1" customHeight="1" x14ac:dyDescent="0.25">
      <c r="A72" s="104" t="s">
        <v>131</v>
      </c>
      <c r="B72" s="21" t="s">
        <v>77</v>
      </c>
      <c r="C72" s="14" t="s">
        <v>130</v>
      </c>
      <c r="D72" s="14" t="s">
        <v>129</v>
      </c>
      <c r="E72" s="14">
        <v>6523</v>
      </c>
      <c r="F72" s="14">
        <v>17.277999999999999</v>
      </c>
      <c r="G72" s="95" t="s">
        <v>121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>
        <v>20915.64</v>
      </c>
      <c r="Y72" s="48"/>
      <c r="Z72" s="48"/>
      <c r="AA72" s="48"/>
      <c r="AB72" s="48"/>
      <c r="AC72" s="48"/>
      <c r="AD72" s="48"/>
      <c r="AE72" s="48"/>
      <c r="AF72" s="48"/>
      <c r="AG72" s="28">
        <f t="shared" si="0"/>
        <v>20915.64</v>
      </c>
    </row>
    <row r="73" spans="1:34" s="23" customFormat="1" ht="14.25" customHeight="1" x14ac:dyDescent="0.25">
      <c r="A73" s="22"/>
      <c r="B73" s="21"/>
      <c r="C73" s="54"/>
      <c r="D73" s="14"/>
      <c r="E73" s="21"/>
      <c r="F73" s="14"/>
      <c r="G73" s="14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28">
        <f t="shared" si="0"/>
        <v>0</v>
      </c>
    </row>
    <row r="74" spans="1:34" s="23" customFormat="1" ht="14.25" customHeight="1" x14ac:dyDescent="0.25">
      <c r="A74" s="22"/>
      <c r="B74" s="51"/>
      <c r="C74" s="38"/>
      <c r="D74" s="14"/>
      <c r="E74" s="21"/>
      <c r="F74" s="14"/>
      <c r="G74" s="14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28">
        <f t="shared" si="0"/>
        <v>0</v>
      </c>
      <c r="AH74" s="55"/>
    </row>
    <row r="75" spans="1:34" s="23" customFormat="1" ht="14.25" customHeight="1" x14ac:dyDescent="0.25">
      <c r="A75" s="22"/>
      <c r="B75" s="21"/>
      <c r="C75" s="38"/>
      <c r="D75" s="14"/>
      <c r="E75" s="21"/>
      <c r="F75" s="14"/>
      <c r="G75" s="14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28">
        <f t="shared" si="0"/>
        <v>0</v>
      </c>
    </row>
    <row r="76" spans="1:34" s="23" customFormat="1" ht="14.25" customHeight="1" x14ac:dyDescent="0.25">
      <c r="A76" s="22"/>
      <c r="B76" s="21"/>
      <c r="C76" s="38"/>
      <c r="D76" s="14"/>
      <c r="E76" s="21"/>
      <c r="F76" s="14"/>
      <c r="G76" s="14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28">
        <f t="shared" ref="AG76:AG82" si="2">SUM(H76:AD76)</f>
        <v>0</v>
      </c>
      <c r="AH76" s="53"/>
    </row>
    <row r="77" spans="1:34" s="23" customFormat="1" ht="14.25" customHeight="1" x14ac:dyDescent="0.25">
      <c r="A77" s="22"/>
      <c r="B77" s="21"/>
      <c r="C77" s="14"/>
      <c r="D77" s="14"/>
      <c r="E77" s="21"/>
      <c r="F77" s="14"/>
      <c r="G77" s="14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28">
        <f t="shared" si="2"/>
        <v>0</v>
      </c>
    </row>
    <row r="78" spans="1:34" s="23" customFormat="1" ht="14.25" customHeight="1" x14ac:dyDescent="0.25">
      <c r="A78" s="22"/>
      <c r="B78" s="21"/>
      <c r="C78" s="14"/>
      <c r="D78" s="14"/>
      <c r="E78" s="21"/>
      <c r="F78" s="14"/>
      <c r="G78" s="14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28">
        <f t="shared" si="2"/>
        <v>0</v>
      </c>
    </row>
    <row r="79" spans="1:34" s="23" customFormat="1" ht="15" x14ac:dyDescent="0.25">
      <c r="A79" s="22"/>
      <c r="B79" s="21"/>
      <c r="C79" s="38"/>
      <c r="D79" s="14"/>
      <c r="E79" s="52"/>
      <c r="F79" s="14"/>
      <c r="G79" s="14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28">
        <f t="shared" si="2"/>
        <v>0</v>
      </c>
    </row>
    <row r="80" spans="1:34" s="23" customFormat="1" ht="15" x14ac:dyDescent="0.25">
      <c r="A80" s="22"/>
      <c r="B80" s="21"/>
      <c r="C80" s="52"/>
      <c r="D80" s="14"/>
      <c r="E80" s="52"/>
      <c r="F80" s="14"/>
      <c r="G80" s="14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28">
        <f t="shared" si="2"/>
        <v>0</v>
      </c>
    </row>
    <row r="81" spans="1:33" s="23" customFormat="1" ht="15" x14ac:dyDescent="0.25">
      <c r="A81" s="39"/>
      <c r="B81" s="51"/>
      <c r="C81" s="38"/>
      <c r="D81" s="14"/>
      <c r="E81" s="21"/>
      <c r="F81" s="14"/>
      <c r="G81" s="14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28">
        <f t="shared" si="2"/>
        <v>0</v>
      </c>
    </row>
    <row r="82" spans="1:33" s="23" customFormat="1" ht="14.25" customHeight="1" x14ac:dyDescent="0.25">
      <c r="A82" s="39"/>
      <c r="B82" s="21"/>
      <c r="C82" s="38"/>
      <c r="D82" s="14"/>
      <c r="E82" s="21"/>
      <c r="F82" s="14"/>
      <c r="G82" s="37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28">
        <f t="shared" si="2"/>
        <v>0</v>
      </c>
    </row>
    <row r="83" spans="1:33" s="12" customFormat="1" ht="17.25" customHeight="1" x14ac:dyDescent="0.3">
      <c r="A83" s="66" t="s">
        <v>132</v>
      </c>
      <c r="B83" s="15"/>
      <c r="C83" s="32"/>
      <c r="D83" s="31"/>
      <c r="E83" s="32"/>
      <c r="F83" s="31"/>
      <c r="G83" s="31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28"/>
    </row>
    <row r="84" spans="1:33" s="12" customFormat="1" ht="18.75" customHeight="1" x14ac:dyDescent="0.3">
      <c r="A84" s="22" t="s">
        <v>133</v>
      </c>
      <c r="B84" s="22"/>
      <c r="C84" s="33"/>
      <c r="D84" s="33"/>
      <c r="E84" s="33"/>
      <c r="F84" s="33"/>
      <c r="G84" s="33"/>
      <c r="H84" s="49">
        <f>SUM(H6:H83)</f>
        <v>14086.92</v>
      </c>
      <c r="I84" s="49">
        <f>SUM(I10:I14)</f>
        <v>158002.31</v>
      </c>
      <c r="J84" s="49">
        <f>SUM(J56:J81)</f>
        <v>592944</v>
      </c>
      <c r="K84" s="49">
        <f>SUM(K17:K20)</f>
        <v>331264.69</v>
      </c>
      <c r="L84" s="49">
        <f>SUM(L17:L21)</f>
        <v>95000</v>
      </c>
      <c r="M84" s="49">
        <f>SUM(M47:M53)</f>
        <v>3502.8</v>
      </c>
      <c r="N84" s="49">
        <f>SUM(N26:N45)</f>
        <v>7043.44962321</v>
      </c>
      <c r="O84" s="49">
        <f>SUM(O56:O80)</f>
        <v>402899</v>
      </c>
      <c r="P84" s="49">
        <f>SUM(P23:P40)</f>
        <v>63709.280170189901</v>
      </c>
      <c r="Q84" s="49">
        <f>SUM(Q66:Q80)</f>
        <v>501673</v>
      </c>
      <c r="R84" s="49">
        <f>SUM(R23:R46)</f>
        <v>221993.2</v>
      </c>
      <c r="S84" s="49">
        <f>SUM(S36:S82)</f>
        <v>15773.649999999998</v>
      </c>
      <c r="T84" s="49">
        <f>SUM(T48:T53)</f>
        <v>16871</v>
      </c>
      <c r="U84" s="49">
        <f>SUM(U23:U35)</f>
        <v>76263.600000000006</v>
      </c>
      <c r="V84" s="49">
        <f>SUM(V23:V27)</f>
        <v>98359.62</v>
      </c>
      <c r="W84" s="49">
        <f>SUM(W23:W46)</f>
        <v>27702.629999999997</v>
      </c>
      <c r="X84" s="49">
        <f>SUM(X72:X78)</f>
        <v>20915.64</v>
      </c>
      <c r="Y84" s="49">
        <f>SUM(Y23:Y45)</f>
        <v>1537.47</v>
      </c>
      <c r="Z84" s="49">
        <f>SUM(Z41:Z45)</f>
        <v>5088.4799999999996</v>
      </c>
      <c r="AA84" s="49">
        <f>SUM(AA10:AA13)</f>
        <v>50549.16</v>
      </c>
      <c r="AB84" s="49">
        <f>SUM(AB23:AB46)</f>
        <v>5650.2</v>
      </c>
      <c r="AC84" s="49">
        <f>SUM(AC23:AC46)</f>
        <v>-1953.12</v>
      </c>
      <c r="AD84" s="49">
        <f>SUM(AD9:AD82)</f>
        <v>0</v>
      </c>
      <c r="AE84" s="49">
        <f>SUM(AE22:AE46)</f>
        <v>1953.12</v>
      </c>
      <c r="AF84" s="49">
        <f>SUM(AF62:AF76)</f>
        <v>-548551.08000000007</v>
      </c>
      <c r="AG84" s="28"/>
    </row>
    <row r="85" spans="1:33" s="25" customFormat="1" ht="16.5" x14ac:dyDescent="0.3">
      <c r="A85" s="12"/>
      <c r="B85" s="12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</row>
    <row r="86" spans="1:33" s="12" customFormat="1" ht="16.5" x14ac:dyDescent="0.3">
      <c r="A86" s="25" t="s">
        <v>134</v>
      </c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</row>
    <row r="87" spans="1:33" s="12" customFormat="1" ht="15" hidden="1" customHeight="1" x14ac:dyDescent="0.3">
      <c r="A87" s="25" t="s">
        <v>135</v>
      </c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</row>
    <row r="88" spans="1:33" s="12" customFormat="1" ht="17.25" hidden="1" customHeight="1" x14ac:dyDescent="0.3">
      <c r="A88" s="60" t="s">
        <v>136</v>
      </c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</row>
    <row r="89" spans="1:33" ht="15" hidden="1" x14ac:dyDescent="0.25">
      <c r="A89" s="25" t="s">
        <v>137</v>
      </c>
    </row>
    <row r="90" spans="1:33" ht="15" hidden="1" x14ac:dyDescent="0.25">
      <c r="A90" s="60" t="s">
        <v>138</v>
      </c>
    </row>
    <row r="91" spans="1:33" ht="15" hidden="1" x14ac:dyDescent="0.25">
      <c r="A91" s="25" t="s">
        <v>139</v>
      </c>
    </row>
    <row r="92" spans="1:33" ht="15" hidden="1" x14ac:dyDescent="0.25">
      <c r="A92" s="60" t="s">
        <v>140</v>
      </c>
    </row>
    <row r="93" spans="1:33" ht="15" hidden="1" x14ac:dyDescent="0.25">
      <c r="A93" s="25" t="s">
        <v>141</v>
      </c>
    </row>
    <row r="94" spans="1:33" ht="15" hidden="1" x14ac:dyDescent="0.25">
      <c r="A94" s="60" t="s">
        <v>142</v>
      </c>
    </row>
    <row r="95" spans="1:33" ht="15" hidden="1" x14ac:dyDescent="0.25">
      <c r="A95" s="25" t="s">
        <v>143</v>
      </c>
    </row>
    <row r="96" spans="1:33" ht="15" hidden="1" x14ac:dyDescent="0.25">
      <c r="A96" s="60" t="s">
        <v>144</v>
      </c>
    </row>
    <row r="97" spans="1:33" ht="15" hidden="1" x14ac:dyDescent="0.25">
      <c r="A97" s="25" t="s">
        <v>145</v>
      </c>
    </row>
    <row r="98" spans="1:33" ht="15" hidden="1" x14ac:dyDescent="0.25">
      <c r="A98" s="60" t="s">
        <v>146</v>
      </c>
    </row>
    <row r="99" spans="1:33" ht="15" hidden="1" x14ac:dyDescent="0.25">
      <c r="A99" s="25" t="s">
        <v>147</v>
      </c>
    </row>
    <row r="100" spans="1:33" ht="15" hidden="1" x14ac:dyDescent="0.25">
      <c r="A100" s="60" t="s">
        <v>136</v>
      </c>
    </row>
    <row r="101" spans="1:33" ht="15" hidden="1" x14ac:dyDescent="0.25">
      <c r="A101" s="25" t="s">
        <v>148</v>
      </c>
    </row>
    <row r="102" spans="1:33" ht="15" hidden="1" x14ac:dyDescent="0.25">
      <c r="A102" s="60" t="s">
        <v>149</v>
      </c>
    </row>
    <row r="103" spans="1:33" s="25" customFormat="1" ht="15" hidden="1" x14ac:dyDescent="0.25">
      <c r="A103" s="25" t="s">
        <v>150</v>
      </c>
      <c r="C103" s="56"/>
      <c r="D103" s="56"/>
      <c r="E103" s="56"/>
      <c r="F103" s="56"/>
      <c r="G103" s="56"/>
      <c r="H103" s="5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7"/>
    </row>
    <row r="104" spans="1:33" ht="15" hidden="1" x14ac:dyDescent="0.25">
      <c r="A104" s="60" t="s">
        <v>151</v>
      </c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9"/>
    </row>
    <row r="105" spans="1:33" s="91" customFormat="1" hidden="1" x14ac:dyDescent="0.25">
      <c r="A105" s="90" t="s">
        <v>152</v>
      </c>
      <c r="C105" s="92"/>
      <c r="D105" s="92"/>
      <c r="E105" s="92"/>
      <c r="F105" s="92"/>
      <c r="G105" s="92"/>
      <c r="H105" s="93"/>
      <c r="I105" s="93"/>
      <c r="J105" s="93"/>
      <c r="K105" s="93"/>
      <c r="L105" s="93"/>
      <c r="M105" s="93"/>
    </row>
    <row r="107" spans="1:33" ht="15" hidden="1" x14ac:dyDescent="0.25">
      <c r="A107" s="25" t="s">
        <v>153</v>
      </c>
    </row>
    <row r="108" spans="1:33" ht="15" hidden="1" x14ac:dyDescent="0.25">
      <c r="A108" s="60" t="s">
        <v>154</v>
      </c>
    </row>
    <row r="109" spans="1:33" ht="15" hidden="1" x14ac:dyDescent="0.25">
      <c r="A109" s="25" t="s">
        <v>155</v>
      </c>
    </row>
    <row r="110" spans="1:33" ht="15" hidden="1" x14ac:dyDescent="0.25">
      <c r="A110" s="60" t="s">
        <v>156</v>
      </c>
    </row>
    <row r="111" spans="1:33" ht="15" hidden="1" x14ac:dyDescent="0.25">
      <c r="A111" s="25" t="s">
        <v>157</v>
      </c>
    </row>
    <row r="112" spans="1:33" ht="15" hidden="1" x14ac:dyDescent="0.25">
      <c r="A112" s="60" t="s">
        <v>158</v>
      </c>
    </row>
    <row r="113" spans="1:1" ht="15" hidden="1" x14ac:dyDescent="0.25">
      <c r="A113" s="25" t="s">
        <v>159</v>
      </c>
    </row>
    <row r="114" spans="1:1" ht="15" hidden="1" x14ac:dyDescent="0.25">
      <c r="A114" s="60" t="s">
        <v>146</v>
      </c>
    </row>
    <row r="115" spans="1:1" ht="15" hidden="1" x14ac:dyDescent="0.25">
      <c r="A115" s="25" t="s">
        <v>160</v>
      </c>
    </row>
    <row r="116" spans="1:1" ht="15" hidden="1" x14ac:dyDescent="0.25">
      <c r="A116" s="60" t="s">
        <v>151</v>
      </c>
    </row>
    <row r="117" spans="1:1" ht="15" hidden="1" x14ac:dyDescent="0.25">
      <c r="A117" s="25" t="s">
        <v>161</v>
      </c>
    </row>
    <row r="118" spans="1:1" ht="15" hidden="1" x14ac:dyDescent="0.25">
      <c r="A118" s="60" t="s">
        <v>162</v>
      </c>
    </row>
    <row r="119" spans="1:1" ht="15" hidden="1" x14ac:dyDescent="0.25">
      <c r="A119" s="25" t="s">
        <v>163</v>
      </c>
    </row>
    <row r="120" spans="1:1" ht="15" hidden="1" x14ac:dyDescent="0.25">
      <c r="A120" s="60" t="s">
        <v>164</v>
      </c>
    </row>
    <row r="121" spans="1:1" ht="15" hidden="1" x14ac:dyDescent="0.25">
      <c r="A121" s="25" t="s">
        <v>165</v>
      </c>
    </row>
    <row r="122" spans="1:1" ht="15" hidden="1" x14ac:dyDescent="0.25">
      <c r="A122" s="60" t="s">
        <v>166</v>
      </c>
    </row>
    <row r="123" spans="1:1" ht="15" hidden="1" x14ac:dyDescent="0.25">
      <c r="A123" s="25" t="s">
        <v>167</v>
      </c>
    </row>
    <row r="124" spans="1:1" ht="15" hidden="1" x14ac:dyDescent="0.25">
      <c r="A124" s="60" t="s">
        <v>158</v>
      </c>
    </row>
    <row r="125" spans="1:1" ht="15" hidden="1" x14ac:dyDescent="0.25">
      <c r="A125" s="25" t="s">
        <v>168</v>
      </c>
    </row>
    <row r="126" spans="1:1" ht="15" hidden="1" x14ac:dyDescent="0.25">
      <c r="A126" s="60" t="s">
        <v>158</v>
      </c>
    </row>
    <row r="127" spans="1:1" ht="15" hidden="1" x14ac:dyDescent="0.25">
      <c r="A127" s="25" t="s">
        <v>169</v>
      </c>
    </row>
    <row r="128" spans="1:1" ht="15" hidden="1" x14ac:dyDescent="0.25">
      <c r="A128" s="60" t="s">
        <v>138</v>
      </c>
    </row>
    <row r="129" spans="1:1" ht="15" hidden="1" x14ac:dyDescent="0.25">
      <c r="A129" s="25" t="s">
        <v>170</v>
      </c>
    </row>
    <row r="130" spans="1:1" ht="15" hidden="1" x14ac:dyDescent="0.25">
      <c r="A130" s="60" t="s">
        <v>171</v>
      </c>
    </row>
    <row r="131" spans="1:1" ht="15" hidden="1" x14ac:dyDescent="0.25">
      <c r="A131" s="25" t="s">
        <v>172</v>
      </c>
    </row>
    <row r="132" spans="1:1" ht="15" hidden="1" x14ac:dyDescent="0.25">
      <c r="A132" s="60" t="s">
        <v>173</v>
      </c>
    </row>
    <row r="133" spans="1:1" hidden="1" x14ac:dyDescent="0.25">
      <c r="A133" s="114" t="s">
        <v>174</v>
      </c>
    </row>
    <row r="134" spans="1:1" hidden="1" x14ac:dyDescent="0.25">
      <c r="A134" s="114"/>
    </row>
    <row r="135" spans="1:1" ht="15" hidden="1" x14ac:dyDescent="0.25">
      <c r="A135" s="25" t="s">
        <v>175</v>
      </c>
    </row>
    <row r="136" spans="1:1" ht="15" hidden="1" x14ac:dyDescent="0.25">
      <c r="A136" s="60" t="s">
        <v>176</v>
      </c>
    </row>
    <row r="137" spans="1:1" ht="15" hidden="1" x14ac:dyDescent="0.25">
      <c r="A137" s="25" t="s">
        <v>177</v>
      </c>
    </row>
    <row r="138" spans="1:1" ht="15" hidden="1" x14ac:dyDescent="0.25">
      <c r="A138" s="60" t="s">
        <v>171</v>
      </c>
    </row>
    <row r="139" spans="1:1" ht="15" x14ac:dyDescent="0.25">
      <c r="A139" s="25" t="s">
        <v>183</v>
      </c>
    </row>
    <row r="140" spans="1:1" ht="15" x14ac:dyDescent="0.25">
      <c r="A140" s="60" t="s">
        <v>184</v>
      </c>
    </row>
    <row r="148" spans="1:1" ht="16.5" x14ac:dyDescent="0.3">
      <c r="A148" s="12" t="s">
        <v>178</v>
      </c>
    </row>
    <row r="149" spans="1:1" ht="16.5" x14ac:dyDescent="0.3">
      <c r="A149" s="69" t="s">
        <v>179</v>
      </c>
    </row>
    <row r="150" spans="1:1" ht="16.5" x14ac:dyDescent="0.3">
      <c r="A150" s="12" t="s">
        <v>180</v>
      </c>
    </row>
    <row r="151" spans="1:1" ht="16.5" x14ac:dyDescent="0.3">
      <c r="A151" s="69" t="s">
        <v>181</v>
      </c>
    </row>
  </sheetData>
  <mergeCells count="2">
    <mergeCell ref="B1:H1"/>
    <mergeCell ref="A133:A134"/>
  </mergeCells>
  <phoneticPr fontId="0" type="noConversion"/>
  <hyperlinks>
    <hyperlink ref="A105" r:id="rId1" display="mailto:Lisa.J.Caissie@mass.gov" xr:uid="{B95D2BBD-DEC1-4ECE-A1A2-46F69A80E5F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1AF5AD-A27E-4981-8075-FAC80137C4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2025-10-27T16:37:28Z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