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comments4.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massgov-my.sharepoint.com/personal/sophia_vitello_mass_gov/Documents/"/>
    </mc:Choice>
  </mc:AlternateContent>
  <xr:revisionPtr revIDLastSave="0" documentId="8_{8AF66DC8-D7C6-45F9-97BE-AD05BBE6DD6C}" xr6:coauthVersionLast="47" xr6:coauthVersionMax="47" xr10:uidLastSave="{00000000-0000-0000-0000-000000000000}"/>
  <workbookProtection workbookAlgorithmName="SHA-512" workbookHashValue="CEED4PZJtbZI4Q4f4ufbF9xWH4unYZm8b5QgGvz64GjbvCCjgYckLwy/Wfk31dEswUVFtryCwSdcc0pKK4MN6Q==" workbookSaltValue="B9LtTCEHgEugpKM2kvRXAQ==" workbookSpinCount="100000" lockStructure="1"/>
  <bookViews>
    <workbookView xWindow="-110" yWindow="-110" windowWidth="19420" windowHeight="11500" tabRatio="893" xr2:uid="{00000000-000D-0000-FFFF-FFFF00000000}"/>
  </bookViews>
  <sheets>
    <sheet name="Intro &amp; Instructions" sheetId="36" r:id="rId1"/>
    <sheet name="Data Sources" sheetId="47" r:id="rId2"/>
    <sheet name="Contact Information " sheetId="45" r:id="rId3"/>
    <sheet name="Contacts Source" sheetId="34" state="hidden" r:id="rId4"/>
    <sheet name="Square Footage" sheetId="19" r:id="rId5"/>
    <sheet name="Electricity Consumption" sheetId="3" r:id="rId6"/>
    <sheet name="Building Fuel Consumption" sheetId="4" r:id="rId7"/>
    <sheet name="Vehicle&amp;Other Fuel Consumption" sheetId="5" r:id="rId8"/>
    <sheet name="Source" sheetId="8" state="hidden" r:id="rId9"/>
    <sheet name="Vehicle Fleet" sheetId="32" r:id="rId10"/>
    <sheet name="EV Charging Stations" sheetId="23" r:id="rId11"/>
    <sheet name="EV Charging Stations source" sheetId="24" state="hidden" r:id="rId12"/>
    <sheet name="Renewable Thermal Sites" sheetId="17" state="hidden" r:id="rId13"/>
    <sheet name="Renewable &amp; Onsite Gen Sites" sheetId="16" state="hidden" r:id="rId14"/>
    <sheet name="Energy Storage Source" sheetId="43" state="hidden" r:id="rId15"/>
    <sheet name="Clean Power &amp; Storage" sheetId="15" r:id="rId16"/>
    <sheet name="EE-Decarb Projects" sheetId="10" r:id="rId17"/>
    <sheet name="Embodied Carbon" sheetId="51" r:id="rId18"/>
    <sheet name="Source Water" sheetId="31" state="hidden" r:id="rId19"/>
    <sheet name="Sustainability" sheetId="33" r:id="rId20"/>
    <sheet name="(OLD) Landscaping" sheetId="37" state="hidden" r:id="rId21"/>
    <sheet name="Landscaping Source" sheetId="42" state="hidden" r:id="rId22"/>
    <sheet name="BPLE Source" sheetId="46" state="hidden" r:id="rId23"/>
  </sheets>
  <externalReferences>
    <externalReference r:id="rId24"/>
  </externalReferences>
  <definedNames>
    <definedName name="_xlnm._FilterDatabase" localSheetId="22" hidden="1">'BPLE Source'!$A$1:$G$135</definedName>
    <definedName name="_xlnm._FilterDatabase" localSheetId="3" hidden="1">'Contacts Source'!$A$1:$Q$53</definedName>
    <definedName name="_xlnm._FilterDatabase" localSheetId="1" hidden="1">'Data Sources'!$A$11:$I$11</definedName>
    <definedName name="_xlnm._FilterDatabase" localSheetId="11" hidden="1">'EV Charging Stations source'!$A$1:$K$339</definedName>
    <definedName name="_xlnm._FilterDatabase" localSheetId="21" hidden="1">'Landscaping Source'!$A$1:$H$179</definedName>
    <definedName name="_xlnm._FilterDatabase" localSheetId="13" hidden="1">'Renewable &amp; Onsite Gen Sites'!$A$1:$J$194</definedName>
    <definedName name="_xlnm._FilterDatabase" localSheetId="12" hidden="1">'Renewable Thermal Sites'!$A$1:$I$112</definedName>
    <definedName name="_xlnm._FilterDatabase" localSheetId="8" hidden="1">Source!$F$1:$G$53</definedName>
    <definedName name="_xlnm._FilterDatabase" localSheetId="18" hidden="1">'Source Water'!$A$1:$G$403</definedName>
    <definedName name="AgencyCampus">Source!$F$2:$F$53</definedName>
    <definedName name="Independent_Verifier">'[1]Drop-Down Lists'!$H$2</definedName>
    <definedName name="Names">'EV Charging Stations source'!#REF!</definedName>
    <definedName name="Official_Names">'[1]Drop-Down Lists'!$F$2:$F$352</definedName>
    <definedName name="State_Abbreviations">'[1]Drop-Down Lists'!$E$2:$E$51</definedName>
    <definedName name="Utility_Providers">'[1]Drop-Down Lists'!$G$2:$G$6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16" l="1"/>
  <c r="B65" i="33"/>
  <c r="E65" i="33"/>
  <c r="H65" i="33"/>
  <c r="I65" i="33"/>
  <c r="B66" i="33"/>
  <c r="E66" i="33"/>
  <c r="H66" i="33"/>
  <c r="I66" i="33"/>
  <c r="B67" i="33"/>
  <c r="E67" i="33"/>
  <c r="H67" i="33"/>
  <c r="I67" i="33"/>
  <c r="B68" i="33"/>
  <c r="E68" i="33"/>
  <c r="H68" i="33"/>
  <c r="I68" i="33"/>
  <c r="B69" i="33"/>
  <c r="E69" i="33"/>
  <c r="H69" i="33"/>
  <c r="I69" i="33"/>
  <c r="B70" i="33"/>
  <c r="E70" i="33"/>
  <c r="H70" i="33"/>
  <c r="I70" i="33"/>
  <c r="B71" i="33"/>
  <c r="E71" i="33"/>
  <c r="H71" i="33"/>
  <c r="I71" i="33"/>
  <c r="B72" i="33"/>
  <c r="E72" i="33"/>
  <c r="H72" i="33"/>
  <c r="I72" i="33"/>
  <c r="B73" i="33"/>
  <c r="E73" i="33"/>
  <c r="H73" i="33"/>
  <c r="I73" i="33"/>
  <c r="B74" i="33"/>
  <c r="E74" i="33"/>
  <c r="H74" i="33"/>
  <c r="I74" i="33"/>
  <c r="B75" i="33"/>
  <c r="E75" i="33"/>
  <c r="H75" i="33"/>
  <c r="I75" i="33"/>
  <c r="B76" i="33"/>
  <c r="E76" i="33"/>
  <c r="H76" i="33"/>
  <c r="I76" i="33"/>
  <c r="B77" i="33"/>
  <c r="E77" i="33"/>
  <c r="H77" i="33"/>
  <c r="I77" i="33"/>
  <c r="B78" i="33"/>
  <c r="E78" i="33"/>
  <c r="H78" i="33"/>
  <c r="I78" i="33"/>
  <c r="B79" i="33"/>
  <c r="E79" i="33"/>
  <c r="H79" i="33"/>
  <c r="I79" i="33"/>
  <c r="B80" i="33"/>
  <c r="E80" i="33"/>
  <c r="H80" i="33"/>
  <c r="I80" i="33"/>
  <c r="B81" i="33"/>
  <c r="E81" i="33"/>
  <c r="H81" i="33"/>
  <c r="I81" i="33"/>
  <c r="B82" i="33"/>
  <c r="E82" i="33"/>
  <c r="H82" i="33"/>
  <c r="I82" i="33"/>
  <c r="B83" i="33"/>
  <c r="E83" i="33"/>
  <c r="H83" i="33"/>
  <c r="I83" i="33"/>
  <c r="I64" i="33"/>
  <c r="H64" i="33"/>
  <c r="E64" i="33"/>
  <c r="B64" i="33"/>
  <c r="B39" i="33"/>
  <c r="E39" i="33"/>
  <c r="G39" i="33"/>
  <c r="H39" i="33"/>
  <c r="I39" i="33"/>
  <c r="B40" i="33"/>
  <c r="E40" i="33"/>
  <c r="G40" i="33"/>
  <c r="H40" i="33"/>
  <c r="I40" i="33"/>
  <c r="B41" i="33"/>
  <c r="E41" i="33"/>
  <c r="G41" i="33"/>
  <c r="H41" i="33"/>
  <c r="I41" i="33"/>
  <c r="B42" i="33"/>
  <c r="E42" i="33"/>
  <c r="G42" i="33"/>
  <c r="H42" i="33"/>
  <c r="I42" i="33"/>
  <c r="B43" i="33"/>
  <c r="E43" i="33"/>
  <c r="G43" i="33"/>
  <c r="H43" i="33"/>
  <c r="I43" i="33"/>
  <c r="B44" i="33"/>
  <c r="E44" i="33"/>
  <c r="G44" i="33"/>
  <c r="H44" i="33"/>
  <c r="I44" i="33"/>
  <c r="B45" i="33"/>
  <c r="E45" i="33"/>
  <c r="G45" i="33"/>
  <c r="H45" i="33"/>
  <c r="I45" i="33"/>
  <c r="B46" i="33"/>
  <c r="E46" i="33"/>
  <c r="G46" i="33"/>
  <c r="H46" i="33"/>
  <c r="I46" i="33"/>
  <c r="B47" i="33"/>
  <c r="E47" i="33"/>
  <c r="G47" i="33"/>
  <c r="H47" i="33"/>
  <c r="I47" i="33"/>
  <c r="B48" i="33"/>
  <c r="E48" i="33"/>
  <c r="G48" i="33"/>
  <c r="H48" i="33"/>
  <c r="I48" i="33"/>
  <c r="B49" i="33"/>
  <c r="E49" i="33"/>
  <c r="G49" i="33"/>
  <c r="H49" i="33"/>
  <c r="I49" i="33"/>
  <c r="B50" i="33"/>
  <c r="E50" i="33"/>
  <c r="G50" i="33"/>
  <c r="H50" i="33"/>
  <c r="I50" i="33"/>
  <c r="B51" i="33"/>
  <c r="E51" i="33"/>
  <c r="G51" i="33"/>
  <c r="H51" i="33"/>
  <c r="I51" i="33"/>
  <c r="B52" i="33"/>
  <c r="E52" i="33"/>
  <c r="G52" i="33"/>
  <c r="H52" i="33"/>
  <c r="I52" i="33"/>
  <c r="I38" i="33"/>
  <c r="H38" i="33"/>
  <c r="G38" i="33"/>
  <c r="E38" i="33"/>
  <c r="B38" i="33"/>
  <c r="C26" i="33"/>
  <c r="E26" i="33"/>
  <c r="E25" i="33"/>
  <c r="C25" i="33"/>
  <c r="A83" i="17" l="1"/>
  <c r="A84" i="17"/>
  <c r="A85" i="17"/>
  <c r="A86" i="17"/>
  <c r="A87" i="17"/>
  <c r="A88" i="17"/>
  <c r="A89" i="17"/>
  <c r="A90" i="17"/>
  <c r="A91" i="17"/>
  <c r="A92" i="17"/>
  <c r="A93" i="17"/>
  <c r="A94" i="17"/>
  <c r="A95" i="17"/>
  <c r="A96" i="17"/>
  <c r="A97" i="17"/>
  <c r="A98" i="17"/>
  <c r="A99" i="17"/>
  <c r="A100" i="17"/>
  <c r="A101" i="17"/>
  <c r="A102" i="17"/>
  <c r="A103" i="17"/>
  <c r="A104" i="17"/>
  <c r="A105" i="17"/>
  <c r="A106" i="17"/>
  <c r="A107" i="17"/>
  <c r="A108" i="17"/>
  <c r="A109" i="17"/>
  <c r="A110" i="17"/>
  <c r="A111" i="17"/>
  <c r="A112" i="17"/>
  <c r="A76" i="17"/>
  <c r="A68" i="17"/>
  <c r="A69" i="17"/>
  <c r="A70" i="17"/>
  <c r="A71" i="17"/>
  <c r="A72" i="17"/>
  <c r="A2" i="17"/>
  <c r="A3" i="17"/>
  <c r="A10" i="17"/>
  <c r="A11" i="17"/>
  <c r="A12" i="17"/>
  <c r="A13" i="17"/>
  <c r="A14" i="17"/>
  <c r="A15" i="17"/>
  <c r="A16" i="17"/>
  <c r="A17" i="17"/>
  <c r="A18" i="17"/>
  <c r="A19" i="17"/>
  <c r="A20" i="17"/>
  <c r="A21" i="17"/>
  <c r="A22" i="17"/>
  <c r="A23" i="17"/>
  <c r="A24" i="17"/>
  <c r="A25" i="17"/>
  <c r="A26" i="17"/>
  <c r="A27" i="17"/>
  <c r="A28" i="17"/>
  <c r="A73" i="17"/>
  <c r="A74" i="17"/>
  <c r="A75" i="17"/>
  <c r="A82" i="17"/>
  <c r="A4" i="17"/>
  <c r="A5" i="17"/>
  <c r="A6" i="17"/>
  <c r="A77" i="17"/>
  <c r="A78" i="17"/>
  <c r="A79" i="17"/>
  <c r="A80" i="17"/>
  <c r="A81" i="17"/>
  <c r="A7" i="17"/>
  <c r="A8" i="17"/>
  <c r="A9" i="17"/>
  <c r="A29" i="17"/>
  <c r="A30" i="17"/>
  <c r="A31" i="17"/>
  <c r="A32" i="17"/>
  <c r="A33" i="17"/>
  <c r="A34" i="17"/>
  <c r="A35" i="17"/>
  <c r="A36" i="17"/>
  <c r="A37" i="17"/>
  <c r="A38" i="17"/>
  <c r="A39" i="17"/>
  <c r="A40" i="17"/>
  <c r="A41" i="17"/>
  <c r="A42" i="17"/>
  <c r="A43" i="17"/>
  <c r="A44" i="17"/>
  <c r="A45" i="17"/>
  <c r="A46" i="17"/>
  <c r="A47" i="17"/>
  <c r="A48" i="17"/>
  <c r="A49" i="17"/>
  <c r="A50" i="17"/>
  <c r="A51" i="17"/>
  <c r="A52" i="17"/>
  <c r="A53" i="17"/>
  <c r="A54" i="17"/>
  <c r="A55" i="17"/>
  <c r="A56" i="17"/>
  <c r="A57" i="17"/>
  <c r="A58" i="17"/>
  <c r="A59" i="17"/>
  <c r="A60" i="17"/>
  <c r="A61" i="17"/>
  <c r="A62" i="17"/>
  <c r="A63" i="17"/>
  <c r="A64" i="17"/>
  <c r="A65" i="17"/>
  <c r="A66" i="17"/>
  <c r="A67" i="17"/>
  <c r="A1" i="17"/>
  <c r="A169" i="46" l="1"/>
  <c r="A170" i="46"/>
  <c r="A171" i="46"/>
  <c r="A172" i="46"/>
  <c r="A173" i="46"/>
  <c r="A174" i="46"/>
  <c r="A26" i="46"/>
  <c r="A27" i="46"/>
  <c r="A28" i="46"/>
  <c r="A29" i="46"/>
  <c r="A30" i="46"/>
  <c r="A3" i="42" l="1"/>
  <c r="A97" i="42"/>
  <c r="A98" i="42"/>
  <c r="A99" i="42"/>
  <c r="A100" i="42"/>
  <c r="A101" i="42"/>
  <c r="A102" i="42"/>
  <c r="A103" i="42"/>
  <c r="A104" i="42"/>
  <c r="A105" i="42"/>
  <c r="A106" i="42"/>
  <c r="A107" i="42"/>
  <c r="A108" i="42"/>
  <c r="A109" i="42"/>
  <c r="A110" i="42"/>
  <c r="A111" i="42"/>
  <c r="A112" i="42"/>
  <c r="A113" i="42"/>
  <c r="A114" i="42"/>
  <c r="A115" i="42"/>
  <c r="A116" i="42"/>
  <c r="A117" i="42"/>
  <c r="A118" i="42"/>
  <c r="A119" i="42"/>
  <c r="A120" i="42"/>
  <c r="A121" i="42"/>
  <c r="A122" i="42"/>
  <c r="A123" i="42"/>
  <c r="A124" i="42"/>
  <c r="A125" i="42"/>
  <c r="A126" i="42"/>
  <c r="A127" i="42"/>
  <c r="A128" i="42"/>
  <c r="A129" i="42"/>
  <c r="A130" i="42"/>
  <c r="A131" i="42"/>
  <c r="A132" i="42"/>
  <c r="A133" i="42"/>
  <c r="A134" i="42"/>
  <c r="A135" i="42"/>
  <c r="A136" i="42"/>
  <c r="A137" i="42"/>
  <c r="A138" i="42"/>
  <c r="A139" i="42"/>
  <c r="A140" i="42"/>
  <c r="A141" i="42"/>
  <c r="A142" i="42"/>
  <c r="A143" i="42"/>
  <c r="A144" i="42"/>
  <c r="A145" i="42"/>
  <c r="A146" i="42"/>
  <c r="A147" i="42"/>
  <c r="A148" i="42"/>
  <c r="A149" i="42"/>
  <c r="A150" i="42"/>
  <c r="A151" i="42"/>
  <c r="A152" i="42"/>
  <c r="A153" i="42"/>
  <c r="A154" i="42"/>
  <c r="A155" i="42"/>
  <c r="A156" i="42"/>
  <c r="A157" i="42"/>
  <c r="A158" i="42"/>
  <c r="A159" i="42"/>
  <c r="A160" i="42"/>
  <c r="A161" i="42"/>
  <c r="A162" i="42"/>
  <c r="A163" i="42"/>
  <c r="A164" i="42"/>
  <c r="A165" i="42"/>
  <c r="A166" i="42"/>
  <c r="A167" i="42"/>
  <c r="A168" i="42"/>
  <c r="A169" i="42"/>
  <c r="A170" i="42"/>
  <c r="A171" i="42"/>
  <c r="A172" i="42"/>
  <c r="A173" i="42"/>
  <c r="A174" i="42"/>
  <c r="A175" i="42"/>
  <c r="A176" i="42"/>
  <c r="A177" i="42"/>
  <c r="A178" i="42"/>
  <c r="A179" i="42"/>
  <c r="A6" i="42"/>
  <c r="A7" i="42"/>
  <c r="A8" i="42"/>
  <c r="A9" i="42"/>
  <c r="A10" i="42"/>
  <c r="A11" i="42"/>
  <c r="A12" i="42"/>
  <c r="A13" i="42"/>
  <c r="A14" i="42"/>
  <c r="A15" i="42"/>
  <c r="A16" i="42"/>
  <c r="A17" i="42"/>
  <c r="A18" i="42"/>
  <c r="A19" i="42"/>
  <c r="A20" i="42"/>
  <c r="A21" i="42"/>
  <c r="A22" i="42"/>
  <c r="A23" i="42"/>
  <c r="A24" i="42"/>
  <c r="A25" i="42"/>
  <c r="A26" i="42"/>
  <c r="A27" i="42"/>
  <c r="A28" i="42"/>
  <c r="A29" i="42"/>
  <c r="A30" i="42"/>
  <c r="A31" i="42"/>
  <c r="A32" i="42"/>
  <c r="A33" i="42"/>
  <c r="A34" i="42"/>
  <c r="A35" i="42"/>
  <c r="A36" i="42"/>
  <c r="A37" i="42"/>
  <c r="A38" i="42"/>
  <c r="A39" i="42"/>
  <c r="A40" i="42"/>
  <c r="A41" i="42"/>
  <c r="A42" i="42"/>
  <c r="A43" i="42"/>
  <c r="A44" i="42"/>
  <c r="A45" i="42"/>
  <c r="A46" i="42"/>
  <c r="A47" i="42"/>
  <c r="A48" i="42"/>
  <c r="A49" i="42"/>
  <c r="A50" i="42"/>
  <c r="A51" i="42"/>
  <c r="A52" i="42"/>
  <c r="A53" i="42"/>
  <c r="A54" i="42"/>
  <c r="A55" i="42"/>
  <c r="A56" i="42"/>
  <c r="A57" i="42"/>
  <c r="A58" i="42"/>
  <c r="A59" i="42"/>
  <c r="A60" i="42"/>
  <c r="A61" i="42"/>
  <c r="A62" i="42"/>
  <c r="A63" i="42"/>
  <c r="A64" i="42"/>
  <c r="A65" i="42"/>
  <c r="A66" i="42"/>
  <c r="A67" i="42"/>
  <c r="A68" i="42"/>
  <c r="A69" i="42"/>
  <c r="A70" i="42"/>
  <c r="A71" i="42"/>
  <c r="A72" i="42"/>
  <c r="A73" i="42"/>
  <c r="A74" i="42"/>
  <c r="A75" i="42"/>
  <c r="A76" i="42"/>
  <c r="A77" i="42"/>
  <c r="A78" i="42"/>
  <c r="A79" i="42"/>
  <c r="A80" i="42"/>
  <c r="A81" i="42"/>
  <c r="A82" i="42"/>
  <c r="A83" i="42"/>
  <c r="A84" i="42"/>
  <c r="A85" i="42"/>
  <c r="A86" i="42"/>
  <c r="A87" i="42"/>
  <c r="A88" i="42"/>
  <c r="A89" i="42"/>
  <c r="A90" i="42"/>
  <c r="A91" i="42"/>
  <c r="A92" i="42"/>
  <c r="A93" i="42"/>
  <c r="A94" i="42"/>
  <c r="A95" i="42"/>
  <c r="A96" i="42"/>
  <c r="A4" i="42"/>
  <c r="F120" i="42"/>
  <c r="F119" i="42"/>
  <c r="A2" i="42" l="1"/>
  <c r="A407" i="31"/>
  <c r="A395" i="31"/>
  <c r="A385" i="31"/>
  <c r="A372" i="31"/>
  <c r="A359" i="31"/>
  <c r="A346" i="31"/>
  <c r="A333" i="31"/>
  <c r="A320" i="31"/>
  <c r="A307" i="31"/>
  <c r="A294" i="31"/>
  <c r="A282" i="31"/>
  <c r="A272" i="31"/>
  <c r="A260" i="31"/>
  <c r="A258" i="31"/>
  <c r="A245" i="31"/>
  <c r="A232" i="31"/>
  <c r="A219" i="31"/>
  <c r="A206" i="31"/>
  <c r="A193" i="31"/>
  <c r="A181" i="31"/>
  <c r="A168" i="31"/>
  <c r="A155" i="31"/>
  <c r="A142" i="31"/>
  <c r="A118" i="31"/>
  <c r="A105" i="31"/>
  <c r="A92" i="31"/>
  <c r="A79" i="31"/>
  <c r="A74" i="31"/>
  <c r="A61" i="31"/>
  <c r="A52" i="31"/>
  <c r="A39" i="31"/>
  <c r="A29" i="31"/>
  <c r="A16" i="31"/>
  <c r="A3" i="31" l="1"/>
  <c r="A268" i="24"/>
  <c r="A140" i="24"/>
  <c r="A156" i="24"/>
  <c r="A157" i="24"/>
  <c r="A158" i="24"/>
  <c r="A159" i="24"/>
  <c r="A160" i="24"/>
  <c r="A161" i="24"/>
  <c r="A162" i="24"/>
  <c r="A163" i="24"/>
  <c r="A164" i="24"/>
  <c r="A145" i="24"/>
  <c r="A9" i="24"/>
  <c r="A10" i="24"/>
  <c r="A11" i="24"/>
  <c r="A12" i="24"/>
  <c r="A16" i="24"/>
  <c r="A17" i="24"/>
  <c r="A29" i="24"/>
  <c r="A30" i="24"/>
  <c r="A21" i="24"/>
  <c r="A134" i="24"/>
  <c r="A135" i="24"/>
  <c r="A136" i="24"/>
  <c r="A137" i="24"/>
  <c r="A139" i="24"/>
  <c r="A141" i="24"/>
  <c r="A143" i="24"/>
  <c r="A144" i="24"/>
  <c r="A146" i="24"/>
  <c r="A147" i="24"/>
  <c r="A148" i="24"/>
  <c r="A149" i="24"/>
  <c r="A150" i="24"/>
  <c r="A94" i="24"/>
  <c r="A95" i="24"/>
  <c r="A96" i="24"/>
  <c r="A97" i="24"/>
  <c r="A165" i="24"/>
  <c r="A166" i="24"/>
  <c r="A167" i="24"/>
  <c r="A168" i="24"/>
  <c r="A169" i="24"/>
  <c r="A170" i="24"/>
  <c r="A171" i="24"/>
  <c r="A172" i="24"/>
  <c r="A173" i="24"/>
  <c r="A174" i="24"/>
  <c r="A175" i="24"/>
  <c r="A176" i="24"/>
  <c r="A177" i="24"/>
  <c r="A178" i="24"/>
  <c r="A179" i="24"/>
  <c r="A180" i="24"/>
  <c r="A181" i="24"/>
  <c r="A182" i="24"/>
  <c r="A183" i="24"/>
  <c r="A184" i="24"/>
  <c r="A218" i="24"/>
  <c r="A22" i="24"/>
  <c r="A228" i="24"/>
  <c r="A256" i="24"/>
  <c r="A257" i="24"/>
  <c r="A259" i="24"/>
  <c r="A260" i="24"/>
  <c r="A261" i="24"/>
  <c r="A262" i="24"/>
  <c r="A263" i="24"/>
  <c r="A112" i="24"/>
  <c r="A317" i="24"/>
  <c r="A318" i="24"/>
  <c r="A319" i="24"/>
  <c r="A320" i="24"/>
  <c r="A321" i="24"/>
  <c r="A322" i="24"/>
  <c r="A323" i="24"/>
  <c r="A324" i="24"/>
  <c r="A325" i="24"/>
  <c r="A326" i="24"/>
  <c r="A327" i="24"/>
  <c r="A328" i="24"/>
  <c r="A310" i="24"/>
  <c r="A311" i="24"/>
  <c r="A312" i="24"/>
  <c r="A336" i="24"/>
  <c r="A337" i="24"/>
  <c r="A338" i="24"/>
  <c r="A339" i="24"/>
  <c r="A264" i="24"/>
  <c r="A31" i="24"/>
  <c r="A185" i="24"/>
  <c r="A186" i="24"/>
  <c r="A266" i="24"/>
  <c r="A247" i="24"/>
  <c r="A248" i="24"/>
  <c r="A187" i="24"/>
  <c r="A188" i="24"/>
  <c r="A313" i="24"/>
  <c r="A315" i="24"/>
  <c r="A32" i="24"/>
  <c r="A33" i="24"/>
  <c r="A34" i="24"/>
  <c r="A35" i="24"/>
  <c r="A117" i="24"/>
  <c r="A28" i="24"/>
  <c r="A237" i="24"/>
  <c r="A332" i="24"/>
  <c r="A333" i="24"/>
  <c r="A334" i="24"/>
  <c r="A118" i="24"/>
  <c r="A119" i="24"/>
  <c r="A120" i="24"/>
  <c r="A14" i="24"/>
  <c r="A15" i="24"/>
  <c r="A36" i="24"/>
  <c r="A37" i="24"/>
  <c r="A38" i="24"/>
  <c r="A39" i="24"/>
  <c r="A236" i="24"/>
  <c r="A40" i="24"/>
  <c r="A41" i="24"/>
  <c r="A42" i="24"/>
  <c r="A138" i="24"/>
  <c r="A272" i="24"/>
  <c r="A5" i="24"/>
  <c r="A239" i="24"/>
  <c r="A240" i="24"/>
  <c r="A241" i="24"/>
  <c r="A242" i="24"/>
  <c r="A243" i="24"/>
  <c r="A273" i="24"/>
  <c r="A274" i="24"/>
  <c r="A275" i="24"/>
  <c r="A276" i="24"/>
  <c r="A277" i="24"/>
  <c r="A278" i="24"/>
  <c r="A279" i="24"/>
  <c r="A280" i="24"/>
  <c r="A281" i="24"/>
  <c r="A307" i="24"/>
  <c r="A308" i="24"/>
  <c r="A316" i="24"/>
  <c r="A329" i="24"/>
  <c r="A330" i="24"/>
  <c r="A331" i="24"/>
  <c r="A282" i="24"/>
  <c r="A65" i="24"/>
  <c r="A66" i="24"/>
  <c r="A6" i="24"/>
  <c r="A7" i="24"/>
  <c r="A283" i="24"/>
  <c r="A284" i="24"/>
  <c r="A285" i="24"/>
  <c r="A286" i="24"/>
  <c r="A67" i="24"/>
  <c r="A68" i="24"/>
  <c r="A69" i="24"/>
  <c r="A152" i="24"/>
  <c r="A153" i="24"/>
  <c r="A154" i="24"/>
  <c r="A155" i="24"/>
  <c r="A287" i="24"/>
  <c r="A288" i="24"/>
  <c r="A289" i="24"/>
  <c r="A290" i="24"/>
  <c r="A291" i="24"/>
  <c r="A292" i="24"/>
  <c r="A293" i="24"/>
  <c r="A294" i="24"/>
  <c r="A295" i="24"/>
  <c r="A296" i="24"/>
  <c r="A297" i="24"/>
  <c r="A298" i="24"/>
  <c r="A299" i="24"/>
  <c r="A300" i="24"/>
  <c r="A70" i="24"/>
  <c r="A71" i="24"/>
  <c r="A72" i="24"/>
  <c r="A73" i="24"/>
  <c r="A244" i="24"/>
  <c r="A74" i="24"/>
  <c r="A128" i="24"/>
  <c r="A251" i="24"/>
  <c r="A252" i="24"/>
  <c r="A253" i="24"/>
  <c r="A245" i="24"/>
  <c r="A189" i="24"/>
  <c r="A190" i="24"/>
  <c r="A191" i="24"/>
  <c r="A192" i="24"/>
  <c r="A193" i="24"/>
  <c r="A194" i="24"/>
  <c r="A195" i="24"/>
  <c r="A196" i="24"/>
  <c r="A197" i="24"/>
  <c r="A198" i="24"/>
  <c r="A199" i="24"/>
  <c r="A200" i="24"/>
  <c r="A201" i="24"/>
  <c r="A202" i="24"/>
  <c r="A203" i="24"/>
  <c r="A204" i="24"/>
  <c r="A205" i="24"/>
  <c r="A206" i="24"/>
  <c r="A207" i="24"/>
  <c r="A208" i="24"/>
  <c r="A209" i="24"/>
  <c r="A210" i="24"/>
  <c r="A211" i="24"/>
  <c r="A212" i="24"/>
  <c r="A213" i="24"/>
  <c r="A214" i="24"/>
  <c r="A215" i="24"/>
  <c r="A216" i="24"/>
  <c r="A217" i="24"/>
  <c r="A13" i="24"/>
  <c r="A84" i="24"/>
  <c r="A85" i="24"/>
  <c r="A86" i="24"/>
  <c r="A87" i="24"/>
  <c r="A88" i="24"/>
  <c r="A301" i="24"/>
  <c r="A302" i="24"/>
  <c r="A303" i="24"/>
  <c r="A304" i="24"/>
  <c r="A305" i="24"/>
  <c r="A306" i="24"/>
  <c r="A100" i="24"/>
  <c r="A130" i="24"/>
  <c r="A101" i="24"/>
  <c r="A231" i="24"/>
  <c r="A98" i="24"/>
  <c r="A99" i="24"/>
  <c r="A113" i="24"/>
  <c r="A114" i="24"/>
  <c r="A115" i="24"/>
  <c r="A314" i="24"/>
  <c r="A8" i="24"/>
  <c r="A43" i="24"/>
  <c r="A44" i="24"/>
  <c r="A45" i="24"/>
  <c r="A46" i="24"/>
  <c r="A47" i="24"/>
  <c r="A48" i="24"/>
  <c r="A49" i="24"/>
  <c r="A89" i="24"/>
  <c r="A90" i="24"/>
  <c r="A91" i="24"/>
  <c r="A232" i="24"/>
  <c r="A233" i="24"/>
  <c r="A75" i="24"/>
  <c r="A238" i="24"/>
  <c r="A102" i="24"/>
  <c r="A103" i="24"/>
  <c r="A104" i="24"/>
  <c r="A335" i="24"/>
  <c r="A234" i="24"/>
  <c r="A92" i="24"/>
  <c r="A133" i="24"/>
  <c r="A249" i="24"/>
  <c r="A250" i="24"/>
  <c r="A255" i="24"/>
  <c r="A4" i="24"/>
  <c r="A258" i="24"/>
  <c r="A151" i="24"/>
  <c r="A23" i="24"/>
  <c r="A24" i="24"/>
  <c r="A124" i="24"/>
  <c r="A76" i="24"/>
  <c r="A77" i="24"/>
  <c r="A78" i="24"/>
  <c r="A79" i="24"/>
  <c r="A80" i="24"/>
  <c r="A81" i="24"/>
  <c r="A82" i="24"/>
  <c r="A83" i="24"/>
  <c r="A93" i="24"/>
  <c r="A2" i="24"/>
  <c r="A25" i="24"/>
  <c r="A121" i="24"/>
  <c r="A122" i="24"/>
  <c r="A123" i="24"/>
  <c r="A50" i="24"/>
  <c r="A51" i="24"/>
  <c r="A52" i="24"/>
  <c r="A26" i="24"/>
  <c r="A27" i="24"/>
  <c r="A269" i="24"/>
  <c r="A53" i="24"/>
  <c r="A54" i="24"/>
  <c r="A55" i="24"/>
  <c r="A56" i="24"/>
  <c r="A57" i="24"/>
  <c r="A58" i="24"/>
  <c r="A59" i="24"/>
  <c r="A60" i="24"/>
  <c r="A61" i="24"/>
  <c r="A62" i="24"/>
  <c r="A63" i="24"/>
  <c r="A64" i="24"/>
  <c r="A270" i="24"/>
  <c r="A271" i="24"/>
  <c r="A230" i="24"/>
  <c r="A125" i="24"/>
  <c r="A126" i="24"/>
  <c r="A127" i="24"/>
  <c r="A108" i="24"/>
  <c r="A109" i="24"/>
  <c r="A110" i="24"/>
  <c r="A111" i="24"/>
  <c r="A142" i="24"/>
  <c r="A265" i="24"/>
  <c r="A267" i="24"/>
  <c r="A129" i="24"/>
  <c r="A105" i="24"/>
  <c r="A106" i="24"/>
  <c r="A107" i="24"/>
  <c r="A116" i="24"/>
  <c r="A254" i="24"/>
  <c r="A309" i="24"/>
  <c r="A235" i="24"/>
  <c r="A131" i="24"/>
  <c r="A132" i="24"/>
  <c r="A246" i="24"/>
  <c r="A3" i="24"/>
  <c r="A219" i="24"/>
  <c r="A220" i="24"/>
  <c r="A221" i="24"/>
  <c r="A222" i="24"/>
  <c r="A223" i="24"/>
  <c r="A224" i="24"/>
  <c r="A225" i="24"/>
  <c r="A226" i="24"/>
  <c r="A227" i="24"/>
  <c r="A18" i="24"/>
  <c r="A19" i="24"/>
  <c r="A20" i="24"/>
  <c r="A229" i="24"/>
  <c r="K8" i="19" l="1"/>
  <c r="B11" i="19" l="1"/>
  <c r="A51" i="46"/>
  <c r="A70" i="46"/>
  <c r="A167" i="46"/>
  <c r="A168" i="46"/>
  <c r="A175" i="46"/>
  <c r="A176" i="46"/>
  <c r="A177" i="46"/>
  <c r="A178" i="46"/>
  <c r="A179" i="46"/>
  <c r="A180" i="46"/>
  <c r="A181" i="46"/>
  <c r="A182" i="46"/>
  <c r="A183" i="46"/>
  <c r="A184" i="46"/>
  <c r="A185" i="46"/>
  <c r="A186" i="46"/>
  <c r="A187" i="46"/>
  <c r="A188" i="46"/>
  <c r="A189" i="46"/>
  <c r="A190" i="46"/>
  <c r="A191" i="46"/>
  <c r="A192" i="46"/>
  <c r="A193" i="46"/>
  <c r="A194" i="46"/>
  <c r="A195" i="46"/>
  <c r="A196" i="46"/>
  <c r="A197" i="46"/>
  <c r="A198" i="46"/>
  <c r="A52" i="46"/>
  <c r="A53" i="46"/>
  <c r="A71" i="46"/>
  <c r="A72" i="46"/>
  <c r="A73" i="46"/>
  <c r="A74" i="46"/>
  <c r="A75" i="46"/>
  <c r="A57" i="46"/>
  <c r="A58" i="46"/>
  <c r="A59" i="46"/>
  <c r="A60" i="46"/>
  <c r="A61" i="46"/>
  <c r="A62" i="46"/>
  <c r="A63" i="46"/>
  <c r="A64" i="46"/>
  <c r="A65" i="46"/>
  <c r="A66" i="46"/>
  <c r="A67" i="46"/>
  <c r="A68" i="46"/>
  <c r="A69" i="46"/>
  <c r="A76" i="46"/>
  <c r="A77" i="46"/>
  <c r="A78" i="46"/>
  <c r="A79" i="46"/>
  <c r="A80" i="46"/>
  <c r="A81" i="46"/>
  <c r="A82" i="46"/>
  <c r="A83" i="46"/>
  <c r="A84" i="46"/>
  <c r="A85" i="46"/>
  <c r="A86" i="46"/>
  <c r="A87" i="46"/>
  <c r="A88" i="46"/>
  <c r="A89" i="46"/>
  <c r="A90" i="46"/>
  <c r="A91" i="46"/>
  <c r="A92" i="46"/>
  <c r="A93" i="46"/>
  <c r="A94" i="46"/>
  <c r="A95" i="46"/>
  <c r="A96" i="46"/>
  <c r="A97" i="46"/>
  <c r="A98" i="46"/>
  <c r="A99" i="46"/>
  <c r="A100" i="46"/>
  <c r="A101" i="46"/>
  <c r="A102" i="46"/>
  <c r="A103" i="46"/>
  <c r="A104" i="46"/>
  <c r="A105" i="46"/>
  <c r="A106" i="46"/>
  <c r="A107" i="46"/>
  <c r="A108" i="46"/>
  <c r="A109" i="46"/>
  <c r="A110" i="46"/>
  <c r="A111" i="46"/>
  <c r="A112" i="46"/>
  <c r="A113" i="46"/>
  <c r="A114" i="46"/>
  <c r="A115" i="46"/>
  <c r="A116" i="46"/>
  <c r="A117" i="46"/>
  <c r="A118" i="46"/>
  <c r="A119" i="46"/>
  <c r="A120" i="46"/>
  <c r="A121" i="46"/>
  <c r="A122" i="46"/>
  <c r="A123" i="46"/>
  <c r="A124" i="46"/>
  <c r="A125" i="46"/>
  <c r="A126" i="46"/>
  <c r="A127" i="46"/>
  <c r="A128" i="46"/>
  <c r="A129" i="46"/>
  <c r="A130" i="46"/>
  <c r="A131" i="46"/>
  <c r="A132" i="46"/>
  <c r="A133" i="46"/>
  <c r="A134" i="46"/>
  <c r="A135" i="46"/>
  <c r="A136" i="46"/>
  <c r="A137" i="46"/>
  <c r="A138" i="46"/>
  <c r="A139" i="46"/>
  <c r="A140" i="46"/>
  <c r="A141" i="46"/>
  <c r="A142" i="46"/>
  <c r="A143" i="46"/>
  <c r="A144" i="46"/>
  <c r="A145" i="46"/>
  <c r="A146" i="46"/>
  <c r="A147" i="46"/>
  <c r="A148" i="46"/>
  <c r="A149" i="46"/>
  <c r="A150" i="46"/>
  <c r="A151" i="46"/>
  <c r="A152" i="46"/>
  <c r="A153" i="46"/>
  <c r="A154" i="46"/>
  <c r="A155" i="46"/>
  <c r="A156" i="46"/>
  <c r="A157" i="46"/>
  <c r="A158" i="46"/>
  <c r="A159" i="46"/>
  <c r="A160" i="46"/>
  <c r="A161" i="46"/>
  <c r="A162" i="46"/>
  <c r="A163" i="46"/>
  <c r="A164" i="46"/>
  <c r="A165" i="46"/>
  <c r="A166" i="46"/>
  <c r="A31" i="46"/>
  <c r="A32" i="46"/>
  <c r="A33" i="46"/>
  <c r="A34" i="46"/>
  <c r="A35" i="46"/>
  <c r="A36" i="46"/>
  <c r="A37" i="46"/>
  <c r="A38" i="46"/>
  <c r="A39" i="46"/>
  <c r="A40" i="46"/>
  <c r="A41" i="46"/>
  <c r="A42" i="46"/>
  <c r="A43" i="46"/>
  <c r="A44" i="46"/>
  <c r="A45" i="46"/>
  <c r="A46" i="46"/>
  <c r="A47" i="46"/>
  <c r="A48" i="46"/>
  <c r="A49" i="46"/>
  <c r="A199" i="46"/>
  <c r="A54" i="46"/>
  <c r="A55" i="46"/>
  <c r="A56" i="46"/>
  <c r="A2" i="46"/>
  <c r="A3" i="46"/>
  <c r="A4" i="46"/>
  <c r="A5" i="46"/>
  <c r="A6" i="46"/>
  <c r="A7" i="46"/>
  <c r="A8" i="46"/>
  <c r="A9" i="46"/>
  <c r="A10" i="46"/>
  <c r="A11" i="46"/>
  <c r="A12" i="46"/>
  <c r="A13" i="46"/>
  <c r="A14" i="46"/>
  <c r="A15" i="46"/>
  <c r="A16" i="46"/>
  <c r="A17" i="46"/>
  <c r="A18" i="46"/>
  <c r="A19" i="46"/>
  <c r="A20" i="46"/>
  <c r="A21" i="46"/>
  <c r="A22" i="46"/>
  <c r="A23" i="46"/>
  <c r="A24" i="46"/>
  <c r="A25" i="46"/>
  <c r="A50" i="46"/>
  <c r="A406" i="31" l="1"/>
  <c r="A394" i="31"/>
  <c r="A384" i="31"/>
  <c r="A371" i="31"/>
  <c r="A358" i="31"/>
  <c r="A345" i="31"/>
  <c r="A332" i="31"/>
  <c r="A319" i="31"/>
  <c r="A306" i="31"/>
  <c r="A293" i="31"/>
  <c r="A281" i="31"/>
  <c r="A259" i="31"/>
  <c r="A271" i="31"/>
  <c r="A257" i="31"/>
  <c r="A244" i="31"/>
  <c r="A231" i="31"/>
  <c r="A218" i="31"/>
  <c r="A205" i="31"/>
  <c r="A192" i="31"/>
  <c r="A180" i="31"/>
  <c r="A167" i="31"/>
  <c r="A154" i="31"/>
  <c r="A141" i="31"/>
  <c r="A129" i="31"/>
  <c r="A117" i="31"/>
  <c r="A104" i="31"/>
  <c r="A91" i="31"/>
  <c r="A78" i="31"/>
  <c r="A73" i="31"/>
  <c r="A60" i="31"/>
  <c r="A51" i="31"/>
  <c r="A38" i="31"/>
  <c r="A28" i="31"/>
  <c r="A15" i="31"/>
  <c r="A2" i="31"/>
  <c r="A171" i="16" l="1"/>
  <c r="A39" i="16"/>
  <c r="A40" i="16"/>
  <c r="A41" i="16"/>
  <c r="A42" i="16"/>
  <c r="A43" i="16"/>
  <c r="A24" i="16"/>
  <c r="A25" i="16"/>
  <c r="A3" i="43"/>
  <c r="E9" i="5" l="1"/>
  <c r="G47" i="32"/>
  <c r="I34" i="32"/>
  <c r="A405" i="31" l="1"/>
  <c r="A393" i="31"/>
  <c r="A383" i="31"/>
  <c r="A370" i="31"/>
  <c r="A373" i="31"/>
  <c r="A357" i="31"/>
  <c r="A344" i="31"/>
  <c r="A331" i="31"/>
  <c r="A318" i="31"/>
  <c r="A305" i="31"/>
  <c r="A292" i="31"/>
  <c r="A280" i="31"/>
  <c r="A270" i="31"/>
  <c r="A256" i="31"/>
  <c r="A243" i="31"/>
  <c r="A230" i="31"/>
  <c r="A217" i="31"/>
  <c r="A204" i="31"/>
  <c r="A191" i="31"/>
  <c r="A179" i="31"/>
  <c r="A166" i="31"/>
  <c r="A153" i="31"/>
  <c r="A140" i="31"/>
  <c r="A128" i="31"/>
  <c r="A116" i="31"/>
  <c r="A103" i="31"/>
  <c r="A90" i="31"/>
  <c r="A75" i="31"/>
  <c r="A76" i="31"/>
  <c r="A77" i="31"/>
  <c r="A72" i="31"/>
  <c r="A59" i="31"/>
  <c r="A50" i="31"/>
  <c r="A37" i="31"/>
  <c r="A27" i="31"/>
  <c r="A14" i="31"/>
  <c r="A48" i="16" l="1"/>
  <c r="A49" i="16"/>
  <c r="A50" i="16"/>
  <c r="A51" i="16"/>
  <c r="A52" i="16"/>
  <c r="A53" i="16"/>
  <c r="A54" i="16"/>
  <c r="A55" i="16"/>
  <c r="A175" i="16"/>
  <c r="A194" i="16"/>
  <c r="A3" i="16"/>
  <c r="A4" i="16"/>
  <c r="A5" i="16"/>
  <c r="A6" i="16"/>
  <c r="A7" i="16"/>
  <c r="A8" i="16"/>
  <c r="A9" i="16"/>
  <c r="A11" i="16"/>
  <c r="A12" i="16"/>
  <c r="A13" i="16"/>
  <c r="A14" i="16"/>
  <c r="A15" i="16"/>
  <c r="A16" i="16"/>
  <c r="A17" i="16"/>
  <c r="A18" i="16"/>
  <c r="A19" i="16"/>
  <c r="A20" i="16"/>
  <c r="A21" i="16"/>
  <c r="A22" i="16"/>
  <c r="A23" i="16"/>
  <c r="A26" i="16"/>
  <c r="A27" i="16"/>
  <c r="A29" i="16"/>
  <c r="A30" i="16"/>
  <c r="A31" i="16"/>
  <c r="A32" i="16"/>
  <c r="A33" i="16"/>
  <c r="A34" i="16"/>
  <c r="A35" i="16"/>
  <c r="A36" i="16"/>
  <c r="A37" i="16"/>
  <c r="A44" i="16"/>
  <c r="A45" i="16"/>
  <c r="A46" i="16"/>
  <c r="A47" i="16"/>
  <c r="A56" i="16"/>
  <c r="A57" i="16"/>
  <c r="A58" i="16"/>
  <c r="A59" i="16"/>
  <c r="A60" i="16"/>
  <c r="A61" i="16"/>
  <c r="A73" i="16"/>
  <c r="A62" i="16"/>
  <c r="A65" i="16"/>
  <c r="A66" i="16"/>
  <c r="A67" i="16"/>
  <c r="A68" i="16"/>
  <c r="A69" i="16"/>
  <c r="A70" i="16"/>
  <c r="A71" i="16"/>
  <c r="A72" i="16"/>
  <c r="A80" i="16"/>
  <c r="A81" i="16"/>
  <c r="A82" i="16"/>
  <c r="A83" i="16"/>
  <c r="A84" i="16"/>
  <c r="A86" i="16"/>
  <c r="A87" i="16"/>
  <c r="A88" i="16"/>
  <c r="A89" i="16"/>
  <c r="A90" i="16"/>
  <c r="A85" i="16"/>
  <c r="A110" i="16"/>
  <c r="A111" i="16"/>
  <c r="A112" i="16"/>
  <c r="A113" i="16"/>
  <c r="A114" i="16"/>
  <c r="A115" i="16"/>
  <c r="A116" i="16"/>
  <c r="A117" i="16"/>
  <c r="A118" i="16"/>
  <c r="A119" i="16"/>
  <c r="A120" i="16"/>
  <c r="A121" i="16"/>
  <c r="A122" i="16"/>
  <c r="A123" i="16"/>
  <c r="A124" i="16"/>
  <c r="A125" i="16"/>
  <c r="A126" i="16"/>
  <c r="A127" i="16"/>
  <c r="A128" i="16"/>
  <c r="A129" i="16"/>
  <c r="A130" i="16"/>
  <c r="A131" i="16"/>
  <c r="A132" i="16"/>
  <c r="A133" i="16"/>
  <c r="A134" i="16"/>
  <c r="A135" i="16"/>
  <c r="A136" i="16"/>
  <c r="A74" i="16"/>
  <c r="A75" i="16"/>
  <c r="A76" i="16"/>
  <c r="A77" i="16"/>
  <c r="A78" i="16"/>
  <c r="A79" i="16"/>
  <c r="A137" i="16"/>
  <c r="A138" i="16"/>
  <c r="A139" i="16"/>
  <c r="A142" i="16"/>
  <c r="A143" i="16"/>
  <c r="A144" i="16"/>
  <c r="A91" i="16"/>
  <c r="A92" i="16"/>
  <c r="A93" i="16"/>
  <c r="A94" i="16"/>
  <c r="A95" i="16"/>
  <c r="A96" i="16"/>
  <c r="A97" i="16"/>
  <c r="A98" i="16"/>
  <c r="A99" i="16"/>
  <c r="A100" i="16"/>
  <c r="A101" i="16"/>
  <c r="A102" i="16"/>
  <c r="A103" i="16"/>
  <c r="A104" i="16"/>
  <c r="A105" i="16"/>
  <c r="A106" i="16"/>
  <c r="A107" i="16"/>
  <c r="A108" i="16"/>
  <c r="A109" i="16"/>
  <c r="A145" i="16"/>
  <c r="A146" i="16"/>
  <c r="A147" i="16"/>
  <c r="A148" i="16"/>
  <c r="A149" i="16"/>
  <c r="A150" i="16"/>
  <c r="A151" i="16"/>
  <c r="A152" i="16"/>
  <c r="A153" i="16"/>
  <c r="A154" i="16"/>
  <c r="A155" i="16"/>
  <c r="A156" i="16"/>
  <c r="A157" i="16"/>
  <c r="A158" i="16"/>
  <c r="A159" i="16"/>
  <c r="A160" i="16"/>
  <c r="A161" i="16"/>
  <c r="A162" i="16"/>
  <c r="A163" i="16"/>
  <c r="A164" i="16"/>
  <c r="A165" i="16"/>
  <c r="A166" i="16"/>
  <c r="A167" i="16"/>
  <c r="A168" i="16"/>
  <c r="A169" i="16"/>
  <c r="A170" i="16"/>
  <c r="A172" i="16"/>
  <c r="A173" i="16"/>
  <c r="A174" i="16"/>
  <c r="A176" i="16"/>
  <c r="A177" i="16"/>
  <c r="A178" i="16"/>
  <c r="A179" i="16"/>
  <c r="A180" i="16"/>
  <c r="A181" i="16"/>
  <c r="A182" i="16"/>
  <c r="A183" i="16"/>
  <c r="A184" i="16"/>
  <c r="A185" i="16"/>
  <c r="A186" i="16"/>
  <c r="A187" i="16"/>
  <c r="A188" i="16"/>
  <c r="A189" i="16"/>
  <c r="A190" i="16"/>
  <c r="A191" i="16"/>
  <c r="A192" i="16"/>
  <c r="A193" i="16"/>
  <c r="A38" i="16"/>
  <c r="A28" i="16"/>
  <c r="A63" i="16"/>
  <c r="A64" i="16"/>
  <c r="A140" i="16"/>
  <c r="A141" i="16"/>
  <c r="K20" i="45" l="1"/>
  <c r="K19" i="45"/>
  <c r="C20" i="45"/>
  <c r="C19" i="45"/>
  <c r="K17" i="45"/>
  <c r="K16" i="45"/>
  <c r="C17" i="45"/>
  <c r="C16" i="45"/>
  <c r="C14" i="45"/>
  <c r="K14" i="45"/>
  <c r="K13" i="45"/>
  <c r="C13" i="45"/>
  <c r="K11" i="45"/>
  <c r="K10" i="45"/>
  <c r="C11" i="45"/>
  <c r="C10" i="45"/>
  <c r="D47" i="32"/>
  <c r="E47" i="32"/>
  <c r="F47" i="32"/>
  <c r="H47" i="32"/>
  <c r="C47" i="32"/>
  <c r="I49" i="32" l="1"/>
  <c r="A404" i="31"/>
  <c r="A392" i="31"/>
  <c r="A382" i="31"/>
  <c r="A369" i="31"/>
  <c r="A356" i="31"/>
  <c r="A343" i="31"/>
  <c r="A330" i="31"/>
  <c r="A317" i="31"/>
  <c r="A304" i="31"/>
  <c r="A291" i="31"/>
  <c r="A279" i="31"/>
  <c r="A269" i="31"/>
  <c r="A255" i="31"/>
  <c r="A242" i="31"/>
  <c r="A229" i="31"/>
  <c r="A216" i="31"/>
  <c r="A203" i="31"/>
  <c r="A190" i="31"/>
  <c r="A178" i="31"/>
  <c r="A165" i="31"/>
  <c r="A152" i="31"/>
  <c r="A139" i="31"/>
  <c r="A127" i="31"/>
  <c r="A115" i="31"/>
  <c r="A102" i="31"/>
  <c r="A89" i="31"/>
  <c r="A71" i="31"/>
  <c r="A58" i="31"/>
  <c r="A49" i="31"/>
  <c r="A36" i="31"/>
  <c r="A13" i="31"/>
  <c r="A26" i="31"/>
  <c r="A403" i="31" l="1"/>
  <c r="A391" i="31"/>
  <c r="A381" i="31"/>
  <c r="A368" i="31"/>
  <c r="A355" i="31"/>
  <c r="A342" i="31"/>
  <c r="A329" i="31"/>
  <c r="A316" i="31"/>
  <c r="A303" i="31"/>
  <c r="A290" i="31"/>
  <c r="A278" i="31"/>
  <c r="A268" i="31"/>
  <c r="A254" i="31"/>
  <c r="A241" i="31"/>
  <c r="A228" i="31"/>
  <c r="A215" i="31"/>
  <c r="A202" i="31"/>
  <c r="A189" i="31"/>
  <c r="A177" i="31"/>
  <c r="A164" i="31"/>
  <c r="A151" i="31"/>
  <c r="A138" i="31"/>
  <c r="A126" i="31"/>
  <c r="A114" i="31"/>
  <c r="A101" i="31"/>
  <c r="A88" i="31"/>
  <c r="A70" i="31"/>
  <c r="A57" i="31"/>
  <c r="A48" i="31"/>
  <c r="A35" i="31"/>
  <c r="A25" i="31"/>
  <c r="A12" i="31"/>
  <c r="E6" i="23"/>
  <c r="E6" i="15"/>
  <c r="A11" i="31"/>
  <c r="J15" i="33"/>
  <c r="A84" i="23"/>
  <c r="A402" i="31"/>
  <c r="A390" i="31"/>
  <c r="A380" i="31"/>
  <c r="A367" i="31"/>
  <c r="A354" i="31"/>
  <c r="A341" i="31"/>
  <c r="A328" i="31"/>
  <c r="A315" i="31"/>
  <c r="A302" i="31"/>
  <c r="A289" i="31"/>
  <c r="A277" i="31"/>
  <c r="A267" i="31"/>
  <c r="A253" i="31"/>
  <c r="A240" i="31"/>
  <c r="A227" i="31"/>
  <c r="A214" i="31"/>
  <c r="A201" i="31"/>
  <c r="A188" i="31"/>
  <c r="A176" i="31"/>
  <c r="A163" i="31"/>
  <c r="A150" i="31"/>
  <c r="A137" i="31"/>
  <c r="A125" i="31"/>
  <c r="A113" i="31"/>
  <c r="A100" i="31"/>
  <c r="A87" i="31"/>
  <c r="A69" i="31"/>
  <c r="A56" i="31"/>
  <c r="A47" i="31"/>
  <c r="A34" i="31"/>
  <c r="A24" i="31"/>
  <c r="A396" i="31"/>
  <c r="A397" i="31"/>
  <c r="A398" i="31"/>
  <c r="A399" i="31"/>
  <c r="A400" i="31"/>
  <c r="A386" i="31"/>
  <c r="A387" i="31"/>
  <c r="A388" i="31"/>
  <c r="A374" i="31"/>
  <c r="A375" i="31"/>
  <c r="A376" i="31"/>
  <c r="A377" i="31"/>
  <c r="A378" i="31"/>
  <c r="A360" i="31"/>
  <c r="A361" i="31"/>
  <c r="A362" i="31"/>
  <c r="A363" i="31"/>
  <c r="A364" i="31"/>
  <c r="A365" i="31"/>
  <c r="A347" i="31"/>
  <c r="A348" i="31"/>
  <c r="A349" i="31"/>
  <c r="A350" i="31"/>
  <c r="A351" i="31"/>
  <c r="A352" i="31"/>
  <c r="A334" i="31"/>
  <c r="A335" i="31"/>
  <c r="A336" i="31"/>
  <c r="A337" i="31"/>
  <c r="A338" i="31"/>
  <c r="A339" i="31"/>
  <c r="A321" i="31"/>
  <c r="A322" i="31"/>
  <c r="A323" i="31"/>
  <c r="A324" i="31"/>
  <c r="A325" i="31"/>
  <c r="A326" i="31"/>
  <c r="A308" i="31"/>
  <c r="A309" i="31"/>
  <c r="A310" i="31"/>
  <c r="A311" i="31"/>
  <c r="A312" i="31"/>
  <c r="A313" i="31"/>
  <c r="A295" i="31"/>
  <c r="A296" i="31"/>
  <c r="A297" i="31"/>
  <c r="A298" i="31"/>
  <c r="A299" i="31"/>
  <c r="A300" i="31"/>
  <c r="A283" i="31"/>
  <c r="A284" i="31"/>
  <c r="A285" i="31"/>
  <c r="A286" i="31"/>
  <c r="A287" i="31"/>
  <c r="A273" i="31"/>
  <c r="A274" i="31"/>
  <c r="A275" i="31"/>
  <c r="A261" i="31"/>
  <c r="A262" i="31"/>
  <c r="A263" i="31"/>
  <c r="A264" i="31"/>
  <c r="A265" i="31"/>
  <c r="A246" i="31"/>
  <c r="A247" i="31"/>
  <c r="A248" i="31"/>
  <c r="A249" i="31"/>
  <c r="A250" i="31"/>
  <c r="A251" i="31"/>
  <c r="A233" i="31"/>
  <c r="A234" i="31"/>
  <c r="A235" i="31"/>
  <c r="A236" i="31"/>
  <c r="A237" i="31"/>
  <c r="A238" i="31"/>
  <c r="A220" i="31"/>
  <c r="A221" i="31"/>
  <c r="A222" i="31"/>
  <c r="A223" i="31"/>
  <c r="A224" i="31"/>
  <c r="A225" i="31"/>
  <c r="A207" i="31"/>
  <c r="A208" i="31"/>
  <c r="A209" i="31"/>
  <c r="A210" i="31"/>
  <c r="A211" i="31"/>
  <c r="A212" i="31"/>
  <c r="A194" i="31"/>
  <c r="A195" i="31"/>
  <c r="A196" i="31"/>
  <c r="A197" i="31"/>
  <c r="A198" i="31"/>
  <c r="A199" i="31"/>
  <c r="A182" i="31"/>
  <c r="A183" i="31"/>
  <c r="A184" i="31"/>
  <c r="A185" i="31"/>
  <c r="A186" i="31"/>
  <c r="A169" i="31"/>
  <c r="A170" i="31"/>
  <c r="A171" i="31"/>
  <c r="A172" i="31"/>
  <c r="A173" i="31"/>
  <c r="A174" i="31"/>
  <c r="A156" i="31"/>
  <c r="A157" i="31"/>
  <c r="A158" i="31"/>
  <c r="A159" i="31"/>
  <c r="A160" i="31"/>
  <c r="A161" i="31"/>
  <c r="A143" i="31"/>
  <c r="A144" i="31"/>
  <c r="A145" i="31"/>
  <c r="A146" i="31"/>
  <c r="A147" i="31"/>
  <c r="A148" i="31"/>
  <c r="A130" i="31"/>
  <c r="A131" i="31"/>
  <c r="A132" i="31"/>
  <c r="A133" i="31"/>
  <c r="A134" i="31"/>
  <c r="A135" i="31"/>
  <c r="A119" i="31"/>
  <c r="A120" i="31"/>
  <c r="A121" i="31"/>
  <c r="A122" i="31"/>
  <c r="A123" i="31"/>
  <c r="A106" i="31"/>
  <c r="A107" i="31"/>
  <c r="A108" i="31"/>
  <c r="A109" i="31"/>
  <c r="A110" i="31"/>
  <c r="A111" i="31"/>
  <c r="A93" i="31"/>
  <c r="A94" i="31"/>
  <c r="A95" i="31"/>
  <c r="A96" i="31"/>
  <c r="A97" i="31"/>
  <c r="A98" i="31"/>
  <c r="A80" i="31"/>
  <c r="A81" i="31"/>
  <c r="A82" i="31"/>
  <c r="A83" i="31"/>
  <c r="A84" i="31"/>
  <c r="A85" i="31"/>
  <c r="A62" i="31"/>
  <c r="A63" i="31"/>
  <c r="A64" i="31"/>
  <c r="A65" i="31"/>
  <c r="A66" i="31"/>
  <c r="A67" i="31"/>
  <c r="A53" i="31"/>
  <c r="A54" i="31"/>
  <c r="A40" i="31"/>
  <c r="A41" i="31"/>
  <c r="A42" i="31"/>
  <c r="A43" i="31"/>
  <c r="A44" i="31"/>
  <c r="A45" i="31"/>
  <c r="A30" i="31"/>
  <c r="A31" i="31"/>
  <c r="A32" i="31"/>
  <c r="A17" i="31"/>
  <c r="A18" i="31"/>
  <c r="A19" i="31"/>
  <c r="A20" i="31"/>
  <c r="A21" i="31"/>
  <c r="A22" i="31"/>
  <c r="A4" i="31"/>
  <c r="A5" i="31"/>
  <c r="A6" i="31"/>
  <c r="A7" i="31"/>
  <c r="A8" i="31"/>
  <c r="A9" i="31"/>
  <c r="H34" i="32"/>
  <c r="D19" i="23" l="1"/>
  <c r="D21" i="23"/>
  <c r="D23" i="23"/>
  <c r="D25" i="23"/>
  <c r="D27" i="23"/>
  <c r="D29" i="23"/>
  <c r="D31" i="23"/>
  <c r="D33" i="23"/>
  <c r="D35" i="23"/>
  <c r="D37" i="23"/>
  <c r="D39" i="23"/>
  <c r="D41" i="23"/>
  <c r="D43" i="23"/>
  <c r="D45" i="23"/>
  <c r="D47" i="23"/>
  <c r="D49" i="23"/>
  <c r="D51" i="23"/>
  <c r="D53" i="23"/>
  <c r="E19" i="23"/>
  <c r="E21" i="23"/>
  <c r="E23" i="23"/>
  <c r="E25" i="23"/>
  <c r="E27" i="23"/>
  <c r="E29" i="23"/>
  <c r="E31" i="23"/>
  <c r="E33" i="23"/>
  <c r="E35" i="23"/>
  <c r="E37" i="23"/>
  <c r="E39" i="23"/>
  <c r="E41" i="23"/>
  <c r="E43" i="23"/>
  <c r="E45" i="23"/>
  <c r="E47" i="23"/>
  <c r="E49" i="23"/>
  <c r="E51" i="23"/>
  <c r="E53" i="23"/>
  <c r="F19" i="23"/>
  <c r="F21" i="23"/>
  <c r="F23" i="23"/>
  <c r="F25" i="23"/>
  <c r="F27" i="23"/>
  <c r="F29" i="23"/>
  <c r="F31" i="23"/>
  <c r="F33" i="23"/>
  <c r="F35" i="23"/>
  <c r="F39" i="23"/>
  <c r="F41" i="23"/>
  <c r="F43" i="23"/>
  <c r="F45" i="23"/>
  <c r="F47" i="23"/>
  <c r="F49" i="23"/>
  <c r="F51" i="23"/>
  <c r="F53" i="23"/>
  <c r="G19" i="23"/>
  <c r="G21" i="23"/>
  <c r="G23" i="23"/>
  <c r="G25" i="23"/>
  <c r="G27" i="23"/>
  <c r="G29" i="23"/>
  <c r="G31" i="23"/>
  <c r="G33" i="23"/>
  <c r="G35" i="23"/>
  <c r="G39" i="23"/>
  <c r="G43" i="23"/>
  <c r="G47" i="23"/>
  <c r="G51" i="23"/>
  <c r="F37" i="23"/>
  <c r="G37" i="23"/>
  <c r="G41" i="23"/>
  <c r="G45" i="23"/>
  <c r="G49" i="23"/>
  <c r="G53" i="23"/>
  <c r="C21" i="23"/>
  <c r="D24" i="23"/>
  <c r="H26" i="23"/>
  <c r="B30" i="23"/>
  <c r="F32" i="23"/>
  <c r="C35" i="23"/>
  <c r="D38" i="23"/>
  <c r="H40" i="23"/>
  <c r="B44" i="23"/>
  <c r="F46" i="23"/>
  <c r="C49" i="23"/>
  <c r="D52" i="23"/>
  <c r="B18" i="23"/>
  <c r="E24" i="23"/>
  <c r="B27" i="23"/>
  <c r="C30" i="23"/>
  <c r="G32" i="23"/>
  <c r="E38" i="23"/>
  <c r="B41" i="23"/>
  <c r="G46" i="23"/>
  <c r="H49" i="23"/>
  <c r="F24" i="23"/>
  <c r="D30" i="23"/>
  <c r="B36" i="23"/>
  <c r="C41" i="23"/>
  <c r="H46" i="23"/>
  <c r="F52" i="23"/>
  <c r="C22" i="23"/>
  <c r="B33" i="23"/>
  <c r="H41" i="23"/>
  <c r="B47" i="23"/>
  <c r="G52" i="23"/>
  <c r="C19" i="23"/>
  <c r="H24" i="23"/>
  <c r="F30" i="23"/>
  <c r="D36" i="23"/>
  <c r="B42" i="23"/>
  <c r="C47" i="23"/>
  <c r="H52" i="23"/>
  <c r="E22" i="23"/>
  <c r="B25" i="23"/>
  <c r="C28" i="23"/>
  <c r="G30" i="23"/>
  <c r="E36" i="23"/>
  <c r="B39" i="23"/>
  <c r="G44" i="23"/>
  <c r="E50" i="23"/>
  <c r="B53" i="23"/>
  <c r="B20" i="23"/>
  <c r="C25" i="23"/>
  <c r="D28" i="23"/>
  <c r="B34" i="23"/>
  <c r="C39" i="23"/>
  <c r="H44" i="23"/>
  <c r="F50" i="23"/>
  <c r="E28" i="23"/>
  <c r="H39" i="23"/>
  <c r="C48" i="23"/>
  <c r="F28" i="23"/>
  <c r="D48" i="23"/>
  <c r="E34" i="23"/>
  <c r="G18" i="23"/>
  <c r="F20" i="23"/>
  <c r="H28" i="23"/>
  <c r="F34" i="23"/>
  <c r="D40" i="23"/>
  <c r="F48" i="23"/>
  <c r="F26" i="23"/>
  <c r="C43" i="23"/>
  <c r="D18" i="23"/>
  <c r="C24" i="23"/>
  <c r="H29" i="23"/>
  <c r="B35" i="23"/>
  <c r="H43" i="23"/>
  <c r="H21" i="23"/>
  <c r="H35" i="23"/>
  <c r="C44" i="23"/>
  <c r="E52" i="23"/>
  <c r="B22" i="23"/>
  <c r="C27" i="23"/>
  <c r="H32" i="23"/>
  <c r="F38" i="23"/>
  <c r="D44" i="23"/>
  <c r="B50" i="23"/>
  <c r="B19" i="23"/>
  <c r="G24" i="23"/>
  <c r="H27" i="23"/>
  <c r="E30" i="23"/>
  <c r="C36" i="23"/>
  <c r="G38" i="23"/>
  <c r="E44" i="23"/>
  <c r="C50" i="23"/>
  <c r="D22" i="23"/>
  <c r="B28" i="23"/>
  <c r="C33" i="23"/>
  <c r="H38" i="23"/>
  <c r="F44" i="23"/>
  <c r="D50" i="23"/>
  <c r="H19" i="23"/>
  <c r="H33" i="23"/>
  <c r="C42" i="23"/>
  <c r="H47" i="23"/>
  <c r="F22" i="23"/>
  <c r="H30" i="23"/>
  <c r="F36" i="23"/>
  <c r="D42" i="23"/>
  <c r="B48" i="23"/>
  <c r="C53" i="23"/>
  <c r="C20" i="23"/>
  <c r="G22" i="23"/>
  <c r="H25" i="23"/>
  <c r="B31" i="23"/>
  <c r="C34" i="23"/>
  <c r="G36" i="23"/>
  <c r="E42" i="23"/>
  <c r="B45" i="23"/>
  <c r="G50" i="23"/>
  <c r="H53" i="23"/>
  <c r="D20" i="23"/>
  <c r="H22" i="23"/>
  <c r="C31" i="23"/>
  <c r="D34" i="23"/>
  <c r="H36" i="23"/>
  <c r="B40" i="23"/>
  <c r="F42" i="23"/>
  <c r="C45" i="23"/>
  <c r="H50" i="23"/>
  <c r="C26" i="23"/>
  <c r="E48" i="23"/>
  <c r="B32" i="23"/>
  <c r="H42" i="23"/>
  <c r="C51" i="23"/>
  <c r="C29" i="23"/>
  <c r="H34" i="23"/>
  <c r="B38" i="23"/>
  <c r="H48" i="23"/>
  <c r="B26" i="23"/>
  <c r="H18" i="23"/>
  <c r="E20" i="23"/>
  <c r="B23" i="23"/>
  <c r="G28" i="23"/>
  <c r="H31" i="23"/>
  <c r="B37" i="23"/>
  <c r="C40" i="23"/>
  <c r="G42" i="23"/>
  <c r="H45" i="23"/>
  <c r="B51" i="23"/>
  <c r="D26" i="23"/>
  <c r="C37" i="23"/>
  <c r="B46" i="23"/>
  <c r="F18" i="23"/>
  <c r="D32" i="23"/>
  <c r="F40" i="23"/>
  <c r="B52" i="23"/>
  <c r="B49" i="23"/>
  <c r="C23" i="23"/>
  <c r="G20" i="23"/>
  <c r="H23" i="23"/>
  <c r="E26" i="23"/>
  <c r="B29" i="23"/>
  <c r="C32" i="23"/>
  <c r="G34" i="23"/>
  <c r="H37" i="23"/>
  <c r="E40" i="23"/>
  <c r="B43" i="23"/>
  <c r="C46" i="23"/>
  <c r="G48" i="23"/>
  <c r="H51" i="23"/>
  <c r="E18" i="23"/>
  <c r="B24" i="23"/>
  <c r="D46" i="23"/>
  <c r="B21" i="23"/>
  <c r="G26" i="23"/>
  <c r="E32" i="23"/>
  <c r="C38" i="23"/>
  <c r="E46" i="23"/>
  <c r="C18" i="23"/>
  <c r="H20" i="23"/>
  <c r="G40" i="23"/>
  <c r="C52" i="23"/>
  <c r="B47" i="15"/>
  <c r="D49" i="15"/>
  <c r="F51" i="15"/>
  <c r="B54" i="15"/>
  <c r="C47" i="15"/>
  <c r="E49" i="15"/>
  <c r="G51" i="15"/>
  <c r="C54" i="15"/>
  <c r="D47" i="15"/>
  <c r="F49" i="15"/>
  <c r="B52" i="15"/>
  <c r="D54" i="15"/>
  <c r="E47" i="15"/>
  <c r="G49" i="15"/>
  <c r="C52" i="15"/>
  <c r="E54" i="15"/>
  <c r="B50" i="15"/>
  <c r="D52" i="15"/>
  <c r="F54" i="15"/>
  <c r="F47" i="15"/>
  <c r="B48" i="15"/>
  <c r="D50" i="15"/>
  <c r="B49" i="15"/>
  <c r="G47" i="15"/>
  <c r="E51" i="15"/>
  <c r="E55" i="15"/>
  <c r="D48" i="15"/>
  <c r="G55" i="15"/>
  <c r="G52" i="15"/>
  <c r="B53" i="15"/>
  <c r="C53" i="15"/>
  <c r="D53" i="15"/>
  <c r="E53" i="15"/>
  <c r="E50" i="15"/>
  <c r="G53" i="15"/>
  <c r="C48" i="15"/>
  <c r="E52" i="15"/>
  <c r="F55" i="15"/>
  <c r="F52" i="15"/>
  <c r="E48" i="15"/>
  <c r="F48" i="15"/>
  <c r="G48" i="15"/>
  <c r="C49" i="15"/>
  <c r="F53" i="15"/>
  <c r="F50" i="15"/>
  <c r="G54" i="15"/>
  <c r="D55" i="15"/>
  <c r="C50" i="15"/>
  <c r="G50" i="15"/>
  <c r="D51" i="15"/>
  <c r="B51" i="15"/>
  <c r="B55" i="15"/>
  <c r="C51" i="15"/>
  <c r="C55" i="15"/>
  <c r="F46" i="15"/>
  <c r="G46" i="15"/>
  <c r="E46" i="15"/>
  <c r="D46" i="15"/>
  <c r="C46" i="15"/>
  <c r="B46" i="15"/>
  <c r="A5" i="43"/>
  <c r="A4" i="43"/>
  <c r="G16" i="37"/>
  <c r="G17" i="37"/>
  <c r="G18" i="37"/>
  <c r="G19" i="37"/>
  <c r="G34" i="32"/>
  <c r="A389" i="31"/>
  <c r="A379" i="31"/>
  <c r="A366" i="31"/>
  <c r="A353" i="31"/>
  <c r="A340" i="31"/>
  <c r="A327" i="31"/>
  <c r="A314" i="31"/>
  <c r="A301" i="31"/>
  <c r="A288" i="31"/>
  <c r="A276" i="31"/>
  <c r="A266" i="31"/>
  <c r="A252" i="31"/>
  <c r="A239" i="31"/>
  <c r="A226" i="31"/>
  <c r="A213" i="31"/>
  <c r="A200" i="31"/>
  <c r="A187" i="31"/>
  <c r="A175" i="31"/>
  <c r="A162" i="31"/>
  <c r="A149" i="31"/>
  <c r="A136" i="31"/>
  <c r="A124" i="31"/>
  <c r="A112" i="31"/>
  <c r="A99" i="31"/>
  <c r="A86" i="31"/>
  <c r="A68" i="31"/>
  <c r="A55" i="31"/>
  <c r="A46" i="31"/>
  <c r="A33" i="31"/>
  <c r="A23" i="31"/>
  <c r="A10" i="31"/>
  <c r="A401" i="31" l="1"/>
  <c r="D61" i="3" l="1"/>
  <c r="D60" i="3"/>
  <c r="D58" i="3"/>
  <c r="D57" i="3"/>
  <c r="D55" i="3"/>
  <c r="D54" i="3"/>
  <c r="D52" i="3"/>
  <c r="D51" i="3"/>
  <c r="D49" i="3"/>
  <c r="D48" i="3"/>
  <c r="D46" i="3"/>
  <c r="D45" i="3"/>
  <c r="A6" i="43" l="1"/>
  <c r="A7" i="43"/>
  <c r="A8" i="43"/>
  <c r="A9" i="43"/>
  <c r="A10" i="43"/>
  <c r="A11" i="43"/>
  <c r="A12" i="43"/>
  <c r="A13" i="43"/>
  <c r="A14" i="43"/>
  <c r="A15" i="43"/>
  <c r="A16" i="43"/>
  <c r="A17" i="43"/>
  <c r="A18" i="43"/>
  <c r="A19" i="43"/>
  <c r="A20" i="43"/>
  <c r="A2" i="43" l="1"/>
  <c r="B69" i="15" l="1"/>
  <c r="G70" i="15"/>
  <c r="C72" i="15"/>
  <c r="H70" i="15"/>
  <c r="I70" i="15"/>
  <c r="E72" i="15"/>
  <c r="J73" i="15"/>
  <c r="J70" i="15"/>
  <c r="F72" i="15"/>
  <c r="J69" i="15"/>
  <c r="B71" i="15"/>
  <c r="G72" i="15"/>
  <c r="I69" i="15"/>
  <c r="C71" i="15"/>
  <c r="H72" i="15"/>
  <c r="H69" i="15"/>
  <c r="F71" i="15"/>
  <c r="D73" i="15"/>
  <c r="J71" i="15"/>
  <c r="G73" i="15"/>
  <c r="I73" i="15"/>
  <c r="D71" i="15"/>
  <c r="I72" i="15"/>
  <c r="G69" i="15"/>
  <c r="E69" i="15"/>
  <c r="C69" i="15"/>
  <c r="I71" i="15"/>
  <c r="F73" i="15"/>
  <c r="B72" i="15"/>
  <c r="D72" i="15"/>
  <c r="E71" i="15"/>
  <c r="J72" i="15"/>
  <c r="F69" i="15"/>
  <c r="B73" i="15"/>
  <c r="E73" i="15"/>
  <c r="F70" i="15"/>
  <c r="B70" i="15"/>
  <c r="G71" i="15"/>
  <c r="C73" i="15"/>
  <c r="D69" i="15"/>
  <c r="C70" i="15"/>
  <c r="H71" i="15"/>
  <c r="E70" i="15"/>
  <c r="H73" i="15"/>
  <c r="D70" i="15"/>
  <c r="O6" i="37"/>
  <c r="AB16" i="37" l="1"/>
  <c r="Q25" i="37"/>
  <c r="Q17" i="37"/>
  <c r="T24" i="37"/>
  <c r="T15" i="37"/>
  <c r="X22" i="37"/>
  <c r="Z15" i="37"/>
  <c r="Z22" i="37"/>
  <c r="AB29" i="37"/>
  <c r="AB21" i="37"/>
  <c r="Q24" i="37"/>
  <c r="Q16" i="37"/>
  <c r="T23" i="37"/>
  <c r="X29" i="37"/>
  <c r="X21" i="37"/>
  <c r="Z29" i="37"/>
  <c r="Z21" i="37"/>
  <c r="AB28" i="37"/>
  <c r="AB20" i="37"/>
  <c r="AB18" i="37"/>
  <c r="Q29" i="37"/>
  <c r="Q21" i="37"/>
  <c r="T28" i="37"/>
  <c r="T20" i="37"/>
  <c r="X26" i="37"/>
  <c r="X18" i="37"/>
  <c r="Z26" i="37"/>
  <c r="Z18" i="37"/>
  <c r="AB25" i="37"/>
  <c r="AB17" i="37"/>
  <c r="Q28" i="37"/>
  <c r="Q20" i="37"/>
  <c r="T27" i="37"/>
  <c r="T19" i="37"/>
  <c r="X25" i="37"/>
  <c r="X17" i="37"/>
  <c r="Z25" i="37"/>
  <c r="Z17" i="37"/>
  <c r="AB24" i="37"/>
  <c r="Q27" i="37"/>
  <c r="Q23" i="37"/>
  <c r="Q19" i="37"/>
  <c r="T16" i="37"/>
  <c r="T26" i="37"/>
  <c r="T22" i="37"/>
  <c r="T18" i="37"/>
  <c r="X28" i="37"/>
  <c r="X24" i="37"/>
  <c r="X20" i="37"/>
  <c r="X16" i="37"/>
  <c r="Z28" i="37"/>
  <c r="Z24" i="37"/>
  <c r="Z20" i="37"/>
  <c r="Z16" i="37"/>
  <c r="AB27" i="37"/>
  <c r="AB23" i="37"/>
  <c r="AB19" i="37"/>
  <c r="Q15" i="37"/>
  <c r="Q26" i="37"/>
  <c r="Q22" i="37"/>
  <c r="Q18" i="37"/>
  <c r="T29" i="37"/>
  <c r="T25" i="37"/>
  <c r="T21" i="37"/>
  <c r="T17" i="37"/>
  <c r="X27" i="37"/>
  <c r="X23" i="37"/>
  <c r="X19" i="37"/>
  <c r="X15" i="37"/>
  <c r="Z27" i="37"/>
  <c r="Z23" i="37"/>
  <c r="Z19" i="37"/>
  <c r="AB15" i="37"/>
  <c r="AB26" i="37"/>
  <c r="AB22" i="37"/>
  <c r="E70" i="3"/>
  <c r="I25" i="37" l="1"/>
  <c r="I26" i="37"/>
  <c r="I27" i="37"/>
  <c r="I24" i="37"/>
  <c r="B23" i="37" l="1"/>
  <c r="B15" i="37"/>
  <c r="B31" i="37"/>
  <c r="A68" i="3" l="1"/>
  <c r="D34" i="32" l="1"/>
  <c r="E34" i="32"/>
  <c r="F34" i="32"/>
  <c r="C34" i="32"/>
  <c r="I36" i="32" l="1"/>
  <c r="A2" i="16"/>
  <c r="A1" i="16"/>
  <c r="E26" i="5"/>
  <c r="E25" i="5"/>
  <c r="E24" i="5"/>
  <c r="E23" i="5"/>
  <c r="E22" i="5"/>
  <c r="E21" i="5"/>
  <c r="E16" i="5"/>
  <c r="E15" i="5"/>
  <c r="E14" i="5"/>
  <c r="E13" i="5"/>
  <c r="E12" i="5"/>
  <c r="E11" i="5"/>
  <c r="E10" i="5"/>
  <c r="E8" i="5"/>
  <c r="E7" i="5"/>
  <c r="E22" i="4"/>
  <c r="E21" i="4"/>
  <c r="E20" i="4"/>
  <c r="E19" i="4"/>
  <c r="E17" i="4"/>
  <c r="E16" i="4"/>
  <c r="E15" i="4"/>
  <c r="E14" i="4"/>
  <c r="E12" i="4"/>
  <c r="E10" i="4"/>
  <c r="E8" i="4"/>
  <c r="E7" i="4"/>
  <c r="E72" i="3"/>
  <c r="E69" i="3"/>
  <c r="E67" i="3"/>
  <c r="E15" i="3"/>
  <c r="B19" i="15" l="1"/>
  <c r="D22" i="15"/>
  <c r="F22" i="15"/>
  <c r="F27" i="15"/>
  <c r="F32" i="15"/>
  <c r="F23" i="15"/>
  <c r="G26" i="15"/>
  <c r="B30" i="15"/>
  <c r="B26" i="15"/>
  <c r="E31" i="15"/>
  <c r="F26" i="15"/>
  <c r="F34" i="15"/>
  <c r="F30" i="15"/>
  <c r="B29" i="15"/>
  <c r="B32" i="15"/>
  <c r="G20" i="15"/>
  <c r="C27" i="15"/>
  <c r="E27" i="15"/>
  <c r="C24" i="15"/>
  <c r="C28" i="15"/>
  <c r="D23" i="15"/>
  <c r="C20" i="15"/>
  <c r="F19" i="15"/>
  <c r="B20" i="15"/>
  <c r="D21" i="15"/>
  <c r="F21" i="15"/>
  <c r="B22" i="15"/>
  <c r="F24" i="15"/>
  <c r="B25" i="15"/>
  <c r="G19" i="15"/>
  <c r="F29" i="15"/>
  <c r="B33" i="15"/>
  <c r="C26" i="15"/>
  <c r="C32" i="15"/>
  <c r="C31" i="15"/>
  <c r="D19" i="15"/>
  <c r="E24" i="15"/>
  <c r="B24" i="15"/>
  <c r="D24" i="15"/>
  <c r="B27" i="15"/>
  <c r="D27" i="15"/>
  <c r="D32" i="15"/>
  <c r="E20" i="15"/>
  <c r="D28" i="15"/>
  <c r="D26" i="15"/>
  <c r="D29" i="15"/>
  <c r="F20" i="15"/>
  <c r="F28" i="15"/>
  <c r="F31" i="15"/>
  <c r="C23" i="15"/>
  <c r="C29" i="15"/>
  <c r="E32" i="15"/>
  <c r="E29" i="15"/>
  <c r="E28" i="15"/>
  <c r="G31" i="15"/>
  <c r="G30" i="15"/>
  <c r="B23" i="15"/>
  <c r="D20" i="15"/>
  <c r="G29" i="15"/>
  <c r="D30" i="15"/>
  <c r="B31" i="15"/>
  <c r="D31" i="15"/>
  <c r="B34" i="15"/>
  <c r="D34" i="15"/>
  <c r="E25" i="15"/>
  <c r="B21" i="15"/>
  <c r="E19" i="15"/>
  <c r="E22" i="15"/>
  <c r="G27" i="15"/>
  <c r="C21" i="15"/>
  <c r="E21" i="15"/>
  <c r="C19" i="15"/>
  <c r="C22" i="15"/>
  <c r="G24" i="15"/>
  <c r="C25" i="15"/>
  <c r="C30" i="15"/>
  <c r="E23" i="15"/>
  <c r="G23" i="15"/>
  <c r="G21" i="15"/>
  <c r="G25" i="15"/>
  <c r="G33" i="15"/>
  <c r="G34" i="15"/>
  <c r="E26" i="15"/>
  <c r="E30" i="15"/>
  <c r="B28" i="15"/>
  <c r="D25" i="15"/>
  <c r="D33" i="15"/>
  <c r="F33" i="15"/>
  <c r="G22" i="15"/>
  <c r="G28" i="15"/>
  <c r="C34" i="15"/>
  <c r="E34" i="15"/>
  <c r="F25" i="15"/>
  <c r="G32" i="15"/>
  <c r="C33" i="15"/>
  <c r="E33" i="15"/>
  <c r="H32" i="15"/>
  <c r="H27" i="15"/>
  <c r="H20" i="15"/>
  <c r="H26" i="15"/>
  <c r="H24" i="15"/>
  <c r="H33" i="15"/>
  <c r="H31" i="15"/>
  <c r="H28" i="15"/>
  <c r="H30" i="15"/>
  <c r="H29" i="15"/>
  <c r="H34" i="15"/>
  <c r="H25" i="15"/>
  <c r="H23" i="15"/>
  <c r="H21" i="15"/>
  <c r="F39" i="15"/>
  <c r="C38" i="15"/>
  <c r="F38" i="15"/>
  <c r="D39" i="15"/>
  <c r="F37" i="15"/>
  <c r="C39" i="15"/>
  <c r="F36" i="15"/>
  <c r="D38"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Vitello, Sophia (ENE)</author>
  </authors>
  <commentList>
    <comment ref="F12" authorId="0" shapeId="0" xr:uid="{47227477-F216-415D-9FFC-6D944740CD28}">
      <text>
        <r>
          <rPr>
            <sz val="9"/>
            <color indexed="81"/>
            <rFont val="Tahoma"/>
            <family val="2"/>
          </rPr>
          <t>Please specify blend (e.g., B5, B10, B20, etc). If additional blends have been purchased, please provide additional information in "Notes" section.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Vitello, Sophia (ENE)</author>
  </authors>
  <commentList>
    <comment ref="F10" authorId="0" shapeId="0" xr:uid="{E5DC7E37-10A5-4DE8-B8A4-4C57729F656A}">
      <text>
        <r>
          <rPr>
            <sz val="9"/>
            <color indexed="81"/>
            <rFont val="Tahoma"/>
            <family val="2"/>
          </rPr>
          <t>Please specify blend (e.g., B5, B10, B20, etc). If additional blends have been purchased, please provide additional information in "Notes" section.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tc={745DA904-F801-40A8-B3BA-B7D6D1F7004F}</author>
  </authors>
  <commentList>
    <comment ref="AD31" authorId="0" shapeId="0" xr:uid="{745DA904-F801-40A8-B3BA-B7D6D1F7004F}">
      <text>
        <t>[Threaded comment]
Your version of Excel allows you to read this threaded comment; however, any edits to it will get removed if the file is opened in a newer version of Excel. Learn more: https://go.microsoft.com/fwlink/?linkid=870924
Comment:
    Add "including seed mix or species planted, if applicable"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tc={BA9D67E2-2FB6-410A-AAB1-5D74D920942A}</author>
  </authors>
  <commentList>
    <comment ref="F100" authorId="0" shapeId="0" xr:uid="{BA9D67E2-2FB6-410A-AAB1-5D74D920942A}">
      <text>
        <t>[Threaded comment]
Your version of Excel allows you to read this threaded comment; however, any edits to it will get removed if the file is opened in a newer version of Excel. Learn more: https://go.microsoft.com/fwlink/?linkid=870924
Comment:
    Exact size TBD; likely 4-4.5</t>
      </text>
    </comment>
  </commentList>
</comments>
</file>

<file path=xl/sharedStrings.xml><?xml version="1.0" encoding="utf-8"?>
<sst xmlns="http://schemas.openxmlformats.org/spreadsheetml/2006/main" count="8201" uniqueCount="2016">
  <si>
    <t>EXECUTIVE OFFICE OF ENERGY AND ENVIRONMENTAL AFFAIRS</t>
  </si>
  <si>
    <t>DEPARTMENT OF ENERGY RESOURCES</t>
  </si>
  <si>
    <t>Leading by Example Program</t>
  </si>
  <si>
    <t>General</t>
  </si>
  <si>
    <t xml:space="preserve">Where appropriate, we have automated additional tabs to pre-populate with previously submitted data. As with last year's form, ALL pre-populated fields rely on the selection of your agency/campus from the "Contact Information" tab dropdown. If not selected, no data will pre-populate. Additionally, you will no longer be able to select your agency/campus on individual tabs. We have also condensed or removed some sheets to try simplify the reporting process. </t>
  </si>
  <si>
    <t>Sustainability</t>
  </si>
  <si>
    <t>To the best of your ability, please enter the correct information and energy consumption data in the following tabs:</t>
  </si>
  <si>
    <t>Contact Info</t>
  </si>
  <si>
    <t xml:space="preserve">Select your agency/campus from the dropdown list provided and contact information will autpopulate. Additional fields are available for contact information that is incorrect or not listed. </t>
  </si>
  <si>
    <t>Square Footage</t>
  </si>
  <si>
    <t>Electricity Consumption</t>
  </si>
  <si>
    <t>This tab includes electricity consumption and costs associated with grid electricity purchases, on-site generation, and net meter credit agreements. Please fill out electricity data for all the sources that apply to your facilities. Please note that we also ask for data on Renewable Energy Certificates and Alternative Energy Credits purchased/sold separate from the DCAMM state contract.</t>
  </si>
  <si>
    <t>Building Fuel Consumption</t>
  </si>
  <si>
    <t xml:space="preserve">This tab includes energy data associated with all building fuels except for electricity and on-site generation at buildings.  Please enter consumption information for all non-electric building energy use in this tab, including natural gas, oil, propane, etc. </t>
  </si>
  <si>
    <t>Vehicle &amp; Other Fuel Consumption</t>
  </si>
  <si>
    <t xml:space="preserve">This tab includes vehicle energy data, as well as energy data associated with any facility operations not attributed to building or vehicle use (e.g. fuel for boats/aircraft, landscaping equipment, etc.). </t>
  </si>
  <si>
    <t>Installed Clean Power</t>
  </si>
  <si>
    <t>On this tab you will find a pre-populated list of renewable, onsite generation, energy storage, and renewable thermal projects that have been reported to LBE for your agency/campus, along with their installed capacity. Please make any corrections, where necessary, and enter any additional renewable projects that you have installed.</t>
  </si>
  <si>
    <t>Vehicle Fleet</t>
  </si>
  <si>
    <t>EV Charging Stations</t>
  </si>
  <si>
    <t>This tab requests information about current and upcoming EV charging stations at your facilities.</t>
  </si>
  <si>
    <t xml:space="preserve">This tab requests information on a suite of sustainability efforts at your facilities including, waste diversion, water use &amp; conervation, sustainable lanscaping activities, and other sustainability efforts not captured elsewhere in the tracking form. </t>
  </si>
  <si>
    <t>INSTRUCTIONS ON FILLING OUT TAB</t>
  </si>
  <si>
    <t xml:space="preserve">Note: If your agency/campus is not selected from the dropdown menu below, subsequent tabs will not display any pre-populated data. </t>
  </si>
  <si>
    <t>Please answer all items in yellow, where appropriate.</t>
  </si>
  <si>
    <t>Contact Information</t>
  </si>
  <si>
    <t>Agency/Campus:</t>
  </si>
  <si>
    <t>Bristol Comm. College</t>
  </si>
  <si>
    <t>Contact Name 1:</t>
  </si>
  <si>
    <t xml:space="preserve">Email: </t>
  </si>
  <si>
    <t xml:space="preserve"> Title:</t>
  </si>
  <si>
    <t>Phone:</t>
  </si>
  <si>
    <t>Contact Name 2:</t>
  </si>
  <si>
    <t xml:space="preserve">Contact Name 3: </t>
  </si>
  <si>
    <t xml:space="preserve">Contact Name 4: </t>
  </si>
  <si>
    <t>Framingham State University</t>
  </si>
  <si>
    <t xml:space="preserve">Agency </t>
  </si>
  <si>
    <t>Contact</t>
  </si>
  <si>
    <t>Contact Title</t>
  </si>
  <si>
    <t xml:space="preserve">Email </t>
  </si>
  <si>
    <t>Phone</t>
  </si>
  <si>
    <t>Alternate Contact</t>
  </si>
  <si>
    <t>Alternate Contact Title</t>
  </si>
  <si>
    <t xml:space="preserve">Alternate Email </t>
  </si>
  <si>
    <t>Alternate Phone</t>
  </si>
  <si>
    <t>Alternate Contact 2</t>
  </si>
  <si>
    <t>Alternate Contact Title 2</t>
  </si>
  <si>
    <t>Alternate Email 2</t>
  </si>
  <si>
    <t>Alternate Phone 2</t>
  </si>
  <si>
    <t>Please select your answer from the dropdown</t>
  </si>
  <si>
    <t>-</t>
  </si>
  <si>
    <t>Berkshire Comm. College</t>
  </si>
  <si>
    <t>David Moran</t>
  </si>
  <si>
    <t>Building Maintenance Supervisor</t>
  </si>
  <si>
    <t>dmoran@berkshirecc.edu</t>
  </si>
  <si>
    <t>(413) 236-3028</t>
  </si>
  <si>
    <t>Director of Facilites</t>
  </si>
  <si>
    <t>413-236-3015</t>
  </si>
  <si>
    <t>Bridgewater State University</t>
  </si>
  <si>
    <t>Patricia Delaney</t>
  </si>
  <si>
    <t>Asst. Director EH&amp;S Officer</t>
  </si>
  <si>
    <t>PDELANEY@bridgew.edu</t>
  </si>
  <si>
    <t>508-531-2751</t>
  </si>
  <si>
    <t>Karen Jason</t>
  </si>
  <si>
    <t>Vice President Operations</t>
  </si>
  <si>
    <t>kjason@bridgew.edu</t>
  </si>
  <si>
    <t>508-531-2750</t>
  </si>
  <si>
    <t>Asst. VP of Administration &amp; Finance</t>
  </si>
  <si>
    <t>508-678-2811 x3058</t>
  </si>
  <si>
    <t>Barbara Cadima</t>
  </si>
  <si>
    <t>Facilities</t>
  </si>
  <si>
    <t>Barbara.Cadima@bristolcc.edu</t>
  </si>
  <si>
    <t>774-357-2533</t>
  </si>
  <si>
    <t>Bunker Hill Comm. College</t>
  </si>
  <si>
    <t>Gary Bigelow</t>
  </si>
  <si>
    <t>Executive Director of Facilities</t>
  </si>
  <si>
    <t>gbigelow@bhcc.mass.edu</t>
  </si>
  <si>
    <t>617-936-1985</t>
  </si>
  <si>
    <t>Bureau of the State House</t>
  </si>
  <si>
    <t>Cape Cod Comm. College</t>
  </si>
  <si>
    <t>Joseph MacKinnon</t>
  </si>
  <si>
    <t>Director, Facilities Management</t>
  </si>
  <si>
    <t>jmackinnon@capecod.edu</t>
  </si>
  <si>
    <t xml:space="preserve"> -</t>
  </si>
  <si>
    <t>Mark Waldruff</t>
  </si>
  <si>
    <t>Facilities Associate</t>
  </si>
  <si>
    <t>mwaldruff@capecod.edu</t>
  </si>
  <si>
    <t>508-362-2131 x4324</t>
  </si>
  <si>
    <t>Steve Zazzera</t>
  </si>
  <si>
    <t>Project Specialist</t>
  </si>
  <si>
    <t>szazzera@capecod.edu</t>
  </si>
  <si>
    <t>774-330-4411</t>
  </si>
  <si>
    <t>Dept. of Conservation and Recreation</t>
  </si>
  <si>
    <t>Dept. of Correction</t>
  </si>
  <si>
    <t>Andy Bakinowski</t>
  </si>
  <si>
    <t>Environmental Consultant</t>
  </si>
  <si>
    <t>Andrew.W.Bakinowski@doc.state.ma.us</t>
  </si>
  <si>
    <t>(508)422-3660</t>
  </si>
  <si>
    <t>Dept. of Developmental Services</t>
  </si>
  <si>
    <t>Dept. of Fire Services</t>
  </si>
  <si>
    <t>Dept. of Fish and Game</t>
  </si>
  <si>
    <t>Dept. of Mental Health</t>
  </si>
  <si>
    <t>Dept. of Public Health</t>
  </si>
  <si>
    <t>Dept. of State Police</t>
  </si>
  <si>
    <t>Dept. of Youth Services</t>
  </si>
  <si>
    <t>Div. of Capital Asset Management</t>
  </si>
  <si>
    <t>Environmental Police</t>
  </si>
  <si>
    <t>Fitchburg State University</t>
  </si>
  <si>
    <t>Ken Brasili</t>
  </si>
  <si>
    <t>Director, Power Plant and Support Services</t>
  </si>
  <si>
    <t>kbrasili@framingham.edu</t>
  </si>
  <si>
    <t>508-626-4086</t>
  </si>
  <si>
    <t>Maureen Fowler</t>
  </si>
  <si>
    <t>Director, Environmental Health &amp; Safety Coordinator</t>
  </si>
  <si>
    <t>mfowler@framingham.edu</t>
  </si>
  <si>
    <t>508-626-4633</t>
  </si>
  <si>
    <t>Jeffrey Marques</t>
  </si>
  <si>
    <t>Director of Facilities</t>
  </si>
  <si>
    <t>marquesj@gcc.mass.edu</t>
  </si>
  <si>
    <t>413-775-1700</t>
  </si>
  <si>
    <t>Holyoke Comm. College</t>
  </si>
  <si>
    <t>Deputy Superintendent</t>
  </si>
  <si>
    <t>Superintendent</t>
  </si>
  <si>
    <t>MA Data Centers</t>
  </si>
  <si>
    <t>Mass. Bay Comm. College</t>
  </si>
  <si>
    <t>Joe DeLisle</t>
  </si>
  <si>
    <t>jdelisle@massbay.edu</t>
  </si>
  <si>
    <t>781-239-2571</t>
  </si>
  <si>
    <t>Mass. College of Art &amp; Design</t>
  </si>
  <si>
    <t>617-879-7938</t>
  </si>
  <si>
    <t>Mass. College of Liberal Arts</t>
  </si>
  <si>
    <t>413-662-5559</t>
  </si>
  <si>
    <t>413-662-5529</t>
  </si>
  <si>
    <t>Mass. Maritime Academy</t>
  </si>
  <si>
    <t>Kathy Driscoll</t>
  </si>
  <si>
    <t>EH&amp;S / Sustainability</t>
  </si>
  <si>
    <t>kdriscoll@maritime.edu</t>
  </si>
  <si>
    <t>508-830-5235</t>
  </si>
  <si>
    <t>Allen Metcalfe</t>
  </si>
  <si>
    <t>ametcalfe@maritime.edu</t>
  </si>
  <si>
    <t>508-830-5202</t>
  </si>
  <si>
    <t>Mass. Water Resources Authority</t>
  </si>
  <si>
    <t>Jonathan Sycamore</t>
  </si>
  <si>
    <t>Sr. Financial Analyst</t>
  </si>
  <si>
    <t>jonathan.sycamore@mwra.com</t>
  </si>
  <si>
    <t>617 788 2269</t>
  </si>
  <si>
    <t>Denise Breiteneicher</t>
  </si>
  <si>
    <t>Program Energy Management</t>
  </si>
  <si>
    <t>denise.breiteneicher@mwra.com</t>
  </si>
  <si>
    <t>617 305 5927</t>
  </si>
  <si>
    <t>Massasoit Comm. College</t>
  </si>
  <si>
    <t>508-588-9100 x1168</t>
  </si>
  <si>
    <t xml:space="preserve">William Mitchell </t>
  </si>
  <si>
    <t>VP of Administration/CFO</t>
  </si>
  <si>
    <t>wamitchell@massasoit.mass.edu</t>
  </si>
  <si>
    <t>508-588-9100 x1510</t>
  </si>
  <si>
    <t>Jennifer Holbrook</t>
  </si>
  <si>
    <t>Staff Associate to the V.P. for Administration/CFO</t>
  </si>
  <si>
    <t>jholbroo2@massasoit.mass.edu</t>
  </si>
  <si>
    <t>508-588-9100 x1501</t>
  </si>
  <si>
    <t>MassDEP - leased</t>
  </si>
  <si>
    <t>MassDEP - owned</t>
  </si>
  <si>
    <t>MassDOT - Highway &amp; Turnpike Divisions</t>
  </si>
  <si>
    <t>MassPort Authority</t>
  </si>
  <si>
    <t>Peter DeBruin</t>
  </si>
  <si>
    <t>Climate Mitgation &amp; Resiliency Manager</t>
  </si>
  <si>
    <t>pdebruin@massport.com</t>
  </si>
  <si>
    <t>617-568-9583</t>
  </si>
  <si>
    <t>Middlesex Comm. College</t>
  </si>
  <si>
    <t>Military Division</t>
  </si>
  <si>
    <t>Mount Wachusett Comm. College</t>
  </si>
  <si>
    <t>978-630-9267</t>
  </si>
  <si>
    <t>North Shore Comm. College</t>
  </si>
  <si>
    <t>Jamieson Wicks</t>
  </si>
  <si>
    <t>Facilities Director</t>
  </si>
  <si>
    <t>jwicks@northshore.edu</t>
  </si>
  <si>
    <t>(617) 879-7939</t>
  </si>
  <si>
    <t>Northern Essex Comm. College</t>
  </si>
  <si>
    <t>Quinsigamond Comm. College</t>
  </si>
  <si>
    <t>Stephen Zisk</t>
  </si>
  <si>
    <t>Director of Engineering, Energy &amp; Environment</t>
  </si>
  <si>
    <t>szisk@qcc.mass.edu</t>
  </si>
  <si>
    <t>508.854.4424</t>
  </si>
  <si>
    <t>Roxbury Comm. College</t>
  </si>
  <si>
    <t>Ken Hall</t>
  </si>
  <si>
    <t>Salem State University</t>
  </si>
  <si>
    <t>Springfield Technical Comm. College</t>
  </si>
  <si>
    <t>Debra Avery</t>
  </si>
  <si>
    <t>Senior Director of Facilities</t>
  </si>
  <si>
    <t>ddavery@stcc.edu</t>
  </si>
  <si>
    <t>413-755-4607</t>
  </si>
  <si>
    <t>Trial Court</t>
  </si>
  <si>
    <t>UMass Amherst</t>
  </si>
  <si>
    <t>Ezra Small</t>
  </si>
  <si>
    <t>Campus Sustainability Manager</t>
  </si>
  <si>
    <t>esmall@umass.edu</t>
  </si>
  <si>
    <t>413-545-0799</t>
  </si>
  <si>
    <t>UMass Boston</t>
  </si>
  <si>
    <t>UMass Dartmouth</t>
  </si>
  <si>
    <t>Jamie Jacquart</t>
  </si>
  <si>
    <t>Asst. Director of Campus Sustainability</t>
  </si>
  <si>
    <t>jjacquart@umassd.edu</t>
  </si>
  <si>
    <t>508-999-8880</t>
  </si>
  <si>
    <t>UMass Lowell</t>
  </si>
  <si>
    <t>UMass Medical</t>
  </si>
  <si>
    <t xml:space="preserve">Suzanne Wood </t>
  </si>
  <si>
    <t>Sustainability &amp; Energy Manager</t>
  </si>
  <si>
    <t>suzanne.wood@umassmed.edu</t>
  </si>
  <si>
    <t>508-856-6324</t>
  </si>
  <si>
    <t>Westfield State University</t>
  </si>
  <si>
    <t>Exec. Director, Facilities &amp; Operations</t>
  </si>
  <si>
    <t>Worcester State University</t>
  </si>
  <si>
    <t xml:space="preserve">Select your agency/campus from a dropdown list provided and provide square footage and space optimization information.  If you have added a new building or demolished an existing building, please provide an occupancy date.  </t>
  </si>
  <si>
    <t>Please answer items in yellow, where applicable.</t>
  </si>
  <si>
    <t>Square Footage &amp; Space Optimization</t>
  </si>
  <si>
    <t>Current square footage in LBE database 
(as reported in your last tracking form submission)</t>
  </si>
  <si>
    <t>Please Select</t>
  </si>
  <si>
    <t>If reporting a different square footage from last year, please indicate the increases or decreases in square footage and provide available details below</t>
  </si>
  <si>
    <t>Name of Building</t>
  </si>
  <si>
    <t>Building Type</t>
  </si>
  <si>
    <t>Type of Change (+/-)</t>
  </si>
  <si>
    <t>Date of Change</t>
  </si>
  <si>
    <t>Approximate Date of Change</t>
  </si>
  <si>
    <t>Please provide any additional notes regarding square footage changes below:</t>
  </si>
  <si>
    <t xml:space="preserve">Electricity </t>
  </si>
  <si>
    <r>
      <t xml:space="preserve">This tab includes electricity consumption and costs associated with grid electricity purchases, on-site generation, and net meter credit agreements. Please fill out electricity data for all the sources that apply to your facilities. 
Please note that we also ask for data on Renewable Energy Certificates, Alternative Energy Credits and SMART incentives. If these incentives are managed by DCAMM, you do not need to report as part of this tracking form submission. If these incentives are managed by your agency/campus or another entity separate from DCAMM, please report any available information in Section V below. 
</t>
    </r>
    <r>
      <rPr>
        <b/>
        <sz val="11"/>
        <color rgb="FFFF0000"/>
        <rFont val="Calibri"/>
        <family val="2"/>
        <scheme val="minor"/>
      </rPr>
      <t>If "Calculated Rate" cell is highlighted, please verify the total consumption and cost.</t>
    </r>
  </si>
  <si>
    <t>Please answer all items in yellow if applicable.</t>
  </si>
  <si>
    <t>Electricity Purchases, On-site Generation, Net-metering &amp; RECs/AECs</t>
  </si>
  <si>
    <t>Section I: Grid electricity purchases</t>
  </si>
  <si>
    <t>Section II: On-site power generation owned and operated by Commonwealth</t>
  </si>
  <si>
    <t>Section III: On-site power generation through power purchase agreement</t>
  </si>
  <si>
    <t>Section IV: Net metering credit purchase agreements</t>
  </si>
  <si>
    <t>Section V: Energy credits. Please include RECs/AECs sold or purchased through state contract vendors or others</t>
  </si>
  <si>
    <t>Grid Electricity Purchases</t>
  </si>
  <si>
    <t>CATEGORY</t>
  </si>
  <si>
    <t>UNIT*</t>
  </si>
  <si>
    <t>TOTAL COST
(Include Supply + T&amp;D)</t>
  </si>
  <si>
    <t>CALCULATED RATE</t>
  </si>
  <si>
    <t>NOTES</t>
  </si>
  <si>
    <t xml:space="preserve">Grid Electricity </t>
  </si>
  <si>
    <t>kWh</t>
  </si>
  <si>
    <t>Section II</t>
  </si>
  <si>
    <t>OnSite Generation - State Owned</t>
  </si>
  <si>
    <t>On-site power generation owned and operated by Commonwealth</t>
  </si>
  <si>
    <r>
      <t xml:space="preserve">REQUESTED INFORMATION
</t>
    </r>
    <r>
      <rPr>
        <sz val="10"/>
        <color rgb="FFFFFFFF"/>
        <rFont val="Calibri"/>
        <family val="2"/>
        <scheme val="minor"/>
      </rPr>
      <t>(highlighted cells only)</t>
    </r>
  </si>
  <si>
    <t xml:space="preserve">CHP/ Co-Generation </t>
  </si>
  <si>
    <t>Onsite Electricity Generation</t>
  </si>
  <si>
    <t>List fuel used for equipment</t>
  </si>
  <si>
    <t>Onsite Thermal Output</t>
  </si>
  <si>
    <t>kBtu</t>
  </si>
  <si>
    <t>Solar PV</t>
  </si>
  <si>
    <t>Generation consumed on site</t>
  </si>
  <si>
    <t>Excess Generation to Grid</t>
  </si>
  <si>
    <t>Wind</t>
  </si>
  <si>
    <t>Hydro</t>
  </si>
  <si>
    <t>Anaerobic Digestion (AD)</t>
  </si>
  <si>
    <t>Other Renewables</t>
  </si>
  <si>
    <t>List renewable type</t>
  </si>
  <si>
    <t>Section III</t>
  </si>
  <si>
    <t>OnSite Generation - PPA</t>
  </si>
  <si>
    <r>
      <t xml:space="preserve">Power generation through </t>
    </r>
    <r>
      <rPr>
        <b/>
        <sz val="12"/>
        <color rgb="FFFFFFFF"/>
        <rFont val="Calibri"/>
        <family val="2"/>
        <scheme val="minor"/>
      </rPr>
      <t>power purchase agreement</t>
    </r>
  </si>
  <si>
    <t xml:space="preserve"> RATE</t>
  </si>
  <si>
    <r>
      <t xml:space="preserve">TOTAL </t>
    </r>
    <r>
      <rPr>
        <b/>
        <sz val="11"/>
        <color theme="0"/>
        <rFont val="Calibri"/>
        <family val="2"/>
        <scheme val="minor"/>
      </rPr>
      <t>EXPENDITURES</t>
    </r>
  </si>
  <si>
    <t>Section IV</t>
  </si>
  <si>
    <t>Net metering credit purchase agreements (off-take only)</t>
  </si>
  <si>
    <t>Project Name</t>
  </si>
  <si>
    <t>Net Metering Generation (kWh)</t>
  </si>
  <si>
    <t>Net-metering Credit ($)</t>
  </si>
  <si>
    <t>Net Savings (S)</t>
  </si>
  <si>
    <t>Renewable Technology Type</t>
  </si>
  <si>
    <t>Size of Installation 
Off-Take Portion Only (MW)</t>
  </si>
  <si>
    <t>Select Technology</t>
  </si>
  <si>
    <t>Section V</t>
  </si>
  <si>
    <t>AECs, RECs and SMART Incentives</t>
  </si>
  <si>
    <t xml:space="preserve">If incentives are managed by DCAMM, you do not need to report as part of this tracking form submission. </t>
  </si>
  <si>
    <t xml:space="preserve">If managed by your agency/campus or another entity separate from DCAMM, please report any available information below. </t>
  </si>
  <si>
    <t>Category</t>
  </si>
  <si>
    <t>Total Revenue/Cost  (S)</t>
  </si>
  <si>
    <t>Notes</t>
  </si>
  <si>
    <t>Alternative Energy Certificates</t>
  </si>
  <si>
    <t>AECs Sold</t>
  </si>
  <si>
    <t>AEC</t>
  </si>
  <si>
    <t>Renewable Energy Certificates</t>
  </si>
  <si>
    <t>MA Class I Sold</t>
  </si>
  <si>
    <t>REC</t>
  </si>
  <si>
    <t>MA Class II Sold</t>
  </si>
  <si>
    <t>MA SRECs  Sold</t>
  </si>
  <si>
    <t>Other RECs Sold</t>
  </si>
  <si>
    <t>Additional RECs Purchased</t>
  </si>
  <si>
    <t>REC details (certified by, technology, location of installation):</t>
  </si>
  <si>
    <t>Total Revenue ($)</t>
  </si>
  <si>
    <t>Installation Size</t>
  </si>
  <si>
    <t>Project Type</t>
  </si>
  <si>
    <t>SMART Incentives</t>
  </si>
  <si>
    <t xml:space="preserve"> </t>
  </si>
  <si>
    <t>Select System Type</t>
  </si>
  <si>
    <t>Other Building Fuels</t>
  </si>
  <si>
    <t>Please answer all items in yellow, if applicable.</t>
  </si>
  <si>
    <t>Building Energy Use (Fuels other than Electricity)</t>
  </si>
  <si>
    <t>UNIT</t>
  </si>
  <si>
    <t>TOTAL COST</t>
  </si>
  <si>
    <t xml:space="preserve">CALCULATED RATE </t>
  </si>
  <si>
    <t>ADDITIONAL INFORMATION</t>
  </si>
  <si>
    <t>Natural Gas</t>
  </si>
  <si>
    <t>therms</t>
  </si>
  <si>
    <t>Liquid Natural Gas</t>
  </si>
  <si>
    <t>gallons</t>
  </si>
  <si>
    <t>Bioheat #2 Heating Oil</t>
  </si>
  <si>
    <t>Fuel Oil #4</t>
  </si>
  <si>
    <t>Fuel Oil #6</t>
  </si>
  <si>
    <t>Propane (cooking and/or heating)</t>
  </si>
  <si>
    <t>Purchased Steam</t>
  </si>
  <si>
    <t>mlbs</t>
  </si>
  <si>
    <t>Wood Chips</t>
  </si>
  <si>
    <t>tons</t>
  </si>
  <si>
    <t>Pellets</t>
  </si>
  <si>
    <t>Other (please list)</t>
  </si>
  <si>
    <t>Select Units</t>
  </si>
  <si>
    <t>For purchased bioheat, please provide any available information below:</t>
  </si>
  <si>
    <t>Vendor Name</t>
  </si>
  <si>
    <t>Blend (e.g. B5, B10, B20, etc.)</t>
  </si>
  <si>
    <t>Bioheat source (e.g. soy, cooking oil, etc.)</t>
  </si>
  <si>
    <t>Associated emission reductions</t>
  </si>
  <si>
    <t>Do you know if the fuel meets APS eligibility requirements?</t>
  </si>
  <si>
    <t>Vehicle &amp; Other Fuels</t>
  </si>
  <si>
    <r>
      <t xml:space="preserve">This tab includes vehicle energy data, as well as energy data associated with any facility operations not attributed to building or vehicle use (e.g. fuel for boats/aircraft, landscaping equipment, etc.). 
</t>
    </r>
    <r>
      <rPr>
        <b/>
        <sz val="11"/>
        <color rgb="FFFF0000"/>
        <rFont val="Calibri"/>
        <family val="2"/>
        <scheme val="minor"/>
      </rPr>
      <t>If an "Calculated Rate" cell is highlighted, please verify the total consumption and cost.</t>
    </r>
  </si>
  <si>
    <t>Vehicle Energy Use</t>
  </si>
  <si>
    <t>FUEL TYPE</t>
  </si>
  <si>
    <t>Gasoline</t>
  </si>
  <si>
    <t xml:space="preserve">Diesel </t>
  </si>
  <si>
    <t>Biodiesel blend</t>
  </si>
  <si>
    <t>Ethanol (E85)</t>
  </si>
  <si>
    <t>Compressed Natural Gas (CNG)</t>
  </si>
  <si>
    <t>Propane</t>
  </si>
  <si>
    <t>Jet Fuel</t>
  </si>
  <si>
    <t>Electric</t>
  </si>
  <si>
    <t>Is this kWh included in your overall grid electricity value?</t>
  </si>
  <si>
    <t>Other</t>
  </si>
  <si>
    <t>Other Fuel Energy Use</t>
  </si>
  <si>
    <t xml:space="preserve">FUEL TYPE </t>
  </si>
  <si>
    <t>FUEL PURPOSE</t>
  </si>
  <si>
    <t>For purchased biofuel, please provide any available information below:</t>
  </si>
  <si>
    <t>Clean Power</t>
  </si>
  <si>
    <t xml:space="preserve">Formerly "Installed Capacity", on this tab you will find a list of renewable, onsite generation, renewable thermal, and storage projects that have been reported to LBE for your agency/campus, along with their installed capacity. Please make any corrections where necessary and enter any additional renewable projects that you have installed. </t>
  </si>
  <si>
    <t xml:space="preserve">Note: A dropdown list will provide the various technologies that LBE is tracking.  If you have a technology not included in the list, please make a note of this in the "Notes" section. </t>
  </si>
  <si>
    <t>Please answer all items in yellow where applicable.</t>
  </si>
  <si>
    <t>Installed Clean Power &amp; Storage</t>
  </si>
  <si>
    <t>Section I</t>
  </si>
  <si>
    <t xml:space="preserve">Onsite Renewable &amp; Electricity Generation Installed at State Agencies/Campuses: Installations on record with LBE are pre-populated, please verify and correct. If there are additional installations, please enter in the yellow fields below the pre-populated data. </t>
  </si>
  <si>
    <t xml:space="preserve">Section II </t>
  </si>
  <si>
    <t xml:space="preserve">Renewable Thermal Installed at State Agencies/Campuses: Installations on record with LBE are pre-populated, please verify and correct. If there are additional installations, please enter in the yellow fields below the pre-populated data. </t>
  </si>
  <si>
    <t xml:space="preserve">Energy Storage Installed at State Agencies/Campuses: Installations on record with LBE are pre-populated, please verify and correct. If there are additional installations, please enter in the yellow fields below the pre-populated data. </t>
  </si>
  <si>
    <t>SECTION I</t>
  </si>
  <si>
    <t>Onsite Renewable &amp; Electricity Generation Installed at State Agencies/Campuses</t>
  </si>
  <si>
    <t>Please review the pre-populated list, where applicable note corrections in Column H.</t>
  </si>
  <si>
    <t>Installations that LBE has documented as "In Progress" will appear in green. Please correct in "Corrections/Notes" column if status has changed.</t>
  </si>
  <si>
    <t>If you have additional projects that are not in the pre-populated list, please add them in yellow fields below.</t>
  </si>
  <si>
    <t>Site/Facility Name</t>
  </si>
  <si>
    <t>City/Town</t>
  </si>
  <si>
    <t>Technology</t>
  </si>
  <si>
    <t>Ownership Model</t>
  </si>
  <si>
    <t>Corrections/Notes</t>
  </si>
  <si>
    <r>
      <t>Please add any installations that are</t>
    </r>
    <r>
      <rPr>
        <b/>
        <sz val="12"/>
        <color rgb="FF00B050"/>
        <rFont val="Calibri"/>
        <family val="2"/>
        <scheme val="minor"/>
      </rPr>
      <t xml:space="preserve"> </t>
    </r>
    <r>
      <rPr>
        <b/>
        <u/>
        <sz val="12"/>
        <color theme="0"/>
        <rFont val="Calibri"/>
        <family val="2"/>
        <scheme val="minor"/>
      </rPr>
      <t>currently installed or in progress</t>
    </r>
    <r>
      <rPr>
        <b/>
        <sz val="12"/>
        <color theme="0"/>
        <rFont val="Calibri"/>
        <family val="2"/>
        <scheme val="minor"/>
      </rPr>
      <t>, bu</t>
    </r>
    <r>
      <rPr>
        <b/>
        <sz val="12"/>
        <color rgb="FFFFFFFF"/>
        <rFont val="Calibri"/>
        <family val="2"/>
        <scheme val="minor"/>
      </rPr>
      <t>t NOT listed above.</t>
    </r>
  </si>
  <si>
    <t>Please enter additional installations</t>
  </si>
  <si>
    <t>SECTION II</t>
  </si>
  <si>
    <r>
      <t>Renewable Thermal Installed at State Agencies/Ca</t>
    </r>
    <r>
      <rPr>
        <b/>
        <sz val="14"/>
        <color theme="0"/>
        <rFont val="Calibri"/>
        <family val="2"/>
        <scheme val="minor"/>
      </rPr>
      <t xml:space="preserve">mpuses (e.g. solar thermal, air-source heat pumps, ground-source heat pumps, </t>
    </r>
    <r>
      <rPr>
        <b/>
        <sz val="14"/>
        <color rgb="FFFFFFFF"/>
        <rFont val="Calibri"/>
        <family val="2"/>
        <scheme val="minor"/>
      </rPr>
      <t>biomass, clean CHP, etc.)</t>
    </r>
  </si>
  <si>
    <t>Please review the pre-populated list, where applicable make corrections in Column I</t>
  </si>
  <si>
    <t>If you have addition projects that are not in the pre-populated list, please add them in yellow fields below.</t>
  </si>
  <si>
    <t>Capacity</t>
  </si>
  <si>
    <t>Capacity Units</t>
  </si>
  <si>
    <r>
      <t xml:space="preserve">Please add any installations that are </t>
    </r>
    <r>
      <rPr>
        <b/>
        <u/>
        <sz val="12"/>
        <color rgb="FFFFFFFF"/>
        <rFont val="Calibri"/>
        <family val="2"/>
        <scheme val="minor"/>
      </rPr>
      <t>currently installed or in progress</t>
    </r>
    <r>
      <rPr>
        <b/>
        <sz val="12"/>
        <color rgb="FFFFFFFF"/>
        <rFont val="Calibri"/>
        <family val="2"/>
        <scheme val="minor"/>
      </rPr>
      <t xml:space="preserve"> but NOT listed above.</t>
    </r>
  </si>
  <si>
    <t>SECTION III</t>
  </si>
  <si>
    <t>Energy Storage Installed at State Agencies/Campuses</t>
  </si>
  <si>
    <t>Please review the pre-populated list, where applicable make corrections in Column K</t>
  </si>
  <si>
    <t xml:space="preserve">Type of System </t>
  </si>
  <si>
    <t>Rated Power Capacity (kW)</t>
  </si>
  <si>
    <t>Useful Energy Capacity (kWh)</t>
  </si>
  <si>
    <t>Expected Cycling per Year</t>
  </si>
  <si>
    <t>Energy Storage Objectives 
(all or any installations)</t>
  </si>
  <si>
    <t>Program Enrollement (e.g., CPS, utility demand response,  ConnectedSolutions)</t>
  </si>
  <si>
    <r>
      <t xml:space="preserve">Please add any installations that are </t>
    </r>
    <r>
      <rPr>
        <b/>
        <u/>
        <sz val="12"/>
        <color rgb="FFFFFFFF"/>
        <rFont val="Calibri"/>
        <family val="2"/>
        <scheme val="minor"/>
      </rPr>
      <t>currently installed, planned or in progress</t>
    </r>
    <r>
      <rPr>
        <b/>
        <sz val="12"/>
        <color rgb="FFFFFFFF"/>
        <rFont val="Calibri"/>
        <family val="2"/>
        <scheme val="minor"/>
      </rPr>
      <t xml:space="preserve"> but NOT listed above.</t>
    </r>
  </si>
  <si>
    <t>Select Ownership Model</t>
  </si>
  <si>
    <t>Agency &amp; Number</t>
  </si>
  <si>
    <t>Expected cycling per year</t>
  </si>
  <si>
    <t>Select All Applicable Objectives</t>
  </si>
  <si>
    <t>Agency</t>
  </si>
  <si>
    <t>#</t>
  </si>
  <si>
    <t>Energy Storage (Standalone)</t>
  </si>
  <si>
    <t>Not reported</t>
  </si>
  <si>
    <t>Energy Storage &amp; Battery Storage</t>
  </si>
  <si>
    <t>Peak demand Mgmt/Energy Cost Savings; Integration with on-site renewables; resilience &amp; power backup</t>
  </si>
  <si>
    <t xml:space="preserve">3rd part-owned &amp; operated </t>
  </si>
  <si>
    <t>Integration with on-site renewables</t>
  </si>
  <si>
    <t>MWRA Chelsea Admin Building</t>
  </si>
  <si>
    <t>Peak demand mgmt/energy cost savings</t>
  </si>
  <si>
    <t>MWRA Brattle Court Water Pump Station</t>
  </si>
  <si>
    <t>System Type</t>
  </si>
  <si>
    <t>Site Name</t>
  </si>
  <si>
    <t>Capacity (kW DC)</t>
  </si>
  <si>
    <t>FY Complete</t>
  </si>
  <si>
    <t>Site Details</t>
  </si>
  <si>
    <t>Solar PV (Building)</t>
  </si>
  <si>
    <t>Berkshire Community College - Field /Library/Arts Building</t>
  </si>
  <si>
    <t>1350 West Street</t>
  </si>
  <si>
    <t>Pittsfield</t>
  </si>
  <si>
    <t>BHE</t>
  </si>
  <si>
    <t>Berkshire Community College - Hawthorne Hall</t>
  </si>
  <si>
    <t>Berkshire Community College - Melville Hall</t>
  </si>
  <si>
    <t>Berkshire Community College - Stanley</t>
  </si>
  <si>
    <t>Berkshire Community College - Susan B Anthony College Center</t>
  </si>
  <si>
    <t>Bridgewater</t>
  </si>
  <si>
    <t>PPA</t>
  </si>
  <si>
    <t>CHP</t>
  </si>
  <si>
    <t>777 Elsbree Street</t>
  </si>
  <si>
    <t>Fall River</t>
  </si>
  <si>
    <t>Solar PV (Canopy)</t>
  </si>
  <si>
    <t>Bunker Hill Community College</t>
  </si>
  <si>
    <t>Boston</t>
  </si>
  <si>
    <t>State House</t>
  </si>
  <si>
    <t>Cape Cod Community College</t>
  </si>
  <si>
    <t>Barnstable</t>
  </si>
  <si>
    <t>Solar PV (Ground)</t>
  </si>
  <si>
    <t>Cape Cod Community College1 - PV</t>
  </si>
  <si>
    <t>Cape Cod Community College2 - PV</t>
  </si>
  <si>
    <t>Chelsea Soldiers Home - Solar PV Installation- Crebs 1</t>
  </si>
  <si>
    <t>Chelsea</t>
  </si>
  <si>
    <t xml:space="preserve">DCR Waquoit Bay Reserve </t>
  </si>
  <si>
    <t>East Falmouth</t>
  </si>
  <si>
    <t>Chickatawbut Hill - Mass Dept. of Conservation &amp; Recreation</t>
  </si>
  <si>
    <t>Milton</t>
  </si>
  <si>
    <t>915 Walden St</t>
  </si>
  <si>
    <t>Concord</t>
  </si>
  <si>
    <t>EOPS</t>
  </si>
  <si>
    <t>1 Barretts Mill Road</t>
  </si>
  <si>
    <t xml:space="preserve">MCI Framingham </t>
  </si>
  <si>
    <t>Framingham</t>
  </si>
  <si>
    <t>NCCI Gardner</t>
  </si>
  <si>
    <t>Gardner</t>
  </si>
  <si>
    <t>DDS Wrentham Developmental</t>
  </si>
  <si>
    <t>Wrentham</t>
  </si>
  <si>
    <t xml:space="preserve">DFS Stow </t>
  </si>
  <si>
    <t>1 State Road</t>
  </si>
  <si>
    <t>Stow</t>
  </si>
  <si>
    <t>DFW Headquarters</t>
  </si>
  <si>
    <t>1 Rabbit Hill Road</t>
  </si>
  <si>
    <t>Westborough</t>
  </si>
  <si>
    <t>Worcester Recovery Center and Hospital</t>
  </si>
  <si>
    <t>309 Belmont Street</t>
  </si>
  <si>
    <t>Worcester</t>
  </si>
  <si>
    <t>Canton Housing Authority</t>
  </si>
  <si>
    <t>Canton</t>
  </si>
  <si>
    <t>DCAMM Surplus Property Office</t>
  </si>
  <si>
    <t>Lancaster</t>
  </si>
  <si>
    <t>Fitchburg State College - Anthony Building</t>
  </si>
  <si>
    <t>160 Pearl Street</t>
  </si>
  <si>
    <t>Fitchburg</t>
  </si>
  <si>
    <t>Fitchburg State College - Sanders Admin Building</t>
  </si>
  <si>
    <t>Framingham State College - Athletic Center</t>
  </si>
  <si>
    <t>100 State Street</t>
  </si>
  <si>
    <t>Framingham State College - McCarthy Student Center</t>
  </si>
  <si>
    <t>Greenfield Community College - East Building</t>
  </si>
  <si>
    <t>Greenfield</t>
  </si>
  <si>
    <t>North Adams</t>
  </si>
  <si>
    <t>Mass College of Liberal Arts - Science Center</t>
  </si>
  <si>
    <t>Mass Maritime Academy</t>
  </si>
  <si>
    <t>Bourne</t>
  </si>
  <si>
    <t>Mass Maritime Academy - Wind Turbine Project</t>
  </si>
  <si>
    <t>AD - Steam Turbine Generator</t>
  </si>
  <si>
    <t>MWRA Deer Island</t>
  </si>
  <si>
    <t>Winthrop</t>
  </si>
  <si>
    <t>AUTHORITY</t>
  </si>
  <si>
    <t>MWRA Wachusett Reservoir Cosgrove</t>
  </si>
  <si>
    <t>Clinton</t>
  </si>
  <si>
    <t>MWRA Wachusett Reservoir Oakdale</t>
  </si>
  <si>
    <t>West Boylston</t>
  </si>
  <si>
    <t>MWRA Loring Road</t>
  </si>
  <si>
    <t>Weston</t>
  </si>
  <si>
    <t>MWRA J.C. Carroll</t>
  </si>
  <si>
    <t>Marlborough</t>
  </si>
  <si>
    <t>MWRA Charlestown DeLauri</t>
  </si>
  <si>
    <t>Massasoit Community College - Humanities Building</t>
  </si>
  <si>
    <t>Brockton</t>
  </si>
  <si>
    <t>Massasoit Community College - Liberal Arts Building</t>
  </si>
  <si>
    <t>Massasoit Community College - Science Building</t>
  </si>
  <si>
    <t>Massasoit Community College - Student Center</t>
  </si>
  <si>
    <t>Massasoit Community College - Technology Building</t>
  </si>
  <si>
    <t>DEP Wall Laboratory</t>
  </si>
  <si>
    <t>Lawrence</t>
  </si>
  <si>
    <t>Springfield Recycling Facility Complex</t>
  </si>
  <si>
    <t>Springfield</t>
  </si>
  <si>
    <t>MassDOT District 2 Highway Office</t>
  </si>
  <si>
    <t>Northampton</t>
  </si>
  <si>
    <t>Natick</t>
  </si>
  <si>
    <t>Plymouth</t>
  </si>
  <si>
    <t>MassPort Hanscom Civil Air Terminal</t>
  </si>
  <si>
    <t>200 Hanscom Drive</t>
  </si>
  <si>
    <t>Bedford</t>
  </si>
  <si>
    <t>MassPort Logan Airport  Terminal B Parking Garage</t>
  </si>
  <si>
    <t xml:space="preserve">Boston </t>
  </si>
  <si>
    <t>1 Harborside Drive</t>
  </si>
  <si>
    <t>MassPort Rental Car Center</t>
  </si>
  <si>
    <t>444 Green Street</t>
  </si>
  <si>
    <t>Mt. Wachusett Comm College</t>
  </si>
  <si>
    <t>WasteHeat to Power</t>
  </si>
  <si>
    <t xml:space="preserve">Mount Wachusett Community College  </t>
  </si>
  <si>
    <t>North Shore Comm College - McGee Building</t>
  </si>
  <si>
    <t>1 Ferncroft Road</t>
  </si>
  <si>
    <t>Danvers</t>
  </si>
  <si>
    <t>North Shore Community College - Berry Bldg</t>
  </si>
  <si>
    <t>1234 Columbus Ave</t>
  </si>
  <si>
    <t>Salem State College - O'Keefe</t>
  </si>
  <si>
    <t>Salem</t>
  </si>
  <si>
    <t>71 Loring Avenue</t>
  </si>
  <si>
    <t>N/A</t>
  </si>
  <si>
    <t>Umass Amherst</t>
  </si>
  <si>
    <t>300 Massachusetts Ave</t>
  </si>
  <si>
    <t>Amherst</t>
  </si>
  <si>
    <t>UMASS</t>
  </si>
  <si>
    <t>Deerfield</t>
  </si>
  <si>
    <t>UMass Dartmouth - Tripp Athletic Center</t>
  </si>
  <si>
    <t>285 Old Westport Road</t>
  </si>
  <si>
    <t>Dartmouth</t>
  </si>
  <si>
    <t>UMass Dartmouth - Woodland Common Evergreen Dormitory</t>
  </si>
  <si>
    <t>UMass Dartmouth - Woodland Common Hickory Dormitory</t>
  </si>
  <si>
    <t>UMass Dartmouth - Woodland Common Ivy Dormitory</t>
  </si>
  <si>
    <t>UMass Dartmouth - Woodland Common Willow Dormitory</t>
  </si>
  <si>
    <t>UMass Lowell - Bourgeois Hall</t>
  </si>
  <si>
    <t>Lowell</t>
  </si>
  <si>
    <t>UMass Lowell - Costello Gym</t>
  </si>
  <si>
    <t>UMass Lowell - Dugan</t>
  </si>
  <si>
    <t>UMass Lowell - Leitch</t>
  </si>
  <si>
    <t>Westfield State College - Bates Hall</t>
  </si>
  <si>
    <t>Westfield</t>
  </si>
  <si>
    <t>Westfield State College - Wilson Hall</t>
  </si>
  <si>
    <t>MassDOT West Stockbridge RoW</t>
  </si>
  <si>
    <t>West Stockbridge</t>
  </si>
  <si>
    <t>Salisbury</t>
  </si>
  <si>
    <t>MassDOT Hopkinton Canopy</t>
  </si>
  <si>
    <t>Hopkinton</t>
  </si>
  <si>
    <t>MassDOT Hopkinton Rooftop</t>
  </si>
  <si>
    <t>Salem State Marsh Hall (PPA)</t>
  </si>
  <si>
    <t>Salem State Gassett Fitness Center (PPA)</t>
  </si>
  <si>
    <t>TBD</t>
  </si>
  <si>
    <t>UMass Amherst--Computer Science</t>
  </si>
  <si>
    <t>UMass Amherst--Police Station</t>
  </si>
  <si>
    <t>UMass Amherst--Rec Center</t>
  </si>
  <si>
    <t>Site</t>
  </si>
  <si>
    <t>Solar Thermal</t>
  </si>
  <si>
    <t>Unknown</t>
  </si>
  <si>
    <t>Ground Source Heat Pump</t>
  </si>
  <si>
    <t>Air Source Heat Pump</t>
  </si>
  <si>
    <t>125-150 tons cooling</t>
  </si>
  <si>
    <t>Holyoke</t>
  </si>
  <si>
    <t>kW</t>
  </si>
  <si>
    <t>MWRA</t>
  </si>
  <si>
    <t>Biomass</t>
  </si>
  <si>
    <t>NSCC</t>
  </si>
  <si>
    <t>Quinsigamond Community College</t>
  </si>
  <si>
    <t>MMBtu</t>
  </si>
  <si>
    <t>STCC</t>
  </si>
  <si>
    <t>2 WW180</t>
  </si>
  <si>
    <t>Hadley</t>
  </si>
  <si>
    <t xml:space="preserve">Lowell </t>
  </si>
  <si>
    <r>
      <t xml:space="preserve">This tab requests information about vehicle fleets. All LBE partners should respond to Section I. 
Section II is applicable only to those entities that </t>
    </r>
    <r>
      <rPr>
        <i/>
        <u/>
        <sz val="12"/>
        <color theme="3"/>
        <rFont val="Calibri"/>
        <family val="2"/>
        <scheme val="minor"/>
      </rPr>
      <t>do not</t>
    </r>
    <r>
      <rPr>
        <sz val="12"/>
        <color theme="3"/>
        <rFont val="Calibri"/>
        <family val="2"/>
        <scheme val="minor"/>
      </rPr>
      <t xml:space="preserve"> purchase/lease vehicles through the Office of Vehicle Management (OVM). 
Please only include leased and owned on-road vehicles that are operated by your agency or the Commonwealth.</t>
    </r>
    <r>
      <rPr>
        <b/>
        <u/>
        <sz val="12"/>
        <color theme="3"/>
        <rFont val="Calibri"/>
        <family val="2"/>
        <scheme val="minor"/>
      </rPr>
      <t xml:space="preserve"> </t>
    </r>
  </si>
  <si>
    <r>
      <t xml:space="preserve">Section I: </t>
    </r>
    <r>
      <rPr>
        <sz val="12"/>
        <color theme="3"/>
        <rFont val="Calibri"/>
        <family val="2"/>
        <scheme val="minor"/>
      </rPr>
      <t xml:space="preserve">Current and future fleet questions. Please answer to the best of your ability. </t>
    </r>
  </si>
  <si>
    <t>Section I: Fleet Questions</t>
  </si>
  <si>
    <t>Please answer the related fleet questions below before proceeding to the next section.</t>
  </si>
  <si>
    <t>If possible, please provide any available details below</t>
  </si>
  <si>
    <t>Would you like assistance with planning or purchasing of zero-emissions assets for your fleet (e.g. fleet analysis, ZEV model information, grant application support, etc)?</t>
  </si>
  <si>
    <t>If possible, please indicate any assitance you are seeking</t>
  </si>
  <si>
    <t>Fuel Type</t>
  </si>
  <si>
    <t>Passenger Cars</t>
  </si>
  <si>
    <t>SUVs</t>
  </si>
  <si>
    <t>Pickup Trucks</t>
  </si>
  <si>
    <t>Passenger Vans</t>
  </si>
  <si>
    <t>Cargo Vans</t>
  </si>
  <si>
    <t>Neighboorhood/ 
Utility Vehicles*</t>
  </si>
  <si>
    <t>Diesel</t>
  </si>
  <si>
    <t>Hybrid Electric (HEV)</t>
  </si>
  <si>
    <t>Plug-in Hybrid Electric (PHEV)</t>
  </si>
  <si>
    <t>Battery Electric (BEV)</t>
  </si>
  <si>
    <t>Other - Please Select</t>
  </si>
  <si>
    <t>TOTAL</t>
  </si>
  <si>
    <t>If calculated fleet total is incorrect, please indicate below</t>
  </si>
  <si>
    <t xml:space="preserve">On this tab you will find a list of EV charging stations that have been reported to LBE for your agency/campus, along with charging station details. Please make any corrections where necessary and enter any additional stations that you have installed. </t>
  </si>
  <si>
    <t xml:space="preserve"> Note: Dropdown lists will help to populate fields.  If you have additional information not included in the lists, please make a note of this in the "Notes" section. </t>
  </si>
  <si>
    <t xml:space="preserve"> Existing EV Charging Stations. This EV charging stations section is pre-populated, please verify and correct.</t>
  </si>
  <si>
    <t>Expected EV Charging Stations. Please add any EV charging stations that are planned or in progress.</t>
  </si>
  <si>
    <t>EV Charging Stations at State Facilities</t>
  </si>
  <si>
    <t>Please review the pre-populated list, where applicable enter details in Corrections/Notes column.</t>
  </si>
  <si>
    <t xml:space="preserve">If you have additional EV charging stations that are not in the pre-populated list, please add them in yellow rows below. </t>
  </si>
  <si>
    <t>Type of Charger</t>
  </si>
  <si>
    <t>Single or Dual Head?</t>
  </si>
  <si>
    <t>Installation Date</t>
  </si>
  <si>
    <t xml:space="preserve">Access </t>
  </si>
  <si>
    <t xml:space="preserve">Corrections/Notes </t>
  </si>
  <si>
    <t>Add any EV charging stations that are currently installed but NOT listed in Section I.</t>
  </si>
  <si>
    <t>Site Address</t>
  </si>
  <si>
    <t># of Stations</t>
  </si>
  <si>
    <t>EV Charging Stations in progress or planned</t>
  </si>
  <si>
    <r>
      <t xml:space="preserve">If you have additional EV charging station installation projects that are in progress or </t>
    </r>
    <r>
      <rPr>
        <b/>
        <sz val="12"/>
        <color theme="0"/>
        <rFont val="Calibri"/>
        <family val="2"/>
        <scheme val="minor"/>
      </rPr>
      <t>planned within</t>
    </r>
    <r>
      <rPr>
        <sz val="12"/>
        <color theme="0"/>
        <rFont val="Calibri"/>
        <family val="2"/>
        <scheme val="minor"/>
      </rPr>
      <t xml:space="preserve"> the next year,  please list them below. </t>
    </r>
  </si>
  <si>
    <t>Would you be interested in discussing charging deployment opportunities and assistance to support fleet electrification?</t>
  </si>
  <si>
    <t>Agency #</t>
  </si>
  <si>
    <t>Public</t>
  </si>
  <si>
    <t>Level 2</t>
  </si>
  <si>
    <t>BRIDGEWATER STATE UNIVERSITY</t>
  </si>
  <si>
    <t xml:space="preserve">BRISTOL COMMUNITY COLLEGE </t>
  </si>
  <si>
    <t>DCR</t>
  </si>
  <si>
    <t>DIVISION OF CAPITAL ASSET MANAGEMENT</t>
  </si>
  <si>
    <t>436 Dwight Street</t>
  </si>
  <si>
    <t>1 Ashburton Place</t>
  </si>
  <si>
    <t>GREENFIELD COMMUNITY COLLEGE</t>
  </si>
  <si>
    <t>One College Dr</t>
  </si>
  <si>
    <t>DCFC</t>
  </si>
  <si>
    <t>Level 1</t>
  </si>
  <si>
    <t>8 New Bond Street</t>
  </si>
  <si>
    <t>MASSDEP (Lakeville)</t>
  </si>
  <si>
    <t>20 Riverside Drive</t>
  </si>
  <si>
    <t>Fleet Charging Only</t>
  </si>
  <si>
    <t>MASSDOT District Office #4</t>
  </si>
  <si>
    <t>MASSDOT District Office #6</t>
  </si>
  <si>
    <t>185 Kneeland St</t>
  </si>
  <si>
    <t>MASSDOT HQ</t>
  </si>
  <si>
    <t>10 Park Plaza</t>
  </si>
  <si>
    <t>MASSDOT District Office #5</t>
  </si>
  <si>
    <t>1000 County Street MA-140</t>
  </si>
  <si>
    <t>Taunton</t>
  </si>
  <si>
    <t>MASSDOT District Office #3</t>
  </si>
  <si>
    <t xml:space="preserve">Public </t>
  </si>
  <si>
    <t>MassPike Rest Areas Framingham West</t>
  </si>
  <si>
    <t xml:space="preserve">MassPike Rest Areas Lee East </t>
  </si>
  <si>
    <t>MassPike Rest Areas Lee West</t>
  </si>
  <si>
    <t>2 Griffin Way</t>
  </si>
  <si>
    <t>Deer Island</t>
  </si>
  <si>
    <t>190 Tafts Ave</t>
  </si>
  <si>
    <t>84 D'Angelo Dr</t>
  </si>
  <si>
    <t>QUINSIGAMOND COMMUNITY COLLEGE</t>
  </si>
  <si>
    <t>ROXBURY COMMUNITY COLLEGE</t>
  </si>
  <si>
    <t xml:space="preserve">SALEM STATE </t>
  </si>
  <si>
    <t>UMASS AMHERST</t>
  </si>
  <si>
    <t xml:space="preserve">Holdsworth Way &amp; Commonwealth Ave: Lot 41 </t>
  </si>
  <si>
    <t>Newton</t>
  </si>
  <si>
    <t>UMASS DARTMOUTH</t>
  </si>
  <si>
    <t>New Bedford</t>
  </si>
  <si>
    <t>UMASS LOWELL</t>
  </si>
  <si>
    <t>South Garage Patient Visitor</t>
  </si>
  <si>
    <t>Plantation Street Garage</t>
  </si>
  <si>
    <t>Restricted</t>
  </si>
  <si>
    <t>WORCESTER STATE UNIVERSITY</t>
  </si>
  <si>
    <t>486 Chandler St</t>
  </si>
  <si>
    <t>Site/Location</t>
  </si>
  <si>
    <t>Agency#</t>
  </si>
  <si>
    <t>FiscalYear</t>
  </si>
  <si>
    <t>EOName</t>
  </si>
  <si>
    <t>Total Gallons</t>
  </si>
  <si>
    <t>Cost</t>
  </si>
  <si>
    <t>not reported</t>
  </si>
  <si>
    <t>11,401 (?)</t>
  </si>
  <si>
    <t>COURTS</t>
  </si>
  <si>
    <t>Recycling</t>
  </si>
  <si>
    <t>This tab requests information on waste management, water use and converation, and other sustainability efforts at your facilities.  If you have more than one facility you would like to track separately, feel free to contact Sophia Vitello (sophia.vitello@mass.gov)</t>
  </si>
  <si>
    <t>Please answer all items in yellow, where applicable.</t>
  </si>
  <si>
    <t>Waste Diversion</t>
  </si>
  <si>
    <t>Water Use &amp; Conservation</t>
  </si>
  <si>
    <t>Sustainable Landscaping</t>
  </si>
  <si>
    <t>Other Sustainability</t>
  </si>
  <si>
    <t>Section I: Waste Diversion</t>
  </si>
  <si>
    <r>
      <t xml:space="preserve"> If available, please provide total tonnage diverted from waste stream </t>
    </r>
    <r>
      <rPr>
        <i/>
        <sz val="11"/>
        <color theme="3"/>
        <rFont val="Calibri"/>
        <family val="2"/>
        <scheme val="minor"/>
      </rPr>
      <t/>
    </r>
  </si>
  <si>
    <r>
      <t xml:space="preserve"> If available, please provide total tonnage of materials disposed of in the solid waste stream </t>
    </r>
    <r>
      <rPr>
        <i/>
        <sz val="11"/>
        <color theme="3"/>
        <rFont val="Calibri"/>
        <family val="2"/>
        <scheme val="minor"/>
      </rPr>
      <t>(not including diverted materials)</t>
    </r>
  </si>
  <si>
    <t xml:space="preserve">Calculated Waste Diversion Rate </t>
  </si>
  <si>
    <t>Please discuss any new or innovative programs in place to reduce waste/expand recycling programs that you have implemented in the last year</t>
  </si>
  <si>
    <t>Section II: Water Use &amp; Conservation</t>
  </si>
  <si>
    <t>Fiscal Year</t>
  </si>
  <si>
    <t>Total Cost</t>
  </si>
  <si>
    <t xml:space="preserve">Section III: Sustainable Landscaping </t>
  </si>
  <si>
    <t>Pollinator Habitat</t>
  </si>
  <si>
    <t xml:space="preserve">If your campus/agency employs any of the following practices to support pollinator habitats and species, 
please provide details in the spaces provided below each question. </t>
  </si>
  <si>
    <t>Strategy</t>
  </si>
  <si>
    <t>Est. Size 
(Acres)</t>
  </si>
  <si>
    <t>Year Established</t>
  </si>
  <si>
    <t>Implementation Status</t>
  </si>
  <si>
    <t>If your campus/agency has existing, in progress or expected pollinator habitat efforts not listed above, please provide any available details below</t>
  </si>
  <si>
    <t>Battery Powered Landscaping Equipment</t>
  </si>
  <si>
    <t>Equipment Type</t>
  </si>
  <si>
    <t>Manufacturer</t>
  </si>
  <si>
    <t># of item</t>
  </si>
  <si>
    <t>Notes/Description</t>
  </si>
  <si>
    <t>Would you be interested in talking to LBE about the procurement of BPLE and their fiscal, health, and environmental benefits?</t>
  </si>
  <si>
    <t>Landscaping</t>
  </si>
  <si>
    <t>This landscaping tab is voluntary to complete. The Leading by Example Program appreciates any information and feedback related to your landscaping practices as we work to advance the progress of sustainability initiatives across the Commonwealth.</t>
  </si>
  <si>
    <t>If your agency/campus submitted answers to the below questions in past years and you would like LBE to use al or some of this data for your FY21 submission,
 please note this in the dropdown to the right.</t>
  </si>
  <si>
    <t xml:space="preserve">If your campus/agency employs any of the folllowing landscaping practices, 
please provide details in the spaces provided  below each question. </t>
  </si>
  <si>
    <t xml:space="preserve">If your campus/agency employs any of the folllowing practices to support pollinator habitats and species, 
please provide details in the spaces provided  below each question. </t>
  </si>
  <si>
    <t xml:space="preserve">Do you maintain your own landscape? </t>
  </si>
  <si>
    <t>à</t>
  </si>
  <si>
    <t>Zero-Turn Riding Mowers</t>
  </si>
  <si>
    <t>Push Mowers</t>
  </si>
  <si>
    <t>Leaf Blowers, String Trimmers</t>
  </si>
  <si>
    <t>Do  you currently/plan to implement any sustainable landscaping practices (e.g. reduction/elimination of pest management, use of environmentally preferrable products, battery-powered landscape equipment)?</t>
  </si>
  <si>
    <t>Reduction/elimination of pest management</t>
  </si>
  <si>
    <t>Use of environmentally preferrable products</t>
  </si>
  <si>
    <t>Use of battery-powered landscape equipment</t>
  </si>
  <si>
    <t xml:space="preserve">Do you use potable water for landscaping purposes? </t>
  </si>
  <si>
    <t>Est. Size (Acres)</t>
  </si>
  <si>
    <t xml:space="preserve">Year </t>
  </si>
  <si>
    <t>Implemented</t>
  </si>
  <si>
    <t>No</t>
  </si>
  <si>
    <t>Yes</t>
  </si>
  <si>
    <t>Bristol Community College</t>
  </si>
  <si>
    <t>In Progress</t>
  </si>
  <si>
    <t>Middlesex Fells Reservation (Botume House Visitor Center)</t>
  </si>
  <si>
    <t>Pollinator Garden</t>
  </si>
  <si>
    <t>DOC Bridgewater (West)</t>
  </si>
  <si>
    <t>DOC Bridgewater (East)</t>
  </si>
  <si>
    <t>Planned</t>
  </si>
  <si>
    <t>Taunton State Hospital</t>
  </si>
  <si>
    <t>Police Academy (New Braintree)</t>
  </si>
  <si>
    <t>Paul Hession</t>
  </si>
  <si>
    <t>DFW Westborough Field Headquarters</t>
  </si>
  <si>
    <t>Mass. Bay Transportation Authority</t>
  </si>
  <si>
    <t>South Hall</t>
  </si>
  <si>
    <t>Bond Street</t>
  </si>
  <si>
    <t>Highland Avenue</t>
  </si>
  <si>
    <t>Brockton Campus</t>
  </si>
  <si>
    <t>Brookfield - Bridge Project</t>
  </si>
  <si>
    <t>Duxbury Roundabout</t>
  </si>
  <si>
    <t>Leominster - Route 2 &amp; 12 Interchange</t>
  </si>
  <si>
    <t>Lynnfield Wake - Basins</t>
  </si>
  <si>
    <t>Plymouth Native Seed</t>
  </si>
  <si>
    <t>Uxbridge Exit 4 - Basins</t>
  </si>
  <si>
    <t>Waltham I-95</t>
  </si>
  <si>
    <t>Whittier Bridge Bike Path: Newburyport &amp; Amesbury</t>
  </si>
  <si>
    <t>MassDOT District 3: Along I-290</t>
  </si>
  <si>
    <t>Route 146: Uxbridge Exit 3 - On Ramp from Route 16 to 146N</t>
  </si>
  <si>
    <t>Route 146: Uxbridge Exit 4 - Top of off Ramp to Lackey Dam Road</t>
  </si>
  <si>
    <t>Route 146: Uxbridge Median SB between Exit 3&amp;4</t>
  </si>
  <si>
    <t>Route 146: Sutton Exit 7 off ramp NB</t>
  </si>
  <si>
    <t>I-190: Leominster w/ tree barrier planting</t>
  </si>
  <si>
    <t>I-190: Leominster - basin</t>
  </si>
  <si>
    <t>I-190: Lancaster</t>
  </si>
  <si>
    <t>Plymouth Route 3 Rest Area</t>
  </si>
  <si>
    <t xml:space="preserve">Plymouth Commerce Way </t>
  </si>
  <si>
    <t>Nut Island Headworks
(47 Sea Ave, Quincy, MA 02169)</t>
  </si>
  <si>
    <t>Danvers MA Parking Lot 6</t>
  </si>
  <si>
    <t>Front area of campus (between Administration Building and Boylston Street)</t>
  </si>
  <si>
    <t>Governor's Drive</t>
  </si>
  <si>
    <t>Eastman Lane Low Mow</t>
  </si>
  <si>
    <t>Stadium Drive Meadow Ribbon</t>
  </si>
  <si>
    <t>Gunness Bank</t>
  </si>
  <si>
    <t>Department Headquarters Meadow Ribbon</t>
  </si>
  <si>
    <t>Multiple</t>
  </si>
  <si>
    <t>Agriculture Learning Center</t>
  </si>
  <si>
    <t>Integrated Sciences Complex</t>
  </si>
  <si>
    <t>UCRR Project</t>
  </si>
  <si>
    <t>University Crossing</t>
  </si>
  <si>
    <t xml:space="preserve">Sheehy/Allen House </t>
  </si>
  <si>
    <t>Coburn Hall</t>
  </si>
  <si>
    <t>NG Units</t>
  </si>
  <si>
    <t>Fuel Oil Units</t>
  </si>
  <si>
    <t>Woods</t>
  </si>
  <si>
    <t>Steam</t>
  </si>
  <si>
    <t>other</t>
  </si>
  <si>
    <t>Please Select from the Dropdown</t>
  </si>
  <si>
    <t>Anaerobic Digestion</t>
  </si>
  <si>
    <t>Air source heat pump</t>
  </si>
  <si>
    <t xml:space="preserve">Yes </t>
  </si>
  <si>
    <t>1 station</t>
  </si>
  <si>
    <t>3 Heads</t>
  </si>
  <si>
    <t xml:space="preserve">Single Head </t>
  </si>
  <si>
    <t>Agency/State Owned</t>
  </si>
  <si>
    <t>No Changes, Please Use Last Year's Data</t>
  </si>
  <si>
    <t>Energy Storage (Stand alone)</t>
  </si>
  <si>
    <t>Site owned &amp; operated</t>
  </si>
  <si>
    <t>Behind-the-Meter</t>
  </si>
  <si>
    <t>Single stream</t>
  </si>
  <si>
    <t>CNG</t>
  </si>
  <si>
    <t>Zero-turn mower</t>
  </si>
  <si>
    <t>Clean Combined Heat and Power (CHP)/Co-Generation</t>
  </si>
  <si>
    <t>MW</t>
  </si>
  <si>
    <t>CCF</t>
  </si>
  <si>
    <t>barrels</t>
  </si>
  <si>
    <t>Btu</t>
  </si>
  <si>
    <t>2-5 stations</t>
  </si>
  <si>
    <t>Plugs</t>
  </si>
  <si>
    <t>Dual Head</t>
  </si>
  <si>
    <t>Power Purchase Agreement</t>
  </si>
  <si>
    <t>Some Changes, Please See Updates Below</t>
  </si>
  <si>
    <t>Energy Storage (Paired w/ RPS Class 1 resource)</t>
  </si>
  <si>
    <t xml:space="preserve">Integration with on-site renewables </t>
  </si>
  <si>
    <t>Standalone (w/ off-takers)</t>
  </si>
  <si>
    <t xml:space="preserve">Multi-stream </t>
  </si>
  <si>
    <t>LNG</t>
  </si>
  <si>
    <t>Stand-on mower</t>
  </si>
  <si>
    <t>Clean Combined Heat and Power (CHP)</t>
  </si>
  <si>
    <t>Not sure</t>
  </si>
  <si>
    <t>Do Not Generate</t>
  </si>
  <si>
    <t>Not Sure</t>
  </si>
  <si>
    <t>5-8 stations</t>
  </si>
  <si>
    <t>Employee Charging Only</t>
  </si>
  <si>
    <t>Never Reported, All New Data</t>
  </si>
  <si>
    <t>Energy Storage (Paired w/ RPS Class 2 resource)</t>
  </si>
  <si>
    <t>Other (please describe in notes)</t>
  </si>
  <si>
    <t>Resilience &amp; power backup</t>
  </si>
  <si>
    <t>Standalone (w/o off-takers)</t>
  </si>
  <si>
    <t>LPG</t>
  </si>
  <si>
    <t>Not sure?</t>
  </si>
  <si>
    <t>Ride-on mower</t>
  </si>
  <si>
    <t>Ground source heat pump</t>
  </si>
  <si>
    <t>kBtu/hr</t>
  </si>
  <si>
    <t>Do Not Know</t>
  </si>
  <si>
    <t>n/a</t>
  </si>
  <si>
    <t>more than 5 stations</t>
  </si>
  <si>
    <t>Revenue generation</t>
  </si>
  <si>
    <t>Help! What's EO594?!</t>
  </si>
  <si>
    <t>Unsure</t>
  </si>
  <si>
    <t>Push mower</t>
  </si>
  <si>
    <t>Gallons</t>
  </si>
  <si>
    <t>Dual-fuel/Bi-fuel</t>
  </si>
  <si>
    <t>Multiple - please list at right</t>
  </si>
  <si>
    <t>Leaf blower</t>
  </si>
  <si>
    <t>String trimmer</t>
  </si>
  <si>
    <t>Pole saw</t>
  </si>
  <si>
    <t>Chainsaw</t>
  </si>
  <si>
    <t>Select your agency/campus from a dropdown list provided and contact information will auto-populate.  If contact information is incorrect, please note changes where appropriate and clearly mark the change (highlighting, underlining, etc). If additional contacts should be included for your campus, please list them in the yellow boxes.</t>
  </si>
  <si>
    <t>Please provide more details in the box below if possible.</t>
  </si>
  <si>
    <t>Access Type 
(e.g., Public, Fleet)</t>
  </si>
  <si>
    <t>7. Please discuss any significant sustainability efforts implemented this past year. In this section, please feel free to provide greater detail on a sustainability project listed in other sections of this form (i.e., waste, water use, food, efficiency) or provide detail on a sustainability project or broader sustainability effort that does not fit within any other form boxes.</t>
  </si>
  <si>
    <t>6. Please detail any efforts being undertaken to enhance resilience at your agency or entity.</t>
  </si>
  <si>
    <t>Pollinator Habitat (Existing)</t>
  </si>
  <si>
    <t>Gravely</t>
  </si>
  <si>
    <t>Agency/Entity</t>
  </si>
  <si>
    <t>Do you have any off-road vehicles/equipment in your fleet (ATV, tractor, excavator, bulldozer, sweeper, etc.)?</t>
  </si>
  <si>
    <t>Access Type</t>
  </si>
  <si>
    <t>2240 Lyannough Road</t>
  </si>
  <si>
    <t>Greenfield Community College</t>
  </si>
  <si>
    <t xml:space="preserve">MassDOT/ Rest Areas Bridgewater </t>
  </si>
  <si>
    <t>Rte. 24 NB Bridgewater Service Plaza</t>
  </si>
  <si>
    <t>Rte. 24 SB Bridgewater Service Plaza</t>
  </si>
  <si>
    <t>MassDOT/ Greenfield</t>
  </si>
  <si>
    <t>18 Miner Street</t>
  </si>
  <si>
    <t xml:space="preserve">MassDOT/ MassPike Rest Areas Lee East </t>
  </si>
  <si>
    <t>MassDOT/ MassPike Rest Areas Lee West</t>
  </si>
  <si>
    <t>MassDOT / MassPike Rest Areas Charlton East</t>
  </si>
  <si>
    <t>MassPike Rest Areas Charlton East</t>
  </si>
  <si>
    <t>MassDOT / MassPike Rest Areas Charlton West</t>
  </si>
  <si>
    <t>MassPike Rest Areas Charlton West</t>
  </si>
  <si>
    <t>MassDOT / MassPike Rest Areas Framingham West</t>
  </si>
  <si>
    <t>Public (Restricted)</t>
  </si>
  <si>
    <t>Mass College of Art &amp; Design</t>
  </si>
  <si>
    <t>Great Hill Drive</t>
  </si>
  <si>
    <t>Cape Cod Regional Transit Authority</t>
  </si>
  <si>
    <t>HYANNIS TRANSPORTATION CENTER</t>
  </si>
  <si>
    <t>215 Iyannough Road</t>
  </si>
  <si>
    <t>Hyannis</t>
  </si>
  <si>
    <t>DCR Walden Pond</t>
  </si>
  <si>
    <t>North Point Maintenance Facility</t>
  </si>
  <si>
    <t>6 Museum Way</t>
  </si>
  <si>
    <t>FSU Conlon Fine Arts Building</t>
  </si>
  <si>
    <t>23 Salem End Road</t>
  </si>
  <si>
    <t>Franklin County Sheriff's Office</t>
  </si>
  <si>
    <t>FRANKLIN COUNTY SHERIFF</t>
  </si>
  <si>
    <t xml:space="preserve">160 Elm Street </t>
  </si>
  <si>
    <t>Holyoke Community College</t>
  </si>
  <si>
    <t>303 Homestead Avenue</t>
  </si>
  <si>
    <t>404 Jarvis Avenue</t>
  </si>
  <si>
    <t>Boston Convention and Exhibition Center</t>
  </si>
  <si>
    <t>MassDEP (Woburn) - Northeast Regional Office</t>
  </si>
  <si>
    <t>150 Presidential Way</t>
  </si>
  <si>
    <t>MassDOT/ Hopkinton Facility</t>
  </si>
  <si>
    <t>MassDOT/ Whatley Park and Ride Lot</t>
  </si>
  <si>
    <t>421 State Rd</t>
  </si>
  <si>
    <t>Weston Maintenance Facility</t>
  </si>
  <si>
    <t>MassDOT Park &amp; Ride Harwich</t>
  </si>
  <si>
    <t>Harwich</t>
  </si>
  <si>
    <t>MassDOT Park &amp; Ride New Bedford</t>
  </si>
  <si>
    <t>MassDOT-Bourne - Sagamore Park &amp; Ride</t>
  </si>
  <si>
    <t>Employees Only</t>
  </si>
  <si>
    <t>Employees/Students Only</t>
  </si>
  <si>
    <t>MBTA</t>
  </si>
  <si>
    <t>MBTA WOODLAND</t>
  </si>
  <si>
    <t>McCormack Building</t>
  </si>
  <si>
    <t>MetroWest Regional Transit Authority</t>
  </si>
  <si>
    <t>MWRTA Blandin Hub</t>
  </si>
  <si>
    <t>15 Blandin Avenue</t>
  </si>
  <si>
    <t>Southborough HQ Western Operations</t>
  </si>
  <si>
    <t>270 Boston Rd</t>
  </si>
  <si>
    <t>Chelsea Facility</t>
  </si>
  <si>
    <t>Carroll Water Treatment Plant</t>
  </si>
  <si>
    <t>Roxbury Community College</t>
  </si>
  <si>
    <t>225 Canal Street</t>
  </si>
  <si>
    <t>1 College Drive</t>
  </si>
  <si>
    <t>365 East Street</t>
  </si>
  <si>
    <t>Campus Center Way</t>
  </si>
  <si>
    <t>300 Massachusetts Avenue</t>
  </si>
  <si>
    <t>Stockbridge Road</t>
  </si>
  <si>
    <t>Thatcher Road</t>
  </si>
  <si>
    <t>UMASS BOSTON</t>
  </si>
  <si>
    <t>West Garage</t>
  </si>
  <si>
    <t xml:space="preserve"> 910 Broadway St</t>
  </si>
  <si>
    <t>UMass Chan Medical School</t>
  </si>
  <si>
    <t>17 Eastman Lane</t>
  </si>
  <si>
    <t>MCI Concord</t>
  </si>
  <si>
    <t>965 Elm St</t>
  </si>
  <si>
    <t>DOC Milford</t>
  </si>
  <si>
    <t>Dana Mohler-Faria Science &amp; Mathematics Center</t>
  </si>
  <si>
    <t>24 Park Ave</t>
  </si>
  <si>
    <t>Tinsley Center</t>
  </si>
  <si>
    <t>325 Plymouth St</t>
  </si>
  <si>
    <t>400 Venture Way</t>
  </si>
  <si>
    <t>Mt Ida 3, 183 Wiswall Road</t>
  </si>
  <si>
    <t>Orchard Hill Way</t>
  </si>
  <si>
    <t>Worcester Visitor Center</t>
  </si>
  <si>
    <t>2 Clancy Way</t>
  </si>
  <si>
    <t>MassDOT I-95NB Lexington Service Plaza</t>
  </si>
  <si>
    <t>I-95 North, Mile Marker 46.3</t>
  </si>
  <si>
    <t>MassDOT - Whately Park &amp; Ride</t>
  </si>
  <si>
    <t>457 State Road (Routes 10/5)</t>
  </si>
  <si>
    <t>MassBay Comm. College</t>
  </si>
  <si>
    <t>50 Oakland Street</t>
  </si>
  <si>
    <t>Springfield Technical Community College</t>
  </si>
  <si>
    <t>1 Armory Square</t>
  </si>
  <si>
    <t>Expected Installation Date (FY)</t>
  </si>
  <si>
    <t>Framingham State University - Larned Hall</t>
  </si>
  <si>
    <t>MassDOT District 3 HQ (Central MA Transportation Center)</t>
  </si>
  <si>
    <t>499 Plantation St</t>
  </si>
  <si>
    <t>Salem State Meier Hall</t>
  </si>
  <si>
    <t>UMass Amherst--Lot 49</t>
  </si>
  <si>
    <t>EOVS</t>
  </si>
  <si>
    <t>Do you have irrigation</t>
  </si>
  <si>
    <t>Please select a response from dropdown.</t>
  </si>
  <si>
    <t>Maybe</t>
  </si>
  <si>
    <t>Irrigation assessment</t>
  </si>
  <si>
    <t>Irrigation tracking</t>
  </si>
  <si>
    <t>##</t>
  </si>
  <si>
    <t>Section II: Fleet Overview &amp; Inventory</t>
  </si>
  <si>
    <t>Total LD Fleet Vehicles (&lt;8,501 lbs)</t>
  </si>
  <si>
    <t>Other Medium Duty</t>
  </si>
  <si>
    <t>Medium Duty Vehicles (8,501 - 14,000 lbs)</t>
  </si>
  <si>
    <t>Heavy Duty (&gt;14,000 lbs)</t>
  </si>
  <si>
    <t>Total MD/HD Fleet Vehicles (&gt;8,500 lbs)</t>
  </si>
  <si>
    <r>
      <t xml:space="preserve">For agencies/campuses that do not purchase/lease through OVM please provide data, where available, for yellow sections below. If you would prefer that LBE send you the current fleet overview we have on file for your entity to update, please reach out to Sophia (sophia.vitello@mass.gov).
If available, LBE kindly asks that you also submit a </t>
    </r>
    <r>
      <rPr>
        <b/>
        <i/>
        <sz val="14"/>
        <color rgb="FFFFFF97"/>
        <rFont val="Calibri"/>
        <family val="2"/>
        <scheme val="minor"/>
      </rPr>
      <t>detailed fleet inventory</t>
    </r>
    <r>
      <rPr>
        <b/>
        <i/>
        <sz val="14"/>
        <color theme="0"/>
        <rFont val="Calibri"/>
        <family val="2"/>
        <scheme val="minor"/>
      </rPr>
      <t xml:space="preserve"> with this tracking form (it can be a simple Excel spreadsheet with make, model, fuel type, vehicle class/GVWR if possible).</t>
    </r>
  </si>
  <si>
    <r>
      <t xml:space="preserve">Section II: </t>
    </r>
    <r>
      <rPr>
        <sz val="12"/>
        <color theme="3"/>
        <rFont val="Calibri"/>
        <family val="2"/>
        <scheme val="minor"/>
      </rPr>
      <t>Fleet Overview &amp; Inventory. Please provide the requested fleet information and inventory (if possible) as indicated.</t>
    </r>
  </si>
  <si>
    <t>Fast Charger</t>
  </si>
  <si>
    <t>Fitchburg State</t>
  </si>
  <si>
    <t>Framingham State</t>
  </si>
  <si>
    <t>Massasoit CC</t>
  </si>
  <si>
    <t>UML</t>
  </si>
  <si>
    <t>Worcester State</t>
  </si>
  <si>
    <t>MassBay CC</t>
  </si>
  <si>
    <t>MassDOT (unknown location)</t>
  </si>
  <si>
    <t>MWRA (location unknown)</t>
  </si>
  <si>
    <t>MassDOT Aeronautics Turner's Falls</t>
  </si>
  <si>
    <t>MassDOT Aeronautics Southbridge</t>
  </si>
  <si>
    <t>MassDOT Aeronautics Beverly</t>
  </si>
  <si>
    <t>MassDOT Aeronautics Chatham</t>
  </si>
  <si>
    <t>MassDOT Aeronautics New Bedford</t>
  </si>
  <si>
    <t>MassDOT Aeronautics Fitchburg</t>
  </si>
  <si>
    <t>MassDOT Aeronautics Marshfield</t>
  </si>
  <si>
    <t>MassDOT Aeronautics Barnstable</t>
  </si>
  <si>
    <t>MassDOT Aeronautics Lawrence</t>
  </si>
  <si>
    <t>MassDOT Aeronautics Orange</t>
  </si>
  <si>
    <t>MassDOT Aeronautics Norwood</t>
  </si>
  <si>
    <t>MassDOT Aeronautics Pittsfield</t>
  </si>
  <si>
    <t>MassDOT Aeronautics Plymouth</t>
  </si>
  <si>
    <t>MassDOT Aeronautics Taunton</t>
  </si>
  <si>
    <t>Backpack blowers</t>
  </si>
  <si>
    <t>Leaf blowers</t>
  </si>
  <si>
    <t>String Trimmer</t>
  </si>
  <si>
    <t>Electric Cut-of saw</t>
  </si>
  <si>
    <t>Pole saw/pruner</t>
  </si>
  <si>
    <t>Hedge trimmer</t>
  </si>
  <si>
    <t>Ride-on mower CXR-52s</t>
  </si>
  <si>
    <t>Push mower WBX-33HD</t>
  </si>
  <si>
    <t>Trimmers</t>
  </si>
  <si>
    <t>Cutoff saw</t>
  </si>
  <si>
    <t>Garden pruner kit</t>
  </si>
  <si>
    <t>Saw</t>
  </si>
  <si>
    <t>Pole hedge trimmer</t>
  </si>
  <si>
    <t>14” chainsaw</t>
  </si>
  <si>
    <t>Backpack blower</t>
  </si>
  <si>
    <t>Grass trimmer</t>
  </si>
  <si>
    <t>80 volt batteries (4)</t>
  </si>
  <si>
    <t>Rapid battery charge station</t>
  </si>
  <si>
    <t>Electric utility vehicle</t>
  </si>
  <si>
    <t>Z-turn mower with solar canopy</t>
  </si>
  <si>
    <t>25 kW solar array</t>
  </si>
  <si>
    <t>14" chainsaw</t>
  </si>
  <si>
    <t>14" chainsaw (2)</t>
  </si>
  <si>
    <t>Grass trimmer (2)</t>
  </si>
  <si>
    <t>80 volt batteries (8)</t>
  </si>
  <si>
    <t>STIHL</t>
  </si>
  <si>
    <t>Husqvarna</t>
  </si>
  <si>
    <t>Milwaukee</t>
  </si>
  <si>
    <t>EGO</t>
  </si>
  <si>
    <t>Mean Green</t>
  </si>
  <si>
    <t>Stihl</t>
  </si>
  <si>
    <t>Honda/Ryobi</t>
  </si>
  <si>
    <t>Greenworks</t>
  </si>
  <si>
    <t>If any information below for existing BPLE for your entity is incorrect, please provide corrected details if applicable.</t>
  </si>
  <si>
    <t>Section IV: Other Efforts</t>
  </si>
  <si>
    <t>Are you interested in receiving technical assistance in enhancing or expanding your waste diversion programs?</t>
  </si>
  <si>
    <t>Light Duty Vehicles (0 - 8,500 lbs)</t>
  </si>
  <si>
    <t>Please discuss below any new or innovative water conservation measures that you have implemented in the last year</t>
  </si>
  <si>
    <t>Mark Carmody</t>
  </si>
  <si>
    <t>Associate Vice President Operations</t>
  </si>
  <si>
    <t>m1carmody@bridgew.edu</t>
  </si>
  <si>
    <t>508-531-2972</t>
  </si>
  <si>
    <t>Susan F. Hamilton</t>
  </si>
  <si>
    <t>Assistant Deputy Commissioner</t>
  </si>
  <si>
    <t>susan.f.hamilton@mass.gov</t>
  </si>
  <si>
    <t>617-719-8210</t>
  </si>
  <si>
    <t>Fred Corazzini</t>
  </si>
  <si>
    <t>Dir. of Capital Asset Management</t>
  </si>
  <si>
    <t xml:space="preserve">Frederic.Corazzini@mass.gov </t>
  </si>
  <si>
    <t>978-567-3161</t>
  </si>
  <si>
    <t>Meaghan Hencir</t>
  </si>
  <si>
    <t>Facilities Planning &amp; Admin. Coordinator</t>
  </si>
  <si>
    <t>Meaghan.Hencir@mass.gov</t>
  </si>
  <si>
    <t>978-567-3162</t>
  </si>
  <si>
    <t>Daniel Giard</t>
  </si>
  <si>
    <t>Exec. Director, Facility Operations</t>
  </si>
  <si>
    <t>dgiard@framingham.edu</t>
  </si>
  <si>
    <t>508-626-4590</t>
  </si>
  <si>
    <t>Michael Lazo</t>
  </si>
  <si>
    <t>michael.lazo2@mass.gov</t>
  </si>
  <si>
    <t>(413) 552-4737</t>
  </si>
  <si>
    <t>Glen Hevy</t>
  </si>
  <si>
    <t>glen.hevy@mass.gov</t>
  </si>
  <si>
    <t>(413) 552-4706</t>
  </si>
  <si>
    <t>Michael Lynch</t>
  </si>
  <si>
    <t>Chief Financial Officer</t>
  </si>
  <si>
    <t>michael.lynch2@mass.gov</t>
  </si>
  <si>
    <t>(413) 552-4751</t>
  </si>
  <si>
    <t>Alternate Contact 3</t>
  </si>
  <si>
    <t>Alternate Contact Title 3</t>
  </si>
  <si>
    <t>Alternate Email 3</t>
  </si>
  <si>
    <t>Alternate Phone 3</t>
  </si>
  <si>
    <t>Richard Polwrek</t>
  </si>
  <si>
    <t>richard.polwrek@mass.gov</t>
  </si>
  <si>
    <t>(413) 552-4777</t>
  </si>
  <si>
    <t>VP Operations</t>
  </si>
  <si>
    <t>paul.hession@pol.state.ma.us</t>
  </si>
  <si>
    <t>(508) 820-2650</t>
  </si>
  <si>
    <t>James Politano</t>
  </si>
  <si>
    <t>Director of Facilities Operations</t>
  </si>
  <si>
    <t>jpolitano@northshore.edu</t>
  </si>
  <si>
    <t>978-762-4041</t>
  </si>
  <si>
    <t>Suzanne Gray</t>
  </si>
  <si>
    <t>Staff Associate</t>
  </si>
  <si>
    <t>sgray2@salemstate.edu</t>
  </si>
  <si>
    <t>978-542-4839</t>
  </si>
  <si>
    <t>Janna Cohen-Rosenthal</t>
  </si>
  <si>
    <t>Sustainability &amp; Resiliency Planner</t>
  </si>
  <si>
    <t>Janna.CohenRosenthal@umb.edu</t>
  </si>
  <si>
    <t>Dennis Swinford</t>
  </si>
  <si>
    <t>Dir. Campus Planning &amp; Sustainability</t>
  </si>
  <si>
    <t>dennis.swinford@umb.edu</t>
  </si>
  <si>
    <t>(617) 287-5162</t>
  </si>
  <si>
    <t>J. Jerue</t>
  </si>
  <si>
    <t>Assistant Vice Chancellor for Facilities Operations</t>
  </si>
  <si>
    <t>jjerue@umassd.edu</t>
  </si>
  <si>
    <t>508-999-9216</t>
  </si>
  <si>
    <t>Assistant Director, Office of Sustainability</t>
  </si>
  <si>
    <t>Nancy Ramsdell</t>
  </si>
  <si>
    <t>Director Operations &amp; Planning Support Services, Facilities</t>
  </si>
  <si>
    <t>nramsdell@worcester.edu</t>
  </si>
  <si>
    <t>508-929-8720</t>
  </si>
  <si>
    <t>Nicole Kelly</t>
  </si>
  <si>
    <t>Berkshire County Sheriff / HOC</t>
  </si>
  <si>
    <t>Bridgewater State University - Summer St</t>
  </si>
  <si>
    <t>Bristol Community College Elsbree Street Campus</t>
  </si>
  <si>
    <t>BHCC Building G Roof</t>
  </si>
  <si>
    <t>Cape Cod Community College Loruso Applied Tech Bldg PV</t>
  </si>
  <si>
    <t>CCRTA Hyannis Transportation Center</t>
  </si>
  <si>
    <t>DCR Halibut Point State Park</t>
  </si>
  <si>
    <t>DCR Walden Pond Visitor Center</t>
  </si>
  <si>
    <t>Lt. James F. Reilly Recreation Rink/Pool Complex</t>
  </si>
  <si>
    <t>Francis L. Murphy Memorial Ice Skating Rink</t>
  </si>
  <si>
    <t>DYS Middleton</t>
  </si>
  <si>
    <t>Massachusetts College of Liberal Arts (Feigenbaum Center)</t>
  </si>
  <si>
    <t>Massachusetts College of Liberal Arts (Venable Hall)</t>
  </si>
  <si>
    <t>Mass Maritime Academy (Information Commons)</t>
  </si>
  <si>
    <t>Mass Maritime Academy Lights</t>
  </si>
  <si>
    <t>MEMA Bunker</t>
  </si>
  <si>
    <t>MassDOT Framingham I-90 Interchange 13 North RoW</t>
  </si>
  <si>
    <t>MassDOT Framingham I-90 Interchange 13 South RoW</t>
  </si>
  <si>
    <t>MassDOT Framingham I-90 WB Service Plaza RoW</t>
  </si>
  <si>
    <t>MassDOT Natick I-90 WB Embankment RoW</t>
  </si>
  <si>
    <t>MassDOT Plymouth Route 3 Exit 5 RoW</t>
  </si>
  <si>
    <t>MassDOT Salisbury District 4 Depot RoW</t>
  </si>
  <si>
    <t>Massport Logan - Terminal A PPA</t>
  </si>
  <si>
    <t>Massport Logan - Terminal A Satellite PPA</t>
  </si>
  <si>
    <t>MassPort Logan Airport Economy Parking Garage</t>
  </si>
  <si>
    <t>MBTA Orient Heights (Blue Line Station)</t>
  </si>
  <si>
    <t>MBTA Bridgewater Wind Turbine</t>
  </si>
  <si>
    <t>MBTA Kingston Layover Wind Turbine</t>
  </si>
  <si>
    <t>MBTA Nantasket Junction Solar Canopy</t>
  </si>
  <si>
    <t>MBTA Norwood Central Solar Canopy</t>
  </si>
  <si>
    <t>MBTA West Hingham Solar Canopy</t>
  </si>
  <si>
    <t>Middlesex Sheriff's Office</t>
  </si>
  <si>
    <t>Natick Readiness Center</t>
  </si>
  <si>
    <t>MWRA Deer Island Grit roof --222 kW PV (PPA)</t>
  </si>
  <si>
    <t>MWRA Deer Island Parking Lot --234 kW PV (PPA)</t>
  </si>
  <si>
    <t>MWRA Deer Island Solar 2 (Admin/Warehouse)</t>
  </si>
  <si>
    <t>MWRA Chicopee Valley</t>
  </si>
  <si>
    <t>MWRA Deer Island (Backpressure STG)</t>
  </si>
  <si>
    <t>MWRA Deer Island Ogin</t>
  </si>
  <si>
    <t>MWRA Fish Hatchery</t>
  </si>
  <si>
    <t>MWRA Brutsch Hydro</t>
  </si>
  <si>
    <t>Wachusett Aqueduct Pumping Station 1</t>
  </si>
  <si>
    <t>Wachusett Aqueduct Pumping Station 2</t>
  </si>
  <si>
    <t>Norfolk County Sheriif's Office</t>
  </si>
  <si>
    <t>North Shore Community College - Health Professions &amp; Student Services Center</t>
  </si>
  <si>
    <t>Roxbury Community College - Parking Lot 1 canopy</t>
  </si>
  <si>
    <t>Salem State Berry Library (PPA)</t>
  </si>
  <si>
    <t>Salem State College Atlantic Hall</t>
  </si>
  <si>
    <t>Salem State College - O'Keefe Center Phase 2 (PPA)</t>
  </si>
  <si>
    <t xml:space="preserve">STCC building 20 </t>
  </si>
  <si>
    <t>Lowell Trial Court Roof</t>
  </si>
  <si>
    <t>Lowell Trial Court Canopy</t>
  </si>
  <si>
    <t>UMass Amherst--Champions Center</t>
  </si>
  <si>
    <t>UMass Amherst-- Bromery Center for the Arts (Fine Arts Center)</t>
  </si>
  <si>
    <t xml:space="preserve">UMass Amherst--Lot 25 </t>
  </si>
  <si>
    <t>UMass Amherst--Lot 44</t>
  </si>
  <si>
    <t>UMass Amherst--Lot 34</t>
  </si>
  <si>
    <t>UMass Amherst--Lots 21-22</t>
  </si>
  <si>
    <t>UMass Boston - University Hall</t>
  </si>
  <si>
    <t>UMass Boston - Parking Lot Canopy</t>
  </si>
  <si>
    <t>UMass Lowell - South Garage Solar Canopy</t>
  </si>
  <si>
    <t>Worcester State University Wasylean Hall</t>
  </si>
  <si>
    <t>Worcester State University Dowden Hall</t>
  </si>
  <si>
    <t>Blackstone Visitor Center</t>
  </si>
  <si>
    <t>Community Living Center</t>
  </si>
  <si>
    <t>Northborough Maintenance Facility</t>
  </si>
  <si>
    <t>Dorchester</t>
  </si>
  <si>
    <t>Framingham Armory</t>
  </si>
  <si>
    <t>33 Gregory Street</t>
  </si>
  <si>
    <t>400 Worcester Road</t>
  </si>
  <si>
    <t xml:space="preserve">Waltham </t>
  </si>
  <si>
    <t>Middleton</t>
  </si>
  <si>
    <t>Kingston</t>
  </si>
  <si>
    <t>Hingham</t>
  </si>
  <si>
    <t>Norwood</t>
  </si>
  <si>
    <t>Billerica</t>
  </si>
  <si>
    <t>Ware</t>
  </si>
  <si>
    <t>Belchertown</t>
  </si>
  <si>
    <t>Dedham</t>
  </si>
  <si>
    <t>Lynn</t>
  </si>
  <si>
    <t>Northborough</t>
  </si>
  <si>
    <t>Pending</t>
  </si>
  <si>
    <t>PPA (with lease)</t>
  </si>
  <si>
    <t>Land lease</t>
  </si>
  <si>
    <t>Chelsea Soldiers' Home</t>
  </si>
  <si>
    <t>Mass. Emergency Management Agency</t>
  </si>
  <si>
    <t>2 Clark St</t>
  </si>
  <si>
    <t>MCI Cedar Junction</t>
  </si>
  <si>
    <t>Air Source Water Heater</t>
  </si>
  <si>
    <t>MassPort</t>
  </si>
  <si>
    <t>Berkshire HOC Main Facility- Sheriff</t>
  </si>
  <si>
    <t>Berkshire</t>
  </si>
  <si>
    <t>40 (units)</t>
  </si>
  <si>
    <t>130 (tons)</t>
  </si>
  <si>
    <t>181 (MMBtu)</t>
  </si>
  <si>
    <t>Bristol County Sheriff's Office</t>
  </si>
  <si>
    <t>North Dartmouth</t>
  </si>
  <si>
    <t>919 sq ft</t>
  </si>
  <si>
    <t>DCR Blackstone Heritage Corridor</t>
  </si>
  <si>
    <t>3x191 (MBH)</t>
  </si>
  <si>
    <t>DCR Camp Nihan</t>
  </si>
  <si>
    <t>Saugus</t>
  </si>
  <si>
    <t>191 (MBH)</t>
  </si>
  <si>
    <t>DCR Holyoke Range State Park</t>
  </si>
  <si>
    <t>Rockport</t>
  </si>
  <si>
    <t xml:space="preserve">DCR Quabbin </t>
  </si>
  <si>
    <t>1.875 (MMBtu) / 60hp steam</t>
  </si>
  <si>
    <t>48 (MBH)</t>
  </si>
  <si>
    <t>DCR Scusset Beach</t>
  </si>
  <si>
    <t>Sagamore</t>
  </si>
  <si>
    <t>DCR Veterans Memorial/Bennett Field Pool</t>
  </si>
  <si>
    <t>DCR Wachusett State Park</t>
  </si>
  <si>
    <t>80 (SqFT)</t>
  </si>
  <si>
    <t>66 &amp; 40 (MBH)</t>
  </si>
  <si>
    <t>Waquoit</t>
  </si>
  <si>
    <t>DCR West Region HQ</t>
  </si>
  <si>
    <t>DDS Hogan Regional Center</t>
  </si>
  <si>
    <t>DFW McLaughlin Hatchery</t>
  </si>
  <si>
    <t>191,000 (btu/hr)</t>
  </si>
  <si>
    <t>DFW Plum Island</t>
  </si>
  <si>
    <t>Newburyport</t>
  </si>
  <si>
    <t xml:space="preserve">Hampshire Sheriff Dept. </t>
  </si>
  <si>
    <t>Northamption</t>
  </si>
  <si>
    <t>24 (units)</t>
  </si>
  <si>
    <t>MBTA Hingham</t>
  </si>
  <si>
    <t>Middlesex Community College</t>
  </si>
  <si>
    <t>Middlesex County Sheriff's Office</t>
  </si>
  <si>
    <t>10 two ton units</t>
  </si>
  <si>
    <t>153 tons</t>
  </si>
  <si>
    <t>16 (units)</t>
  </si>
  <si>
    <t>42.5 tons cooling</t>
  </si>
  <si>
    <t>Various (MBH)</t>
  </si>
  <si>
    <t>1,757 (SqFT)</t>
  </si>
  <si>
    <t>134,700,000 (Btu)</t>
  </si>
  <si>
    <t>3 tons</t>
  </si>
  <si>
    <t>1.3 kW</t>
  </si>
  <si>
    <t>Mass Water Resources Authority</t>
  </si>
  <si>
    <t>110 tons</t>
  </si>
  <si>
    <t>5 tons</t>
  </si>
  <si>
    <t>8 tons</t>
  </si>
  <si>
    <t>10 tons</t>
  </si>
  <si>
    <t>Department of State Police</t>
  </si>
  <si>
    <t>Medford</t>
  </si>
  <si>
    <t>btu</t>
  </si>
  <si>
    <t>Leominster</t>
  </si>
  <si>
    <t>Everett</t>
  </si>
  <si>
    <t>DCR Dealtry Pool</t>
  </si>
  <si>
    <t>Watertown</t>
  </si>
  <si>
    <t>DCR Fort Phoenix State Reservation</t>
  </si>
  <si>
    <t>Fairhaven</t>
  </si>
  <si>
    <t>DCR Horseneck Beach</t>
  </si>
  <si>
    <t>Westport</t>
  </si>
  <si>
    <t>DCR Latta Brothers Pool &amp; Foss Park</t>
  </si>
  <si>
    <t>Somerville</t>
  </si>
  <si>
    <t>DCR Massasoit State Park</t>
  </si>
  <si>
    <t>DCR Sandisfield State Forest</t>
  </si>
  <si>
    <t>Sandisfield</t>
  </si>
  <si>
    <t>50 gallons</t>
  </si>
  <si>
    <t>DCR Wellflet Hollow State Campground</t>
  </si>
  <si>
    <t>Wellfleet</t>
  </si>
  <si>
    <t>65 gallons</t>
  </si>
  <si>
    <t>DCR Blue Hills Reservation</t>
  </si>
  <si>
    <t>5 tons (x3 units)</t>
  </si>
  <si>
    <t xml:space="preserve"> 4 tons (outdoor condenser)</t>
  </si>
  <si>
    <t xml:space="preserve">
60,000 Btu AC
70,000 Btu Heat</t>
  </si>
  <si>
    <t>DCR Borderland State Park</t>
  </si>
  <si>
    <t>Sharon</t>
  </si>
  <si>
    <t>DCR Breakheart Reservation</t>
  </si>
  <si>
    <t>240,000 Btu AC
260,000 Btu Heat</t>
  </si>
  <si>
    <t>60,000 Btu AC
70,000 Btu Heat</t>
  </si>
  <si>
    <t>DCR Hatch Shell</t>
  </si>
  <si>
    <t>5 tons (x2 units)</t>
  </si>
  <si>
    <t>DCR Clinton</t>
  </si>
  <si>
    <t>DCR Hampton Ponds State Park</t>
  </si>
  <si>
    <t>DCR Harold Parker State Forest</t>
  </si>
  <si>
    <t>Andover</t>
  </si>
  <si>
    <t>DCR Hopkinton State Park</t>
  </si>
  <si>
    <t>DCR Lowell Heritage State Park</t>
  </si>
  <si>
    <t>DCR Mohawk Trail State Forest</t>
  </si>
  <si>
    <t>Charlemont</t>
  </si>
  <si>
    <t>DCR Myles Standish State Forest</t>
  </si>
  <si>
    <t>Carver</t>
  </si>
  <si>
    <t>DCR Mystic River Reservation</t>
  </si>
  <si>
    <t>108,000 Btus</t>
  </si>
  <si>
    <t>DCR Neponset Facility</t>
  </si>
  <si>
    <t>DCR Ponkapoag</t>
  </si>
  <si>
    <t>DCR Revere Beach</t>
  </si>
  <si>
    <t>Revere</t>
  </si>
  <si>
    <t>DCR Robinson State Park</t>
  </si>
  <si>
    <t>Feeding Hills</t>
  </si>
  <si>
    <t>DCR Rutland State Park</t>
  </si>
  <si>
    <t>Rutland</t>
  </si>
  <si>
    <t>DCR Salisbury Beach</t>
  </si>
  <si>
    <t>DCR Savoy Mountain State Forest</t>
  </si>
  <si>
    <t>Savoy</t>
  </si>
  <si>
    <t>DCR Stoneham</t>
  </si>
  <si>
    <t>Stoneham</t>
  </si>
  <si>
    <t>DCR Wompatuck State Park</t>
  </si>
  <si>
    <t>3600 btu/hr cooling; 3000 - 8000 btu/hr heating</t>
  </si>
  <si>
    <t>MassDOT / MassPike Rest Areas Natick East</t>
  </si>
  <si>
    <t>MassPike Rest Areas Natick East</t>
  </si>
  <si>
    <t>135 Ward Street</t>
  </si>
  <si>
    <t>HCC Campus Center</t>
  </si>
  <si>
    <t>HCC Center for Health Education</t>
  </si>
  <si>
    <t>415 Summer Street</t>
  </si>
  <si>
    <t xml:space="preserve">71 Blackington St </t>
  </si>
  <si>
    <t xml:space="preserve">5 Macadam Road </t>
  </si>
  <si>
    <t>519 Appleton St</t>
  </si>
  <si>
    <t>268 South Avenue</t>
  </si>
  <si>
    <t>292 Pleasant Lake Ave</t>
  </si>
  <si>
    <t>1056 Mt. Pleasant Street</t>
  </si>
  <si>
    <t>2 Canal Street</t>
  </si>
  <si>
    <t>1940 Washington Street</t>
  </si>
  <si>
    <t>670 West Boylston Street</t>
  </si>
  <si>
    <t>1 Campus Center Way</t>
  </si>
  <si>
    <t>300 Massachusetts Avenue 
VISITOR CTR 1</t>
  </si>
  <si>
    <t>University Drive West</t>
  </si>
  <si>
    <t>836 South Rodney French Blvd</t>
  </si>
  <si>
    <t>300 Martin Luther King Jr. Way</t>
  </si>
  <si>
    <t>850 Broadway St</t>
  </si>
  <si>
    <t>661 North Pleasant St.</t>
  </si>
  <si>
    <t>30 Emerson Avenue</t>
  </si>
  <si>
    <t>Division of Standards</t>
  </si>
  <si>
    <t>Meteorology Laboratory</t>
  </si>
  <si>
    <t>250 Eliot Street, Suite 10-D</t>
  </si>
  <si>
    <t>Division of Fisheries &amp; Wildlife</t>
  </si>
  <si>
    <t>NSCC Thomas W. McGee Building</t>
  </si>
  <si>
    <t>647 Washington Street</t>
  </si>
  <si>
    <t>NSCC Health Professions &amp; Student Services Center</t>
  </si>
  <si>
    <t>Hanscom AFB (MA National Guard)</t>
  </si>
  <si>
    <t>2 Randolph Road</t>
  </si>
  <si>
    <t>Lynn Campus</t>
  </si>
  <si>
    <t>300 Broad Street</t>
  </si>
  <si>
    <t>Danvers Campus</t>
  </si>
  <si>
    <t>92 Carlson Ave</t>
  </si>
  <si>
    <t>100 Carlson Ave</t>
  </si>
  <si>
    <t>990 North Pleasant Street</t>
  </si>
  <si>
    <t>100 Grochmal Avenue</t>
  </si>
  <si>
    <t>UMass Chan Medical</t>
  </si>
  <si>
    <t>55 North Lake Avenue</t>
  </si>
  <si>
    <t>Connecticut River Greenway State Park Headquarters Garage</t>
  </si>
  <si>
    <t>136 Damon Road</t>
  </si>
  <si>
    <t>Hampton Ponds State Park Maintenance Garage</t>
  </si>
  <si>
    <t>1048 North Road</t>
  </si>
  <si>
    <t>Central Region Headquarters</t>
  </si>
  <si>
    <t>355 West Boylston Street</t>
  </si>
  <si>
    <t>Quinsigamond State Park Office Loc 1</t>
  </si>
  <si>
    <t>10 North Lake Avenue</t>
  </si>
  <si>
    <t>Lynn Shore Reservation</t>
  </si>
  <si>
    <t>1 Nahant Road</t>
  </si>
  <si>
    <t>4 Woodland Road</t>
  </si>
  <si>
    <t>Lawrence Heritage State Park</t>
  </si>
  <si>
    <t>1 Jackson Street</t>
  </si>
  <si>
    <t>Edwin H Land Blvd PSO Garage Building</t>
  </si>
  <si>
    <t>24 Monsignor O'Brien Highway</t>
  </si>
  <si>
    <t>Wompatuck State Park Torpedo Shed</t>
  </si>
  <si>
    <t>204 Union Street</t>
  </si>
  <si>
    <t>Fall River Heritage State Park Boat House</t>
  </si>
  <si>
    <t>200 Davol Street</t>
  </si>
  <si>
    <t>Waquoit Bay Operations Building</t>
  </si>
  <si>
    <t>131 Waquoit Highway</t>
  </si>
  <si>
    <t>131 Emerald Street</t>
  </si>
  <si>
    <t>212 Freight Shed Road</t>
  </si>
  <si>
    <t>Mosquito Control Board</t>
  </si>
  <si>
    <t>Cape Cod Mosquito Control Project</t>
  </si>
  <si>
    <t>259 Willow Street</t>
  </si>
  <si>
    <t>Plymouth Mosquito Control Project</t>
  </si>
  <si>
    <t>272 South Meadow Road</t>
  </si>
  <si>
    <t>MCI Shirley</t>
  </si>
  <si>
    <t>104 Harvard Rd</t>
  </si>
  <si>
    <t>Bridgewater Complex</t>
  </si>
  <si>
    <t>MCI Norfolk</t>
  </si>
  <si>
    <t>Municipal Police Training Committee</t>
  </si>
  <si>
    <t>MPTC Lynnfield</t>
  </si>
  <si>
    <t>425 Walnut Street</t>
  </si>
  <si>
    <t>Oak Bluffs Barracks</t>
  </si>
  <si>
    <t>51 Temahigan Ave</t>
  </si>
  <si>
    <t>Nantucket Barracks</t>
  </si>
  <si>
    <t>83 North Liberty Street</t>
  </si>
  <si>
    <t>Frank &amp; Maureen Wilkens Science &amp; Engineering Center</t>
  </si>
  <si>
    <t>Neponset Garage</t>
  </si>
  <si>
    <t>475 Neponset Avenue</t>
  </si>
  <si>
    <t>Mt. Wachusett Community College</t>
  </si>
  <si>
    <t>577 Western Ave</t>
  </si>
  <si>
    <t>Mass. Information Technology Center</t>
  </si>
  <si>
    <t>200 Arlington Street</t>
  </si>
  <si>
    <t>37 Salem End Rd</t>
  </si>
  <si>
    <t>Natural Bridge State Park</t>
  </si>
  <si>
    <t>McAuliffe Center</t>
  </si>
  <si>
    <t>50 Oakland Street - Wellesley Campus</t>
  </si>
  <si>
    <t>Atlantic Hall</t>
  </si>
  <si>
    <t>New Quad</t>
  </si>
  <si>
    <t>Library</t>
  </si>
  <si>
    <t>Student Garden</t>
  </si>
  <si>
    <t>Power Plant Slope</t>
  </si>
  <si>
    <t>Cedar Dell Field</t>
  </si>
  <si>
    <t>Merrimack River Overlook</t>
  </si>
  <si>
    <t>Greenhouse 2</t>
  </si>
  <si>
    <t>Greenhouse 1</t>
  </si>
  <si>
    <t>Limited Mow Zones</t>
  </si>
  <si>
    <t>Unk</t>
  </si>
  <si>
    <t>Managed Wildflower Meadows and Grasslands</t>
  </si>
  <si>
    <t>Pollinator Gardens</t>
  </si>
  <si>
    <t>Native Species</t>
  </si>
  <si>
    <t>Tiny</t>
  </si>
  <si>
    <t>2022/23</t>
  </si>
  <si>
    <t>Fall 2023</t>
  </si>
  <si>
    <t>Pollinator Bed</t>
  </si>
  <si>
    <t>MWRA Eastern Operations</t>
  </si>
  <si>
    <t>8" Auger</t>
  </si>
  <si>
    <t>DOC Concord Wastewater Plant</t>
  </si>
  <si>
    <t>DOC Norfolk Wastewater Plant</t>
  </si>
  <si>
    <t>DOC Plymouth Wastewater Plant</t>
  </si>
  <si>
    <t>DOC Bridgewater Wastewater Plant</t>
  </si>
  <si>
    <t>DOC Norfolk Water Supply Plant</t>
  </si>
  <si>
    <t>Skil</t>
  </si>
  <si>
    <t>Energy &amp; Fuel Data Source Key</t>
  </si>
  <si>
    <t>MEI/CEI</t>
  </si>
  <si>
    <t>Agency (missing accounts in MEI)</t>
  </si>
  <si>
    <t>OSD</t>
  </si>
  <si>
    <t>OVM</t>
  </si>
  <si>
    <t>N/A (for propane)</t>
  </si>
  <si>
    <t>State Entity</t>
  </si>
  <si>
    <t>Delivered Fuels</t>
  </si>
  <si>
    <t>Vehicle Fuels</t>
  </si>
  <si>
    <t>Fleet</t>
  </si>
  <si>
    <t>EVSE</t>
  </si>
  <si>
    <t>MEI</t>
  </si>
  <si>
    <t>CEI</t>
  </si>
  <si>
    <t>Data Sources</t>
  </si>
  <si>
    <t>Motorcycles</t>
  </si>
  <si>
    <t>*includes light-duty plated assets that can technically drive on roads such as GEMs, Gators, UTVs, etc.</t>
  </si>
  <si>
    <t>Trucks</t>
  </si>
  <si>
    <t>Other Heavy Duty</t>
  </si>
  <si>
    <t>Installation Date 
(Month &amp; Year)</t>
  </si>
  <si>
    <t>Jo Ann Bentley</t>
  </si>
  <si>
    <t>JoAnn.Bentley@bristolcc.edu</t>
  </si>
  <si>
    <t>Robert Maniatis</t>
  </si>
  <si>
    <t>Chief Operating Officer</t>
  </si>
  <si>
    <t>robert.maniatis@mass.gov</t>
  </si>
  <si>
    <t>617-887-7170</t>
  </si>
  <si>
    <t>scott.consaul2@mass.gov</t>
  </si>
  <si>
    <t>Scott Consaul</t>
  </si>
  <si>
    <t>617-887-8691</t>
  </si>
  <si>
    <t>Trina Moruzzi</t>
  </si>
  <si>
    <t>trina.moruzzi@mass.gov</t>
  </si>
  <si>
    <t>508-389-6318</t>
  </si>
  <si>
    <t>Assistant Director of Operations, DFW</t>
  </si>
  <si>
    <t>Environmental Health, Safety and Risk Manager</t>
  </si>
  <si>
    <t>Jim Kane</t>
  </si>
  <si>
    <t>jfk@massart.edu</t>
  </si>
  <si>
    <t>Asst. VP of Facilities &amp; Planning</t>
  </si>
  <si>
    <t>rperry@massart.edu</t>
  </si>
  <si>
    <t>Robert Perry</t>
  </si>
  <si>
    <t>VP of A&amp;F</t>
  </si>
  <si>
    <t>617-879-7810</t>
  </si>
  <si>
    <t>jeffrey.tatro@mcla.edu</t>
  </si>
  <si>
    <t>Jeffrey Tatro</t>
  </si>
  <si>
    <t>Chief Engineer/Energy Manager</t>
  </si>
  <si>
    <t>William Norcross</t>
  </si>
  <si>
    <t>Purchasing Manager</t>
  </si>
  <si>
    <t>william.norcross@mcla.edu</t>
  </si>
  <si>
    <t>cvolz1@massasoit.mass.edu</t>
  </si>
  <si>
    <t>Christofer Volz</t>
  </si>
  <si>
    <t>Glen Fox</t>
  </si>
  <si>
    <t>Executive Director of Facilites Management</t>
  </si>
  <si>
    <t>gfox1@mwcc.mass.edu</t>
  </si>
  <si>
    <t>Dana Margolis</t>
  </si>
  <si>
    <t>dmargolis@necc.mass.edu</t>
  </si>
  <si>
    <t xml:space="preserve">978-556-3921			</t>
  </si>
  <si>
    <t>sqazi@rcc.mass.edu</t>
  </si>
  <si>
    <t>Shami Qazi</t>
  </si>
  <si>
    <t xml:space="preserve">khall@rcc.mass.edu </t>
  </si>
  <si>
    <t>Facilities Manager</t>
  </si>
  <si>
    <t>Nicole_Kelly@uml.edu</t>
  </si>
  <si>
    <t>kparker8@umassd.edu</t>
  </si>
  <si>
    <t>Karen Parker</t>
  </si>
  <si>
    <t>508-999-8100</t>
  </si>
  <si>
    <t>Thomas Therrien</t>
  </si>
  <si>
    <t>ttherrien@westfield.ma.edu</t>
  </si>
  <si>
    <t>srobbins@westfield.ma.edu</t>
  </si>
  <si>
    <t>Shawn Robbins</t>
  </si>
  <si>
    <t>Director, Environmental Health and Safety</t>
  </si>
  <si>
    <t>413-572-8689</t>
  </si>
  <si>
    <t>413-572-5209</t>
  </si>
  <si>
    <r>
      <rPr>
        <b/>
        <sz val="11"/>
        <color theme="1"/>
        <rFont val="Calibri"/>
        <family val="2"/>
      </rPr>
      <t>State entity must provide data.</t>
    </r>
    <r>
      <rPr>
        <sz val="10"/>
        <color theme="1"/>
        <rFont val="Calibri"/>
        <family val="2"/>
      </rPr>
      <t xml:space="preserve">
LBE is unable to collect this data from external resources and asks that your entity report this data.</t>
    </r>
  </si>
  <si>
    <r>
      <rPr>
        <b/>
        <sz val="11"/>
        <color theme="1"/>
        <rFont val="Calibri"/>
        <family val="2"/>
      </rPr>
      <t>LBE collects data from online utility database.</t>
    </r>
    <r>
      <rPr>
        <sz val="10"/>
        <color theme="1"/>
        <rFont val="Calibri"/>
        <family val="2"/>
      </rPr>
      <t xml:space="preserve">
LBE is able to collect your entity's grid electricity and/or natural gas data from the online utility databases (MEI &amp; CEI); LBE will provide utility usage numbers for your entity to review.</t>
    </r>
  </si>
  <si>
    <r>
      <rPr>
        <b/>
        <sz val="11"/>
        <color theme="1"/>
        <rFont val="Calibri"/>
        <family val="2"/>
      </rPr>
      <t>State entity must provide data.</t>
    </r>
    <r>
      <rPr>
        <sz val="10"/>
        <color theme="1"/>
        <rFont val="Calibri"/>
        <family val="2"/>
      </rPr>
      <t xml:space="preserve">
LBE is able to collect this data from its online utility database (MEI) but first needs your entity to report utility account numbers to ensure database can collect complete data.</t>
    </r>
  </si>
  <si>
    <r>
      <rPr>
        <b/>
        <sz val="11"/>
        <color theme="1"/>
        <rFont val="Calibri"/>
        <family val="2"/>
      </rPr>
      <t>LBE collects data from OSD vendor reports.</t>
    </r>
    <r>
      <rPr>
        <sz val="10"/>
        <color theme="1"/>
        <rFont val="Calibri"/>
        <family val="2"/>
      </rPr>
      <t xml:space="preserve">
LBE is able to collect data from the OSD statetwide contract vendor reports for delivered and/or vehicle fuels. If LBE currently lists OSD as the data source for delivered and/or vehicle fuels but your entity does not purchase off contract, please note that and report the correct number in the tracking form. Otherwise, LBE will provide these delivered/vehicle fuel usage numbers for your entity to review.</t>
    </r>
  </si>
  <si>
    <r>
      <rPr>
        <b/>
        <sz val="11"/>
        <color theme="1"/>
        <rFont val="Calibri"/>
        <family val="2"/>
      </rPr>
      <t>LBE collects data from OVM database.</t>
    </r>
    <r>
      <rPr>
        <sz val="10"/>
        <color theme="1"/>
        <rFont val="Calibri"/>
        <family val="2"/>
      </rPr>
      <t xml:space="preserve">
LBE is able to collect your entity's fleet inventory from the Office of Vehicle Management's (OVM) state fleet database. If your entity does not utilize OVM's database but OVM is listed as the source, please note that and report the correct fleet inventory either in the form or as an attachment.</t>
    </r>
  </si>
  <si>
    <r>
      <t xml:space="preserve">Agency
</t>
    </r>
    <r>
      <rPr>
        <b/>
        <i/>
        <sz val="11"/>
        <color theme="1"/>
        <rFont val="Calibri"/>
        <family val="2"/>
      </rPr>
      <t>(highlighted in red)</t>
    </r>
  </si>
  <si>
    <r>
      <t xml:space="preserve">Agency (missing accounts in MEI)
</t>
    </r>
    <r>
      <rPr>
        <b/>
        <i/>
        <sz val="11"/>
        <color theme="1"/>
        <rFont val="Calibri"/>
        <family val="2"/>
      </rPr>
      <t>(highlighted in red)</t>
    </r>
  </si>
  <si>
    <t>Project Implementation</t>
  </si>
  <si>
    <t>Decarb Plan/Roadmap</t>
  </si>
  <si>
    <t>Decarb/Electrification Projects</t>
  </si>
  <si>
    <t>If a cell is highlighted in yellow, please make sure to check the values. If the highlighted data is incorrect, please include explanation if possible for any discrepancies.</t>
  </si>
  <si>
    <t>Grid Electricity</t>
  </si>
  <si>
    <t>All Other Form Tabs</t>
  </si>
  <si>
    <r>
      <t xml:space="preserve">Please consult the list below to determine what data your entity needs to report (as compared to the data that LBE can collect through external resources). Contact </t>
    </r>
    <r>
      <rPr>
        <b/>
        <sz val="11"/>
        <color theme="4" tint="-0.249977111117893"/>
        <rFont val="Calibri"/>
        <family val="2"/>
      </rPr>
      <t>sophia.vitello@mass.gov</t>
    </r>
    <r>
      <rPr>
        <b/>
        <sz val="11"/>
        <color theme="1"/>
        <rFont val="Calibri"/>
        <family val="2"/>
      </rPr>
      <t xml:space="preserve"> with any questions on the information below. As noted in column I, LBE relies on entity reporting for the additional form tabs, such as renewable deployment, sustainability efforts, and energy efficiency projects.</t>
    </r>
  </si>
  <si>
    <t>If possible, please provide the number of off-road vehicles</t>
  </si>
  <si>
    <t>This tab requests information about vehicle fleets. All LBE partners should respond to Sections I and II. Section III is applicable to those entities that do not purchase/lease vehicles through the Office of Vehicle Management (OVM). Please only include vehicles that are owned and operated by your agency or the Commonwealth. GVWR refers to the Gross Vehicle Weight Rating of an asset.</t>
  </si>
  <si>
    <t xml:space="preserve">Please provide below consumption data for fuels use to provide power, heat or other energy to needs that are not associated with the day to day operations and building maintenance of state facilities.  Examples of this may include, but are not limited to, fuel used for training, industrial, grounds maintenance, or maritime purposes. </t>
  </si>
  <si>
    <t>Renewable Diesel</t>
  </si>
  <si>
    <t>Have you purchased/leased or do you plan on acquiring any zero-emission vehicles (battery electric/plug-in hybrid electric) in FY26? 
(Note: If you would like support or assistance in deploying charging for these vehicles, please see EV Charging tab)</t>
  </si>
  <si>
    <t>If yes, please provide an estimate of the number of zero-emission vehicles you have acquired or plan to acquire in FY26.</t>
  </si>
  <si>
    <t>Note feedstocks (i.e., used cooking oil)</t>
  </si>
  <si>
    <t>Installation Date (month &amp; year)</t>
  </si>
  <si>
    <t>jdion@berkshirecc.edu</t>
  </si>
  <si>
    <t>Jason Dion</t>
  </si>
  <si>
    <t>FacilitiesManagement@gcc.mass.edu</t>
  </si>
  <si>
    <t>Rebecca Clack</t>
  </si>
  <si>
    <t>Administrative Assistant</t>
  </si>
  <si>
    <t>Vithal Deshpande</t>
  </si>
  <si>
    <t>Director, EHS &amp; Sustainability</t>
  </si>
  <si>
    <t>vvdeshpande@massart.edu</t>
  </si>
  <si>
    <t>617-879-7944</t>
  </si>
  <si>
    <t>Grace O'Donnell</t>
  </si>
  <si>
    <t>Sustainability Project Manager</t>
  </si>
  <si>
    <t>godonnell@massport.com</t>
  </si>
  <si>
    <t>781-823-9511</t>
  </si>
  <si>
    <t>--</t>
  </si>
  <si>
    <t>John Macdonald</t>
  </si>
  <si>
    <t>Energy Manager</t>
  </si>
  <si>
    <t>jmacdonald2@salemstate.edu</t>
  </si>
  <si>
    <t>978-542-5147</t>
  </si>
  <si>
    <t>Luigi Marcone</t>
  </si>
  <si>
    <t>AVP, Capital Planning and Facilities Management</t>
  </si>
  <si>
    <t>lmarcone@salemstate.edu</t>
  </si>
  <si>
    <t>978-542-5137</t>
  </si>
  <si>
    <t>Peter Smith</t>
  </si>
  <si>
    <t>pm2301smith@stcc.edu</t>
  </si>
  <si>
    <t>Program Manager</t>
  </si>
  <si>
    <t>413-755-4688</t>
  </si>
  <si>
    <t>978-934-2303</t>
  </si>
  <si>
    <t>jparrett@worcester.edu</t>
  </si>
  <si>
    <t>Jill Parrett</t>
  </si>
  <si>
    <t xml:space="preserve">3rd party-owned &amp; operated </t>
  </si>
  <si>
    <t>DCR Connors Pool Maintenance Building</t>
  </si>
  <si>
    <t>DCR Connors Pool Bathhouse</t>
  </si>
  <si>
    <t>DCR Georges Island</t>
  </si>
  <si>
    <t>Quabbin Reservoir Fishing Area 1</t>
  </si>
  <si>
    <t>Quabbin Reservoir Fishing Area 2</t>
  </si>
  <si>
    <t>Quabbin Reservoir Fishing Area 3</t>
  </si>
  <si>
    <t>Waquoit Bay National Estuarine Research Reserve (WBNERR)</t>
  </si>
  <si>
    <t>DCR Head Island at Pleasure Bay</t>
  </si>
  <si>
    <t>New Salem</t>
  </si>
  <si>
    <t>Petersham</t>
  </si>
  <si>
    <t>UMass Amherst -- Crotty Hall</t>
  </si>
  <si>
    <t>250 New Rutherford Avenue</t>
  </si>
  <si>
    <t>Springfield State Office Building</t>
  </si>
  <si>
    <t>Pittsfield State Office Building</t>
  </si>
  <si>
    <t>333 East Street</t>
  </si>
  <si>
    <t>Bajko Rink</t>
  </si>
  <si>
    <t>Quabbin Reservoir Watershed</t>
  </si>
  <si>
    <t>Dunn State Park</t>
  </si>
  <si>
    <t>Hopkinton State Park</t>
  </si>
  <si>
    <t>Ashuwillticook Rail Trail</t>
  </si>
  <si>
    <t>Nantasket Beach Reservation</t>
  </si>
  <si>
    <t>Myles Standish State Forest</t>
  </si>
  <si>
    <t>75 Turtle Pond Parkway</t>
  </si>
  <si>
    <t>100 Winsor Dam Road</t>
  </si>
  <si>
    <t>289 Pearl Street</t>
  </si>
  <si>
    <t>164 Cedar Street</t>
  </si>
  <si>
    <t>212 Nantasket Avenue</t>
  </si>
  <si>
    <t>194 Cranberry Road</t>
  </si>
  <si>
    <t xml:space="preserve">MCI Shirley </t>
  </si>
  <si>
    <t>Old Colony Correctional Center</t>
  </si>
  <si>
    <t>MCI Framingham</t>
  </si>
  <si>
    <t>North Central Correctional Institution    </t>
  </si>
  <si>
    <t>50 Maple Street</t>
  </si>
  <si>
    <t>21 Needham St</t>
  </si>
  <si>
    <t>104 Harvard Road</t>
  </si>
  <si>
    <t>1 Administration Road</t>
  </si>
  <si>
    <t>99 Loring Drive</t>
  </si>
  <si>
    <t>500 Colony Road</t>
  </si>
  <si>
    <t>DDS Central/West Region (CCS)</t>
  </si>
  <si>
    <t>DDS Central/West Region (CRS)</t>
  </si>
  <si>
    <t>DDS Metro Boston Region (MRS)</t>
  </si>
  <si>
    <t>DDS Northeast Region (NRS)</t>
  </si>
  <si>
    <t>DDS Central/West (TCS)</t>
  </si>
  <si>
    <t>DDS Southeast Region (SRS)</t>
  </si>
  <si>
    <t>Multiple Addresses</t>
  </si>
  <si>
    <t>200 State Avenue</t>
  </si>
  <si>
    <t>225 Dayton Street</t>
  </si>
  <si>
    <t>341 East St</t>
  </si>
  <si>
    <t>195 Bournedale Rd</t>
  </si>
  <si>
    <t>170 Morton Street</t>
  </si>
  <si>
    <t>3 Randolph Street</t>
  </si>
  <si>
    <t>DPH Lemuel Shattuck</t>
  </si>
  <si>
    <t>DPH Pappas Rehabilitation</t>
  </si>
  <si>
    <t>DPH Tewksbury Hospital</t>
  </si>
  <si>
    <t>Middleboro Barracks</t>
  </si>
  <si>
    <t>326 West Grove Street</t>
  </si>
  <si>
    <t>State Police - General Headquarters</t>
  </si>
  <si>
    <t>490 Worcester Road</t>
  </si>
  <si>
    <t>490 Franklin Street</t>
  </si>
  <si>
    <t>Porter Street</t>
  </si>
  <si>
    <t>190 Prescott Street</t>
  </si>
  <si>
    <t>Employee Only</t>
  </si>
  <si>
    <t>MBTA Fall River Station</t>
  </si>
  <si>
    <t>61 Pearce Street</t>
  </si>
  <si>
    <t>825 Davol Street</t>
  </si>
  <si>
    <t>MBTA Freetown Station</t>
  </si>
  <si>
    <t>153 South Main Street</t>
  </si>
  <si>
    <t>MBTA Middleborough Station</t>
  </si>
  <si>
    <t>65 West Clark Street</t>
  </si>
  <si>
    <t>MBTA New Bedford Station</t>
  </si>
  <si>
    <t>532 Acushnet Avenue</t>
  </si>
  <si>
    <t>MBTA Church Street Station</t>
  </si>
  <si>
    <t>387 Church Street</t>
  </si>
  <si>
    <t>MBTA East Taunton Station</t>
  </si>
  <si>
    <t>55 Debra Drive</t>
  </si>
  <si>
    <t>111 Otis Street</t>
  </si>
  <si>
    <t>MPTC Holyoke</t>
  </si>
  <si>
    <t>600 Kelly Way</t>
  </si>
  <si>
    <t>WM. Brutsch Water Treatment Facility</t>
  </si>
  <si>
    <t>735 Belchertown Road</t>
  </si>
  <si>
    <t>Holdsworth Way</t>
  </si>
  <si>
    <t>100 Natural Resources Road</t>
  </si>
  <si>
    <t>100 William T. Morrissey Boulevard</t>
  </si>
  <si>
    <t>385 Plantation Street</t>
  </si>
  <si>
    <t>WSU Nettie Stevens Science Center Commuter Lot</t>
  </si>
  <si>
    <t>WSU Dower Commuter Lot</t>
  </si>
  <si>
    <t>WSU Parenzo Parking Lot</t>
  </si>
  <si>
    <t>$8,142 </t>
  </si>
  <si>
    <r>
      <t>$26,006.74</t>
    </r>
    <r>
      <rPr>
        <sz val="11"/>
        <color rgb="FF000000"/>
        <rFont val="Calibri"/>
        <family val="2"/>
      </rPr>
      <t> </t>
    </r>
  </si>
  <si>
    <t>Holyoke Soldiers' Home</t>
  </si>
  <si>
    <t>DOC Bay State Correctional Facility</t>
  </si>
  <si>
    <t>O'Connor Hall, Rear Entrance Garden</t>
  </si>
  <si>
    <t>State Street, Corrinne Toewrs</t>
  </si>
  <si>
    <t>Outdoor Learning Lab</t>
  </si>
  <si>
    <t>Hoosac Hall</t>
  </si>
  <si>
    <t>Sterling: Route 12-Chocksett Road Roundabout</t>
  </si>
  <si>
    <t>Sterling: Route 12-I90 (Exit 6) Roundabout</t>
  </si>
  <si>
    <t>Watertown: Boylston &amp; Chauncey St</t>
  </si>
  <si>
    <t>Watertown: Boylston &amp; Howe St</t>
  </si>
  <si>
    <t>Route 12 Medians, Sterling</t>
  </si>
  <si>
    <t>Coastal Marsh</t>
  </si>
  <si>
    <t>Renaissance Studies Center Meadow</t>
  </si>
  <si>
    <t xml:space="preserve">University Hall </t>
  </si>
  <si>
    <t>Office of Well-Being Garden</t>
  </si>
  <si>
    <t>46 Wilder</t>
  </si>
  <si>
    <t>Outskirts</t>
  </si>
  <si>
    <t>South Lot</t>
  </si>
  <si>
    <t>Northeast Corner Horace Mann</t>
  </si>
  <si>
    <t>Alewife Brook Reservation</t>
  </si>
  <si>
    <t>Bay Farm Conservation Area</t>
  </si>
  <si>
    <t>Blackberry River Flood Control Site</t>
  </si>
  <si>
    <t>Blackstone River and Canal Heritage State Park</t>
  </si>
  <si>
    <t>Blue Hills Reservation</t>
  </si>
  <si>
    <t>Borderland State Park</t>
  </si>
  <si>
    <t>Boston Harbor Islands State Park</t>
  </si>
  <si>
    <t>Bradley Palmer State Park</t>
  </si>
  <si>
    <t>Brook Farm</t>
  </si>
  <si>
    <t>Clam Lake Flood Control Site</t>
  </si>
  <si>
    <t>Connecticut River Greenway State Park</t>
  </si>
  <si>
    <t>Cookson State Forest</t>
  </si>
  <si>
    <t>Great Brook Farm State Park</t>
  </si>
  <si>
    <t>Greylock Glen</t>
  </si>
  <si>
    <t>Halibut Point State Park</t>
  </si>
  <si>
    <t>Jug End State Reservation and WMA</t>
  </si>
  <si>
    <t>Kenneth Dubuque Memorial State Forest</t>
  </si>
  <si>
    <t>Manuel F. Correllus State Forest</t>
  </si>
  <si>
    <t>Massasoit State Park</t>
  </si>
  <si>
    <t>Maudslay State Park</t>
  </si>
  <si>
    <t>Middlefield State Forest</t>
  </si>
  <si>
    <t>Middlesex Fells Reservation</t>
  </si>
  <si>
    <t>Mohawk Trail State Forest</t>
  </si>
  <si>
    <t>Moore State Park</t>
  </si>
  <si>
    <t>Mount Greylock State Reservation</t>
  </si>
  <si>
    <t>Mount Holyoke Range State Park</t>
  </si>
  <si>
    <t>Mount Tom State Reservation</t>
  </si>
  <si>
    <t>Mount Washington State Forest</t>
  </si>
  <si>
    <t>Mystic River Reservation</t>
  </si>
  <si>
    <t>Nasketucket Bay State Reservation</t>
  </si>
  <si>
    <t>Neponset River Reservation</t>
  </si>
  <si>
    <t>Otis State Forest</t>
  </si>
  <si>
    <t>Pilgrim Memorial State Park</t>
  </si>
  <si>
    <t>Pittsfield State Forest</t>
  </si>
  <si>
    <t>Ponkapoag Golf Course</t>
  </si>
  <si>
    <t>Purgatory Chasm State Reservation</t>
  </si>
  <si>
    <t>Savoy Mountain State Forest</t>
  </si>
  <si>
    <t>Silver Brook North Flood Control Site</t>
  </si>
  <si>
    <t>Silver Brook South Flood Control Site</t>
  </si>
  <si>
    <t>Southern New England Trunkline Trail</t>
  </si>
  <si>
    <t>Squantum Point Park</t>
  </si>
  <si>
    <t>Sweets Knoll State Park</t>
  </si>
  <si>
    <t>Taconic Trail State Park</t>
  </si>
  <si>
    <t>Tolland State Forest</t>
  </si>
  <si>
    <t>Wachusett Mountain State Reservation</t>
  </si>
  <si>
    <t>Wachusett Reservoir Regional Office</t>
  </si>
  <si>
    <t>Wachusett Reservoir Watershed</t>
  </si>
  <si>
    <t>Walden Pond State Reservation</t>
  </si>
  <si>
    <t>Waquoit Bay National Estuarine Research Reserve</t>
  </si>
  <si>
    <t>West Lake And Abbey Pond Flood Control Site</t>
  </si>
  <si>
    <t>Whitehall State Park</t>
  </si>
  <si>
    <t>Wachusett Reservoir</t>
  </si>
  <si>
    <t>Complete</t>
  </si>
  <si>
    <t>Food Forest</t>
  </si>
  <si>
    <t>No Mow</t>
  </si>
  <si>
    <t>Low Mow Zone</t>
  </si>
  <si>
    <t/>
  </si>
  <si>
    <t>Managed Meadow</t>
  </si>
  <si>
    <t>2001</t>
  </si>
  <si>
    <t>2010</t>
  </si>
  <si>
    <t>2016</t>
  </si>
  <si>
    <t>2017</t>
  </si>
  <si>
    <t>2014</t>
  </si>
  <si>
    <t>1994</t>
  </si>
  <si>
    <t>2013</t>
  </si>
  <si>
    <t>Northern Essex Comm. College Haverhill</t>
  </si>
  <si>
    <t>Ryobi</t>
  </si>
  <si>
    <t>MassPort Authority East Boston Parks &amp; Open Space</t>
  </si>
  <si>
    <t>stihl</t>
  </si>
  <si>
    <t>Sprayer</t>
  </si>
  <si>
    <t>Backpack leaf blower</t>
  </si>
  <si>
    <t>greenworks wholegoods</t>
  </si>
  <si>
    <t>Handheld leaf blower</t>
  </si>
  <si>
    <t>Equipment</t>
  </si>
  <si>
    <t>stewarts</t>
  </si>
  <si>
    <t>Equipment And Parts</t>
  </si>
  <si>
    <t>Garden Pruner</t>
  </si>
  <si>
    <t>Golf Cart</t>
  </si>
  <si>
    <t>ez-go</t>
  </si>
  <si>
    <t>Lawn Mower</t>
  </si>
  <si>
    <t>Pole Saw</t>
  </si>
  <si>
    <t>Powerhead</t>
  </si>
  <si>
    <t>Trimmer</t>
  </si>
  <si>
    <t>UMA</t>
  </si>
  <si>
    <t>UMA Tillson Farm</t>
  </si>
  <si>
    <t xml:space="preserve">MWRA Western Operations </t>
  </si>
  <si>
    <t>MWRA Metro Maintenance</t>
  </si>
  <si>
    <t>Volvo</t>
  </si>
  <si>
    <t>Power washer</t>
  </si>
  <si>
    <t>Agency/Entity Count</t>
  </si>
  <si>
    <t>Energy Efficiency &amp; Decarb Projects at State Facilities</t>
  </si>
  <si>
    <t>Please provide any additional notes regarding energy efficiency &amp; decarbonization projects below:</t>
  </si>
  <si>
    <t xml:space="preserve">Energy Efficiency/Decarbonization Project Description </t>
  </si>
  <si>
    <r>
      <t xml:space="preserve">Energy Efficiency/Decarbonization Project Impacts
</t>
    </r>
    <r>
      <rPr>
        <sz val="12"/>
        <color rgb="FFFFFFFF"/>
        <rFont val="Calibri"/>
        <family val="2"/>
        <scheme val="minor"/>
      </rPr>
      <t>In space below, please provide any information related to project cost, project savings, and emissions reduction impacts.</t>
    </r>
  </si>
  <si>
    <t>EE &amp; Decarb Projects</t>
  </si>
  <si>
    <t>Embodied Carbon</t>
  </si>
  <si>
    <t>Project Location</t>
  </si>
  <si>
    <t>Project Square Footage</t>
  </si>
  <si>
    <t>Primary Building Use</t>
  </si>
  <si>
    <t>Please provide the following information for any project(s) which your agency incorporated embodied carbon as a factor in decision making:</t>
  </si>
  <si>
    <t>If "yes", please describe below.</t>
  </si>
  <si>
    <t>How did you measure embodied carbon impacts on this project. Please check all applicable strategies:</t>
  </si>
  <si>
    <t>Collected Environmental Product Declarations for certain materials</t>
  </si>
  <si>
    <t>Conducted a Whole Project Life Cycle Assessment</t>
  </si>
  <si>
    <t>Other (please describe below)</t>
  </si>
  <si>
    <t xml:space="preserve">If applicable, please indicate your strategies for reducing project embodied carbon. Please check as many as are relevant: </t>
  </si>
  <si>
    <t>Space Optimization</t>
  </si>
  <si>
    <t>Interior Efficiencies</t>
  </si>
  <si>
    <t>Reuse &amp; Rehabilitation</t>
  </si>
  <si>
    <t>Lightweight Design</t>
  </si>
  <si>
    <t>Timber Structure</t>
  </si>
  <si>
    <t>Low Carbon Concrete</t>
  </si>
  <si>
    <t>Low Carbon Insulation</t>
  </si>
  <si>
    <t>Other Low Carbon Products/Materials</t>
  </si>
  <si>
    <t>Please provide any known or projected embodied carbon impacts, including but not limited to, quantitative data demonstrating embodied carbon reductions.</t>
  </si>
  <si>
    <t>Did you set minimum requirements around embodied carbon? (Yes/No)</t>
  </si>
  <si>
    <t>If "Other":</t>
  </si>
  <si>
    <t>EE-Decarb Projects</t>
  </si>
  <si>
    <t>Dept. of Conservation &amp; Recreation</t>
  </si>
  <si>
    <t xml:space="preserve">Please submit via email to Sophia Vitello (sophia.vitello@mass.gov). </t>
  </si>
  <si>
    <t xml:space="preserve">Please contact Sophia Vitello via email or by phone at 617-626-7353 if you need assistance in gathering your energy data. </t>
  </si>
  <si>
    <t>Thank you for working with us to track your energy and sustainability data for your facilities - we appreciate your time and effort!</t>
  </si>
  <si>
    <t>Measuring and tracking energy data for Massachusetts state agencies and public higher education is a critical component of the state’s Leading by Example Program (LBE).  
In order to track progress in meeting greenhouse gas, energy reduction targets, and renewable energy goals, collecting &amp; analyzing agency and campus energy data is imperative.</t>
  </si>
  <si>
    <t>Unit*</t>
  </si>
  <si>
    <r>
      <t xml:space="preserve">This tab includes energy data associated with all building fuels except for electricity and on-site generation at buildings. Please enter consumption information all non-electric building energy use in this tab, including natural gas, oil, propane, etc. 
</t>
    </r>
    <r>
      <rPr>
        <b/>
        <sz val="11"/>
        <color rgb="FFFF0000"/>
        <rFont val="Calibri"/>
        <family val="2"/>
        <scheme val="minor"/>
      </rPr>
      <t>If "Calculated Rate" cell is highlighted, please verify the total consumption and cost.</t>
    </r>
  </si>
  <si>
    <t>Fuel Oil #2 for Buildings/CHP</t>
  </si>
  <si>
    <t>Diesel for Buildings/CHP</t>
  </si>
  <si>
    <t>Diesel for Emergency Generators</t>
  </si>
  <si>
    <t>Fuel Oil #2 for Emergency Generators</t>
  </si>
  <si>
    <t>Fiscal Year 2026 Energy Tracking and Reporting Form</t>
  </si>
  <si>
    <t>July 1, 2025 through June 30, 2026</t>
  </si>
  <si>
    <t>Leading by Example Program FY26 Energy Tracking and Reporting Form</t>
  </si>
  <si>
    <t xml:space="preserve">With the help of your agency, Leading by Example tracks energy consumption and cost data for a variety of fuel sources in the Commonwealth, as well as information on other sustainability efforts. Please use this form to submit your agency/campus FY26 energy data to LBE.  The FY26 Tracking Form divides the fuels tracked into separate tabs for easier navigation.  The summary boxes below describe information requested in each tab, as well as highlights any new additions to the FY26 form.  Reporting should include all owned facilities within your agency/campus and be consistent from year to year.  </t>
  </si>
  <si>
    <t>For the FY26 form, in an effort to relieve the reporting burden as much as possible on state entities, LBE has created a Data Sources tab that shows which categories of data LBE can collect from external resources such as utility databases that entities do not need to report in this form and which data we still rely on the entity to report.</t>
  </si>
  <si>
    <r>
      <t xml:space="preserve">The deadline for submitting the FY26 Tracking Form is </t>
    </r>
    <r>
      <rPr>
        <b/>
        <sz val="14"/>
        <color rgb="FFFF0000"/>
        <rFont val="Calibri"/>
        <family val="2"/>
        <scheme val="minor"/>
      </rPr>
      <t>Friday, December 4, 2026</t>
    </r>
    <r>
      <rPr>
        <b/>
        <sz val="14"/>
        <color theme="3"/>
        <rFont val="Calibri"/>
        <family val="2"/>
        <scheme val="minor"/>
      </rPr>
      <t>.</t>
    </r>
  </si>
  <si>
    <t xml:space="preserve">Agency/campus square footage is pre-populated using your FY25 reported data.  If square footage has changed from last year or is incorrect, please provide new/corrected square footage in the space provided.  If you have added a new building or demolished an existing building, please provide as much information as possible in the fields provided.  </t>
  </si>
  <si>
    <t>RECENT &amp; UPDATED ELEMENTS OF FY26 TRACKING FORM</t>
  </si>
  <si>
    <t>This tab includes a request for information on any energy efficiency or decarbonization projects that were initiated and/or completed in FY26.</t>
  </si>
  <si>
    <t>This tab includes a request for information on any projects that incorporated embodied carbon considerations in the decision-making process in FY26.</t>
  </si>
  <si>
    <t>No propane usage
N/A is listed for entities that have not used propane historically. If your entity is listed as N/A but did use propane in FY26, please report use and cost in the form.</t>
  </si>
  <si>
    <t>LBE is tracking Energy Usage Intensity (EUI: kBtu/SF) for the various agencies.  We use your square footage to determine the EUI for your overall agency.  
If square footage has changed since last year, please use the space in Question 2 for updated square footage for FY26 and include occupancy dates/details for any new buildings.</t>
  </si>
  <si>
    <t>Should LBE use the above square footage for FY26 reporting?</t>
  </si>
  <si>
    <t>FY26 CONSUMPTION</t>
  </si>
  <si>
    <t>FY26 GENERATION</t>
  </si>
  <si>
    <t>FY26 Purchased/Sold</t>
  </si>
  <si>
    <t>FY26 Qualified Generation Units (MW)</t>
  </si>
  <si>
    <t>FY26
CONSUMPTION</t>
  </si>
  <si>
    <t>Please use the following section to provide information on any energy efficiency or decarbonization projects that were initiated and/or completed in FY26.</t>
  </si>
  <si>
    <t>Please include only EE &amp; decarb projects that have occurred during FY26.</t>
  </si>
  <si>
    <t>Please answer the following questions (if applicable) to provide information on any projects at your facilities that incorporated embodied carbon considerations in the decision-making process in FY26. If you did not have any projects that considered embodied carbon, please feel free to skip this tab.</t>
  </si>
  <si>
    <t>If your campus/agency has additional BPLE not listed above or newly acquired in FY26, please list below.</t>
  </si>
  <si>
    <t>Ryan Kingston</t>
  </si>
  <si>
    <t>Decarbonization Planning Manager</t>
  </si>
  <si>
    <t>ryan.c.kingston@mass.gov</t>
  </si>
  <si>
    <t>Micah Blondeau</t>
  </si>
  <si>
    <t>mblondea@fitchburgstate.edu</t>
  </si>
  <si>
    <t>Rick Michaud</t>
  </si>
  <si>
    <t>rmichaud@hcc.edu</t>
  </si>
  <si>
    <t>Director of Facilities &amp; Engineering</t>
  </si>
  <si>
    <t>Nate Corbett</t>
  </si>
  <si>
    <t>ncorbett@mwcc.mass.edu</t>
  </si>
  <si>
    <t>Director of Facilities &amp; Operations</t>
  </si>
  <si>
    <t>FY25 Square Footage</t>
  </si>
  <si>
    <t>Capacity (DC)</t>
  </si>
  <si>
    <t>Dartmouth House of Correction</t>
  </si>
  <si>
    <t>Framingham Headquarters</t>
  </si>
  <si>
    <t>Framingham State Salem End Road Lot</t>
  </si>
  <si>
    <t>Massachusetts College of Liberal Arts Science Center for Innovation</t>
  </si>
  <si>
    <t>MCLA Campus Center</t>
  </si>
  <si>
    <t>Massachusetts College of Liberal Arts Power Plant</t>
  </si>
  <si>
    <t>New Bedford Park &amp; Ride</t>
  </si>
  <si>
    <t>Harwich Park &amp; Ride</t>
  </si>
  <si>
    <t>South Boston Waterfront Transportation Center</t>
  </si>
  <si>
    <t>Piers Park</t>
  </si>
  <si>
    <t>Terminal C</t>
  </si>
  <si>
    <t>Terminal E Solar Glass</t>
  </si>
  <si>
    <t>Hanscom Hanger 48</t>
  </si>
  <si>
    <t>Hanscom ARFF</t>
  </si>
  <si>
    <t>MBTA Woodland (Green Line Station)</t>
  </si>
  <si>
    <t>MBTA West Natick Station</t>
  </si>
  <si>
    <t>Pioneer Valley Transit Authority</t>
  </si>
  <si>
    <t>Salem State Administration/Theater Complex</t>
  </si>
  <si>
    <t>Ellison Center</t>
  </si>
  <si>
    <t>UMass Amherst CHP</t>
  </si>
  <si>
    <t>Hanscom AFB</t>
  </si>
  <si>
    <t>State-owned</t>
  </si>
  <si>
    <t>Spring 2025</t>
  </si>
  <si>
    <t>Berkshire Community College</t>
  </si>
  <si>
    <t>Berkshire County Sheriff's Office</t>
  </si>
  <si>
    <t>DHCD Canton Housing Authority</t>
  </si>
  <si>
    <t>Division of Capital Asset Management &amp; Maintenance</t>
  </si>
  <si>
    <t>Essex Sheriff's Department</t>
  </si>
  <si>
    <t>Massachusetts Emergency Management Agency</t>
  </si>
  <si>
    <t>Massasoit Community College</t>
  </si>
  <si>
    <t>MassDEP</t>
  </si>
  <si>
    <t>Norfolk County Sheriff's Office</t>
  </si>
  <si>
    <t>North Shore Community College</t>
  </si>
  <si>
    <t xml:space="preserve">Springfield Technical Community College </t>
  </si>
  <si>
    <t>Mass. Bay Community College</t>
  </si>
  <si>
    <t>Mount Wachusett Community College</t>
  </si>
  <si>
    <t>Northern Essex Community College</t>
  </si>
  <si>
    <t># of stations</t>
  </si>
  <si>
    <t>Charger Type</t>
  </si>
  <si>
    <t>Bedford Campus</t>
  </si>
  <si>
    <t>Palmer District Court</t>
  </si>
  <si>
    <t>Department of Conservation &amp; Recreation</t>
  </si>
  <si>
    <t>FSU Mazzafero Center</t>
  </si>
  <si>
    <t>Mass Convention Center Authority</t>
  </si>
  <si>
    <t>MCLA Facilities Building</t>
  </si>
  <si>
    <t>MCLA Hoosac Hall</t>
  </si>
  <si>
    <t>Feigenbaum Building</t>
  </si>
  <si>
    <t>MASSDEP - Central Regional Office</t>
  </si>
  <si>
    <t>UMASS CHAN MEDICAL</t>
  </si>
  <si>
    <t xml:space="preserve">MassDOT/ Rest Areas Barnstable </t>
  </si>
  <si>
    <t>Cape Cod CC Lot 12</t>
  </si>
  <si>
    <t>Department of Correction</t>
  </si>
  <si>
    <t>Dept. of Revenue</t>
  </si>
  <si>
    <t>Framingham Tobacco Warehouse</t>
  </si>
  <si>
    <t>C Building lot</t>
  </si>
  <si>
    <t>Logan Office Center Garage - 1st Floor</t>
  </si>
  <si>
    <t>Logan Office Center Garage - 2nd Floor</t>
  </si>
  <si>
    <t>Limo Pool Lot</t>
  </si>
  <si>
    <t>Taxi Pool Lot</t>
  </si>
  <si>
    <t>Logan Ride App Staging Lot</t>
  </si>
  <si>
    <t>Economy Garage - 2nd Floor</t>
  </si>
  <si>
    <t>Logan Terminal B Garage</t>
  </si>
  <si>
    <t>Logan West Garage</t>
  </si>
  <si>
    <t>Logan Central Garage</t>
  </si>
  <si>
    <t>Logan Facilities Lot 3</t>
  </si>
  <si>
    <t>Logan Facilities Lot 2</t>
  </si>
  <si>
    <t>Logan Facilities Lot 1</t>
  </si>
  <si>
    <t>Logan Airport</t>
  </si>
  <si>
    <t>DMF Annisquam River Marine Fisheries Station</t>
  </si>
  <si>
    <t>Division of Fisheries &amp; Wildlife HQ</t>
  </si>
  <si>
    <t>DFW CT Valley District Office</t>
  </si>
  <si>
    <t>DFW Southeast District Office</t>
  </si>
  <si>
    <t>Central MA Mosquito Control Project</t>
  </si>
  <si>
    <t>Executive Office of Health &amp; Human Services</t>
  </si>
  <si>
    <t>Human Services Transportation Office</t>
  </si>
  <si>
    <t>Parole Board</t>
  </si>
  <si>
    <t>Central Office</t>
  </si>
  <si>
    <t>DYS Zara Cisco (DYS03)</t>
  </si>
  <si>
    <t>DOC Pondville Correctional Center</t>
  </si>
  <si>
    <t>DOC Northeastern Correctional Center</t>
  </si>
  <si>
    <t>Barnstable Sheriff's Office</t>
  </si>
  <si>
    <t>Barnstable Sheriff</t>
  </si>
  <si>
    <t>Police Station - Northampton</t>
  </si>
  <si>
    <t>Police Station - Danvers</t>
  </si>
  <si>
    <t>State Police Academy</t>
  </si>
  <si>
    <t>DCR Stoneham Engineering &amp; Maintenance Facility</t>
  </si>
  <si>
    <t xml:space="preserve">	
ITD Data Center at Springfield</t>
  </si>
  <si>
    <t xml:space="preserve"> Chelsea District Court</t>
  </si>
  <si>
    <t>DCR Revere Beach Reservation</t>
  </si>
  <si>
    <t>DCR Ware River Watershed</t>
  </si>
  <si>
    <t>DCR Nickerson State Park</t>
  </si>
  <si>
    <t>DCR West Region Headquarters</t>
  </si>
  <si>
    <t>New Charles River Dam</t>
  </si>
  <si>
    <t>Amelia Earhart Dam</t>
  </si>
  <si>
    <t>Wachusett Mountain</t>
  </si>
  <si>
    <t>Revere Beach Reservation</t>
  </si>
  <si>
    <t>DCR John Augustus Hall</t>
  </si>
  <si>
    <t>Edward W. Brooke Courthouse</t>
  </si>
  <si>
    <t>Marlborough District Court</t>
  </si>
  <si>
    <t>Middlesex Jail and House of Corrections</t>
  </si>
  <si>
    <t>Metropolitan Youth Service Center</t>
  </si>
  <si>
    <t>Western Youth Service Center</t>
  </si>
  <si>
    <t>Department of Mental Health</t>
  </si>
  <si>
    <t>DMH Solomon Carter Fuller Mental Health Center</t>
  </si>
  <si>
    <t>DMH Worcester State Hospital</t>
  </si>
  <si>
    <t>DMH Western MA Area Office</t>
  </si>
  <si>
    <t>DMH Taunton State Hospital</t>
  </si>
  <si>
    <t>Hampshire Sheriff's Office</t>
  </si>
  <si>
    <t>HSO Northampton Office</t>
  </si>
  <si>
    <t>Stanley Building Lot</t>
  </si>
  <si>
    <t>STCC Building 20 Lot 1</t>
  </si>
  <si>
    <t>Division of Occupational Licensure</t>
  </si>
  <si>
    <t>One Federal Boston</t>
  </si>
  <si>
    <t>DFW Western Office</t>
  </si>
  <si>
    <t>DFW Northeast Office</t>
  </si>
  <si>
    <t>Western Mass Hospital</t>
  </si>
  <si>
    <t>Haverhill Campus</t>
  </si>
  <si>
    <t>Norfolk County Mosquito Control Board</t>
  </si>
  <si>
    <t>Essex Sheriff's Office</t>
  </si>
  <si>
    <t>Western Operations HQ</t>
  </si>
  <si>
    <t>Former Sheriff's Residence</t>
  </si>
  <si>
    <t>Chief Medical Examiner</t>
  </si>
  <si>
    <t>Cape Cod Office</t>
  </si>
  <si>
    <t>Westfield Office</t>
  </si>
  <si>
    <t>Boston Office</t>
  </si>
  <si>
    <t>Site Address/Details</t>
  </si>
  <si>
    <t>591 Springs Road</t>
  </si>
  <si>
    <t>235 Sykes Street</t>
  </si>
  <si>
    <t>291 Highland Avenue</t>
  </si>
  <si>
    <t>341 Ashland Street</t>
  </si>
  <si>
    <t>15 Highland Avenue</t>
  </si>
  <si>
    <t>265 Canal Street</t>
  </si>
  <si>
    <t>25 Standish St</t>
  </si>
  <si>
    <t>910 Broadway St</t>
  </si>
  <si>
    <t>294 Salem St</t>
  </si>
  <si>
    <t>220 Pawtucket St</t>
  </si>
  <si>
    <t>66 Hall St</t>
  </si>
  <si>
    <t xml:space="preserve">47 Pawtucket St   </t>
  </si>
  <si>
    <t>Rte. 6/Exit 6 Barnstable Park &amp; Ride Plaza</t>
  </si>
  <si>
    <t>225 Turnpike Road</t>
  </si>
  <si>
    <t>300 Commonwealth Avenue</t>
  </si>
  <si>
    <t xml:space="preserve">293 Riverside St   </t>
  </si>
  <si>
    <t>31 University Ave</t>
  </si>
  <si>
    <t xml:space="preserve">293 Riverside St </t>
  </si>
  <si>
    <t>39 Grant Street</t>
  </si>
  <si>
    <t>100 Elliott Street</t>
  </si>
  <si>
    <t>Lovell Street</t>
  </si>
  <si>
    <t>3 Robbins Street</t>
  </si>
  <si>
    <t>23 North University Drive</t>
  </si>
  <si>
    <t>30 Eastman Lane</t>
  </si>
  <si>
    <t>185 Holdsworth Way</t>
  </si>
  <si>
    <t>200 Great Hill Drive</t>
  </si>
  <si>
    <t>MA-1A</t>
  </si>
  <si>
    <t>100 Hancock Street</t>
  </si>
  <si>
    <t>12 Mercer Road</t>
  </si>
  <si>
    <t>288 Lyman Street</t>
  </si>
  <si>
    <t>1 Industries Drive</t>
  </si>
  <si>
    <t>2 Clark Street</t>
  </si>
  <si>
    <t>6000 Sheriff's Place</t>
  </si>
  <si>
    <t>555 North King Street</t>
  </si>
  <si>
    <t>485 Maple Street</t>
  </si>
  <si>
    <t>340 West Brookfield Road</t>
  </si>
  <si>
    <t>164 Pond Street</t>
  </si>
  <si>
    <t>53 Elliot Street</t>
  </si>
  <si>
    <t>120 Broadway</t>
  </si>
  <si>
    <t>695 Hillside Street</t>
  </si>
  <si>
    <t>Revere Beach Boulevard</t>
  </si>
  <si>
    <t>49 Whitehall Road</t>
  </si>
  <si>
    <t>536 Old Turnpike Road</t>
  </si>
  <si>
    <t>3488 Main Street</t>
  </si>
  <si>
    <t>740 South Street</t>
  </si>
  <si>
    <t>250 Warren Avenue</t>
  </si>
  <si>
    <t>345 Mountain Road</t>
  </si>
  <si>
    <t>180 Beaman Street</t>
  </si>
  <si>
    <t>24 New Chardon Street</t>
  </si>
  <si>
    <t>45 Williams Street</t>
  </si>
  <si>
    <t>269 Treble Cove Road</t>
  </si>
  <si>
    <t>425 Harvard Street</t>
  </si>
  <si>
    <t>280 Tinkham Road</t>
  </si>
  <si>
    <t>85 East Newton Street</t>
  </si>
  <si>
    <t>1 Prince Street</t>
  </si>
  <si>
    <t>60 Hodges Avenue</t>
  </si>
  <si>
    <t>205 Rocky Hill Road</t>
  </si>
  <si>
    <t>70 Loring Avenue</t>
  </si>
  <si>
    <t>1 Federal Street</t>
  </si>
  <si>
    <t>88 Old Windsor Road</t>
  </si>
  <si>
    <t>90 East Street</t>
  </si>
  <si>
    <t>85 Fitchburg Road</t>
  </si>
  <si>
    <t>91 East Mountain Road</t>
  </si>
  <si>
    <t>100 Morrissey Boulevard</t>
  </si>
  <si>
    <t>144 Production Road (Suite C)</t>
  </si>
  <si>
    <t>20 Manning Avenue</t>
  </si>
  <si>
    <t>360 Merrimack Street</t>
  </si>
  <si>
    <t>266 Boston Road</t>
  </si>
  <si>
    <t>3195 Main Street</t>
  </si>
  <si>
    <t>1141 County Street</t>
  </si>
  <si>
    <t>1 Simpkins Road</t>
  </si>
  <si>
    <t>178 East Mountain Road</t>
  </si>
  <si>
    <t>720 Albany Street</t>
  </si>
  <si>
    <t>Level 3</t>
  </si>
  <si>
    <t>Fall 2025</t>
  </si>
  <si>
    <t>Pre-2023</t>
  </si>
  <si>
    <t>Public/Fleet</t>
  </si>
  <si>
    <t>Fleet/Public Charging</t>
  </si>
  <si>
    <t>Fleet/Employee Charging Only</t>
  </si>
  <si>
    <t># of ports</t>
  </si>
  <si>
    <t>Dept. of Agriculture</t>
  </si>
  <si>
    <t>Dept. of Environmental Protection</t>
  </si>
  <si>
    <t>Div. of Capital Asset Management &amp; Maintenance</t>
  </si>
  <si>
    <t>Umass Chan Medical School</t>
  </si>
  <si>
    <t>Hemenway Halls</t>
  </si>
  <si>
    <t xml:space="preserve">Fruit Orchard Lower Field </t>
  </si>
  <si>
    <t xml:space="preserve">STEM Building - Meadow Area </t>
  </si>
  <si>
    <t>Mass. College of Art and Design</t>
  </si>
  <si>
    <t>Mass. Port Authority</t>
  </si>
  <si>
    <t>Remote powered slope mower</t>
  </si>
  <si>
    <t>Electric roller</t>
  </si>
  <si>
    <t>Electric wacker</t>
  </si>
  <si>
    <t>Electric wammer</t>
  </si>
  <si>
    <t>Weedwacker</t>
  </si>
  <si>
    <t>Branch Trimmer</t>
  </si>
  <si>
    <t>Bobcat</t>
  </si>
  <si>
    <t>Raymo</t>
  </si>
  <si>
    <t>FY Completed</t>
  </si>
  <si>
    <t>Water Source Heat Pump</t>
  </si>
  <si>
    <t>Hampshire County Sheriff's Department</t>
  </si>
  <si>
    <t>MWRA Norumbega Headquarters</t>
  </si>
  <si>
    <t>MWRA Spot Pond Water Storage Facility</t>
  </si>
  <si>
    <t>Westboro</t>
  </si>
  <si>
    <t>17.5 ton</t>
  </si>
  <si>
    <t>400 tons</t>
  </si>
  <si>
    <t>120 ton; 1,000 MBH; 1.44 MMBtu</t>
  </si>
  <si>
    <t>3.5 tons</t>
  </si>
  <si>
    <t>Range in size from 3/4 ton to 20 tons</t>
  </si>
  <si>
    <t>5,680 MBH (474 Tons) Cooling
4,960 MBH Heating
4,272 MBH Simultaneous</t>
  </si>
  <si>
    <t>Program Enrollment</t>
  </si>
  <si>
    <t>11/31/2025</t>
  </si>
  <si>
    <t>None listed</t>
  </si>
  <si>
    <t>Bridgewater State Swenson Athletic Complex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</si>
</sst>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_);_(* \(#,##0\);_(* &quot;-&quot;??_);_(@_)"/>
    <numFmt numFmtId="165" formatCode="0.000_);\(0.000\)"/>
    <numFmt numFmtId="166" formatCode="0.000"/>
    <numFmt numFmtId="167" formatCode="&quot;$&quot;#,##0"/>
  </numFmts>
  <fonts count="107" x14ac:knownFonts="1">
    <font>
      <sz val="11"/>
      <color theme="1"/>
      <name val="Calibri"/>
      <family val="2"/>
      <scheme val="minor"/>
    </font>
    <font>
      <sz val="11"/>
      <color theme="1"/>
      <name val="Calibri"/>
      <family val="2"/>
    </font>
    <font>
      <sz val="12"/>
      <color theme="1"/>
      <name val="Calibri"/>
      <family val="2"/>
      <scheme val="minor"/>
    </font>
    <font>
      <sz val="11"/>
      <color theme="1"/>
      <name val="Calibri"/>
      <family val="2"/>
      <scheme val="minor"/>
    </font>
    <font>
      <b/>
      <sz val="11"/>
      <color rgb="FFFFFFFF"/>
      <name val="Calibri"/>
      <family val="2"/>
      <scheme val="minor"/>
    </font>
    <font>
      <b/>
      <sz val="12"/>
      <color rgb="FFFFFFFF"/>
      <name val="Calibri"/>
      <family val="2"/>
      <scheme val="minor"/>
    </font>
    <font>
      <b/>
      <sz val="12"/>
      <name val="Calibri"/>
      <family val="2"/>
      <scheme val="minor"/>
    </font>
    <font>
      <sz val="11"/>
      <color indexed="8"/>
      <name val="Calibri"/>
      <family val="2"/>
    </font>
    <font>
      <b/>
      <sz val="11"/>
      <color indexed="8"/>
      <name val="Calibri"/>
      <family val="2"/>
    </font>
    <font>
      <sz val="11"/>
      <color theme="0"/>
      <name val="Calibri"/>
      <family val="2"/>
      <scheme val="minor"/>
    </font>
    <font>
      <b/>
      <sz val="11"/>
      <color theme="3"/>
      <name val="Calibri"/>
      <family val="2"/>
      <scheme val="minor"/>
    </font>
    <font>
      <b/>
      <sz val="11"/>
      <color theme="0"/>
      <name val="Calibri"/>
      <family val="2"/>
      <scheme val="minor"/>
    </font>
    <font>
      <sz val="11"/>
      <color theme="3"/>
      <name val="Calibri"/>
      <family val="2"/>
      <scheme val="minor"/>
    </font>
    <font>
      <sz val="14"/>
      <color theme="1"/>
      <name val="Calibri"/>
      <family val="2"/>
      <scheme val="minor"/>
    </font>
    <font>
      <b/>
      <sz val="14"/>
      <color rgb="FFFFFFFF"/>
      <name val="Calibri"/>
      <family val="2"/>
      <scheme val="minor"/>
    </font>
    <font>
      <b/>
      <sz val="12"/>
      <color theme="3"/>
      <name val="Calibri"/>
      <family val="2"/>
      <scheme val="minor"/>
    </font>
    <font>
      <b/>
      <sz val="12"/>
      <color rgb="FF003366"/>
      <name val="Calibri"/>
      <family val="2"/>
      <scheme val="minor"/>
    </font>
    <font>
      <sz val="12"/>
      <color theme="1"/>
      <name val="Calibri"/>
      <family val="2"/>
      <scheme val="minor"/>
    </font>
    <font>
      <sz val="12"/>
      <color theme="3"/>
      <name val="Calibri"/>
      <family val="2"/>
      <scheme val="minor"/>
    </font>
    <font>
      <sz val="12"/>
      <color rgb="FFFFFFFF"/>
      <name val="Calibri"/>
      <family val="2"/>
      <scheme val="minor"/>
    </font>
    <font>
      <sz val="12"/>
      <color theme="0"/>
      <name val="Calibri"/>
      <family val="2"/>
      <scheme val="minor"/>
    </font>
    <font>
      <sz val="12"/>
      <color rgb="FF003366"/>
      <name val="Calibri"/>
      <family val="2"/>
      <scheme val="minor"/>
    </font>
    <font>
      <i/>
      <sz val="12"/>
      <color rgb="FF003366"/>
      <name val="Calibri"/>
      <family val="2"/>
      <scheme val="minor"/>
    </font>
    <font>
      <b/>
      <sz val="12"/>
      <color theme="1"/>
      <name val="Calibri"/>
      <family val="2"/>
      <scheme val="minor"/>
    </font>
    <font>
      <b/>
      <shadow/>
      <sz val="12"/>
      <color rgb="FF003366"/>
      <name val="Calibri"/>
      <family val="2"/>
      <scheme val="minor"/>
    </font>
    <font>
      <sz val="9"/>
      <color indexed="81"/>
      <name val="Tahoma"/>
      <family val="2"/>
    </font>
    <font>
      <sz val="12"/>
      <name val="Calibri"/>
      <family val="2"/>
      <scheme val="minor"/>
    </font>
    <font>
      <b/>
      <sz val="14"/>
      <color theme="3"/>
      <name val="Calibri"/>
      <family val="2"/>
      <scheme val="minor"/>
    </font>
    <font>
      <b/>
      <sz val="16"/>
      <color rgb="FFFFFFFF"/>
      <name val="Calibri"/>
      <family val="2"/>
      <scheme val="minor"/>
    </font>
    <font>
      <b/>
      <sz val="11"/>
      <color theme="1"/>
      <name val="Calibri"/>
      <family val="2"/>
      <scheme val="minor"/>
    </font>
    <font>
      <sz val="11"/>
      <name val="Calibri"/>
      <family val="2"/>
      <scheme val="minor"/>
    </font>
    <font>
      <sz val="16"/>
      <color theme="1"/>
      <name val="Calibri"/>
      <family val="2"/>
      <scheme val="minor"/>
    </font>
    <font>
      <sz val="11"/>
      <color rgb="FF000000"/>
      <name val="Calibri"/>
      <family val="2"/>
      <scheme val="minor"/>
    </font>
    <font>
      <sz val="11"/>
      <name val="Calibri"/>
      <family val="2"/>
    </font>
    <font>
      <sz val="10"/>
      <color indexed="8"/>
      <name val="Arial"/>
      <family val="2"/>
    </font>
    <font>
      <sz val="11"/>
      <color indexed="8"/>
      <name val="Calibri"/>
      <family val="2"/>
      <scheme val="minor"/>
    </font>
    <font>
      <i/>
      <sz val="11"/>
      <color theme="1"/>
      <name val="Calibri"/>
      <family val="2"/>
      <scheme val="minor"/>
    </font>
    <font>
      <i/>
      <sz val="11"/>
      <color theme="3"/>
      <name val="Calibri"/>
      <family val="2"/>
      <scheme val="minor"/>
    </font>
    <font>
      <u/>
      <sz val="11"/>
      <color theme="10"/>
      <name val="Calibri"/>
      <family val="2"/>
    </font>
    <font>
      <b/>
      <sz val="16"/>
      <color theme="0"/>
      <name val="Calibri"/>
      <family val="2"/>
      <scheme val="minor"/>
    </font>
    <font>
      <i/>
      <sz val="12"/>
      <color theme="3"/>
      <name val="Calibri"/>
      <family val="2"/>
      <scheme val="minor"/>
    </font>
    <font>
      <i/>
      <sz val="12"/>
      <color rgb="FFFFFFFF"/>
      <name val="Calibri"/>
      <family val="2"/>
      <scheme val="minor"/>
    </font>
    <font>
      <sz val="10"/>
      <color indexed="8"/>
      <name val="Arial"/>
      <family val="2"/>
    </font>
    <font>
      <b/>
      <sz val="12"/>
      <color theme="0"/>
      <name val="Calibri"/>
      <family val="2"/>
      <scheme val="minor"/>
    </font>
    <font>
      <sz val="11"/>
      <color rgb="FFFF0000"/>
      <name val="Calibri"/>
      <family val="2"/>
      <scheme val="minor"/>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u/>
      <sz val="11"/>
      <color theme="10"/>
      <name val="Calibri"/>
      <family val="2"/>
      <scheme val="minor"/>
    </font>
    <font>
      <b/>
      <sz val="11"/>
      <name val="Calibri"/>
      <family val="2"/>
      <scheme val="minor"/>
    </font>
    <font>
      <b/>
      <sz val="11"/>
      <color rgb="FFFF0000"/>
      <name val="Calibri"/>
      <family val="2"/>
      <scheme val="minor"/>
    </font>
    <font>
      <b/>
      <sz val="11"/>
      <color theme="4" tint="-0.499984740745262"/>
      <name val="Calibri"/>
      <family val="2"/>
      <scheme val="minor"/>
    </font>
    <font>
      <sz val="10"/>
      <name val="Arial"/>
      <family val="2"/>
    </font>
    <font>
      <u/>
      <sz val="10"/>
      <color indexed="12"/>
      <name val="Arial"/>
      <family val="2"/>
    </font>
    <font>
      <sz val="11"/>
      <color theme="9"/>
      <name val="Calibri"/>
      <family val="2"/>
      <scheme val="minor"/>
    </font>
    <font>
      <b/>
      <sz val="18"/>
      <color theme="0"/>
      <name val="Calibri"/>
      <family val="2"/>
      <scheme val="minor"/>
    </font>
    <font>
      <b/>
      <sz val="14"/>
      <color theme="0"/>
      <name val="Calibri"/>
      <family val="2"/>
      <scheme val="minor"/>
    </font>
    <font>
      <b/>
      <shadow/>
      <sz val="18"/>
      <color theme="0"/>
      <name val="Calibri"/>
      <family val="2"/>
      <scheme val="minor"/>
    </font>
    <font>
      <b/>
      <i/>
      <sz val="12"/>
      <color rgb="FF003366"/>
      <name val="Calibri"/>
      <family val="2"/>
      <scheme val="minor"/>
    </font>
    <font>
      <sz val="10"/>
      <color rgb="FFFFFFFF"/>
      <name val="Calibri"/>
      <family val="2"/>
      <scheme val="minor"/>
    </font>
    <font>
      <b/>
      <sz val="10"/>
      <color theme="3"/>
      <name val="Wingdings"/>
      <charset val="2"/>
    </font>
    <font>
      <b/>
      <sz val="12"/>
      <color rgb="FF00B050"/>
      <name val="Calibri"/>
      <family val="2"/>
      <scheme val="minor"/>
    </font>
    <font>
      <b/>
      <u/>
      <sz val="12"/>
      <color theme="0"/>
      <name val="Calibri"/>
      <family val="2"/>
      <scheme val="minor"/>
    </font>
    <font>
      <b/>
      <u/>
      <sz val="12"/>
      <color rgb="FFFFFFFF"/>
      <name val="Calibri"/>
      <family val="2"/>
      <scheme val="minor"/>
    </font>
    <font>
      <b/>
      <sz val="12"/>
      <color rgb="FFFF0000"/>
      <name val="Calibri"/>
      <family val="2"/>
      <scheme val="minor"/>
    </font>
    <font>
      <sz val="8"/>
      <name val="Calibri"/>
      <family val="2"/>
      <scheme val="minor"/>
    </font>
    <font>
      <b/>
      <sz val="14"/>
      <color rgb="FFFF0000"/>
      <name val="Calibri"/>
      <family val="2"/>
      <scheme val="minor"/>
    </font>
    <font>
      <sz val="11"/>
      <color theme="1"/>
      <name val="Calibri"/>
      <family val="2"/>
    </font>
    <font>
      <sz val="11"/>
      <color theme="1" tint="0.499984740745262"/>
      <name val="Calibri"/>
      <family val="2"/>
      <scheme val="minor"/>
    </font>
    <font>
      <i/>
      <sz val="12"/>
      <color rgb="FF00B050"/>
      <name val="Calibri"/>
      <family val="2"/>
      <scheme val="minor"/>
    </font>
    <font>
      <b/>
      <sz val="14"/>
      <color theme="3" tint="-0.249977111117893"/>
      <name val="Calibri"/>
      <family val="2"/>
      <scheme val="minor"/>
    </font>
    <font>
      <b/>
      <sz val="16"/>
      <color theme="1"/>
      <name val="Calibri"/>
      <family val="2"/>
      <scheme val="minor"/>
    </font>
    <font>
      <b/>
      <u/>
      <sz val="12"/>
      <color theme="3"/>
      <name val="Calibri"/>
      <family val="2"/>
      <scheme val="minor"/>
    </font>
    <font>
      <i/>
      <u/>
      <sz val="12"/>
      <color theme="3"/>
      <name val="Calibri"/>
      <family val="2"/>
      <scheme val="minor"/>
    </font>
    <font>
      <sz val="11"/>
      <color rgb="FF00B050"/>
      <name val="Calibri"/>
      <family val="2"/>
      <scheme val="minor"/>
    </font>
    <font>
      <sz val="11"/>
      <color rgb="FF00B050"/>
      <name val="Calibri"/>
      <family val="2"/>
    </font>
    <font>
      <sz val="11"/>
      <color theme="5"/>
      <name val="Calibri"/>
      <family val="2"/>
    </font>
    <font>
      <sz val="9"/>
      <color theme="1"/>
      <name val="Calibri"/>
      <family val="2"/>
      <scheme val="minor"/>
    </font>
    <font>
      <b/>
      <sz val="9"/>
      <color rgb="FFFFFFFF"/>
      <name val="Calibri"/>
      <family val="2"/>
      <scheme val="minor"/>
    </font>
    <font>
      <b/>
      <sz val="8"/>
      <color rgb="FFFFFFFF"/>
      <name val="Calibri"/>
      <family val="2"/>
      <scheme val="minor"/>
    </font>
    <font>
      <sz val="8"/>
      <color theme="1"/>
      <name val="Calibri"/>
      <family val="2"/>
      <scheme val="minor"/>
    </font>
    <font>
      <b/>
      <sz val="10"/>
      <color rgb="FFFFFFFF"/>
      <name val="Calibri"/>
      <family val="2"/>
      <scheme val="minor"/>
    </font>
    <font>
      <sz val="11"/>
      <color rgb="FF34AC4F"/>
      <name val="Calibri"/>
      <family val="2"/>
      <scheme val="minor"/>
    </font>
    <font>
      <b/>
      <i/>
      <sz val="14"/>
      <color theme="0"/>
      <name val="Calibri"/>
      <family val="2"/>
      <scheme val="minor"/>
    </font>
    <font>
      <b/>
      <i/>
      <sz val="14"/>
      <color rgb="FFFFFF97"/>
      <name val="Calibri"/>
      <family val="2"/>
      <scheme val="minor"/>
    </font>
    <font>
      <sz val="11"/>
      <color rgb="FF000000"/>
      <name val="Calibri"/>
      <family val="2"/>
    </font>
    <font>
      <sz val="11"/>
      <color theme="3" tint="0.39997558519241921"/>
      <name val="Calibri"/>
      <family val="2"/>
      <scheme val="minor"/>
    </font>
    <font>
      <sz val="11"/>
      <color theme="4"/>
      <name val="Calibri"/>
      <family val="2"/>
      <scheme val="minor"/>
    </font>
    <font>
      <b/>
      <sz val="11"/>
      <color rgb="FF00B050"/>
      <name val="Calibri"/>
      <family val="2"/>
      <scheme val="minor"/>
    </font>
    <font>
      <b/>
      <sz val="11"/>
      <color theme="0"/>
      <name val="Calibri"/>
      <family val="2"/>
    </font>
    <font>
      <b/>
      <sz val="11"/>
      <color theme="1"/>
      <name val="Calibri"/>
      <family val="2"/>
    </font>
    <font>
      <sz val="10"/>
      <color theme="1"/>
      <name val="Calibri"/>
      <family val="2"/>
    </font>
    <font>
      <b/>
      <i/>
      <sz val="11"/>
      <color theme="1"/>
      <name val="Calibri"/>
      <family val="2"/>
    </font>
    <font>
      <b/>
      <sz val="11"/>
      <color theme="4" tint="-0.249977111117893"/>
      <name val="Calibri"/>
      <family val="2"/>
    </font>
    <font>
      <sz val="10"/>
      <color indexed="8"/>
      <name val="Arial"/>
      <family val="2"/>
    </font>
    <font>
      <b/>
      <i/>
      <sz val="11"/>
      <color theme="3"/>
      <name val="Calibri"/>
      <family val="2"/>
      <scheme val="minor"/>
    </font>
    <font>
      <sz val="12"/>
      <color rgb="FF970000"/>
      <name val="Calibri"/>
      <family val="2"/>
      <scheme val="minor"/>
    </font>
    <font>
      <sz val="12"/>
      <color rgb="FF282828"/>
      <name val="Calibri"/>
      <family val="2"/>
      <scheme val="minor"/>
    </font>
  </fonts>
  <fills count="66">
    <fill>
      <patternFill patternType="none"/>
    </fill>
    <fill>
      <patternFill patternType="gray125"/>
    </fill>
    <fill>
      <patternFill patternType="solid">
        <fgColor rgb="FF17365D"/>
        <bgColor indexed="64"/>
      </patternFill>
    </fill>
    <fill>
      <patternFill patternType="solid">
        <fgColor rgb="FF365F91"/>
        <bgColor indexed="64"/>
      </patternFill>
    </fill>
    <fill>
      <patternFill patternType="solid">
        <fgColor rgb="FFDBE5F1"/>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rgb="FFFFFF00"/>
        <bgColor indexed="64"/>
      </patternFill>
    </fill>
    <fill>
      <patternFill patternType="solid">
        <fgColor theme="3" tint="0.79998168889431442"/>
        <bgColor indexed="64"/>
      </patternFill>
    </fill>
    <fill>
      <patternFill patternType="solid">
        <fgColor theme="0"/>
        <bgColor indexed="64"/>
      </patternFill>
    </fill>
    <fill>
      <patternFill patternType="solid">
        <fgColor rgb="FFFFFF99"/>
        <bgColor indexed="64"/>
      </patternFill>
    </fill>
    <fill>
      <patternFill patternType="solid">
        <fgColor theme="3"/>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499984740745262"/>
        <bgColor indexed="64"/>
      </patternFill>
    </fill>
    <fill>
      <patternFill patternType="solid">
        <fgColor rgb="FFEAF0F6"/>
        <bgColor indexed="64"/>
      </patternFill>
    </fill>
    <fill>
      <patternFill patternType="solid">
        <fgColor rgb="FFF1F5F9"/>
        <bgColor indexed="64"/>
      </patternFill>
    </fill>
    <fill>
      <patternFill patternType="solid">
        <fgColor rgb="FFFEFE8C"/>
        <bgColor indexed="64"/>
      </patternFill>
    </fill>
    <fill>
      <patternFill patternType="solid">
        <fgColor rgb="FFFFFF89"/>
        <bgColor indexed="64"/>
      </patternFill>
    </fill>
    <fill>
      <patternFill patternType="solid">
        <fgColor rgb="FFFFFF8B"/>
        <bgColor indexed="64"/>
      </patternFill>
    </fill>
    <fill>
      <patternFill patternType="solid">
        <fgColor rgb="FFFFFF85"/>
        <bgColor indexed="64"/>
      </patternFill>
    </fill>
    <fill>
      <patternFill patternType="solid">
        <fgColor rgb="FFFFFF9B"/>
        <bgColor indexed="64"/>
      </patternFill>
    </fill>
    <fill>
      <patternFill patternType="solid">
        <fgColor rgb="FFF4F7FA"/>
        <bgColor indexed="64"/>
      </patternFill>
    </fill>
    <fill>
      <patternFill patternType="solid">
        <fgColor rgb="FFEEF3F8"/>
        <bgColor indexed="64"/>
      </patternFill>
    </fill>
    <fill>
      <patternFill patternType="solid">
        <fgColor rgb="FFECF2F8"/>
        <bgColor indexed="64"/>
      </patternFill>
    </fill>
    <fill>
      <patternFill patternType="solid">
        <fgColor rgb="FF00B050"/>
        <bgColor indexed="64"/>
      </patternFill>
    </fill>
    <fill>
      <patternFill patternType="solid">
        <fgColor rgb="FFFFFFA7"/>
        <bgColor indexed="64"/>
      </patternFill>
    </fill>
    <fill>
      <patternFill patternType="solid">
        <fgColor theme="6" tint="0.59999389629810485"/>
        <bgColor indexed="64"/>
      </patternFill>
    </fill>
    <fill>
      <patternFill patternType="solid">
        <fgColor rgb="FFFFFF97"/>
        <bgColor indexed="64"/>
      </patternFill>
    </fill>
    <fill>
      <patternFill patternType="solid">
        <fgColor theme="4" tint="0.39997558519241921"/>
        <bgColor indexed="64"/>
      </patternFill>
    </fill>
    <fill>
      <patternFill patternType="solid">
        <fgColor rgb="FFBDD7EE"/>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0" tint="-0.14999847407452621"/>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top style="thin">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thin">
        <color indexed="64"/>
      </left>
      <right style="thin">
        <color indexed="64"/>
      </right>
      <top style="medium">
        <color theme="0"/>
      </top>
      <bottom style="medium">
        <color theme="0"/>
      </bottom>
      <diagonal/>
    </border>
    <border>
      <left style="thin">
        <color indexed="64"/>
      </left>
      <right style="medium">
        <color theme="0"/>
      </right>
      <top style="medium">
        <color theme="0"/>
      </top>
      <bottom style="medium">
        <color theme="0"/>
      </bottom>
      <diagonal/>
    </border>
    <border>
      <left style="medium">
        <color theme="0"/>
      </left>
      <right/>
      <top/>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right style="medium">
        <color theme="0"/>
      </right>
      <top/>
      <bottom/>
      <diagonal/>
    </border>
    <border>
      <left style="medium">
        <color theme="0"/>
      </left>
      <right style="medium">
        <color theme="0"/>
      </right>
      <top style="medium">
        <color theme="0"/>
      </top>
      <bottom style="medium">
        <color theme="0"/>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style="medium">
        <color theme="0"/>
      </left>
      <right/>
      <top/>
      <bottom style="thin">
        <color theme="0"/>
      </bottom>
      <diagonal/>
    </border>
    <border>
      <left/>
      <right style="thin">
        <color theme="0"/>
      </right>
      <top/>
      <bottom style="medium">
        <color theme="0"/>
      </bottom>
      <diagonal/>
    </border>
    <border>
      <left/>
      <right style="thin">
        <color theme="0"/>
      </right>
      <top/>
      <bottom/>
      <diagonal/>
    </border>
    <border>
      <left style="thin">
        <color theme="0"/>
      </left>
      <right/>
      <top/>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indexed="64"/>
      </right>
      <top style="medium">
        <color theme="0"/>
      </top>
      <bottom style="medium">
        <color theme="0"/>
      </bottom>
      <diagonal/>
    </border>
    <border>
      <left style="thin">
        <color indexed="64"/>
      </left>
      <right/>
      <top style="thin">
        <color indexed="64"/>
      </top>
      <bottom/>
      <diagonal/>
    </border>
    <border>
      <left style="thin">
        <color theme="0"/>
      </left>
      <right style="medium">
        <color theme="0"/>
      </right>
      <top style="medium">
        <color theme="0"/>
      </top>
      <bottom style="medium">
        <color theme="0"/>
      </bottom>
      <diagonal/>
    </border>
    <border>
      <left style="medium">
        <color theme="0"/>
      </left>
      <right style="thin">
        <color theme="0"/>
      </right>
      <top style="medium">
        <color theme="0"/>
      </top>
      <bottom style="medium">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medium">
        <color theme="0" tint="-0.249977111117893"/>
      </left>
      <right/>
      <top style="medium">
        <color theme="0" tint="-0.249977111117893"/>
      </top>
      <bottom style="medium">
        <color theme="0" tint="-0.249977111117893"/>
      </bottom>
      <diagonal/>
    </border>
    <border>
      <left/>
      <right/>
      <top style="medium">
        <color theme="0" tint="-0.249977111117893"/>
      </top>
      <bottom style="medium">
        <color theme="0" tint="-0.249977111117893"/>
      </bottom>
      <diagonal/>
    </border>
    <border>
      <left/>
      <right style="medium">
        <color theme="0" tint="-0.249977111117893"/>
      </right>
      <top style="medium">
        <color theme="0" tint="-0.249977111117893"/>
      </top>
      <bottom style="medium">
        <color theme="0" tint="-0.249977111117893"/>
      </bottom>
      <diagonal/>
    </border>
    <border>
      <left style="thin">
        <color theme="1"/>
      </left>
      <right style="thin">
        <color theme="1"/>
      </right>
      <top style="thin">
        <color theme="1"/>
      </top>
      <bottom style="thin">
        <color theme="1"/>
      </bottom>
      <diagonal/>
    </border>
    <border>
      <left/>
      <right/>
      <top/>
      <bottom style="thin">
        <color indexed="64"/>
      </bottom>
      <diagonal/>
    </border>
    <border>
      <left style="thin">
        <color indexed="64"/>
      </left>
      <right/>
      <top/>
      <bottom/>
      <diagonal/>
    </border>
    <border>
      <left style="thin">
        <color theme="0" tint="-0.14999847407452621"/>
      </left>
      <right/>
      <top style="thin">
        <color theme="0" tint="-0.14999847407452621"/>
      </top>
      <bottom style="thin">
        <color theme="0" tint="-0.14999847407452621"/>
      </bottom>
      <diagonal/>
    </border>
    <border>
      <left style="thin">
        <color indexed="64"/>
      </left>
      <right style="thin">
        <color theme="0" tint="-0.14999847407452621"/>
      </right>
      <top style="thin">
        <color theme="0" tint="-0.14999847407452621"/>
      </top>
      <bottom style="thin">
        <color theme="0" tint="-0.14999847407452621"/>
      </bottom>
      <diagonal/>
    </border>
    <border>
      <left style="thin">
        <color theme="0"/>
      </left>
      <right style="medium">
        <color theme="0"/>
      </right>
      <top/>
      <bottom style="thin">
        <color theme="0" tint="-0.1499984740745262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0" tint="-0.14999847407452621"/>
      </right>
      <top style="thin">
        <color theme="0" tint="-0.14999847407452621"/>
      </top>
      <bottom style="thin">
        <color theme="0" tint="-0.14999847407452621"/>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67">
    <xf numFmtId="0" fontId="0" fillId="0" borderId="0"/>
    <xf numFmtId="44" fontId="3" fillId="0" borderId="0" applyFont="0" applyFill="0" applyBorder="0" applyAlignment="0" applyProtection="0"/>
    <xf numFmtId="43" fontId="3" fillId="0" borderId="0" applyFont="0" applyFill="0" applyBorder="0" applyAlignment="0" applyProtection="0"/>
    <xf numFmtId="0" fontId="7" fillId="0" borderId="0"/>
    <xf numFmtId="44" fontId="7"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38" fillId="0" borderId="0" applyNumberFormat="0" applyFill="0" applyBorder="0" applyAlignment="0" applyProtection="0">
      <alignment vertical="top"/>
      <protection locked="0"/>
    </xf>
    <xf numFmtId="0" fontId="42" fillId="0" borderId="0"/>
    <xf numFmtId="0" fontId="45" fillId="0" borderId="0"/>
    <xf numFmtId="0" fontId="46" fillId="0" borderId="0" applyNumberFormat="0" applyFill="0" applyBorder="0" applyAlignment="0" applyProtection="0"/>
    <xf numFmtId="0" fontId="47" fillId="0" borderId="13" applyNumberFormat="0" applyFill="0" applyAlignment="0" applyProtection="0"/>
    <xf numFmtId="0" fontId="48" fillId="0" borderId="14" applyNumberFormat="0" applyFill="0" applyAlignment="0" applyProtection="0"/>
    <xf numFmtId="0" fontId="10" fillId="0" borderId="15" applyNumberFormat="0" applyFill="0" applyAlignment="0" applyProtection="0"/>
    <xf numFmtId="0" fontId="10" fillId="0" borderId="0" applyNumberFormat="0" applyFill="0" applyBorder="0" applyAlignment="0" applyProtection="0"/>
    <xf numFmtId="0" fontId="49" fillId="15" borderId="0" applyNumberFormat="0" applyBorder="0" applyAlignment="0" applyProtection="0"/>
    <xf numFmtId="0" fontId="50" fillId="16" borderId="0" applyNumberFormat="0" applyBorder="0" applyAlignment="0" applyProtection="0"/>
    <xf numFmtId="0" fontId="51" fillId="17" borderId="0" applyNumberFormat="0" applyBorder="0" applyAlignment="0" applyProtection="0"/>
    <xf numFmtId="0" fontId="52" fillId="18" borderId="16" applyNumberFormat="0" applyAlignment="0" applyProtection="0"/>
    <xf numFmtId="0" fontId="53" fillId="19" borderId="17" applyNumberFormat="0" applyAlignment="0" applyProtection="0"/>
    <xf numFmtId="0" fontId="54" fillId="19" borderId="16" applyNumberFormat="0" applyAlignment="0" applyProtection="0"/>
    <xf numFmtId="0" fontId="55" fillId="0" borderId="18" applyNumberFormat="0" applyFill="0" applyAlignment="0" applyProtection="0"/>
    <xf numFmtId="0" fontId="11" fillId="20" borderId="19" applyNumberFormat="0" applyAlignment="0" applyProtection="0"/>
    <xf numFmtId="0" fontId="44" fillId="0" borderId="0" applyNumberFormat="0" applyFill="0" applyBorder="0" applyAlignment="0" applyProtection="0"/>
    <xf numFmtId="0" fontId="3" fillId="21" borderId="20" applyNumberFormat="0" applyFont="0" applyAlignment="0" applyProtection="0"/>
    <xf numFmtId="0" fontId="56" fillId="0" borderId="0" applyNumberFormat="0" applyFill="0" applyBorder="0" applyAlignment="0" applyProtection="0"/>
    <xf numFmtId="0" fontId="29" fillId="0" borderId="21" applyNumberFormat="0" applyFill="0" applyAlignment="0" applyProtection="0"/>
    <xf numFmtId="0" fontId="9"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9" fillId="45" borderId="0" applyNumberFormat="0" applyBorder="0" applyAlignment="0" applyProtection="0"/>
    <xf numFmtId="0" fontId="38" fillId="0" borderId="0" applyNumberFormat="0" applyFill="0" applyBorder="0" applyAlignment="0" applyProtection="0">
      <alignment vertical="top"/>
      <protection locked="0"/>
    </xf>
    <xf numFmtId="0" fontId="57" fillId="0" borderId="0" applyNumberFormat="0" applyFill="0" applyBorder="0" applyAlignment="0" applyProtection="0"/>
    <xf numFmtId="0" fontId="61" fillId="0" borderId="0"/>
    <xf numFmtId="43" fontId="61" fillId="0" borderId="0" applyFont="0" applyFill="0" applyBorder="0" applyAlignment="0" applyProtection="0"/>
    <xf numFmtId="43" fontId="61" fillId="0" borderId="0" applyFont="0" applyFill="0" applyBorder="0" applyAlignment="0" applyProtection="0"/>
    <xf numFmtId="43" fontId="7"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62" fillId="0" borderId="0" applyNumberFormat="0" applyFill="0" applyBorder="0" applyAlignment="0" applyProtection="0">
      <alignment vertical="top"/>
      <protection locked="0"/>
    </xf>
    <xf numFmtId="0" fontId="61" fillId="0" borderId="0"/>
    <xf numFmtId="0" fontId="7" fillId="0" borderId="0"/>
    <xf numFmtId="0" fontId="3" fillId="0" borderId="0"/>
    <xf numFmtId="9" fontId="3" fillId="0" borderId="0" applyFont="0" applyFill="0" applyBorder="0" applyAlignment="0" applyProtection="0"/>
    <xf numFmtId="0" fontId="1" fillId="0" borderId="0"/>
    <xf numFmtId="0" fontId="103" fillId="0" borderId="0"/>
  </cellStyleXfs>
  <cellXfs count="1093">
    <xf numFmtId="0" fontId="0" fillId="0" borderId="0" xfId="0"/>
    <xf numFmtId="44" fontId="4" fillId="3" borderId="1" xfId="1" applyFont="1" applyFill="1" applyBorder="1" applyAlignment="1">
      <alignment horizontal="center" vertical="center"/>
    </xf>
    <xf numFmtId="44" fontId="4" fillId="3" borderId="5" xfId="1" applyFont="1" applyFill="1" applyBorder="1" applyAlignment="1">
      <alignment horizontal="center" vertical="center"/>
    </xf>
    <xf numFmtId="0" fontId="9" fillId="0" borderId="0" xfId="0" applyFont="1"/>
    <xf numFmtId="0" fontId="13" fillId="0" borderId="0" xfId="0" applyFont="1"/>
    <xf numFmtId="0" fontId="17" fillId="0" borderId="0" xfId="0" applyFont="1"/>
    <xf numFmtId="0" fontId="20" fillId="0" borderId="0" xfId="0" applyFont="1"/>
    <xf numFmtId="44" fontId="17" fillId="0" borderId="0" xfId="1" applyFont="1" applyAlignment="1"/>
    <xf numFmtId="0" fontId="31" fillId="0" borderId="0" xfId="0" applyFont="1"/>
    <xf numFmtId="0" fontId="12" fillId="0" borderId="0" xfId="0" applyFont="1" applyAlignment="1">
      <alignment vertical="center" wrapText="1"/>
    </xf>
    <xf numFmtId="0" fontId="0" fillId="0" borderId="1" xfId="0" applyBorder="1"/>
    <xf numFmtId="0" fontId="26" fillId="0" borderId="0" xfId="0" applyFont="1"/>
    <xf numFmtId="44" fontId="4" fillId="3" borderId="1" xfId="1" applyFont="1" applyFill="1" applyBorder="1" applyAlignment="1">
      <alignment horizontal="left" vertical="center"/>
    </xf>
    <xf numFmtId="0" fontId="33" fillId="0" borderId="1" xfId="0" applyFont="1" applyBorder="1" applyAlignment="1">
      <alignment horizontal="left"/>
    </xf>
    <xf numFmtId="49" fontId="33" fillId="0" borderId="1" xfId="0" applyNumberFormat="1" applyFont="1" applyBorder="1" applyAlignment="1">
      <alignment horizontal="left"/>
    </xf>
    <xf numFmtId="0" fontId="30" fillId="0" borderId="1" xfId="0" applyFont="1" applyBorder="1"/>
    <xf numFmtId="14" fontId="30" fillId="0" borderId="1" xfId="0" applyNumberFormat="1" applyFont="1" applyBorder="1" applyAlignment="1">
      <alignment horizontal="right"/>
    </xf>
    <xf numFmtId="0" fontId="7" fillId="0" borderId="1" xfId="3" applyBorder="1" applyAlignment="1">
      <alignment vertical="top"/>
    </xf>
    <xf numFmtId="0" fontId="10" fillId="0" borderId="0" xfId="0" applyFont="1" applyAlignment="1">
      <alignment vertical="center"/>
    </xf>
    <xf numFmtId="0" fontId="0" fillId="9" borderId="0" xfId="0" applyFill="1"/>
    <xf numFmtId="0" fontId="36" fillId="0" borderId="0" xfId="0" applyFont="1" applyAlignment="1">
      <alignment horizontal="center" wrapText="1"/>
    </xf>
    <xf numFmtId="0" fontId="0" fillId="0" borderId="0" xfId="0" applyProtection="1">
      <protection locked="0"/>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xf>
    <xf numFmtId="0" fontId="0" fillId="9" borderId="0" xfId="0" applyFill="1" applyAlignment="1">
      <alignment vertical="center"/>
    </xf>
    <xf numFmtId="44" fontId="14" fillId="9" borderId="0" xfId="1" applyFont="1" applyFill="1" applyBorder="1" applyAlignment="1" applyProtection="1">
      <alignment vertical="center"/>
    </xf>
    <xf numFmtId="44" fontId="19" fillId="9" borderId="0" xfId="1" applyFont="1" applyFill="1" applyBorder="1" applyAlignment="1" applyProtection="1">
      <alignment vertical="center"/>
    </xf>
    <xf numFmtId="44" fontId="28" fillId="9" borderId="0" xfId="1" applyFont="1" applyFill="1" applyBorder="1" applyAlignment="1" applyProtection="1">
      <alignment vertical="center"/>
    </xf>
    <xf numFmtId="0" fontId="18" fillId="9" borderId="0" xfId="0" applyFont="1" applyFill="1" applyAlignment="1">
      <alignment vertical="center"/>
    </xf>
    <xf numFmtId="0" fontId="43" fillId="9" borderId="0" xfId="0" applyFont="1" applyFill="1" applyAlignment="1">
      <alignment vertical="top"/>
    </xf>
    <xf numFmtId="0" fontId="0" fillId="0" borderId="2" xfId="0" applyBorder="1"/>
    <xf numFmtId="44" fontId="19" fillId="9" borderId="0" xfId="1" applyFont="1" applyFill="1" applyBorder="1" applyAlignment="1" applyProtection="1">
      <alignment horizontal="left" vertical="center"/>
    </xf>
    <xf numFmtId="44" fontId="14" fillId="9" borderId="0" xfId="1" applyFont="1" applyFill="1" applyBorder="1" applyAlignment="1" applyProtection="1">
      <alignment vertical="center" wrapText="1"/>
    </xf>
    <xf numFmtId="0" fontId="0" fillId="9" borderId="0" xfId="0" applyFill="1" applyAlignment="1">
      <alignment horizontal="center" vertical="center"/>
    </xf>
    <xf numFmtId="0" fontId="29" fillId="0" borderId="1" xfId="0" applyFont="1" applyBorder="1"/>
    <xf numFmtId="0" fontId="17" fillId="0" borderId="0" xfId="0" applyFont="1" applyAlignment="1">
      <alignment vertical="center"/>
    </xf>
    <xf numFmtId="0" fontId="15" fillId="9" borderId="0" xfId="0" applyFont="1" applyFill="1" applyAlignment="1" applyProtection="1">
      <alignment horizontal="center" vertical="center"/>
      <protection locked="0"/>
    </xf>
    <xf numFmtId="0" fontId="15" fillId="9" borderId="0" xfId="0" applyFont="1" applyFill="1" applyAlignment="1">
      <alignment horizontal="center" vertical="center"/>
    </xf>
    <xf numFmtId="0" fontId="36" fillId="0" borderId="4" xfId="0" applyFont="1" applyBorder="1" applyAlignment="1">
      <alignment wrapText="1"/>
    </xf>
    <xf numFmtId="0" fontId="12" fillId="9" borderId="0" xfId="0" applyFont="1" applyFill="1" applyAlignment="1">
      <alignment horizontal="left" vertical="center" wrapText="1"/>
    </xf>
    <xf numFmtId="0" fontId="11" fillId="9" borderId="0" xfId="0" applyFont="1" applyFill="1" applyAlignment="1">
      <alignment horizontal="center" vertical="top"/>
    </xf>
    <xf numFmtId="0" fontId="39" fillId="9" borderId="0" xfId="0" applyFont="1" applyFill="1" applyAlignment="1">
      <alignment horizontal="left" vertical="top"/>
    </xf>
    <xf numFmtId="0" fontId="9" fillId="9" borderId="0" xfId="0" applyFont="1" applyFill="1" applyAlignment="1">
      <alignment horizontal="left"/>
    </xf>
    <xf numFmtId="0" fontId="36" fillId="9" borderId="0" xfId="0" applyFont="1" applyFill="1" applyAlignment="1">
      <alignment horizontal="center" wrapText="1"/>
    </xf>
    <xf numFmtId="0" fontId="11" fillId="9" borderId="0" xfId="0" applyFont="1" applyFill="1" applyAlignment="1">
      <alignment horizontal="left"/>
    </xf>
    <xf numFmtId="0" fontId="10" fillId="6" borderId="38" xfId="0" applyFont="1" applyFill="1" applyBorder="1" applyAlignment="1">
      <alignment horizontal="center" vertical="center"/>
    </xf>
    <xf numFmtId="0" fontId="9" fillId="9" borderId="0" xfId="0" applyFont="1" applyFill="1"/>
    <xf numFmtId="0" fontId="18" fillId="9" borderId="0" xfId="0" applyFont="1" applyFill="1" applyAlignment="1">
      <alignment horizontal="left" wrapText="1"/>
    </xf>
    <xf numFmtId="3" fontId="4" fillId="3" borderId="1" xfId="2" applyNumberFormat="1" applyFont="1" applyFill="1" applyBorder="1" applyAlignment="1">
      <alignment horizontal="center" vertical="center"/>
    </xf>
    <xf numFmtId="3" fontId="0" fillId="0" borderId="0" xfId="2" applyNumberFormat="1" applyFont="1" applyAlignment="1">
      <alignment horizontal="center"/>
    </xf>
    <xf numFmtId="0" fontId="26" fillId="9" borderId="0" xfId="0" applyFont="1" applyFill="1" applyAlignment="1">
      <alignment horizontal="center" vertical="center"/>
    </xf>
    <xf numFmtId="0" fontId="6" fillId="9" borderId="0" xfId="0" applyFont="1" applyFill="1" applyAlignment="1" applyProtection="1">
      <alignment horizontal="center" vertical="center"/>
      <protection locked="0"/>
    </xf>
    <xf numFmtId="0" fontId="17" fillId="0" borderId="35" xfId="0" applyFont="1" applyBorder="1"/>
    <xf numFmtId="0" fontId="17" fillId="0" borderId="23" xfId="0" applyFont="1" applyBorder="1"/>
    <xf numFmtId="0" fontId="40" fillId="51" borderId="22" xfId="0" applyFont="1" applyFill="1" applyBorder="1" applyAlignment="1" applyProtection="1">
      <alignment horizontal="center"/>
      <protection locked="0"/>
    </xf>
    <xf numFmtId="0" fontId="22" fillId="52" borderId="35" xfId="0" applyFont="1" applyFill="1" applyBorder="1" applyAlignment="1" applyProtection="1">
      <alignment vertical="top"/>
      <protection locked="0"/>
    </xf>
    <xf numFmtId="0" fontId="20" fillId="0" borderId="0" xfId="0" applyFont="1" applyAlignment="1">
      <alignment vertical="center"/>
    </xf>
    <xf numFmtId="0" fontId="26" fillId="0" borderId="27" xfId="0" applyFont="1" applyBorder="1" applyAlignment="1">
      <alignment vertical="center"/>
    </xf>
    <xf numFmtId="0" fontId="17" fillId="0" borderId="35" xfId="0" applyFont="1" applyBorder="1" applyAlignment="1">
      <alignment vertical="center"/>
    </xf>
    <xf numFmtId="0" fontId="20" fillId="0" borderId="35" xfId="0" applyFont="1" applyBorder="1" applyAlignment="1">
      <alignment vertical="center"/>
    </xf>
    <xf numFmtId="0" fontId="17" fillId="0" borderId="23" xfId="0" applyFont="1" applyBorder="1" applyAlignment="1">
      <alignment vertical="center"/>
    </xf>
    <xf numFmtId="0" fontId="20" fillId="0" borderId="23" xfId="0" applyFont="1" applyBorder="1" applyAlignment="1">
      <alignment vertical="center"/>
    </xf>
    <xf numFmtId="0" fontId="0" fillId="0" borderId="35" xfId="0" applyBorder="1"/>
    <xf numFmtId="0" fontId="9" fillId="0" borderId="35" xfId="0" applyFont="1" applyBorder="1"/>
    <xf numFmtId="0" fontId="0" fillId="0" borderId="23" xfId="0" applyBorder="1"/>
    <xf numFmtId="0" fontId="9" fillId="0" borderId="23" xfId="0" applyFont="1" applyBorder="1"/>
    <xf numFmtId="0" fontId="43" fillId="11" borderId="23" xfId="0" applyFont="1" applyFill="1" applyBorder="1" applyAlignment="1">
      <alignment horizontal="center" vertical="center"/>
    </xf>
    <xf numFmtId="164" fontId="26" fillId="52" borderId="23" xfId="2" applyNumberFormat="1" applyFont="1" applyFill="1" applyBorder="1" applyAlignment="1" applyProtection="1">
      <protection locked="0"/>
    </xf>
    <xf numFmtId="44" fontId="26" fillId="52" borderId="23" xfId="1" applyFont="1" applyFill="1" applyBorder="1" applyAlignment="1" applyProtection="1">
      <alignment vertical="top"/>
      <protection locked="0"/>
    </xf>
    <xf numFmtId="0" fontId="22" fillId="52" borderId="23" xfId="0" applyFont="1" applyFill="1" applyBorder="1" applyAlignment="1" applyProtection="1">
      <alignment vertical="top"/>
      <protection locked="0"/>
    </xf>
    <xf numFmtId="164" fontId="26" fillId="52" borderId="35" xfId="2" applyNumberFormat="1" applyFont="1" applyFill="1" applyBorder="1" applyAlignment="1" applyProtection="1">
      <protection locked="0"/>
    </xf>
    <xf numFmtId="44" fontId="26" fillId="52" borderId="35" xfId="1" applyFont="1" applyFill="1" applyBorder="1" applyAlignment="1" applyProtection="1">
      <alignment vertical="top"/>
      <protection locked="0"/>
    </xf>
    <xf numFmtId="0" fontId="21" fillId="52" borderId="23" xfId="0" applyFont="1" applyFill="1" applyBorder="1" applyAlignment="1" applyProtection="1">
      <alignment vertical="top"/>
      <protection locked="0"/>
    </xf>
    <xf numFmtId="164" fontId="26" fillId="52" borderId="23" xfId="2" applyNumberFormat="1" applyFont="1" applyFill="1" applyBorder="1" applyAlignment="1" applyProtection="1">
      <alignment vertical="top"/>
      <protection locked="0"/>
    </xf>
    <xf numFmtId="0" fontId="43" fillId="11" borderId="23" xfId="0" applyFont="1" applyFill="1" applyBorder="1" applyAlignment="1">
      <alignment horizontal="center" vertical="center" wrapText="1"/>
    </xf>
    <xf numFmtId="0" fontId="40" fillId="52" borderId="23" xfId="0" applyFont="1" applyFill="1" applyBorder="1" applyAlignment="1" applyProtection="1">
      <alignment vertical="top"/>
      <protection locked="0"/>
    </xf>
    <xf numFmtId="44" fontId="5" fillId="3" borderId="0" xfId="1" applyFont="1" applyFill="1" applyBorder="1" applyAlignment="1" applyProtection="1">
      <alignment horizontal="left" vertical="center"/>
    </xf>
    <xf numFmtId="44" fontId="5" fillId="3" borderId="0" xfId="1" applyFont="1" applyFill="1" applyBorder="1" applyAlignment="1" applyProtection="1">
      <alignment horizontal="center" vertical="center" wrapText="1"/>
    </xf>
    <xf numFmtId="0" fontId="5" fillId="3" borderId="0" xfId="1" applyNumberFormat="1" applyFont="1" applyFill="1" applyBorder="1" applyAlignment="1" applyProtection="1">
      <alignment horizontal="center" vertical="center" wrapText="1"/>
    </xf>
    <xf numFmtId="0" fontId="15" fillId="6" borderId="37" xfId="0" applyFont="1" applyFill="1" applyBorder="1" applyAlignment="1">
      <alignment vertical="center"/>
    </xf>
    <xf numFmtId="0" fontId="27" fillId="9" borderId="0" xfId="0" applyFont="1" applyFill="1" applyAlignment="1">
      <alignment horizontal="center" vertical="center"/>
    </xf>
    <xf numFmtId="0" fontId="18" fillId="12" borderId="0" xfId="0" applyFont="1" applyFill="1" applyAlignment="1">
      <alignment vertical="center"/>
    </xf>
    <xf numFmtId="0" fontId="18" fillId="6" borderId="0" xfId="0" applyFont="1" applyFill="1" applyAlignment="1">
      <alignment vertical="center"/>
    </xf>
    <xf numFmtId="0" fontId="21" fillId="4" borderId="32" xfId="0" applyFont="1" applyFill="1" applyBorder="1" applyAlignment="1">
      <alignment horizontal="left" vertical="center"/>
    </xf>
    <xf numFmtId="43" fontId="26" fillId="10" borderId="32" xfId="2" applyFont="1" applyFill="1" applyBorder="1" applyAlignment="1" applyProtection="1">
      <alignment horizontal="center" vertical="center"/>
      <protection locked="0"/>
    </xf>
    <xf numFmtId="0" fontId="21" fillId="4" borderId="32" xfId="0" applyFont="1" applyFill="1" applyBorder="1" applyAlignment="1">
      <alignment horizontal="center" vertical="center"/>
    </xf>
    <xf numFmtId="44" fontId="26" fillId="10" borderId="32" xfId="1" applyFont="1" applyFill="1" applyBorder="1" applyAlignment="1" applyProtection="1">
      <alignment horizontal="center" vertical="center"/>
      <protection locked="0"/>
    </xf>
    <xf numFmtId="44" fontId="26" fillId="6" borderId="32" xfId="1" applyFont="1" applyFill="1" applyBorder="1" applyAlignment="1" applyProtection="1">
      <alignment horizontal="center" vertical="center"/>
    </xf>
    <xf numFmtId="43" fontId="26" fillId="51" borderId="0" xfId="2" applyFont="1" applyFill="1" applyBorder="1" applyAlignment="1" applyProtection="1">
      <alignment vertical="center"/>
      <protection locked="0"/>
    </xf>
    <xf numFmtId="44" fontId="26" fillId="51" borderId="0" xfId="1" applyFont="1" applyFill="1" applyBorder="1" applyAlignment="1" applyProtection="1">
      <alignment vertical="center"/>
      <protection locked="0"/>
    </xf>
    <xf numFmtId="43" fontId="26" fillId="51" borderId="39" xfId="2" applyFont="1" applyFill="1" applyBorder="1" applyAlignment="1" applyProtection="1">
      <alignment vertical="center"/>
      <protection locked="0"/>
    </xf>
    <xf numFmtId="44" fontId="26" fillId="51" borderId="39" xfId="1" applyFont="1" applyFill="1" applyBorder="1" applyAlignment="1" applyProtection="1">
      <alignment vertical="center"/>
      <protection locked="0"/>
    </xf>
    <xf numFmtId="43" fontId="26" fillId="51" borderId="40" xfId="2" applyFont="1" applyFill="1" applyBorder="1" applyAlignment="1" applyProtection="1">
      <alignment vertical="center"/>
      <protection locked="0"/>
    </xf>
    <xf numFmtId="44" fontId="26" fillId="51" borderId="40" xfId="1" applyFont="1" applyFill="1" applyBorder="1" applyAlignment="1" applyProtection="1">
      <alignment vertical="center"/>
      <protection locked="0"/>
    </xf>
    <xf numFmtId="43" fontId="26" fillId="10" borderId="0" xfId="2" applyFont="1" applyFill="1" applyBorder="1" applyAlignment="1" applyProtection="1">
      <alignment vertical="top"/>
      <protection locked="0"/>
    </xf>
    <xf numFmtId="0" fontId="21" fillId="48" borderId="0" xfId="0" applyFont="1" applyFill="1" applyAlignment="1">
      <alignment vertical="top"/>
    </xf>
    <xf numFmtId="0" fontId="21" fillId="48" borderId="0" xfId="0" applyFont="1" applyFill="1" applyAlignment="1">
      <alignment horizontal="center" vertical="top"/>
    </xf>
    <xf numFmtId="0" fontId="21" fillId="48" borderId="35" xfId="0" applyFont="1" applyFill="1" applyBorder="1" applyAlignment="1">
      <alignment vertical="top"/>
    </xf>
    <xf numFmtId="43" fontId="26" fillId="10" borderId="35" xfId="2" applyFont="1" applyFill="1" applyBorder="1" applyAlignment="1" applyProtection="1">
      <alignment vertical="top"/>
      <protection locked="0"/>
    </xf>
    <xf numFmtId="0" fontId="21" fillId="48" borderId="35" xfId="0" applyFont="1" applyFill="1" applyBorder="1" applyAlignment="1">
      <alignment horizontal="center" vertical="top"/>
    </xf>
    <xf numFmtId="0" fontId="18" fillId="48" borderId="35" xfId="0" applyFont="1" applyFill="1" applyBorder="1" applyAlignment="1">
      <alignment vertical="top"/>
    </xf>
    <xf numFmtId="43" fontId="18" fillId="10" borderId="35" xfId="2" applyFont="1" applyFill="1" applyBorder="1" applyAlignment="1" applyProtection="1">
      <alignment vertical="top"/>
      <protection locked="0"/>
    </xf>
    <xf numFmtId="0" fontId="18" fillId="48" borderId="35" xfId="0" applyFont="1" applyFill="1" applyBorder="1" applyAlignment="1">
      <alignment horizontal="center" vertical="top"/>
    </xf>
    <xf numFmtId="0" fontId="18" fillId="48" borderId="0" xfId="0" applyFont="1" applyFill="1" applyAlignment="1">
      <alignment vertical="top"/>
    </xf>
    <xf numFmtId="43" fontId="18" fillId="10" borderId="0" xfId="2" applyFont="1" applyFill="1" applyBorder="1" applyAlignment="1" applyProtection="1">
      <alignment vertical="top"/>
      <protection locked="0"/>
    </xf>
    <xf numFmtId="0" fontId="18" fillId="48" borderId="0" xfId="0" applyFont="1" applyFill="1" applyAlignment="1">
      <alignment horizontal="center" vertical="top"/>
    </xf>
    <xf numFmtId="44" fontId="26" fillId="10" borderId="0" xfId="1" applyFont="1" applyFill="1" applyBorder="1" applyAlignment="1" applyProtection="1">
      <alignment vertical="top"/>
      <protection locked="0"/>
    </xf>
    <xf numFmtId="0" fontId="22" fillId="10" borderId="0" xfId="0" applyFont="1" applyFill="1" applyAlignment="1" applyProtection="1">
      <alignment vertical="top"/>
      <protection locked="0"/>
    </xf>
    <xf numFmtId="0" fontId="22" fillId="48" borderId="0" xfId="0" applyFont="1" applyFill="1" applyAlignment="1" applyProtection="1">
      <alignment vertical="top"/>
      <protection locked="0"/>
    </xf>
    <xf numFmtId="44" fontId="21" fillId="48" borderId="0" xfId="1" applyFont="1" applyFill="1" applyBorder="1" applyAlignment="1" applyProtection="1">
      <alignment vertical="top"/>
      <protection locked="0"/>
    </xf>
    <xf numFmtId="0" fontId="21" fillId="48" borderId="0" xfId="0" applyFont="1" applyFill="1" applyAlignment="1" applyProtection="1">
      <alignment vertical="top"/>
      <protection locked="0"/>
    </xf>
    <xf numFmtId="44" fontId="26" fillId="10" borderId="35" xfId="1" applyFont="1" applyFill="1" applyBorder="1" applyAlignment="1" applyProtection="1">
      <alignment vertical="top"/>
      <protection locked="0"/>
    </xf>
    <xf numFmtId="0" fontId="22" fillId="10" borderId="35" xfId="0" applyFont="1" applyFill="1" applyBorder="1" applyAlignment="1" applyProtection="1">
      <alignment vertical="top"/>
      <protection locked="0"/>
    </xf>
    <xf numFmtId="0" fontId="22" fillId="48" borderId="35" xfId="0" applyFont="1" applyFill="1" applyBorder="1" applyAlignment="1" applyProtection="1">
      <alignment vertical="top"/>
      <protection locked="0"/>
    </xf>
    <xf numFmtId="44" fontId="21" fillId="48" borderId="35" xfId="1" applyFont="1" applyFill="1" applyBorder="1" applyAlignment="1" applyProtection="1">
      <alignment vertical="top"/>
      <protection locked="0"/>
    </xf>
    <xf numFmtId="0" fontId="21" fillId="48" borderId="35" xfId="0" applyFont="1" applyFill="1" applyBorder="1" applyAlignment="1" applyProtection="1">
      <alignment vertical="top"/>
      <protection locked="0"/>
    </xf>
    <xf numFmtId="43" fontId="26" fillId="10" borderId="23" xfId="2" applyFont="1" applyFill="1" applyBorder="1" applyAlignment="1" applyProtection="1">
      <alignment vertical="top"/>
      <protection locked="0"/>
    </xf>
    <xf numFmtId="44" fontId="26" fillId="10" borderId="23" xfId="1" applyFont="1" applyFill="1" applyBorder="1" applyAlignment="1" applyProtection="1">
      <alignment vertical="top"/>
      <protection locked="0"/>
    </xf>
    <xf numFmtId="0" fontId="9" fillId="9" borderId="0" xfId="0" applyFont="1" applyFill="1" applyAlignment="1" applyProtection="1">
      <alignment horizontal="center"/>
      <protection locked="0"/>
    </xf>
    <xf numFmtId="0" fontId="21" fillId="48" borderId="23" xfId="0" applyFont="1" applyFill="1" applyBorder="1" applyAlignment="1">
      <alignment vertical="top"/>
    </xf>
    <xf numFmtId="0" fontId="21" fillId="48" borderId="0" xfId="0" applyFont="1" applyFill="1" applyAlignment="1">
      <alignment horizontal="left" vertical="top"/>
    </xf>
    <xf numFmtId="165" fontId="40" fillId="51" borderId="34" xfId="2" applyNumberFormat="1" applyFont="1" applyFill="1" applyBorder="1" applyAlignment="1">
      <alignment horizontal="center"/>
    </xf>
    <xf numFmtId="0" fontId="40" fillId="51" borderId="34" xfId="0" applyFont="1" applyFill="1" applyBorder="1" applyAlignment="1">
      <alignment horizontal="center"/>
    </xf>
    <xf numFmtId="0" fontId="40" fillId="51" borderId="34" xfId="0" applyFont="1" applyFill="1" applyBorder="1" applyAlignment="1" applyProtection="1">
      <alignment horizontal="center"/>
      <protection locked="0"/>
    </xf>
    <xf numFmtId="0" fontId="18" fillId="47" borderId="34" xfId="0" applyFont="1" applyFill="1" applyBorder="1" applyAlignment="1">
      <alignment horizontal="center"/>
    </xf>
    <xf numFmtId="0" fontId="18" fillId="47" borderId="22" xfId="0" applyFont="1" applyFill="1" applyBorder="1" applyAlignment="1">
      <alignment horizontal="center"/>
    </xf>
    <xf numFmtId="0" fontId="18" fillId="47" borderId="35" xfId="0" applyFont="1" applyFill="1" applyBorder="1" applyAlignment="1">
      <alignment horizontal="center"/>
    </xf>
    <xf numFmtId="0" fontId="18" fillId="47" borderId="23" xfId="0" applyFont="1" applyFill="1" applyBorder="1" applyAlignment="1">
      <alignment horizontal="center"/>
    </xf>
    <xf numFmtId="0" fontId="18" fillId="47" borderId="0" xfId="0" applyFont="1" applyFill="1" applyAlignment="1">
      <alignment horizontal="center"/>
    </xf>
    <xf numFmtId="4" fontId="17" fillId="0" borderId="0" xfId="2" applyNumberFormat="1" applyFont="1" applyAlignment="1">
      <alignment horizontal="center"/>
    </xf>
    <xf numFmtId="4" fontId="18" fillId="47" borderId="34" xfId="2" applyNumberFormat="1" applyFont="1" applyFill="1" applyBorder="1" applyAlignment="1">
      <alignment horizontal="center"/>
    </xf>
    <xf numFmtId="4" fontId="5" fillId="3" borderId="35" xfId="2" applyNumberFormat="1" applyFont="1" applyFill="1" applyBorder="1" applyAlignment="1" applyProtection="1">
      <alignment horizontal="center" vertical="center"/>
    </xf>
    <xf numFmtId="4" fontId="40" fillId="51" borderId="34" xfId="2" applyNumberFormat="1" applyFont="1" applyFill="1" applyBorder="1" applyAlignment="1">
      <alignment horizontal="center"/>
    </xf>
    <xf numFmtId="0" fontId="0" fillId="0" borderId="8" xfId="0" applyBorder="1"/>
    <xf numFmtId="44" fontId="0" fillId="9" borderId="0" xfId="0" applyNumberFormat="1" applyFill="1" applyAlignment="1">
      <alignment horizontal="center" vertical="center"/>
    </xf>
    <xf numFmtId="0" fontId="20" fillId="9" borderId="0" xfId="0" applyFont="1" applyFill="1" applyProtection="1">
      <protection hidden="1"/>
    </xf>
    <xf numFmtId="0" fontId="20" fillId="0" borderId="35" xfId="0" applyFont="1" applyBorder="1"/>
    <xf numFmtId="0" fontId="17" fillId="9" borderId="0" xfId="0" applyFont="1" applyFill="1"/>
    <xf numFmtId="0" fontId="12" fillId="9" borderId="0" xfId="0" applyFont="1" applyFill="1" applyAlignment="1">
      <alignment horizontal="left" wrapText="1"/>
    </xf>
    <xf numFmtId="0" fontId="21" fillId="47" borderId="35" xfId="0" applyFont="1" applyFill="1" applyBorder="1" applyAlignment="1">
      <alignment horizontal="center" vertical="top"/>
    </xf>
    <xf numFmtId="0" fontId="21" fillId="47" borderId="23" xfId="0" applyFont="1" applyFill="1" applyBorder="1" applyAlignment="1">
      <alignment horizontal="center" vertical="top"/>
    </xf>
    <xf numFmtId="0" fontId="22" fillId="47" borderId="0" xfId="0" applyFont="1" applyFill="1" applyAlignment="1" applyProtection="1">
      <alignment vertical="top"/>
      <protection locked="0"/>
    </xf>
    <xf numFmtId="0" fontId="63" fillId="0" borderId="0" xfId="0" applyFont="1"/>
    <xf numFmtId="0" fontId="26" fillId="53" borderId="30" xfId="0" quotePrefix="1" applyFont="1" applyFill="1" applyBorder="1" applyAlignment="1" applyProtection="1">
      <alignment horizontal="center"/>
      <protection locked="0"/>
    </xf>
    <xf numFmtId="0" fontId="18" fillId="51" borderId="30" xfId="0" applyFont="1" applyFill="1" applyBorder="1" applyAlignment="1" applyProtection="1">
      <alignment horizontal="center"/>
      <protection locked="0"/>
    </xf>
    <xf numFmtId="4" fontId="18" fillId="51" borderId="30" xfId="2" applyNumberFormat="1" applyFont="1" applyFill="1" applyBorder="1" applyAlignment="1" applyProtection="1">
      <alignment horizontal="center"/>
      <protection locked="0"/>
    </xf>
    <xf numFmtId="0" fontId="40" fillId="51" borderId="30" xfId="0" applyFont="1" applyFill="1" applyBorder="1" applyAlignment="1" applyProtection="1">
      <alignment horizontal="center"/>
      <protection locked="0"/>
    </xf>
    <xf numFmtId="0" fontId="26" fillId="53" borderId="38" xfId="0" applyFont="1" applyFill="1" applyBorder="1" applyAlignment="1" applyProtection="1">
      <alignment horizontal="center"/>
      <protection locked="0"/>
    </xf>
    <xf numFmtId="0" fontId="18" fillId="51" borderId="38" xfId="0" applyFont="1" applyFill="1" applyBorder="1" applyAlignment="1" applyProtection="1">
      <alignment horizontal="center"/>
      <protection locked="0"/>
    </xf>
    <xf numFmtId="4" fontId="18" fillId="51" borderId="38" xfId="2" applyNumberFormat="1" applyFont="1" applyFill="1" applyBorder="1" applyAlignment="1" applyProtection="1">
      <alignment horizontal="center"/>
      <protection locked="0"/>
    </xf>
    <xf numFmtId="0" fontId="18" fillId="53" borderId="38" xfId="0" applyFont="1" applyFill="1" applyBorder="1" applyAlignment="1" applyProtection="1">
      <alignment horizontal="center"/>
      <protection locked="0"/>
    </xf>
    <xf numFmtId="165" fontId="40" fillId="51" borderId="38" xfId="2" applyNumberFormat="1" applyFont="1" applyFill="1" applyBorder="1" applyAlignment="1" applyProtection="1">
      <alignment horizontal="center"/>
      <protection locked="0"/>
    </xf>
    <xf numFmtId="4" fontId="40" fillId="51" borderId="38" xfId="2" applyNumberFormat="1" applyFont="1" applyFill="1" applyBorder="1" applyAlignment="1" applyProtection="1">
      <alignment horizontal="center"/>
      <protection locked="0"/>
    </xf>
    <xf numFmtId="0" fontId="18" fillId="51" borderId="38" xfId="0" applyFont="1" applyFill="1" applyBorder="1" applyAlignment="1" applyProtection="1">
      <alignment horizontal="left"/>
      <protection locked="0"/>
    </xf>
    <xf numFmtId="0" fontId="12" fillId="9" borderId="0" xfId="0" applyFont="1" applyFill="1" applyAlignment="1">
      <alignment vertical="center" wrapText="1"/>
    </xf>
    <xf numFmtId="0" fontId="18" fillId="6" borderId="5" xfId="0" applyFont="1" applyFill="1" applyBorder="1" applyAlignment="1">
      <alignment vertical="center"/>
    </xf>
    <xf numFmtId="0" fontId="0" fillId="9" borderId="35" xfId="0" applyFill="1" applyBorder="1"/>
    <xf numFmtId="0" fontId="0" fillId="9" borderId="32" xfId="0" applyFill="1" applyBorder="1"/>
    <xf numFmtId="0" fontId="21" fillId="9" borderId="0" xfId="0" applyFont="1" applyFill="1" applyAlignment="1">
      <alignment vertical="top"/>
    </xf>
    <xf numFmtId="0" fontId="30" fillId="9" borderId="0" xfId="0" applyFont="1" applyFill="1" applyAlignment="1">
      <alignment horizontal="center"/>
    </xf>
    <xf numFmtId="0" fontId="0" fillId="9" borderId="0" xfId="0" applyFill="1" applyAlignment="1">
      <alignment horizontal="center"/>
    </xf>
    <xf numFmtId="44" fontId="17" fillId="9" borderId="0" xfId="1" applyFont="1" applyFill="1" applyAlignment="1" applyProtection="1"/>
    <xf numFmtId="0" fontId="17" fillId="9" borderId="0" xfId="0" applyFont="1" applyFill="1" applyAlignment="1">
      <alignment vertical="center"/>
    </xf>
    <xf numFmtId="0" fontId="15" fillId="9" borderId="0" xfId="0" applyFont="1" applyFill="1" applyAlignment="1">
      <alignment vertical="center"/>
    </xf>
    <xf numFmtId="0" fontId="18" fillId="9" borderId="0" xfId="0" applyFont="1" applyFill="1" applyAlignment="1">
      <alignment horizontal="center"/>
    </xf>
    <xf numFmtId="0" fontId="26" fillId="48" borderId="38" xfId="0" applyFont="1" applyFill="1" applyBorder="1" applyAlignment="1">
      <alignment horizontal="center"/>
    </xf>
    <xf numFmtId="0" fontId="26" fillId="9" borderId="0" xfId="0" applyFont="1" applyFill="1"/>
    <xf numFmtId="0" fontId="26" fillId="48" borderId="24" xfId="0" applyFont="1" applyFill="1" applyBorder="1" applyProtection="1">
      <protection locked="0"/>
    </xf>
    <xf numFmtId="0" fontId="26" fillId="48" borderId="38" xfId="0" applyFont="1" applyFill="1" applyBorder="1" applyProtection="1">
      <protection locked="0"/>
    </xf>
    <xf numFmtId="44" fontId="26" fillId="9" borderId="0" xfId="1" applyFont="1" applyFill="1" applyBorder="1" applyProtection="1"/>
    <xf numFmtId="0" fontId="11" fillId="9" borderId="0" xfId="0" applyFont="1" applyFill="1"/>
    <xf numFmtId="0" fontId="11" fillId="14" borderId="3" xfId="0" applyFont="1" applyFill="1" applyBorder="1"/>
    <xf numFmtId="0" fontId="11" fillId="14" borderId="4" xfId="0" applyFont="1" applyFill="1" applyBorder="1"/>
    <xf numFmtId="0" fontId="36" fillId="9" borderId="0" xfId="0" applyFont="1" applyFill="1" applyAlignment="1">
      <alignment vertical="top" wrapText="1"/>
    </xf>
    <xf numFmtId="0" fontId="36" fillId="0" borderId="7" xfId="0" applyFont="1" applyBorder="1" applyAlignment="1">
      <alignment vertical="top" wrapText="1"/>
    </xf>
    <xf numFmtId="0" fontId="36" fillId="0" borderId="9" xfId="0" applyFont="1" applyBorder="1" applyAlignment="1">
      <alignment vertical="top" wrapText="1"/>
    </xf>
    <xf numFmtId="0" fontId="12" fillId="9" borderId="0" xfId="0" applyFont="1" applyFill="1" applyAlignment="1">
      <alignment horizontal="left" vertical="center"/>
    </xf>
    <xf numFmtId="0" fontId="10" fillId="9" borderId="0" xfId="0" applyFont="1" applyFill="1" applyAlignment="1">
      <alignment horizontal="center" vertical="center"/>
    </xf>
    <xf numFmtId="44" fontId="28" fillId="9" borderId="0" xfId="1" applyFont="1" applyFill="1" applyBorder="1" applyAlignment="1" applyProtection="1">
      <alignment horizontal="center" vertical="center"/>
    </xf>
    <xf numFmtId="0" fontId="36" fillId="9" borderId="0" xfId="0" applyFont="1" applyFill="1" applyAlignment="1">
      <alignment horizontal="left" wrapText="1"/>
    </xf>
    <xf numFmtId="0" fontId="12" fillId="9" borderId="0" xfId="0" applyFont="1" applyFill="1" applyAlignment="1">
      <alignment horizontal="center" vertical="top" wrapText="1"/>
    </xf>
    <xf numFmtId="0" fontId="12" fillId="9" borderId="0" xfId="0" applyFont="1" applyFill="1" applyAlignment="1">
      <alignment horizontal="center" vertical="center" wrapText="1"/>
    </xf>
    <xf numFmtId="0" fontId="69" fillId="6" borderId="0" xfId="0" applyFont="1" applyFill="1" applyAlignment="1" applyProtection="1">
      <alignment horizontal="center" vertical="center"/>
      <protection locked="0"/>
    </xf>
    <xf numFmtId="0" fontId="20" fillId="9" borderId="0" xfId="0" applyFont="1" applyFill="1" applyAlignment="1" applyProtection="1">
      <alignment vertical="center"/>
      <protection hidden="1"/>
    </xf>
    <xf numFmtId="0" fontId="15" fillId="6" borderId="24" xfId="0" applyFont="1" applyFill="1" applyBorder="1" applyAlignment="1">
      <alignment vertical="center"/>
    </xf>
    <xf numFmtId="0" fontId="8" fillId="6" borderId="1" xfId="3" applyFont="1" applyFill="1" applyBorder="1" applyAlignment="1">
      <alignment horizontal="center" vertical="center" wrapText="1"/>
    </xf>
    <xf numFmtId="0" fontId="33" fillId="0" borderId="1" xfId="3" applyFont="1" applyBorder="1" applyAlignment="1">
      <alignment vertical="top"/>
    </xf>
    <xf numFmtId="0" fontId="73" fillId="9" borderId="0" xfId="0" applyFont="1" applyFill="1" applyAlignment="1">
      <alignment vertical="center"/>
    </xf>
    <xf numFmtId="44" fontId="73" fillId="9" borderId="0" xfId="1" applyFont="1" applyFill="1" applyAlignment="1" applyProtection="1">
      <alignment vertical="center"/>
    </xf>
    <xf numFmtId="0" fontId="73" fillId="9" borderId="0" xfId="0" applyFont="1" applyFill="1" applyAlignment="1">
      <alignment horizontal="left" vertical="center"/>
    </xf>
    <xf numFmtId="0" fontId="0" fillId="57" borderId="1" xfId="0" applyFill="1" applyBorder="1"/>
    <xf numFmtId="0" fontId="33" fillId="57" borderId="1" xfId="0" applyFont="1" applyFill="1" applyBorder="1" applyAlignment="1">
      <alignment horizontal="left"/>
    </xf>
    <xf numFmtId="0" fontId="0" fillId="57" borderId="0" xfId="0" applyFill="1"/>
    <xf numFmtId="0" fontId="38" fillId="57" borderId="1" xfId="8" applyFill="1" applyBorder="1" applyAlignment="1" applyProtection="1"/>
    <xf numFmtId="0" fontId="7" fillId="57" borderId="1" xfId="9" applyFont="1" applyFill="1" applyBorder="1" applyAlignment="1">
      <alignment horizontal="left" wrapText="1"/>
    </xf>
    <xf numFmtId="44" fontId="39" fillId="5" borderId="35" xfId="1" applyFont="1" applyFill="1" applyBorder="1" applyAlignment="1" applyProtection="1">
      <alignment vertical="center"/>
    </xf>
    <xf numFmtId="0" fontId="9" fillId="9" borderId="0" xfId="0" applyFont="1" applyFill="1" applyAlignment="1">
      <alignment horizontal="center"/>
    </xf>
    <xf numFmtId="0" fontId="9" fillId="9" borderId="0" xfId="0" applyFont="1" applyFill="1" applyAlignment="1">
      <alignment horizontal="center" vertical="center" wrapText="1"/>
    </xf>
    <xf numFmtId="0" fontId="20" fillId="9" borderId="0" xfId="0" applyFont="1" applyFill="1" applyAlignment="1">
      <alignment vertical="center"/>
    </xf>
    <xf numFmtId="0" fontId="17" fillId="0" borderId="0" xfId="0" applyFont="1" applyAlignment="1">
      <alignment wrapText="1"/>
    </xf>
    <xf numFmtId="4" fontId="5" fillId="3" borderId="35" xfId="2" applyNumberFormat="1" applyFont="1" applyFill="1" applyBorder="1" applyAlignment="1" applyProtection="1">
      <alignment horizontal="center" vertical="center" wrapText="1"/>
    </xf>
    <xf numFmtId="0" fontId="22" fillId="48" borderId="32" xfId="0" applyFont="1" applyFill="1" applyBorder="1" applyAlignment="1" applyProtection="1">
      <alignment horizontal="center" vertical="top"/>
      <protection locked="0"/>
    </xf>
    <xf numFmtId="0" fontId="22" fillId="10" borderId="0" xfId="0" applyFont="1" applyFill="1" applyAlignment="1" applyProtection="1">
      <alignment horizontal="center" vertical="center"/>
      <protection locked="0"/>
    </xf>
    <xf numFmtId="0" fontId="22" fillId="10" borderId="32" xfId="0" applyFont="1" applyFill="1" applyBorder="1" applyAlignment="1" applyProtection="1">
      <alignment horizontal="center" vertical="center"/>
      <protection locked="0"/>
    </xf>
    <xf numFmtId="43" fontId="26" fillId="10" borderId="0" xfId="2" applyFont="1" applyFill="1" applyBorder="1" applyAlignment="1" applyProtection="1">
      <protection locked="0"/>
    </xf>
    <xf numFmtId="0" fontId="21" fillId="47" borderId="0" xfId="0" applyFont="1" applyFill="1" applyAlignment="1">
      <alignment horizontal="center" vertical="center"/>
    </xf>
    <xf numFmtId="44" fontId="26" fillId="10" borderId="0" xfId="1" applyFont="1" applyFill="1" applyBorder="1" applyAlignment="1" applyProtection="1">
      <protection locked="0"/>
    </xf>
    <xf numFmtId="0" fontId="22" fillId="48" borderId="0" xfId="0" applyFont="1" applyFill="1" applyAlignment="1" applyProtection="1">
      <alignment horizontal="center" vertical="top"/>
      <protection locked="0"/>
    </xf>
    <xf numFmtId="0" fontId="18" fillId="51" borderId="34" xfId="0" applyFont="1" applyFill="1" applyBorder="1" applyAlignment="1" applyProtection="1">
      <alignment horizontal="center"/>
      <protection locked="0"/>
    </xf>
    <xf numFmtId="44" fontId="5" fillId="3" borderId="35" xfId="1" applyFont="1" applyFill="1" applyBorder="1" applyAlignment="1" applyProtection="1">
      <alignment horizontal="left" vertical="center"/>
    </xf>
    <xf numFmtId="44" fontId="26" fillId="10" borderId="22" xfId="1" applyFont="1" applyFill="1" applyBorder="1" applyAlignment="1" applyProtection="1">
      <alignment vertical="top"/>
      <protection locked="0"/>
    </xf>
    <xf numFmtId="44" fontId="26" fillId="10" borderId="27" xfId="1" applyFont="1" applyFill="1" applyBorder="1" applyAlignment="1" applyProtection="1">
      <alignment vertical="top"/>
      <protection locked="0"/>
    </xf>
    <xf numFmtId="0" fontId="21" fillId="47" borderId="0" xfId="0" applyFont="1" applyFill="1" applyAlignment="1">
      <alignment horizontal="center" vertical="top"/>
    </xf>
    <xf numFmtId="0" fontId="22" fillId="10" borderId="38" xfId="0" applyFont="1" applyFill="1" applyBorder="1" applyAlignment="1" applyProtection="1">
      <alignment horizontal="right" vertical="top"/>
      <protection locked="0"/>
    </xf>
    <xf numFmtId="0" fontId="22" fillId="10" borderId="30" xfId="0" applyFont="1" applyFill="1" applyBorder="1" applyAlignment="1" applyProtection="1">
      <alignment horizontal="right" vertical="top"/>
      <protection locked="0"/>
    </xf>
    <xf numFmtId="0" fontId="22" fillId="10" borderId="30" xfId="0" applyFont="1" applyFill="1" applyBorder="1" applyAlignment="1" applyProtection="1">
      <alignment horizontal="center" vertical="top"/>
      <protection locked="0"/>
    </xf>
    <xf numFmtId="0" fontId="22" fillId="10" borderId="38" xfId="0" applyFont="1" applyFill="1" applyBorder="1" applyAlignment="1" applyProtection="1">
      <alignment horizontal="center" vertical="top"/>
      <protection locked="0"/>
    </xf>
    <xf numFmtId="44" fontId="12" fillId="9" borderId="0" xfId="0" applyNumberFormat="1" applyFont="1" applyFill="1" applyAlignment="1" applyProtection="1">
      <alignment vertical="center"/>
      <protection locked="0"/>
    </xf>
    <xf numFmtId="0" fontId="29" fillId="59" borderId="8" xfId="0" applyFont="1" applyFill="1" applyBorder="1" applyAlignment="1">
      <alignment horizontal="center" vertical="center" wrapText="1"/>
    </xf>
    <xf numFmtId="0" fontId="29" fillId="59" borderId="6" xfId="0" applyFont="1" applyFill="1" applyBorder="1" applyAlignment="1">
      <alignment horizontal="center" vertical="center" wrapText="1"/>
    </xf>
    <xf numFmtId="0" fontId="30" fillId="0" borderId="1" xfId="0" applyFont="1" applyBorder="1" applyAlignment="1">
      <alignment vertical="center"/>
    </xf>
    <xf numFmtId="0" fontId="30" fillId="9" borderId="0" xfId="0" applyFont="1" applyFill="1" applyAlignment="1">
      <alignment vertical="center"/>
    </xf>
    <xf numFmtId="0" fontId="30" fillId="0" borderId="0" xfId="0" applyFont="1" applyAlignment="1">
      <alignment vertical="center"/>
    </xf>
    <xf numFmtId="0" fontId="30" fillId="9" borderId="1" xfId="0" applyFont="1" applyFill="1" applyBorder="1" applyAlignment="1">
      <alignment horizontal="center" vertical="center" wrapText="1"/>
    </xf>
    <xf numFmtId="0" fontId="77" fillId="9" borderId="0" xfId="0" applyFont="1" applyFill="1" applyAlignment="1">
      <alignment vertical="center"/>
    </xf>
    <xf numFmtId="0" fontId="77" fillId="0" borderId="0" xfId="0" applyFont="1" applyAlignment="1">
      <alignment vertical="center"/>
    </xf>
    <xf numFmtId="2" fontId="0" fillId="9" borderId="1" xfId="0" applyNumberFormat="1" applyFill="1" applyBorder="1" applyAlignment="1">
      <alignment horizontal="center" vertical="center" wrapText="1"/>
    </xf>
    <xf numFmtId="0" fontId="0" fillId="0" borderId="0" xfId="0" applyAlignment="1">
      <alignment horizontal="center" vertical="center" wrapText="1"/>
    </xf>
    <xf numFmtId="0" fontId="15" fillId="9" borderId="27" xfId="0" applyFont="1" applyFill="1" applyBorder="1" applyAlignment="1">
      <alignment horizontal="center" vertical="center"/>
    </xf>
    <xf numFmtId="0" fontId="9" fillId="9" borderId="0" xfId="0" applyFont="1" applyFill="1" applyAlignment="1">
      <alignment vertical="center"/>
    </xf>
    <xf numFmtId="0" fontId="29" fillId="59" borderId="9" xfId="0" applyFont="1" applyFill="1" applyBorder="1" applyAlignment="1">
      <alignment horizontal="center" vertical="center" wrapText="1"/>
    </xf>
    <xf numFmtId="0" fontId="29" fillId="59" borderId="1" xfId="0" applyFont="1" applyFill="1" applyBorder="1" applyAlignment="1">
      <alignment horizontal="center" vertical="center" wrapText="1"/>
    </xf>
    <xf numFmtId="44" fontId="26" fillId="48" borderId="27" xfId="1" applyFont="1" applyFill="1" applyBorder="1" applyAlignment="1" applyProtection="1">
      <alignment vertical="top"/>
      <protection locked="0"/>
    </xf>
    <xf numFmtId="0" fontId="21" fillId="10" borderId="0" xfId="0" applyFont="1" applyFill="1" applyAlignment="1" applyProtection="1">
      <alignment vertical="top"/>
      <protection locked="0"/>
    </xf>
    <xf numFmtId="0" fontId="21" fillId="10" borderId="23" xfId="0" applyFont="1" applyFill="1" applyBorder="1" applyAlignment="1" applyProtection="1">
      <alignment vertical="top"/>
      <protection locked="0"/>
    </xf>
    <xf numFmtId="0" fontId="21" fillId="48" borderId="0" xfId="0" applyFont="1" applyFill="1" applyAlignment="1" applyProtection="1">
      <alignment vertical="center"/>
      <protection locked="0"/>
    </xf>
    <xf numFmtId="0" fontId="18" fillId="10" borderId="0" xfId="0" applyFont="1" applyFill="1" applyAlignment="1" applyProtection="1">
      <alignment horizontal="left"/>
      <protection locked="0"/>
    </xf>
    <xf numFmtId="0" fontId="18" fillId="10" borderId="35" xfId="0" applyFont="1" applyFill="1" applyBorder="1" applyAlignment="1" applyProtection="1">
      <alignment horizontal="left"/>
      <protection locked="0"/>
    </xf>
    <xf numFmtId="0" fontId="18" fillId="47" borderId="35" xfId="0" applyFont="1" applyFill="1" applyBorder="1" applyAlignment="1" applyProtection="1">
      <alignment horizontal="center"/>
      <protection hidden="1"/>
    </xf>
    <xf numFmtId="4" fontId="18" fillId="47" borderId="34" xfId="2" applyNumberFormat="1" applyFont="1" applyFill="1" applyBorder="1" applyAlignment="1" applyProtection="1">
      <alignment horizontal="center"/>
      <protection hidden="1"/>
    </xf>
    <xf numFmtId="0" fontId="18" fillId="47" borderId="34" xfId="0" applyFont="1" applyFill="1" applyBorder="1" applyAlignment="1" applyProtection="1">
      <alignment horizontal="center"/>
      <protection hidden="1"/>
    </xf>
    <xf numFmtId="0" fontId="18" fillId="47" borderId="38" xfId="0" applyFont="1" applyFill="1" applyBorder="1" applyAlignment="1" applyProtection="1">
      <alignment horizontal="center"/>
      <protection hidden="1"/>
    </xf>
    <xf numFmtId="0" fontId="12" fillId="58" borderId="38" xfId="0" applyFont="1" applyFill="1" applyBorder="1" applyAlignment="1" applyProtection="1">
      <alignment vertical="center"/>
      <protection locked="0"/>
    </xf>
    <xf numFmtId="0" fontId="12" fillId="58" borderId="38" xfId="0" applyFont="1" applyFill="1" applyBorder="1" applyAlignment="1" applyProtection="1">
      <alignment vertical="center"/>
      <protection locked="0" hidden="1"/>
    </xf>
    <xf numFmtId="0" fontId="12" fillId="58" borderId="38" xfId="0" applyFont="1" applyFill="1" applyBorder="1" applyAlignment="1" applyProtection="1">
      <alignment horizontal="center" vertical="top" wrapText="1"/>
      <protection locked="0"/>
    </xf>
    <xf numFmtId="0" fontId="33" fillId="57" borderId="1" xfId="9" applyFont="1" applyFill="1" applyBorder="1" applyAlignment="1">
      <alignment horizontal="left" wrapText="1"/>
    </xf>
    <xf numFmtId="0" fontId="17" fillId="9" borderId="0" xfId="0" applyFont="1" applyFill="1" applyAlignment="1">
      <alignment horizontal="left"/>
    </xf>
    <xf numFmtId="0" fontId="26" fillId="48" borderId="38" xfId="0" applyFont="1" applyFill="1" applyBorder="1" applyAlignment="1">
      <alignment horizontal="left"/>
    </xf>
    <xf numFmtId="0" fontId="18" fillId="51" borderId="22" xfId="0" applyFont="1" applyFill="1" applyBorder="1" applyAlignment="1" applyProtection="1">
      <alignment horizontal="left"/>
      <protection locked="0"/>
    </xf>
    <xf numFmtId="0" fontId="26" fillId="9" borderId="0" xfId="0" applyFont="1" applyFill="1" applyAlignment="1">
      <alignment horizontal="left"/>
    </xf>
    <xf numFmtId="44" fontId="21" fillId="48" borderId="0" xfId="1" applyFont="1" applyFill="1" applyBorder="1" applyAlignment="1">
      <alignment horizontal="center" vertical="top"/>
    </xf>
    <xf numFmtId="0" fontId="7" fillId="0" borderId="1" xfId="9" applyFont="1" applyBorder="1" applyAlignment="1">
      <alignment horizontal="left" wrapText="1"/>
    </xf>
    <xf numFmtId="164" fontId="7" fillId="0" borderId="1" xfId="2" applyNumberFormat="1" applyFont="1" applyFill="1" applyBorder="1" applyAlignment="1">
      <alignment horizontal="center" wrapText="1"/>
    </xf>
    <xf numFmtId="0" fontId="12" fillId="51" borderId="0" xfId="0" applyFont="1" applyFill="1" applyAlignment="1" applyProtection="1">
      <alignment horizontal="center" vertical="center"/>
      <protection locked="0"/>
    </xf>
    <xf numFmtId="0" fontId="21" fillId="47" borderId="39" xfId="0" applyFont="1" applyFill="1" applyBorder="1" applyAlignment="1" applyProtection="1">
      <alignment horizontal="center" vertical="center"/>
      <protection locked="0"/>
    </xf>
    <xf numFmtId="0" fontId="21" fillId="47" borderId="0" xfId="0" applyFont="1" applyFill="1" applyAlignment="1" applyProtection="1">
      <alignment horizontal="center" vertical="center"/>
      <protection locked="0"/>
    </xf>
    <xf numFmtId="0" fontId="21" fillId="47" borderId="40" xfId="0" applyFont="1" applyFill="1" applyBorder="1" applyAlignment="1" applyProtection="1">
      <alignment horizontal="center" vertical="center"/>
      <protection locked="0"/>
    </xf>
    <xf numFmtId="44" fontId="26" fillId="47" borderId="39" xfId="1" applyFont="1" applyFill="1" applyBorder="1" applyAlignment="1" applyProtection="1">
      <alignment vertical="center"/>
    </xf>
    <xf numFmtId="0" fontId="21" fillId="47" borderId="39" xfId="0" applyFont="1" applyFill="1" applyBorder="1" applyAlignment="1" applyProtection="1">
      <alignment vertical="center"/>
      <protection locked="0"/>
    </xf>
    <xf numFmtId="0" fontId="22" fillId="47" borderId="39" xfId="0" applyFont="1" applyFill="1" applyBorder="1" applyAlignment="1" applyProtection="1">
      <alignment vertical="center"/>
      <protection locked="0"/>
    </xf>
    <xf numFmtId="44" fontId="26" fillId="47" borderId="0" xfId="1" applyFont="1" applyFill="1" applyBorder="1" applyAlignment="1" applyProtection="1">
      <alignment vertical="center"/>
    </xf>
    <xf numFmtId="0" fontId="22" fillId="47" borderId="0" xfId="0" applyFont="1" applyFill="1" applyAlignment="1" applyProtection="1">
      <alignment vertical="center"/>
      <protection locked="0"/>
    </xf>
    <xf numFmtId="44" fontId="26" fillId="47" borderId="40" xfId="1" applyFont="1" applyFill="1" applyBorder="1" applyAlignment="1" applyProtection="1">
      <alignment vertical="center"/>
    </xf>
    <xf numFmtId="0" fontId="21" fillId="47" borderId="40" xfId="0" applyFont="1" applyFill="1" applyBorder="1" applyAlignment="1" applyProtection="1">
      <alignment vertical="center"/>
      <protection locked="0"/>
    </xf>
    <xf numFmtId="0" fontId="22" fillId="47" borderId="40" xfId="0" applyFont="1" applyFill="1" applyBorder="1" applyAlignment="1" applyProtection="1">
      <alignment vertical="center"/>
      <protection locked="0"/>
    </xf>
    <xf numFmtId="0" fontId="21" fillId="47" borderId="0" xfId="0" applyFont="1" applyFill="1" applyAlignment="1" applyProtection="1">
      <alignment vertical="center"/>
      <protection locked="0"/>
    </xf>
    <xf numFmtId="0" fontId="78" fillId="47" borderId="40" xfId="0" applyFont="1" applyFill="1" applyBorder="1" applyAlignment="1" applyProtection="1">
      <alignment vertical="center"/>
      <protection locked="0"/>
    </xf>
    <xf numFmtId="0" fontId="15" fillId="47" borderId="39" xfId="0" applyFont="1" applyFill="1" applyBorder="1" applyAlignment="1">
      <alignment vertical="center"/>
    </xf>
    <xf numFmtId="0" fontId="15" fillId="47" borderId="0" xfId="0" applyFont="1" applyFill="1" applyAlignment="1">
      <alignment vertical="center"/>
    </xf>
    <xf numFmtId="0" fontId="23" fillId="0" borderId="0" xfId="0" applyFont="1" applyAlignment="1">
      <alignment vertical="center"/>
    </xf>
    <xf numFmtId="0" fontId="16" fillId="47" borderId="39" xfId="0" applyFont="1" applyFill="1" applyBorder="1" applyAlignment="1">
      <alignment vertical="center"/>
    </xf>
    <xf numFmtId="0" fontId="16" fillId="47" borderId="40" xfId="0" applyFont="1" applyFill="1" applyBorder="1" applyAlignment="1">
      <alignment vertical="center"/>
    </xf>
    <xf numFmtId="0" fontId="16" fillId="47" borderId="40" xfId="0" applyFont="1" applyFill="1" applyBorder="1" applyAlignment="1">
      <alignment vertical="center" wrapText="1"/>
    </xf>
    <xf numFmtId="0" fontId="16" fillId="47" borderId="0" xfId="0" applyFont="1" applyFill="1" applyAlignment="1">
      <alignment vertical="center" wrapText="1"/>
    </xf>
    <xf numFmtId="0" fontId="16" fillId="47" borderId="0" xfId="0" applyFont="1" applyFill="1" applyAlignment="1">
      <alignment vertical="center"/>
    </xf>
    <xf numFmtId="0" fontId="21" fillId="47" borderId="23" xfId="0" applyFont="1" applyFill="1" applyBorder="1" applyAlignment="1">
      <alignment vertical="top"/>
    </xf>
    <xf numFmtId="0" fontId="26" fillId="47" borderId="23" xfId="0" applyFont="1" applyFill="1" applyBorder="1" applyAlignment="1" applyProtection="1">
      <alignment horizontal="center" vertical="top"/>
      <protection locked="0"/>
    </xf>
    <xf numFmtId="44" fontId="18" fillId="47" borderId="23" xfId="1" applyFont="1" applyFill="1" applyBorder="1" applyAlignment="1" applyProtection="1">
      <alignment vertical="top"/>
    </xf>
    <xf numFmtId="44" fontId="26" fillId="47" borderId="23" xfId="1" applyFont="1" applyFill="1" applyBorder="1" applyAlignment="1" applyProtection="1">
      <alignment vertical="top"/>
    </xf>
    <xf numFmtId="44" fontId="26" fillId="47" borderId="35" xfId="1" applyFont="1" applyFill="1" applyBorder="1" applyAlignment="1" applyProtection="1">
      <alignment vertical="top"/>
    </xf>
    <xf numFmtId="0" fontId="21" fillId="47" borderId="23" xfId="0" applyFont="1" applyFill="1" applyBorder="1" applyAlignment="1" applyProtection="1">
      <alignment horizontal="center" vertical="top"/>
      <protection locked="0"/>
    </xf>
    <xf numFmtId="0" fontId="21" fillId="47" borderId="35" xfId="0" applyFont="1" applyFill="1" applyBorder="1" applyAlignment="1" applyProtection="1">
      <alignment horizontal="center" vertical="top"/>
      <protection locked="0"/>
    </xf>
    <xf numFmtId="0" fontId="21" fillId="47" borderId="35" xfId="0" applyFont="1" applyFill="1" applyBorder="1" applyAlignment="1">
      <alignment vertical="top"/>
    </xf>
    <xf numFmtId="0" fontId="21" fillId="47" borderId="23" xfId="0" applyFont="1" applyFill="1" applyBorder="1" applyAlignment="1" applyProtection="1">
      <alignment vertical="top"/>
      <protection locked="0"/>
    </xf>
    <xf numFmtId="0" fontId="12" fillId="47" borderId="0" xfId="0" applyFont="1" applyFill="1"/>
    <xf numFmtId="0" fontId="12" fillId="9" borderId="0" xfId="0" applyFont="1" applyFill="1"/>
    <xf numFmtId="0" fontId="21" fillId="47" borderId="39" xfId="0" applyFont="1" applyFill="1" applyBorder="1" applyAlignment="1">
      <alignment vertical="center"/>
    </xf>
    <xf numFmtId="0" fontId="21" fillId="47" borderId="40" xfId="0" applyFont="1" applyFill="1" applyBorder="1" applyAlignment="1">
      <alignment vertical="center"/>
    </xf>
    <xf numFmtId="0" fontId="15" fillId="60" borderId="0" xfId="0" applyFont="1" applyFill="1" applyAlignment="1" applyProtection="1">
      <alignment horizontal="center" vertical="top"/>
      <protection locked="0"/>
    </xf>
    <xf numFmtId="0" fontId="12" fillId="6" borderId="0" xfId="0" applyFont="1" applyFill="1" applyAlignment="1" applyProtection="1">
      <alignment vertical="center"/>
      <protection locked="0"/>
    </xf>
    <xf numFmtId="0" fontId="12" fillId="51" borderId="0" xfId="0" applyFont="1" applyFill="1" applyAlignment="1" applyProtection="1">
      <alignment vertical="center"/>
      <protection locked="0"/>
    </xf>
    <xf numFmtId="0" fontId="37" fillId="6" borderId="0" xfId="0" applyFont="1" applyFill="1" applyProtection="1">
      <protection locked="0" hidden="1"/>
    </xf>
    <xf numFmtId="0" fontId="30" fillId="54" borderId="32" xfId="0" applyFont="1" applyFill="1" applyBorder="1" applyAlignment="1">
      <alignment horizontal="center"/>
    </xf>
    <xf numFmtId="0" fontId="0" fillId="54" borderId="0" xfId="0" applyFill="1" applyAlignment="1">
      <alignment horizontal="center"/>
    </xf>
    <xf numFmtId="164" fontId="30" fillId="51" borderId="22" xfId="2" applyNumberFormat="1" applyFont="1" applyFill="1" applyBorder="1" applyAlignment="1" applyProtection="1">
      <alignment horizontal="center" vertical="center"/>
      <protection locked="0"/>
    </xf>
    <xf numFmtId="0" fontId="10" fillId="6" borderId="35" xfId="0" applyFont="1" applyFill="1" applyBorder="1" applyAlignment="1">
      <alignment horizontal="center" vertical="center"/>
    </xf>
    <xf numFmtId="0" fontId="10" fillId="6" borderId="0" xfId="0" applyFont="1" applyFill="1" applyAlignment="1">
      <alignment vertical="center"/>
    </xf>
    <xf numFmtId="0" fontId="10" fillId="6" borderId="36" xfId="0" applyFont="1" applyFill="1" applyBorder="1" applyAlignment="1">
      <alignment horizontal="center" vertical="center"/>
    </xf>
    <xf numFmtId="9" fontId="10" fillId="6" borderId="31" xfId="5" applyFont="1" applyFill="1" applyBorder="1" applyAlignment="1" applyProtection="1">
      <alignment vertical="center"/>
    </xf>
    <xf numFmtId="0" fontId="29" fillId="6" borderId="0" xfId="0" applyFont="1" applyFill="1" applyAlignment="1">
      <alignment horizontal="center"/>
    </xf>
    <xf numFmtId="0" fontId="11" fillId="13" borderId="0" xfId="0" applyFont="1" applyFill="1" applyAlignment="1">
      <alignment horizontal="center"/>
    </xf>
    <xf numFmtId="0" fontId="30" fillId="9" borderId="0" xfId="0" applyFont="1" applyFill="1" applyProtection="1">
      <protection locked="0"/>
    </xf>
    <xf numFmtId="0" fontId="43" fillId="9" borderId="0" xfId="0" applyFont="1" applyFill="1" applyAlignment="1">
      <alignment horizontal="center" vertical="top"/>
    </xf>
    <xf numFmtId="0" fontId="11" fillId="9" borderId="0" xfId="0" applyFont="1" applyFill="1" applyAlignment="1">
      <alignment horizontal="center"/>
    </xf>
    <xf numFmtId="0" fontId="30" fillId="9" borderId="0" xfId="0" applyFont="1" applyFill="1"/>
    <xf numFmtId="0" fontId="30" fillId="9" borderId="0" xfId="0" applyFont="1" applyFill="1" applyAlignment="1">
      <alignment horizontal="center" wrapText="1"/>
    </xf>
    <xf numFmtId="0" fontId="58" fillId="6" borderId="0" xfId="2" applyNumberFormat="1" applyFont="1" applyFill="1" applyBorder="1" applyAlignment="1" applyProtection="1">
      <alignment horizontal="center"/>
    </xf>
    <xf numFmtId="0" fontId="16" fillId="6" borderId="0" xfId="0" applyFont="1" applyFill="1" applyAlignment="1">
      <alignment horizontal="right" vertical="top"/>
    </xf>
    <xf numFmtId="0" fontId="18" fillId="9" borderId="0" xfId="0" applyFont="1" applyFill="1" applyAlignment="1">
      <alignment horizontal="left" vertical="center"/>
    </xf>
    <xf numFmtId="0" fontId="15" fillId="6" borderId="27" xfId="0" applyFont="1" applyFill="1" applyBorder="1" applyAlignment="1">
      <alignment horizontal="left" vertical="center"/>
    </xf>
    <xf numFmtId="0" fontId="18" fillId="6" borderId="37" xfId="0" applyFont="1" applyFill="1" applyBorder="1" applyAlignment="1">
      <alignment vertical="center"/>
    </xf>
    <xf numFmtId="0" fontId="15" fillId="60" borderId="44" xfId="0" applyFont="1" applyFill="1" applyBorder="1" applyAlignment="1" applyProtection="1">
      <alignment horizontal="center" vertical="top"/>
      <protection locked="0"/>
    </xf>
    <xf numFmtId="0" fontId="0" fillId="9" borderId="45" xfId="0" applyFill="1" applyBorder="1"/>
    <xf numFmtId="0" fontId="0" fillId="9" borderId="44" xfId="0" applyFill="1" applyBorder="1" applyAlignment="1">
      <alignment horizontal="center"/>
    </xf>
    <xf numFmtId="0" fontId="0" fillId="9" borderId="48" xfId="0" applyFill="1" applyBorder="1"/>
    <xf numFmtId="0" fontId="21" fillId="9" borderId="39" xfId="0" applyFont="1" applyFill="1" applyBorder="1" applyAlignment="1">
      <alignment vertical="top"/>
    </xf>
    <xf numFmtId="0" fontId="30" fillId="9" borderId="39" xfId="0" applyFont="1" applyFill="1" applyBorder="1" applyAlignment="1">
      <alignment horizontal="center"/>
    </xf>
    <xf numFmtId="0" fontId="0" fillId="9" borderId="39" xfId="0" applyFill="1" applyBorder="1" applyAlignment="1">
      <alignment horizontal="center"/>
    </xf>
    <xf numFmtId="0" fontId="0" fillId="9" borderId="49" xfId="0" applyFill="1" applyBorder="1" applyAlignment="1">
      <alignment horizontal="center"/>
    </xf>
    <xf numFmtId="0" fontId="30" fillId="51" borderId="50" xfId="0" applyFont="1" applyFill="1" applyBorder="1" applyProtection="1">
      <protection locked="0"/>
    </xf>
    <xf numFmtId="0" fontId="22" fillId="51" borderId="50" xfId="0" applyFont="1" applyFill="1" applyBorder="1" applyAlignment="1" applyProtection="1">
      <alignment horizontal="right" vertical="top"/>
      <protection locked="0"/>
    </xf>
    <xf numFmtId="0" fontId="18" fillId="47" borderId="0" xfId="0" applyFont="1" applyFill="1" applyAlignment="1">
      <alignment wrapText="1"/>
    </xf>
    <xf numFmtId="0" fontId="12" fillId="48" borderId="38" xfId="0" applyFont="1" applyFill="1" applyBorder="1" applyAlignment="1" applyProtection="1">
      <alignment horizontal="center" vertical="center"/>
      <protection hidden="1"/>
    </xf>
    <xf numFmtId="0" fontId="64" fillId="11" borderId="0" xfId="0" applyFont="1" applyFill="1" applyAlignment="1">
      <alignment vertical="center" wrapText="1"/>
    </xf>
    <xf numFmtId="0" fontId="18" fillId="48" borderId="32" xfId="0" applyFont="1" applyFill="1" applyBorder="1" applyAlignment="1">
      <alignment vertical="center" wrapText="1"/>
    </xf>
    <xf numFmtId="0" fontId="64" fillId="9" borderId="0" xfId="0" applyFont="1" applyFill="1" applyAlignment="1">
      <alignment vertical="center" wrapText="1"/>
    </xf>
    <xf numFmtId="0" fontId="66" fillId="11" borderId="25" xfId="0" applyFont="1" applyFill="1" applyBorder="1" applyAlignment="1">
      <alignment vertical="center"/>
    </xf>
    <xf numFmtId="0" fontId="66" fillId="11" borderId="26" xfId="0" applyFont="1" applyFill="1" applyBorder="1" applyAlignment="1">
      <alignment vertical="center"/>
    </xf>
    <xf numFmtId="0" fontId="66" fillId="9" borderId="25" xfId="0" applyFont="1" applyFill="1" applyBorder="1" applyAlignment="1">
      <alignment vertical="center"/>
    </xf>
    <xf numFmtId="0" fontId="27" fillId="9" borderId="0" xfId="0" applyFont="1" applyFill="1" applyAlignment="1">
      <alignment horizontal="center" vertical="center" wrapText="1"/>
    </xf>
    <xf numFmtId="0" fontId="76" fillId="57" borderId="1" xfId="8" applyFont="1" applyFill="1" applyBorder="1" applyAlignment="1" applyProtection="1"/>
    <xf numFmtId="0" fontId="38" fillId="0" borderId="1" xfId="8" applyBorder="1" applyAlignment="1" applyProtection="1"/>
    <xf numFmtId="0" fontId="37" fillId="58" borderId="38" xfId="0" applyFont="1" applyFill="1" applyBorder="1" applyAlignment="1" applyProtection="1">
      <alignment horizontal="center" vertical="center"/>
      <protection locked="0" hidden="1"/>
    </xf>
    <xf numFmtId="0" fontId="12" fillId="60" borderId="22" xfId="0" applyFont="1" applyFill="1" applyBorder="1" applyAlignment="1" applyProtection="1">
      <alignment vertical="center"/>
      <protection locked="0"/>
    </xf>
    <xf numFmtId="0" fontId="18" fillId="60" borderId="34" xfId="0" applyFont="1" applyFill="1" applyBorder="1" applyAlignment="1" applyProtection="1">
      <alignment horizontal="center"/>
      <protection locked="0"/>
    </xf>
    <xf numFmtId="0" fontId="2" fillId="9" borderId="0" xfId="0" applyFont="1" applyFill="1"/>
    <xf numFmtId="0" fontId="2" fillId="0" borderId="0" xfId="0" applyFont="1"/>
    <xf numFmtId="44" fontId="2" fillId="0" borderId="0" xfId="1" applyFont="1" applyAlignment="1"/>
    <xf numFmtId="0" fontId="2" fillId="0" borderId="0" xfId="0" applyFont="1" applyAlignment="1">
      <alignment vertical="center"/>
    </xf>
    <xf numFmtId="0" fontId="2" fillId="0" borderId="27" xfId="0" applyFont="1" applyBorder="1" applyAlignment="1">
      <alignment vertical="center"/>
    </xf>
    <xf numFmtId="0" fontId="2" fillId="0" borderId="35" xfId="0" applyFont="1" applyBorder="1" applyAlignment="1">
      <alignment vertical="center"/>
    </xf>
    <xf numFmtId="0" fontId="2" fillId="0" borderId="23" xfId="0" applyFont="1" applyBorder="1" applyAlignment="1">
      <alignment vertical="center"/>
    </xf>
    <xf numFmtId="0" fontId="2" fillId="10" borderId="0" xfId="0" applyFont="1" applyFill="1" applyAlignment="1" applyProtection="1">
      <alignment horizontal="center" vertical="center"/>
      <protection locked="0"/>
    </xf>
    <xf numFmtId="0" fontId="2" fillId="47" borderId="23" xfId="0" applyFont="1" applyFill="1" applyBorder="1" applyProtection="1">
      <protection locked="0"/>
    </xf>
    <xf numFmtId="0" fontId="2" fillId="52" borderId="23" xfId="0" applyFont="1" applyFill="1" applyBorder="1" applyProtection="1">
      <protection locked="0"/>
    </xf>
    <xf numFmtId="0" fontId="2" fillId="47" borderId="35" xfId="0" applyFont="1" applyFill="1" applyBorder="1" applyProtection="1">
      <protection locked="0"/>
    </xf>
    <xf numFmtId="4" fontId="2" fillId="0" borderId="0" xfId="2" applyNumberFormat="1" applyFont="1" applyAlignment="1">
      <alignment horizontal="center"/>
    </xf>
    <xf numFmtId="0" fontId="2" fillId="0" borderId="0" xfId="0" applyFont="1" applyProtection="1">
      <protection locked="0"/>
    </xf>
    <xf numFmtId="4" fontId="2" fillId="0" borderId="0" xfId="2" applyNumberFormat="1" applyFont="1" applyAlignment="1" applyProtection="1">
      <alignment horizontal="center"/>
      <protection locked="0"/>
    </xf>
    <xf numFmtId="44" fontId="2" fillId="0" borderId="0" xfId="1" applyFont="1" applyAlignment="1" applyProtection="1">
      <protection locked="0"/>
    </xf>
    <xf numFmtId="0" fontId="2" fillId="9" borderId="0" xfId="0" applyFont="1" applyFill="1" applyAlignment="1">
      <alignment horizontal="left"/>
    </xf>
    <xf numFmtId="44" fontId="2" fillId="9" borderId="0" xfId="1" applyFont="1" applyFill="1" applyAlignment="1" applyProtection="1"/>
    <xf numFmtId="0" fontId="2" fillId="9" borderId="0" xfId="0" applyFont="1" applyFill="1" applyAlignment="1">
      <alignment vertical="center"/>
    </xf>
    <xf numFmtId="0" fontId="2" fillId="48" borderId="38" xfId="0" applyFont="1" applyFill="1" applyBorder="1" applyAlignment="1">
      <alignment horizontal="center"/>
    </xf>
    <xf numFmtId="0" fontId="2" fillId="48" borderId="28" xfId="0" applyFont="1" applyFill="1" applyBorder="1" applyAlignment="1">
      <alignment horizontal="center"/>
    </xf>
    <xf numFmtId="0" fontId="2" fillId="9" borderId="0" xfId="0" applyFont="1" applyFill="1" applyAlignment="1">
      <alignment horizontal="center"/>
    </xf>
    <xf numFmtId="0" fontId="33" fillId="0" borderId="0" xfId="0" applyFont="1" applyAlignment="1">
      <alignment horizontal="center"/>
    </xf>
    <xf numFmtId="0" fontId="30" fillId="0" borderId="0" xfId="0" applyFont="1" applyAlignment="1">
      <alignment horizontal="center"/>
    </xf>
    <xf numFmtId="0" fontId="12" fillId="58" borderId="22" xfId="0" applyFont="1" applyFill="1" applyBorder="1" applyAlignment="1" applyProtection="1">
      <alignment horizontal="center" vertical="center"/>
      <protection locked="0" hidden="1"/>
    </xf>
    <xf numFmtId="0" fontId="12" fillId="58" borderId="24" xfId="0" applyFont="1" applyFill="1" applyBorder="1" applyAlignment="1" applyProtection="1">
      <alignment horizontal="center" vertical="center"/>
      <protection locked="0" hidden="1"/>
    </xf>
    <xf numFmtId="0" fontId="29" fillId="24" borderId="0" xfId="30" applyFont="1" applyAlignment="1" applyProtection="1">
      <alignment horizontal="center"/>
    </xf>
    <xf numFmtId="0" fontId="12" fillId="58" borderId="53" xfId="0" applyFont="1" applyFill="1" applyBorder="1" applyAlignment="1" applyProtection="1">
      <alignment horizontal="center" vertical="center"/>
      <protection locked="0" hidden="1"/>
    </xf>
    <xf numFmtId="0" fontId="12" fillId="58" borderId="54" xfId="0" applyFont="1" applyFill="1" applyBorder="1" applyAlignment="1" applyProtection="1">
      <alignment horizontal="center" vertical="center"/>
      <protection locked="0" hidden="1"/>
    </xf>
    <xf numFmtId="0" fontId="0" fillId="48" borderId="31" xfId="0" applyFill="1" applyBorder="1" applyAlignment="1" applyProtection="1">
      <alignment horizontal="center"/>
      <protection locked="0"/>
    </xf>
    <xf numFmtId="0" fontId="0" fillId="48" borderId="22" xfId="0" applyFill="1" applyBorder="1" applyAlignment="1" applyProtection="1">
      <alignment horizontal="center"/>
      <protection locked="0"/>
    </xf>
    <xf numFmtId="44" fontId="10" fillId="6" borderId="35" xfId="1" applyFont="1" applyFill="1" applyBorder="1" applyAlignment="1" applyProtection="1">
      <alignment horizontal="center" vertical="center"/>
    </xf>
    <xf numFmtId="0" fontId="36" fillId="0" borderId="2" xfId="0" applyFont="1" applyBorder="1" applyAlignment="1">
      <alignment horizontal="center" wrapText="1"/>
    </xf>
    <xf numFmtId="0" fontId="36" fillId="0" borderId="4" xfId="0" applyFont="1" applyBorder="1" applyAlignment="1">
      <alignment horizontal="center" wrapText="1"/>
    </xf>
    <xf numFmtId="0" fontId="0" fillId="48" borderId="34" xfId="0" applyFill="1" applyBorder="1" applyAlignment="1" applyProtection="1">
      <alignment horizontal="center"/>
      <protection locked="0"/>
    </xf>
    <xf numFmtId="0" fontId="28" fillId="2" borderId="0" xfId="0" applyFont="1" applyFill="1" applyAlignment="1">
      <alignment horizontal="left" vertical="top"/>
    </xf>
    <xf numFmtId="0" fontId="16" fillId="48" borderId="35" xfId="1" applyNumberFormat="1" applyFont="1" applyFill="1" applyBorder="1" applyAlignment="1" applyProtection="1">
      <alignment horizontal="center" vertical="top"/>
      <protection locked="0"/>
    </xf>
    <xf numFmtId="0" fontId="16" fillId="48" borderId="23" xfId="1" applyNumberFormat="1" applyFont="1" applyFill="1" applyBorder="1" applyAlignment="1" applyProtection="1">
      <alignment horizontal="center" vertical="top"/>
      <protection locked="0"/>
    </xf>
    <xf numFmtId="44" fontId="5" fillId="3" borderId="35" xfId="1" applyFont="1" applyFill="1" applyBorder="1" applyAlignment="1" applyProtection="1">
      <alignment horizontal="center" vertical="center"/>
    </xf>
    <xf numFmtId="0" fontId="40" fillId="51" borderId="38" xfId="0" applyFont="1" applyFill="1" applyBorder="1" applyAlignment="1" applyProtection="1">
      <alignment horizontal="center"/>
      <protection locked="0"/>
    </xf>
    <xf numFmtId="44" fontId="5" fillId="3" borderId="35" xfId="1" applyFont="1" applyFill="1" applyBorder="1" applyAlignment="1">
      <alignment horizontal="center" vertical="center"/>
    </xf>
    <xf numFmtId="0" fontId="26" fillId="51" borderId="24" xfId="0" applyFont="1" applyFill="1" applyBorder="1" applyAlignment="1" applyProtection="1">
      <alignment horizontal="center"/>
      <protection locked="0"/>
    </xf>
    <xf numFmtId="0" fontId="15" fillId="10" borderId="0" xfId="0" applyFont="1" applyFill="1" applyAlignment="1">
      <alignment horizontal="center" vertical="center"/>
    </xf>
    <xf numFmtId="0" fontId="43" fillId="13" borderId="0" xfId="0" applyFont="1" applyFill="1" applyAlignment="1">
      <alignment horizontal="center" vertical="center"/>
    </xf>
    <xf numFmtId="44" fontId="5" fillId="3" borderId="0" xfId="1" applyFont="1" applyFill="1" applyBorder="1" applyAlignment="1" applyProtection="1">
      <alignment horizontal="center" vertical="center"/>
    </xf>
    <xf numFmtId="44" fontId="5" fillId="3" borderId="35" xfId="1" applyFont="1" applyFill="1" applyBorder="1" applyAlignment="1" applyProtection="1">
      <alignment horizontal="center" vertical="center" wrapText="1"/>
    </xf>
    <xf numFmtId="0" fontId="18" fillId="51" borderId="22" xfId="0" applyFont="1" applyFill="1" applyBorder="1" applyAlignment="1" applyProtection="1">
      <alignment horizontal="center"/>
      <protection locked="0"/>
    </xf>
    <xf numFmtId="0" fontId="18" fillId="51" borderId="24" xfId="0" applyFont="1" applyFill="1" applyBorder="1" applyAlignment="1" applyProtection="1">
      <alignment horizontal="center"/>
      <protection locked="0"/>
    </xf>
    <xf numFmtId="0" fontId="12" fillId="6" borderId="32" xfId="0" applyFont="1" applyFill="1" applyBorder="1" applyAlignment="1">
      <alignment horizontal="left" vertical="center" wrapText="1"/>
    </xf>
    <xf numFmtId="0" fontId="12" fillId="6" borderId="35" xfId="0" applyFont="1" applyFill="1" applyBorder="1" applyAlignment="1">
      <alignment horizontal="left" vertical="center" wrapText="1"/>
    </xf>
    <xf numFmtId="0" fontId="12" fillId="58" borderId="38" xfId="0" applyFont="1" applyFill="1" applyBorder="1" applyAlignment="1" applyProtection="1">
      <alignment horizontal="center" vertical="center"/>
      <protection locked="0" hidden="1"/>
    </xf>
    <xf numFmtId="0" fontId="29" fillId="24" borderId="32" xfId="30" applyFont="1" applyBorder="1" applyAlignment="1" applyProtection="1">
      <alignment horizontal="center"/>
    </xf>
    <xf numFmtId="0" fontId="12" fillId="48" borderId="22" xfId="0" applyFont="1" applyFill="1" applyBorder="1" applyAlignment="1" applyProtection="1">
      <alignment horizontal="center" vertical="center"/>
      <protection hidden="1"/>
    </xf>
    <xf numFmtId="0" fontId="12" fillId="47" borderId="38" xfId="0" applyFont="1" applyFill="1" applyBorder="1" applyAlignment="1" applyProtection="1">
      <alignment horizontal="center" vertical="center"/>
      <protection hidden="1"/>
    </xf>
    <xf numFmtId="0" fontId="12" fillId="6" borderId="0" xfId="0" applyFont="1" applyFill="1" applyAlignment="1">
      <alignment horizontal="left" vertical="center"/>
    </xf>
    <xf numFmtId="0" fontId="12" fillId="6" borderId="35" xfId="0" applyFont="1" applyFill="1" applyBorder="1" applyAlignment="1">
      <alignment horizontal="left" vertical="center"/>
    </xf>
    <xf numFmtId="0" fontId="12" fillId="47" borderId="38" xfId="0" applyFont="1" applyFill="1" applyBorder="1" applyAlignment="1" applyProtection="1">
      <alignment vertical="center"/>
      <protection hidden="1"/>
    </xf>
    <xf numFmtId="0" fontId="12" fillId="0" borderId="0" xfId="0" applyFont="1" applyAlignment="1">
      <alignment horizontal="left" vertical="center" wrapText="1"/>
    </xf>
    <xf numFmtId="0" fontId="12" fillId="6" borderId="32" xfId="0" applyFont="1" applyFill="1" applyBorder="1" applyAlignment="1">
      <alignment horizontal="left" vertical="center"/>
    </xf>
    <xf numFmtId="0" fontId="86" fillId="60" borderId="0" xfId="0" applyFont="1" applyFill="1" applyAlignment="1">
      <alignment horizontal="left"/>
    </xf>
    <xf numFmtId="44" fontId="87" fillId="3" borderId="35" xfId="1" applyFont="1" applyFill="1" applyBorder="1" applyAlignment="1" applyProtection="1">
      <alignment horizontal="center" vertical="top" wrapText="1"/>
    </xf>
    <xf numFmtId="44" fontId="88" fillId="3" borderId="35" xfId="1" applyFont="1" applyFill="1" applyBorder="1" applyAlignment="1" applyProtection="1">
      <alignment horizontal="center" vertical="top" wrapText="1"/>
    </xf>
    <xf numFmtId="0" fontId="12" fillId="47" borderId="55" xfId="0" applyFont="1" applyFill="1" applyBorder="1" applyAlignment="1">
      <alignment horizontal="center" vertical="center" wrapText="1"/>
    </xf>
    <xf numFmtId="0" fontId="3" fillId="47" borderId="56" xfId="0" applyFont="1" applyFill="1" applyBorder="1" applyAlignment="1">
      <alignment horizontal="center" vertical="center" wrapText="1"/>
    </xf>
    <xf numFmtId="0" fontId="89" fillId="47" borderId="56" xfId="0" applyFont="1" applyFill="1" applyBorder="1" applyAlignment="1">
      <alignment horizontal="center" vertical="top" wrapText="1"/>
    </xf>
    <xf numFmtId="0" fontId="0" fillId="0" borderId="1" xfId="0" applyBorder="1" applyAlignment="1">
      <alignment horizontal="left" vertical="center"/>
    </xf>
    <xf numFmtId="0" fontId="0" fillId="0" borderId="1" xfId="0" applyBorder="1" applyAlignment="1">
      <alignment horizontal="left" vertical="center" wrapText="1"/>
    </xf>
    <xf numFmtId="0" fontId="26" fillId="51" borderId="22" xfId="0" applyFont="1" applyFill="1" applyBorder="1" applyProtection="1">
      <protection locked="0"/>
    </xf>
    <xf numFmtId="44" fontId="5" fillId="0" borderId="35" xfId="1" applyFont="1" applyFill="1" applyBorder="1" applyAlignment="1" applyProtection="1">
      <alignment vertical="center" wrapText="1"/>
    </xf>
    <xf numFmtId="0" fontId="26" fillId="0" borderId="24" xfId="0" applyFont="1" applyBorder="1" applyProtection="1">
      <protection locked="0"/>
    </xf>
    <xf numFmtId="0" fontId="90" fillId="3" borderId="0" xfId="1" applyNumberFormat="1" applyFont="1" applyFill="1" applyBorder="1" applyAlignment="1" applyProtection="1">
      <alignment horizontal="center" vertical="center" wrapText="1"/>
    </xf>
    <xf numFmtId="164" fontId="37" fillId="9" borderId="0" xfId="2" applyNumberFormat="1" applyFont="1" applyFill="1" applyBorder="1" applyAlignment="1" applyProtection="1">
      <alignment horizontal="center"/>
      <protection locked="0"/>
    </xf>
    <xf numFmtId="0" fontId="11" fillId="11" borderId="0" xfId="0" applyFont="1" applyFill="1"/>
    <xf numFmtId="0" fontId="21" fillId="48" borderId="45" xfId="0" applyFont="1" applyFill="1" applyBorder="1" applyAlignment="1" applyProtection="1">
      <alignment horizontal="center" vertical="top" wrapText="1"/>
      <protection locked="0"/>
    </xf>
    <xf numFmtId="0" fontId="21" fillId="48" borderId="0" xfId="0" applyFont="1" applyFill="1" applyAlignment="1" applyProtection="1">
      <alignment horizontal="center" vertical="top" wrapText="1"/>
      <protection locked="0"/>
    </xf>
    <xf numFmtId="0" fontId="21" fillId="48" borderId="44" xfId="0" applyFont="1" applyFill="1" applyBorder="1" applyAlignment="1" applyProtection="1">
      <alignment horizontal="center" vertical="top" wrapText="1"/>
      <protection locked="0"/>
    </xf>
    <xf numFmtId="0" fontId="21" fillId="0" borderId="45" xfId="0" applyFont="1" applyBorder="1" applyAlignment="1" applyProtection="1">
      <alignment horizontal="center" vertical="top" wrapText="1"/>
      <protection locked="0"/>
    </xf>
    <xf numFmtId="0" fontId="21" fillId="0" borderId="0" xfId="0" applyFont="1" applyAlignment="1" applyProtection="1">
      <alignment horizontal="center" vertical="top" wrapText="1"/>
      <protection locked="0"/>
    </xf>
    <xf numFmtId="0" fontId="21" fillId="0" borderId="44" xfId="0" applyFont="1" applyBorder="1" applyAlignment="1" applyProtection="1">
      <alignment horizontal="center" vertical="top" wrapText="1"/>
      <protection locked="0"/>
    </xf>
    <xf numFmtId="0" fontId="43" fillId="13" borderId="0" xfId="0" applyFont="1" applyFill="1" applyAlignment="1">
      <alignment horizontal="center" vertical="center" wrapText="1"/>
    </xf>
    <xf numFmtId="0" fontId="21" fillId="0" borderId="0" xfId="0" applyFont="1" applyAlignment="1" applyProtection="1">
      <alignment horizontal="left" vertical="top" wrapText="1"/>
      <protection locked="0"/>
    </xf>
    <xf numFmtId="0" fontId="43" fillId="13" borderId="28" xfId="0" applyFont="1" applyFill="1" applyBorder="1" applyAlignment="1">
      <alignment horizontal="center" vertical="center"/>
    </xf>
    <xf numFmtId="0" fontId="30" fillId="10" borderId="50" xfId="0" applyFont="1" applyFill="1" applyBorder="1" applyProtection="1">
      <protection locked="0"/>
    </xf>
    <xf numFmtId="0" fontId="43" fillId="13" borderId="27" xfId="0" applyFont="1" applyFill="1" applyBorder="1" applyAlignment="1">
      <alignment horizontal="center" vertical="center"/>
    </xf>
    <xf numFmtId="0" fontId="43" fillId="13" borderId="0" xfId="0" applyFont="1" applyFill="1" applyAlignment="1" applyProtection="1">
      <alignment horizontal="center" vertical="center"/>
      <protection locked="0"/>
    </xf>
    <xf numFmtId="0" fontId="43" fillId="13" borderId="29" xfId="0" applyFont="1" applyFill="1" applyBorder="1" applyAlignment="1">
      <alignment horizontal="center" vertical="center"/>
    </xf>
    <xf numFmtId="0" fontId="43" fillId="0" borderId="0" xfId="0" applyFont="1" applyAlignment="1">
      <alignment horizontal="center" vertical="top"/>
    </xf>
    <xf numFmtId="0" fontId="11" fillId="0" borderId="0" xfId="0" applyFont="1" applyAlignment="1">
      <alignment horizontal="center"/>
    </xf>
    <xf numFmtId="0" fontId="30" fillId="10" borderId="50" xfId="0" applyFont="1" applyFill="1" applyBorder="1" applyAlignment="1">
      <alignment horizontal="center" vertical="top"/>
    </xf>
    <xf numFmtId="0" fontId="43" fillId="6" borderId="0" xfId="0" applyFont="1" applyFill="1" applyAlignment="1">
      <alignment horizontal="center" vertical="top"/>
    </xf>
    <xf numFmtId="0" fontId="23" fillId="6" borderId="0" xfId="0" applyFont="1" applyFill="1" applyAlignment="1">
      <alignment horizontal="center"/>
    </xf>
    <xf numFmtId="0" fontId="15" fillId="60" borderId="44" xfId="0" applyFont="1" applyFill="1" applyBorder="1" applyAlignment="1" applyProtection="1">
      <alignment horizontal="center" vertical="center"/>
      <protection locked="0"/>
    </xf>
    <xf numFmtId="0" fontId="21" fillId="58" borderId="44" xfId="0" applyFont="1" applyFill="1" applyBorder="1" applyAlignment="1" applyProtection="1">
      <alignment horizontal="center" vertical="top" wrapText="1"/>
      <protection locked="0"/>
    </xf>
    <xf numFmtId="164" fontId="37" fillId="0" borderId="0" xfId="2" applyNumberFormat="1" applyFont="1" applyFill="1" applyBorder="1" applyAlignment="1" applyProtection="1">
      <alignment horizontal="center"/>
      <protection locked="0"/>
    </xf>
    <xf numFmtId="0" fontId="21" fillId="58" borderId="39" xfId="0" applyFont="1" applyFill="1" applyBorder="1" applyAlignment="1" applyProtection="1">
      <alignment vertical="center"/>
      <protection locked="0"/>
    </xf>
    <xf numFmtId="164" fontId="10" fillId="10" borderId="0" xfId="2" applyNumberFormat="1" applyFont="1" applyFill="1" applyBorder="1" applyAlignment="1" applyProtection="1">
      <protection locked="0"/>
    </xf>
    <xf numFmtId="0" fontId="92" fillId="9" borderId="0" xfId="0" applyFont="1" applyFill="1" applyAlignment="1">
      <alignment horizontal="center" vertical="center" wrapText="1"/>
    </xf>
    <xf numFmtId="0" fontId="38" fillId="57" borderId="1" xfId="8" applyFill="1" applyBorder="1" applyAlignment="1" applyProtection="1">
      <alignment vertical="center"/>
    </xf>
    <xf numFmtId="0" fontId="32" fillId="57" borderId="1" xfId="0" applyFont="1" applyFill="1" applyBorder="1" applyAlignment="1">
      <alignment vertical="center"/>
    </xf>
    <xf numFmtId="0" fontId="7" fillId="0" borderId="61" xfId="3" applyBorder="1"/>
    <xf numFmtId="0" fontId="0" fillId="0" borderId="61" xfId="0" applyBorder="1"/>
    <xf numFmtId="0" fontId="3" fillId="0" borderId="1" xfId="0" applyFont="1" applyBorder="1"/>
    <xf numFmtId="0" fontId="26" fillId="51" borderId="33" xfId="0" applyFont="1" applyFill="1" applyBorder="1" applyAlignment="1" applyProtection="1">
      <alignment horizontal="center"/>
      <protection locked="0"/>
    </xf>
    <xf numFmtId="3" fontId="0" fillId="0" borderId="1" xfId="0" applyNumberFormat="1" applyBorder="1"/>
    <xf numFmtId="3" fontId="0" fillId="0" borderId="1" xfId="2" applyNumberFormat="1" applyFont="1" applyFill="1" applyBorder="1"/>
    <xf numFmtId="0" fontId="30" fillId="0" borderId="1" xfId="0" applyFont="1" applyBorder="1" applyAlignment="1">
      <alignment horizontal="left" vertical="center" wrapText="1"/>
    </xf>
    <xf numFmtId="0" fontId="83" fillId="0" borderId="1" xfId="0" applyFont="1" applyBorder="1" applyAlignment="1">
      <alignment horizontal="left" vertical="center" wrapText="1"/>
    </xf>
    <xf numFmtId="0" fontId="83" fillId="9" borderId="1" xfId="0" applyFont="1" applyFill="1" applyBorder="1" applyAlignment="1">
      <alignment horizontal="left" vertical="center" wrapText="1"/>
    </xf>
    <xf numFmtId="0" fontId="30" fillId="7" borderId="1" xfId="0" applyFont="1" applyFill="1" applyBorder="1" applyAlignment="1">
      <alignment horizontal="left" vertical="center" wrapText="1"/>
    </xf>
    <xf numFmtId="0" fontId="30" fillId="9" borderId="1" xfId="0" applyFont="1" applyFill="1" applyBorder="1" applyAlignment="1">
      <alignment horizontal="left" vertical="center" wrapText="1"/>
    </xf>
    <xf numFmtId="2" fontId="30" fillId="9" borderId="1" xfId="0" applyNumberFormat="1" applyFont="1" applyFill="1" applyBorder="1" applyAlignment="1">
      <alignment horizontal="left" vertical="center" wrapText="1"/>
    </xf>
    <xf numFmtId="2" fontId="30" fillId="7" borderId="1" xfId="0" applyNumberFormat="1" applyFont="1" applyFill="1" applyBorder="1" applyAlignment="1">
      <alignment horizontal="left" vertical="center" wrapText="1"/>
    </xf>
    <xf numFmtId="2" fontId="83" fillId="0" borderId="1" xfId="0" applyNumberFormat="1" applyFont="1" applyBorder="1" applyAlignment="1">
      <alignment horizontal="left" vertical="center" wrapText="1"/>
    </xf>
    <xf numFmtId="2" fontId="30" fillId="0" borderId="1" xfId="0" applyNumberFormat="1" applyFont="1" applyBorder="1" applyAlignment="1">
      <alignment horizontal="left" vertical="center" wrapText="1"/>
    </xf>
    <xf numFmtId="2" fontId="83" fillId="7" borderId="1" xfId="0" applyNumberFormat="1" applyFont="1" applyFill="1" applyBorder="1" applyAlignment="1">
      <alignment horizontal="left" vertical="center" wrapText="1"/>
    </xf>
    <xf numFmtId="2" fontId="0" fillId="0" borderId="1" xfId="0" applyNumberFormat="1" applyBorder="1" applyAlignment="1">
      <alignment horizontal="left" vertical="center" wrapText="1"/>
    </xf>
    <xf numFmtId="2" fontId="0" fillId="9" borderId="1" xfId="0" applyNumberFormat="1" applyFill="1" applyBorder="1" applyAlignment="1">
      <alignment horizontal="left" vertical="center" wrapText="1"/>
    </xf>
    <xf numFmtId="166" fontId="0" fillId="9" borderId="1" xfId="0" applyNumberFormat="1" applyFill="1" applyBorder="1" applyAlignment="1">
      <alignment horizontal="center" vertical="center" wrapText="1"/>
    </xf>
    <xf numFmtId="0" fontId="58" fillId="0" borderId="1" xfId="0" applyFont="1" applyBorder="1" applyAlignment="1">
      <alignment horizontal="left" vertical="center" wrapText="1"/>
    </xf>
    <xf numFmtId="0" fontId="58" fillId="9" borderId="1" xfId="0" applyFont="1" applyFill="1" applyBorder="1" applyAlignment="1">
      <alignment horizontal="left" vertical="center" wrapText="1"/>
    </xf>
    <xf numFmtId="0" fontId="97" fillId="0" borderId="1" xfId="0" applyFont="1" applyBorder="1" applyAlignment="1">
      <alignment horizontal="left" vertical="center" wrapText="1"/>
    </xf>
    <xf numFmtId="0" fontId="97" fillId="9" borderId="1" xfId="0" applyFont="1" applyFill="1" applyBorder="1" applyAlignment="1">
      <alignment horizontal="left" vertical="center" wrapText="1"/>
    </xf>
    <xf numFmtId="0" fontId="1" fillId="0" borderId="0" xfId="65" applyAlignment="1">
      <alignment horizontal="center"/>
    </xf>
    <xf numFmtId="0" fontId="1" fillId="0" borderId="0" xfId="65"/>
    <xf numFmtId="0" fontId="98" fillId="11" borderId="1" xfId="65" applyFont="1" applyFill="1" applyBorder="1" applyAlignment="1">
      <alignment horizontal="center" vertical="center"/>
    </xf>
    <xf numFmtId="0" fontId="98" fillId="11" borderId="1" xfId="65" applyFont="1" applyFill="1" applyBorder="1" applyAlignment="1">
      <alignment horizontal="center" vertical="center" wrapText="1"/>
    </xf>
    <xf numFmtId="0" fontId="1" fillId="0" borderId="0" xfId="65" applyAlignment="1">
      <alignment vertical="center"/>
    </xf>
    <xf numFmtId="0" fontId="1" fillId="0" borderId="1" xfId="65" applyBorder="1" applyAlignment="1">
      <alignment horizontal="center" vertical="center"/>
    </xf>
    <xf numFmtId="0" fontId="1" fillId="0" borderId="1" xfId="65" applyBorder="1" applyAlignment="1">
      <alignment horizontal="center" vertical="center" wrapText="1"/>
    </xf>
    <xf numFmtId="0" fontId="18" fillId="48" borderId="0" xfId="0" applyFont="1" applyFill="1" applyAlignment="1">
      <alignment vertical="center" wrapText="1"/>
    </xf>
    <xf numFmtId="0" fontId="99" fillId="8" borderId="1" xfId="65" applyFont="1" applyFill="1" applyBorder="1" applyAlignment="1">
      <alignment horizontal="center" vertical="center"/>
    </xf>
    <xf numFmtId="0" fontId="30" fillId="10" borderId="64" xfId="0" applyFont="1" applyFill="1" applyBorder="1" applyProtection="1">
      <protection locked="0"/>
    </xf>
    <xf numFmtId="0" fontId="30" fillId="10" borderId="65" xfId="0" applyFont="1" applyFill="1" applyBorder="1" applyProtection="1">
      <protection locked="0"/>
    </xf>
    <xf numFmtId="0" fontId="43" fillId="13" borderId="66" xfId="0" applyFont="1" applyFill="1" applyBorder="1" applyAlignment="1" applyProtection="1">
      <alignment horizontal="center" vertical="center"/>
      <protection locked="0"/>
    </xf>
    <xf numFmtId="0" fontId="38" fillId="57" borderId="0" xfId="8" applyFill="1" applyAlignment="1" applyProtection="1"/>
    <xf numFmtId="0" fontId="38" fillId="57" borderId="0" xfId="8" applyFill="1" applyBorder="1" applyAlignment="1" applyProtection="1"/>
    <xf numFmtId="0" fontId="0" fillId="57" borderId="63" xfId="0" applyFill="1" applyBorder="1"/>
    <xf numFmtId="0" fontId="0" fillId="57" borderId="6" xfId="0" applyFill="1" applyBorder="1"/>
    <xf numFmtId="0" fontId="99" fillId="64" borderId="1" xfId="65" applyFont="1" applyFill="1" applyBorder="1" applyAlignment="1">
      <alignment horizontal="center" vertical="center" wrapText="1"/>
    </xf>
    <xf numFmtId="0" fontId="2" fillId="47" borderId="0" xfId="0" applyFont="1" applyFill="1" applyProtection="1">
      <protection locked="0"/>
    </xf>
    <xf numFmtId="44" fontId="5" fillId="3" borderId="0" xfId="1" applyFont="1" applyFill="1" applyBorder="1" applyAlignment="1">
      <alignment horizontal="center" vertical="center" wrapText="1"/>
    </xf>
    <xf numFmtId="0" fontId="0" fillId="57" borderId="1" xfId="0" quotePrefix="1" applyFill="1" applyBorder="1"/>
    <xf numFmtId="0" fontId="0" fillId="57" borderId="0" xfId="0" quotePrefix="1" applyFill="1"/>
    <xf numFmtId="0" fontId="83" fillId="0" borderId="1" xfId="53" applyFont="1" applyFill="1" applyBorder="1" applyAlignment="1">
      <alignment horizontal="left" vertical="center" wrapText="1"/>
    </xf>
    <xf numFmtId="0" fontId="30" fillId="0" borderId="1" xfId="53" applyFont="1" applyFill="1" applyBorder="1" applyAlignment="1">
      <alignment horizontal="left" vertical="center" wrapText="1"/>
    </xf>
    <xf numFmtId="0" fontId="44" fillId="7" borderId="1" xfId="0" applyFont="1" applyFill="1" applyBorder="1" applyAlignment="1">
      <alignment horizontal="left" vertical="center" wrapText="1"/>
    </xf>
    <xf numFmtId="0" fontId="44" fillId="9" borderId="1" xfId="0" applyFont="1" applyFill="1" applyBorder="1" applyAlignment="1">
      <alignment horizontal="left" vertical="center" wrapText="1"/>
    </xf>
    <xf numFmtId="0" fontId="0" fillId="7" borderId="1" xfId="0" applyFill="1" applyBorder="1" applyAlignment="1">
      <alignment horizontal="left" vertical="center"/>
    </xf>
    <xf numFmtId="166" fontId="30" fillId="0" borderId="1" xfId="0" applyNumberFormat="1" applyFont="1" applyBorder="1" applyAlignment="1">
      <alignment horizontal="left" vertical="center" wrapText="1"/>
    </xf>
    <xf numFmtId="1" fontId="30" fillId="0" borderId="1" xfId="0" applyNumberFormat="1" applyFont="1" applyBorder="1" applyAlignment="1">
      <alignment horizontal="left" vertical="center" wrapText="1"/>
    </xf>
    <xf numFmtId="0" fontId="33" fillId="0" borderId="1" xfId="0" applyFont="1" applyBorder="1" applyAlignment="1">
      <alignment horizontal="left" vertical="center" wrapText="1"/>
    </xf>
    <xf numFmtId="1" fontId="30" fillId="7" borderId="1" xfId="0" applyNumberFormat="1" applyFont="1" applyFill="1" applyBorder="1" applyAlignment="1">
      <alignment horizontal="left" vertical="center" wrapText="1"/>
    </xf>
    <xf numFmtId="1" fontId="30" fillId="9" borderId="1" xfId="0" applyNumberFormat="1" applyFont="1" applyFill="1" applyBorder="1" applyAlignment="1">
      <alignment horizontal="left" vertical="center" wrapText="1"/>
    </xf>
    <xf numFmtId="1" fontId="83" fillId="0" borderId="1" xfId="0" applyNumberFormat="1" applyFont="1" applyBorder="1" applyAlignment="1">
      <alignment horizontal="left" vertical="center" wrapText="1"/>
    </xf>
    <xf numFmtId="1" fontId="83" fillId="7" borderId="1" xfId="0" applyNumberFormat="1" applyFont="1" applyFill="1" applyBorder="1" applyAlignment="1">
      <alignment horizontal="left" vertical="center" wrapText="1"/>
    </xf>
    <xf numFmtId="1" fontId="0" fillId="9" borderId="1" xfId="0" applyNumberFormat="1" applyFill="1" applyBorder="1" applyAlignment="1">
      <alignment horizontal="left" vertical="center" wrapText="1"/>
    </xf>
    <xf numFmtId="1" fontId="0" fillId="0" borderId="1" xfId="0" applyNumberFormat="1" applyBorder="1" applyAlignment="1">
      <alignment horizontal="left" vertical="center" wrapText="1"/>
    </xf>
    <xf numFmtId="2" fontId="44" fillId="9" borderId="1" xfId="0" applyNumberFormat="1" applyFont="1" applyFill="1" applyBorder="1" applyAlignment="1">
      <alignment horizontal="left" vertical="center" wrapText="1"/>
    </xf>
    <xf numFmtId="1" fontId="44" fillId="9" borderId="1" xfId="0" applyNumberFormat="1" applyFont="1" applyFill="1" applyBorder="1" applyAlignment="1">
      <alignment horizontal="left" vertical="center" wrapText="1"/>
    </xf>
    <xf numFmtId="1" fontId="30" fillId="9" borderId="1" xfId="0" applyNumberFormat="1" applyFont="1" applyFill="1" applyBorder="1" applyAlignment="1">
      <alignment horizontal="center" vertical="center" wrapText="1"/>
    </xf>
    <xf numFmtId="0" fontId="103" fillId="0" borderId="1" xfId="66" applyBorder="1"/>
    <xf numFmtId="0" fontId="29" fillId="0" borderId="1" xfId="0" applyFont="1" applyBorder="1" applyAlignment="1">
      <alignment horizontal="left" vertical="center" wrapText="1"/>
    </xf>
    <xf numFmtId="0" fontId="59" fillId="9" borderId="1" xfId="0" applyFont="1" applyFill="1" applyBorder="1" applyAlignment="1">
      <alignment horizontal="left" vertical="center" wrapText="1"/>
    </xf>
    <xf numFmtId="3" fontId="30" fillId="0" borderId="0" xfId="0" applyNumberFormat="1" applyFont="1" applyAlignment="1">
      <alignment horizontal="center" vertical="center"/>
    </xf>
    <xf numFmtId="3" fontId="30" fillId="0" borderId="1" xfId="2" applyNumberFormat="1" applyFont="1" applyBorder="1" applyAlignment="1">
      <alignment horizontal="center" vertical="center"/>
    </xf>
    <xf numFmtId="3" fontId="30" fillId="0" borderId="0" xfId="2" applyNumberFormat="1" applyFont="1" applyFill="1" applyAlignment="1">
      <alignment horizontal="center" vertical="center"/>
    </xf>
    <xf numFmtId="3" fontId="30" fillId="0" borderId="0" xfId="0" applyNumberFormat="1" applyFont="1" applyAlignment="1">
      <alignment horizontal="center" vertical="center" wrapText="1"/>
    </xf>
    <xf numFmtId="44" fontId="26" fillId="48" borderId="22" xfId="1" applyFont="1" applyFill="1" applyBorder="1" applyAlignment="1" applyProtection="1">
      <alignment horizontal="center"/>
      <protection locked="0"/>
    </xf>
    <xf numFmtId="44" fontId="28" fillId="0" borderId="0" xfId="1" applyFont="1" applyFill="1" applyBorder="1" applyAlignment="1" applyProtection="1">
      <alignment horizontal="center" vertical="center"/>
    </xf>
    <xf numFmtId="0" fontId="11" fillId="14" borderId="7" xfId="0" applyFont="1" applyFill="1" applyBorder="1"/>
    <xf numFmtId="0" fontId="11" fillId="14" borderId="9" xfId="0" applyFont="1" applyFill="1" applyBorder="1"/>
    <xf numFmtId="0" fontId="36" fillId="58" borderId="0" xfId="0" applyFont="1" applyFill="1" applyAlignment="1" applyProtection="1">
      <alignment vertical="top" wrapText="1"/>
      <protection locked="0"/>
    </xf>
    <xf numFmtId="0" fontId="36" fillId="58" borderId="0" xfId="0" applyFont="1" applyFill="1" applyAlignment="1" applyProtection="1">
      <alignment vertical="top" wrapText="1"/>
      <protection locked="0"/>
      <extLst>
        <ext xmlns:xfpb="http://schemas.microsoft.com/office/spreadsheetml/2022/featurepropertybag" uri="{C7286773-470A-42A8-94C5-96B5CB345126}">
          <xfpb:xfComplement i="0"/>
        </ext>
      </extLst>
    </xf>
    <xf numFmtId="0" fontId="104" fillId="47" borderId="35" xfId="0" applyFont="1" applyFill="1" applyBorder="1" applyAlignment="1">
      <alignment horizontal="center" vertical="center"/>
    </xf>
    <xf numFmtId="0" fontId="38" fillId="6" borderId="31" xfId="8" applyFill="1" applyBorder="1" applyAlignment="1" applyProtection="1">
      <alignment horizontal="center" vertical="center" wrapText="1"/>
      <protection locked="0"/>
    </xf>
    <xf numFmtId="0" fontId="38" fillId="6" borderId="0" xfId="8" applyFill="1" applyBorder="1" applyAlignment="1" applyProtection="1">
      <alignment horizontal="center" vertical="center" wrapText="1"/>
      <protection locked="0"/>
    </xf>
    <xf numFmtId="0" fontId="38" fillId="6" borderId="55" xfId="8" applyFill="1" applyBorder="1" applyAlignment="1" applyProtection="1">
      <alignment horizontal="center" vertical="center" wrapText="1"/>
      <protection locked="0"/>
    </xf>
    <xf numFmtId="0" fontId="10" fillId="6" borderId="37" xfId="0" applyFont="1" applyFill="1" applyBorder="1" applyAlignment="1">
      <alignment horizontal="center" vertical="center"/>
    </xf>
    <xf numFmtId="44" fontId="15" fillId="6" borderId="0" xfId="1" applyFont="1" applyFill="1" applyBorder="1" applyAlignment="1">
      <alignment horizontal="left" vertical="center"/>
    </xf>
    <xf numFmtId="44" fontId="15" fillId="6" borderId="32" xfId="1" applyFont="1" applyFill="1" applyBorder="1" applyAlignment="1">
      <alignment horizontal="left" vertical="center"/>
    </xf>
    <xf numFmtId="0" fontId="18" fillId="6" borderId="32" xfId="0" applyFont="1" applyFill="1" applyBorder="1" applyAlignment="1">
      <alignment horizontal="left" vertical="center" wrapText="1"/>
    </xf>
    <xf numFmtId="0" fontId="21" fillId="9" borderId="0" xfId="0" applyFont="1" applyFill="1" applyAlignment="1">
      <alignment horizontal="left" vertical="top"/>
    </xf>
    <xf numFmtId="0" fontId="15" fillId="6" borderId="0" xfId="1" applyNumberFormat="1" applyFont="1" applyFill="1" applyBorder="1" applyAlignment="1">
      <alignment horizontal="left" vertical="center"/>
    </xf>
    <xf numFmtId="0" fontId="16" fillId="6" borderId="32" xfId="0" applyFont="1" applyFill="1" applyBorder="1" applyAlignment="1">
      <alignment horizontal="left" vertical="center"/>
    </xf>
    <xf numFmtId="44" fontId="19" fillId="5" borderId="0" xfId="1" applyFont="1" applyFill="1" applyBorder="1" applyAlignment="1">
      <alignment horizontal="left" vertical="center" wrapText="1"/>
    </xf>
    <xf numFmtId="0" fontId="21" fillId="9" borderId="0" xfId="0" applyFont="1" applyFill="1" applyAlignment="1">
      <alignment horizontal="center" vertical="top"/>
    </xf>
    <xf numFmtId="0" fontId="2" fillId="0" borderId="0" xfId="0" applyFont="1" applyAlignment="1">
      <alignment horizontal="center"/>
    </xf>
    <xf numFmtId="0" fontId="4" fillId="3" borderId="41" xfId="0" applyFont="1" applyFill="1" applyBorder="1" applyAlignment="1">
      <alignment horizontal="center" vertical="center" wrapText="1"/>
    </xf>
    <xf numFmtId="0" fontId="21" fillId="60" borderId="0" xfId="0" applyFont="1" applyFill="1" applyAlignment="1" applyProtection="1">
      <alignment horizontal="left" vertical="top" wrapText="1"/>
      <protection locked="0"/>
    </xf>
    <xf numFmtId="0" fontId="21" fillId="60" borderId="44" xfId="0" applyFont="1" applyFill="1" applyBorder="1" applyAlignment="1" applyProtection="1">
      <alignment horizontal="left" vertical="top" wrapText="1"/>
      <protection locked="0"/>
    </xf>
    <xf numFmtId="0" fontId="26" fillId="60" borderId="0" xfId="0" applyFont="1" applyFill="1" applyAlignment="1" applyProtection="1">
      <alignment horizontal="left" vertical="top" wrapText="1"/>
      <protection locked="0"/>
    </xf>
    <xf numFmtId="0" fontId="0" fillId="9" borderId="0" xfId="0" applyFill="1" applyAlignment="1">
      <alignment horizontal="left"/>
    </xf>
    <xf numFmtId="44" fontId="5" fillId="3" borderId="23" xfId="1" applyFont="1" applyFill="1" applyBorder="1" applyAlignment="1" applyProtection="1">
      <alignment horizontal="center" vertical="center"/>
    </xf>
    <xf numFmtId="44" fontId="5" fillId="3" borderId="24" xfId="1" applyFont="1" applyFill="1" applyBorder="1" applyAlignment="1" applyProtection="1">
      <alignment horizontal="center" vertical="center"/>
    </xf>
    <xf numFmtId="0" fontId="40" fillId="0" borderId="0" xfId="0" applyFont="1" applyAlignment="1">
      <alignment horizontal="left" vertical="center"/>
    </xf>
    <xf numFmtId="0" fontId="40" fillId="48" borderId="0" xfId="0" applyFont="1" applyFill="1" applyAlignment="1">
      <alignment horizontal="left" vertical="center"/>
    </xf>
    <xf numFmtId="0" fontId="5" fillId="3" borderId="32" xfId="1" applyNumberFormat="1" applyFont="1" applyFill="1" applyBorder="1" applyAlignment="1" applyProtection="1">
      <alignment horizontal="center" vertical="center"/>
    </xf>
    <xf numFmtId="0" fontId="5" fillId="3" borderId="0" xfId="1" applyNumberFormat="1" applyFont="1" applyFill="1" applyBorder="1" applyAlignment="1" applyProtection="1">
      <alignment horizontal="center" vertical="center"/>
    </xf>
    <xf numFmtId="0" fontId="5" fillId="3" borderId="23" xfId="1" applyNumberFormat="1" applyFont="1" applyFill="1" applyBorder="1" applyAlignment="1" applyProtection="1">
      <alignment horizontal="center" vertical="center"/>
      <protection locked="0"/>
    </xf>
    <xf numFmtId="0" fontId="18" fillId="51" borderId="0" xfId="0" applyFont="1" applyFill="1" applyAlignment="1">
      <alignment horizontal="left" vertical="top"/>
    </xf>
    <xf numFmtId="0" fontId="10" fillId="47" borderId="32" xfId="0" applyFont="1" applyFill="1" applyBorder="1" applyAlignment="1">
      <alignment horizontal="left" vertical="center"/>
    </xf>
    <xf numFmtId="44" fontId="28" fillId="46" borderId="0" xfId="1" applyFont="1" applyFill="1" applyBorder="1" applyAlignment="1" applyProtection="1">
      <alignment horizontal="center" vertical="center"/>
    </xf>
    <xf numFmtId="0" fontId="12" fillId="58" borderId="35" xfId="0" applyFont="1" applyFill="1" applyBorder="1" applyAlignment="1">
      <alignment horizontal="center" vertical="center" wrapText="1"/>
    </xf>
    <xf numFmtId="0" fontId="29" fillId="61" borderId="32" xfId="0" applyFont="1" applyFill="1" applyBorder="1" applyAlignment="1">
      <alignment horizontal="center" vertical="center" wrapText="1"/>
    </xf>
    <xf numFmtId="0" fontId="4" fillId="3" borderId="0" xfId="0" applyFont="1" applyFill="1" applyAlignment="1">
      <alignment horizontal="center" vertical="center"/>
    </xf>
    <xf numFmtId="0" fontId="4" fillId="3" borderId="0" xfId="0" applyFont="1" applyFill="1" applyAlignment="1">
      <alignment horizontal="center" vertical="center" wrapText="1"/>
    </xf>
    <xf numFmtId="44" fontId="19" fillId="5" borderId="0" xfId="1" applyFont="1" applyFill="1" applyBorder="1" applyAlignment="1">
      <alignment horizontal="left" vertical="center"/>
    </xf>
    <xf numFmtId="0" fontId="11" fillId="3" borderId="0" xfId="0" applyFont="1" applyFill="1" applyAlignment="1">
      <alignment horizontal="center" vertical="center" wrapText="1"/>
    </xf>
    <xf numFmtId="0" fontId="5" fillId="3" borderId="0" xfId="0" applyFont="1" applyFill="1" applyAlignment="1">
      <alignment horizontal="center" vertical="center"/>
    </xf>
    <xf numFmtId="0" fontId="5" fillId="3" borderId="0" xfId="0" applyFont="1" applyFill="1" applyAlignment="1">
      <alignment horizontal="center" vertical="center" wrapText="1"/>
    </xf>
    <xf numFmtId="0" fontId="10" fillId="6" borderId="0" xfId="0" applyFont="1" applyFill="1" applyAlignment="1">
      <alignment horizontal="center" vertical="center" wrapText="1"/>
    </xf>
    <xf numFmtId="0" fontId="5" fillId="11" borderId="32" xfId="0" applyFont="1" applyFill="1" applyBorder="1" applyAlignment="1">
      <alignment horizontal="center" vertical="center" wrapText="1"/>
    </xf>
    <xf numFmtId="0" fontId="5" fillId="11" borderId="32" xfId="0" applyFont="1" applyFill="1" applyBorder="1" applyAlignment="1">
      <alignment horizontal="center" vertical="center"/>
    </xf>
    <xf numFmtId="0" fontId="10" fillId="6" borderId="28" xfId="0" applyFont="1" applyFill="1" applyBorder="1" applyAlignment="1">
      <alignment horizontal="center" vertical="center" wrapText="1"/>
    </xf>
    <xf numFmtId="0" fontId="0" fillId="6" borderId="0" xfId="0" applyFill="1" applyAlignment="1" applyProtection="1">
      <alignment horizontal="center"/>
      <protection locked="0"/>
    </xf>
    <xf numFmtId="0" fontId="28" fillId="2" borderId="46" xfId="0" applyFont="1" applyFill="1" applyBorder="1" applyAlignment="1">
      <alignment vertical="center"/>
    </xf>
    <xf numFmtId="0" fontId="28" fillId="2" borderId="41" xfId="0" applyFont="1" applyFill="1" applyBorder="1" applyAlignment="1">
      <alignment vertical="center"/>
    </xf>
    <xf numFmtId="0" fontId="28" fillId="2" borderId="47" xfId="0" applyFont="1" applyFill="1" applyBorder="1" applyAlignment="1">
      <alignment vertical="center"/>
    </xf>
    <xf numFmtId="0" fontId="15" fillId="12" borderId="0" xfId="0" applyFont="1" applyFill="1" applyAlignment="1">
      <alignment horizontal="center" vertical="center" wrapText="1"/>
    </xf>
    <xf numFmtId="0" fontId="15" fillId="12" borderId="32" xfId="0" applyFont="1" applyFill="1" applyBorder="1" applyAlignment="1">
      <alignment horizontal="center" vertical="center" wrapText="1"/>
    </xf>
    <xf numFmtId="0" fontId="5" fillId="3" borderId="35" xfId="1" applyNumberFormat="1" applyFont="1" applyFill="1" applyBorder="1" applyAlignment="1" applyProtection="1">
      <alignment horizontal="center" vertical="center"/>
    </xf>
    <xf numFmtId="0" fontId="40" fillId="51" borderId="35" xfId="0" applyFont="1" applyFill="1" applyBorder="1" applyAlignment="1">
      <alignment horizontal="center"/>
    </xf>
    <xf numFmtId="0" fontId="5" fillId="3" borderId="32" xfId="0" applyFont="1" applyFill="1" applyBorder="1" applyAlignment="1">
      <alignment horizontal="center" vertical="center" wrapText="1"/>
    </xf>
    <xf numFmtId="0" fontId="10" fillId="6" borderId="0" xfId="0" applyFont="1" applyFill="1" applyAlignment="1">
      <alignment horizontal="center" vertical="center"/>
    </xf>
    <xf numFmtId="0" fontId="29" fillId="12" borderId="32" xfId="0" applyFont="1" applyFill="1" applyBorder="1" applyAlignment="1">
      <alignment horizontal="center" vertical="center" wrapText="1"/>
    </xf>
    <xf numFmtId="0" fontId="4" fillId="3" borderId="41" xfId="0" applyFont="1" applyFill="1" applyBorder="1" applyAlignment="1">
      <alignment vertical="center" wrapText="1"/>
    </xf>
    <xf numFmtId="0" fontId="15" fillId="6" borderId="32" xfId="1" applyNumberFormat="1" applyFont="1" applyFill="1" applyBorder="1" applyAlignment="1">
      <alignment horizontal="left" vertical="center"/>
    </xf>
    <xf numFmtId="0" fontId="21" fillId="56" borderId="0" xfId="0" applyFont="1" applyFill="1" applyAlignment="1" applyProtection="1">
      <alignment horizontal="left" vertical="top" wrapText="1"/>
      <protection locked="0"/>
    </xf>
    <xf numFmtId="0" fontId="21" fillId="56" borderId="44" xfId="0" applyFont="1" applyFill="1" applyBorder="1" applyAlignment="1" applyProtection="1">
      <alignment horizontal="left" vertical="top" wrapText="1"/>
      <protection locked="0"/>
    </xf>
    <xf numFmtId="0" fontId="5" fillId="3" borderId="0" xfId="1" applyNumberFormat="1" applyFont="1" applyFill="1" applyBorder="1" applyAlignment="1" applyProtection="1">
      <alignment horizontal="left" vertical="center"/>
    </xf>
    <xf numFmtId="0" fontId="5" fillId="3" borderId="23" xfId="1" applyNumberFormat="1" applyFont="1" applyFill="1" applyBorder="1" applyAlignment="1" applyProtection="1">
      <alignment horizontal="left" vertical="center"/>
      <protection locked="0"/>
    </xf>
    <xf numFmtId="0" fontId="5" fillId="3" borderId="32" xfId="1" applyNumberFormat="1" applyFont="1" applyFill="1" applyBorder="1" applyAlignment="1" applyProtection="1">
      <alignment horizontal="left" vertical="center"/>
    </xf>
    <xf numFmtId="44" fontId="28" fillId="46" borderId="0" xfId="1" applyFont="1" applyFill="1" applyBorder="1" applyAlignment="1" applyProtection="1">
      <alignment horizontal="left" vertical="center"/>
    </xf>
    <xf numFmtId="44" fontId="28" fillId="46" borderId="0" xfId="1" applyFont="1" applyFill="1" applyBorder="1" applyAlignment="1" applyProtection="1">
      <alignment vertical="center"/>
    </xf>
    <xf numFmtId="0" fontId="12" fillId="58" borderId="35" xfId="0" applyFont="1" applyFill="1" applyBorder="1" applyAlignment="1">
      <alignment horizontal="left" vertical="center"/>
    </xf>
    <xf numFmtId="0" fontId="37" fillId="23" borderId="32" xfId="29" applyFont="1" applyBorder="1" applyAlignment="1" applyProtection="1">
      <alignment vertical="top"/>
      <protection hidden="1"/>
    </xf>
    <xf numFmtId="44" fontId="19" fillId="5" borderId="0" xfId="1" applyFont="1" applyFill="1" applyBorder="1" applyAlignment="1">
      <alignment vertical="center"/>
    </xf>
    <xf numFmtId="0" fontId="15" fillId="6" borderId="32" xfId="0" applyFont="1" applyFill="1" applyBorder="1" applyAlignment="1">
      <alignment vertical="center" wrapText="1"/>
    </xf>
    <xf numFmtId="0" fontId="65" fillId="2" borderId="22" xfId="0" applyFont="1" applyFill="1" applyBorder="1" applyAlignment="1" applyProtection="1">
      <alignment vertical="center"/>
      <protection locked="0"/>
    </xf>
    <xf numFmtId="0" fontId="65" fillId="2" borderId="32" xfId="0" applyFont="1" applyFill="1" applyBorder="1" applyAlignment="1" applyProtection="1">
      <alignment vertical="center"/>
      <protection locked="0"/>
    </xf>
    <xf numFmtId="0" fontId="12" fillId="0" borderId="0" xfId="0" applyFont="1" applyAlignment="1">
      <alignment vertical="center"/>
    </xf>
    <xf numFmtId="0" fontId="105" fillId="48" borderId="27" xfId="0" applyFont="1" applyFill="1" applyBorder="1" applyAlignment="1">
      <alignment vertical="center"/>
    </xf>
    <xf numFmtId="0" fontId="105" fillId="48" borderId="0" xfId="0" applyFont="1" applyFill="1" applyAlignment="1">
      <alignment vertical="center"/>
    </xf>
    <xf numFmtId="0" fontId="11" fillId="2" borderId="0" xfId="0" applyFont="1" applyFill="1" applyAlignment="1">
      <alignment vertical="top"/>
    </xf>
    <xf numFmtId="0" fontId="10" fillId="6" borderId="37" xfId="0" applyFont="1" applyFill="1" applyBorder="1" applyAlignment="1">
      <alignment horizontal="left" vertical="center"/>
    </xf>
    <xf numFmtId="0" fontId="18" fillId="6" borderId="32" xfId="0" applyFont="1" applyFill="1" applyBorder="1" applyAlignment="1">
      <alignment horizontal="left" vertical="center"/>
    </xf>
    <xf numFmtId="0" fontId="60" fillId="6" borderId="0" xfId="0" applyFont="1" applyFill="1" applyAlignment="1">
      <alignment vertical="center" wrapText="1"/>
    </xf>
    <xf numFmtId="0" fontId="59" fillId="6" borderId="0" xfId="0" applyFont="1" applyFill="1" applyAlignment="1">
      <alignment vertical="center" wrapText="1"/>
    </xf>
    <xf numFmtId="0" fontId="11" fillId="2" borderId="35" xfId="0" applyFont="1" applyFill="1" applyBorder="1" applyAlignment="1">
      <alignment vertical="top"/>
    </xf>
    <xf numFmtId="0" fontId="65" fillId="2" borderId="35" xfId="0" applyFont="1" applyFill="1" applyBorder="1" applyAlignment="1">
      <alignment vertical="top"/>
    </xf>
    <xf numFmtId="0" fontId="28" fillId="2" borderId="0" xfId="0" applyFont="1" applyFill="1" applyAlignment="1">
      <alignment vertical="top"/>
    </xf>
    <xf numFmtId="0" fontId="40" fillId="10" borderId="35" xfId="0" applyFont="1" applyFill="1" applyBorder="1" applyAlignment="1" applyProtection="1">
      <alignment vertical="top"/>
      <protection locked="0"/>
    </xf>
    <xf numFmtId="44" fontId="18" fillId="48" borderId="0" xfId="1" applyFont="1" applyFill="1" applyBorder="1" applyAlignment="1" applyProtection="1">
      <alignment vertical="top"/>
      <protection locked="0"/>
    </xf>
    <xf numFmtId="44" fontId="18" fillId="48" borderId="35" xfId="1" applyFont="1" applyFill="1" applyBorder="1" applyAlignment="1" applyProtection="1">
      <alignment vertical="top"/>
      <protection locked="0"/>
    </xf>
    <xf numFmtId="0" fontId="4" fillId="3" borderId="0" xfId="0" applyFont="1" applyFill="1" applyAlignment="1">
      <alignment vertical="center" wrapText="1"/>
    </xf>
    <xf numFmtId="44" fontId="16" fillId="48" borderId="0" xfId="1" applyFont="1" applyFill="1" applyBorder="1" applyAlignment="1" applyProtection="1">
      <alignment vertical="top"/>
      <protection locked="0"/>
    </xf>
    <xf numFmtId="0" fontId="16" fillId="48" borderId="35" xfId="1" applyNumberFormat="1" applyFont="1" applyFill="1" applyBorder="1" applyAlignment="1" applyProtection="1">
      <alignment vertical="top"/>
      <protection locked="0"/>
    </xf>
    <xf numFmtId="0" fontId="16" fillId="48" borderId="23" xfId="1" applyNumberFormat="1" applyFont="1" applyFill="1" applyBorder="1" applyAlignment="1" applyProtection="1">
      <alignment vertical="top"/>
      <protection locked="0"/>
    </xf>
    <xf numFmtId="0" fontId="16" fillId="48" borderId="0" xfId="1" applyNumberFormat="1" applyFont="1" applyFill="1" applyBorder="1" applyAlignment="1" applyProtection="1">
      <alignment vertical="top"/>
      <protection locked="0"/>
    </xf>
    <xf numFmtId="0" fontId="22" fillId="10" borderId="42" xfId="0" applyFont="1" applyFill="1" applyBorder="1" applyAlignment="1" applyProtection="1">
      <alignment vertical="top"/>
      <protection locked="0"/>
    </xf>
    <xf numFmtId="0" fontId="22" fillId="10" borderId="39" xfId="0" applyFont="1" applyFill="1" applyBorder="1" applyAlignment="1" applyProtection="1">
      <alignment vertical="top"/>
      <protection locked="0"/>
    </xf>
    <xf numFmtId="43" fontId="26" fillId="47" borderId="23" xfId="2" applyFont="1" applyFill="1" applyBorder="1" applyAlignment="1" applyProtection="1">
      <alignment vertical="top"/>
      <protection locked="0"/>
    </xf>
    <xf numFmtId="0" fontId="9" fillId="0" borderId="0" xfId="0" applyFont="1" applyAlignment="1">
      <alignment horizontal="center"/>
    </xf>
    <xf numFmtId="43" fontId="26" fillId="10" borderId="22" xfId="2" applyFont="1" applyFill="1" applyBorder="1" applyAlignment="1" applyProtection="1">
      <alignment vertical="top"/>
      <protection locked="0"/>
    </xf>
    <xf numFmtId="43" fontId="26" fillId="10" borderId="27" xfId="2" applyFont="1" applyFill="1" applyBorder="1" applyAlignment="1" applyProtection="1">
      <alignment vertical="top"/>
      <protection locked="0"/>
    </xf>
    <xf numFmtId="43" fontId="26" fillId="56" borderId="24" xfId="2" applyFont="1" applyFill="1" applyBorder="1" applyAlignment="1" applyProtection="1">
      <alignment vertical="top"/>
      <protection locked="0"/>
    </xf>
    <xf numFmtId="0" fontId="21" fillId="56" borderId="0" xfId="0" applyFont="1" applyFill="1" applyAlignment="1">
      <alignment horizontal="left" vertical="top"/>
    </xf>
    <xf numFmtId="43" fontId="26" fillId="56" borderId="37" xfId="2" applyFont="1" applyFill="1" applyBorder="1" applyAlignment="1" applyProtection="1">
      <alignment vertical="top"/>
      <protection locked="0"/>
    </xf>
    <xf numFmtId="0" fontId="21" fillId="56" borderId="0" xfId="0" applyFont="1" applyFill="1" applyAlignment="1">
      <alignment horizontal="center" vertical="top"/>
    </xf>
    <xf numFmtId="43" fontId="26" fillId="56" borderId="0" xfId="2" applyFont="1" applyFill="1" applyBorder="1" applyAlignment="1" applyProtection="1">
      <alignment vertical="top"/>
      <protection locked="0"/>
    </xf>
    <xf numFmtId="44" fontId="26" fillId="48" borderId="0" xfId="1" applyFont="1" applyFill="1" applyBorder="1" applyAlignment="1" applyProtection="1">
      <alignment vertical="top"/>
      <protection locked="0"/>
    </xf>
    <xf numFmtId="0" fontId="10" fillId="6" borderId="0" xfId="0" applyFont="1" applyFill="1" applyAlignment="1">
      <alignment vertical="center" wrapText="1"/>
    </xf>
    <xf numFmtId="0" fontId="28" fillId="2" borderId="0" xfId="0" applyFont="1" applyFill="1" applyAlignment="1">
      <alignment vertical="center"/>
    </xf>
    <xf numFmtId="43" fontId="15" fillId="12" borderId="39" xfId="2" applyFont="1" applyFill="1" applyBorder="1" applyAlignment="1" applyProtection="1">
      <alignment vertical="center"/>
      <protection locked="0"/>
    </xf>
    <xf numFmtId="0" fontId="28" fillId="2" borderId="35" xfId="0" applyFont="1" applyFill="1" applyBorder="1" applyAlignment="1">
      <alignment vertical="center"/>
    </xf>
    <xf numFmtId="0" fontId="0" fillId="0" borderId="0" xfId="0" applyAlignment="1">
      <alignment vertical="center" wrapText="1"/>
    </xf>
    <xf numFmtId="0" fontId="43" fillId="2" borderId="0" xfId="0" applyFont="1" applyFill="1" applyAlignment="1">
      <alignment vertical="top"/>
    </xf>
    <xf numFmtId="0" fontId="10" fillId="6" borderId="29" xfId="0" applyFont="1" applyFill="1" applyBorder="1" applyAlignment="1">
      <alignment vertical="center" wrapText="1"/>
    </xf>
    <xf numFmtId="0" fontId="10" fillId="10" borderId="0" xfId="0" applyFont="1" applyFill="1" applyAlignment="1">
      <alignment vertical="center" wrapText="1"/>
    </xf>
    <xf numFmtId="0" fontId="10" fillId="10" borderId="0" xfId="0" applyFont="1" applyFill="1" applyAlignment="1">
      <alignment vertical="center"/>
    </xf>
    <xf numFmtId="0" fontId="10" fillId="51" borderId="34" xfId="0" applyFont="1" applyFill="1" applyBorder="1" applyAlignment="1">
      <alignment vertical="center"/>
    </xf>
    <xf numFmtId="0" fontId="10" fillId="51" borderId="35" xfId="0" applyFont="1" applyFill="1" applyBorder="1" applyAlignment="1">
      <alignment vertical="center"/>
    </xf>
    <xf numFmtId="0" fontId="10" fillId="10" borderId="27" xfId="0" applyFont="1" applyFill="1" applyBorder="1" applyAlignment="1">
      <alignment vertical="center" wrapText="1"/>
    </xf>
    <xf numFmtId="0" fontId="10" fillId="10" borderId="27" xfId="0" applyFont="1" applyFill="1" applyBorder="1" applyAlignment="1">
      <alignment vertical="center"/>
    </xf>
    <xf numFmtId="0" fontId="11" fillId="2" borderId="22" xfId="0" applyFont="1" applyFill="1" applyBorder="1" applyAlignment="1">
      <alignment vertical="top"/>
    </xf>
    <xf numFmtId="0" fontId="11" fillId="2" borderId="23" xfId="0" applyFont="1" applyFill="1" applyBorder="1" applyAlignment="1">
      <alignment vertical="top"/>
    </xf>
    <xf numFmtId="0" fontId="11" fillId="2" borderId="24" xfId="0" applyFont="1" applyFill="1" applyBorder="1" applyAlignment="1">
      <alignment vertical="top"/>
    </xf>
    <xf numFmtId="0" fontId="10" fillId="51" borderId="0" xfId="0" applyFont="1" applyFill="1" applyAlignment="1">
      <alignment vertical="center"/>
    </xf>
    <xf numFmtId="0" fontId="12" fillId="6" borderId="0" xfId="0" applyFont="1" applyFill="1" applyAlignment="1">
      <alignment vertical="center"/>
    </xf>
    <xf numFmtId="0" fontId="10" fillId="6" borderId="35" xfId="0" applyFont="1" applyFill="1" applyBorder="1"/>
    <xf numFmtId="44" fontId="21" fillId="6" borderId="32" xfId="1" applyFont="1" applyFill="1" applyBorder="1" applyAlignment="1" applyProtection="1">
      <alignment vertical="top"/>
      <protection locked="0"/>
    </xf>
    <xf numFmtId="0" fontId="4" fillId="3" borderId="0" xfId="0" applyFont="1" applyFill="1" applyAlignment="1">
      <alignment vertical="center"/>
    </xf>
    <xf numFmtId="0" fontId="41" fillId="2" borderId="45" xfId="0" applyFont="1" applyFill="1" applyBorder="1" applyAlignment="1">
      <alignment vertical="center"/>
    </xf>
    <xf numFmtId="0" fontId="41" fillId="2" borderId="0" xfId="0" applyFont="1" applyFill="1" applyAlignment="1">
      <alignment vertical="center"/>
    </xf>
    <xf numFmtId="0" fontId="41" fillId="2" borderId="44" xfId="0" applyFont="1" applyFill="1" applyBorder="1" applyAlignment="1">
      <alignment vertical="center"/>
    </xf>
    <xf numFmtId="0" fontId="21" fillId="56" borderId="45" xfId="0" applyFont="1" applyFill="1" applyBorder="1" applyAlignment="1" applyProtection="1">
      <alignment horizontal="left" vertical="top"/>
      <protection locked="0"/>
    </xf>
    <xf numFmtId="0" fontId="21" fillId="48" borderId="45" xfId="0" applyFont="1" applyFill="1" applyBorder="1" applyAlignment="1" applyProtection="1">
      <alignment horizontal="center" vertical="top"/>
      <protection locked="0"/>
    </xf>
    <xf numFmtId="0" fontId="21" fillId="60" borderId="45" xfId="0" applyFont="1" applyFill="1" applyBorder="1" applyAlignment="1" applyProtection="1">
      <alignment horizontal="left" vertical="top"/>
      <protection locked="0"/>
    </xf>
    <xf numFmtId="0" fontId="43" fillId="13" borderId="0" xfId="0" applyFont="1" applyFill="1" applyAlignment="1">
      <alignment vertical="top"/>
    </xf>
    <xf numFmtId="0" fontId="30" fillId="51" borderId="70" xfId="0" applyFont="1" applyFill="1" applyBorder="1" applyProtection="1">
      <protection locked="0"/>
    </xf>
    <xf numFmtId="0" fontId="22" fillId="48" borderId="64" xfId="0" applyFont="1" applyFill="1" applyBorder="1" applyAlignment="1">
      <alignment vertical="top"/>
    </xf>
    <xf numFmtId="0" fontId="22" fillId="48" borderId="70" xfId="0" applyFont="1" applyFill="1" applyBorder="1" applyAlignment="1">
      <alignment vertical="top"/>
    </xf>
    <xf numFmtId="0" fontId="22" fillId="60" borderId="64" xfId="0" applyFont="1" applyFill="1" applyBorder="1" applyAlignment="1" applyProtection="1">
      <alignment vertical="top"/>
      <protection locked="0"/>
    </xf>
    <xf numFmtId="0" fontId="22" fillId="60" borderId="70" xfId="0" applyFont="1" applyFill="1" applyBorder="1" applyAlignment="1" applyProtection="1">
      <alignment vertical="top"/>
      <protection locked="0"/>
    </xf>
    <xf numFmtId="0" fontId="67" fillId="4" borderId="0" xfId="0" applyFont="1" applyFill="1" applyAlignment="1">
      <alignment vertical="top"/>
    </xf>
    <xf numFmtId="0" fontId="43" fillId="13" borderId="0" xfId="0" applyFont="1" applyFill="1" applyAlignment="1">
      <alignment vertical="center"/>
    </xf>
    <xf numFmtId="0" fontId="30" fillId="10" borderId="70" xfId="0" applyFont="1" applyFill="1" applyBorder="1"/>
    <xf numFmtId="0" fontId="26" fillId="60" borderId="0" xfId="0" applyFont="1" applyFill="1" applyAlignment="1" applyProtection="1">
      <alignment horizontal="left" vertical="top"/>
      <protection locked="0"/>
    </xf>
    <xf numFmtId="0" fontId="15" fillId="6" borderId="0" xfId="0" applyFont="1" applyFill="1" applyAlignment="1">
      <alignment vertical="center" wrapText="1"/>
    </xf>
    <xf numFmtId="0" fontId="15" fillId="6" borderId="0" xfId="0" applyFont="1" applyFill="1" applyAlignment="1">
      <alignment vertical="center"/>
    </xf>
    <xf numFmtId="44" fontId="28" fillId="5" borderId="35" xfId="1" applyFont="1" applyFill="1" applyBorder="1" applyAlignment="1" applyProtection="1">
      <alignment vertical="center"/>
    </xf>
    <xf numFmtId="0" fontId="18" fillId="48" borderId="23" xfId="0" applyFont="1" applyFill="1" applyBorder="1" applyAlignment="1">
      <alignment vertical="center"/>
    </xf>
    <xf numFmtId="44" fontId="28" fillId="5" borderId="0" xfId="1" applyFont="1" applyFill="1" applyBorder="1" applyAlignment="1" applyProtection="1">
      <alignment vertical="center"/>
    </xf>
    <xf numFmtId="0" fontId="18" fillId="48" borderId="31" xfId="0" applyFont="1" applyFill="1" applyBorder="1" applyAlignment="1">
      <alignment vertical="center"/>
    </xf>
    <xf numFmtId="0" fontId="18" fillId="48" borderId="32" xfId="0" applyFont="1" applyFill="1" applyBorder="1" applyAlignment="1">
      <alignment vertical="center"/>
    </xf>
    <xf numFmtId="44" fontId="14" fillId="5" borderId="0" xfId="1" applyFont="1" applyFill="1" applyBorder="1" applyAlignment="1" applyProtection="1">
      <alignment vertical="center"/>
    </xf>
    <xf numFmtId="44" fontId="19" fillId="5" borderId="35" xfId="1" applyFont="1" applyFill="1" applyBorder="1" applyAlignment="1" applyProtection="1">
      <alignment vertical="center"/>
    </xf>
    <xf numFmtId="44" fontId="18" fillId="51" borderId="35" xfId="1" applyFont="1" applyFill="1" applyBorder="1" applyAlignment="1" applyProtection="1">
      <alignment vertical="center"/>
    </xf>
    <xf numFmtId="0" fontId="2" fillId="0" borderId="31" xfId="0" applyFont="1" applyBorder="1" applyAlignment="1">
      <alignment horizontal="center"/>
    </xf>
    <xf numFmtId="0" fontId="26" fillId="0" borderId="23" xfId="0" applyFont="1" applyBorder="1" applyAlignment="1">
      <alignment horizontal="center"/>
    </xf>
    <xf numFmtId="0" fontId="26" fillId="0" borderId="23" xfId="0" applyFont="1" applyBorder="1" applyAlignment="1">
      <alignment horizontal="left"/>
    </xf>
    <xf numFmtId="0" fontId="26" fillId="0" borderId="32" xfId="0" applyFont="1" applyBorder="1" applyAlignment="1" applyProtection="1">
      <alignment horizontal="center"/>
      <protection locked="0"/>
    </xf>
    <xf numFmtId="0" fontId="26" fillId="0" borderId="33" xfId="0" applyFont="1" applyBorder="1" applyAlignment="1" applyProtection="1">
      <alignment horizontal="center"/>
      <protection locked="0"/>
    </xf>
    <xf numFmtId="0" fontId="26" fillId="48" borderId="22" xfId="0" applyFont="1" applyFill="1" applyBorder="1"/>
    <xf numFmtId="0" fontId="26" fillId="51" borderId="24" xfId="0" applyFont="1" applyFill="1" applyBorder="1" applyProtection="1">
      <protection locked="0"/>
    </xf>
    <xf numFmtId="0" fontId="26" fillId="51" borderId="33" xfId="0" applyFont="1" applyFill="1" applyBorder="1" applyProtection="1">
      <protection locked="0"/>
    </xf>
    <xf numFmtId="44" fontId="5" fillId="3" borderId="23" xfId="1" applyFont="1" applyFill="1" applyBorder="1" applyAlignment="1" applyProtection="1">
      <alignment vertical="center" wrapText="1"/>
    </xf>
    <xf numFmtId="0" fontId="18" fillId="51" borderId="22" xfId="0" applyFont="1" applyFill="1" applyBorder="1"/>
    <xf numFmtId="44" fontId="20" fillId="5" borderId="35" xfId="1" applyFont="1" applyFill="1" applyBorder="1" applyAlignment="1" applyProtection="1">
      <alignment vertical="center"/>
    </xf>
    <xf numFmtId="0" fontId="43" fillId="2" borderId="0" xfId="0" applyFont="1" applyFill="1" applyAlignment="1">
      <alignment vertical="center"/>
    </xf>
    <xf numFmtId="0" fontId="65" fillId="2" borderId="0" xfId="0" applyFont="1" applyFill="1" applyAlignment="1">
      <alignment vertical="center"/>
    </xf>
    <xf numFmtId="44" fontId="19" fillId="5" borderId="0" xfId="1" applyFont="1" applyFill="1" applyBorder="1" applyAlignment="1" applyProtection="1">
      <alignment vertical="center"/>
    </xf>
    <xf numFmtId="44" fontId="106" fillId="57" borderId="0" xfId="1" applyFont="1" applyFill="1" applyBorder="1" applyAlignment="1" applyProtection="1">
      <alignment vertical="center"/>
    </xf>
    <xf numFmtId="0" fontId="18" fillId="47" borderId="34" xfId="0" applyFont="1" applyFill="1" applyBorder="1"/>
    <xf numFmtId="0" fontId="18" fillId="47" borderId="35" xfId="0" applyFont="1" applyFill="1" applyBorder="1"/>
    <xf numFmtId="44" fontId="18" fillId="50" borderId="0" xfId="1" applyFont="1" applyFill="1" applyBorder="1" applyAlignment="1" applyProtection="1">
      <alignment vertical="center"/>
    </xf>
    <xf numFmtId="0" fontId="26" fillId="51" borderId="23" xfId="0" applyFont="1" applyFill="1" applyBorder="1" applyProtection="1">
      <protection locked="0"/>
    </xf>
    <xf numFmtId="0" fontId="26" fillId="47" borderId="23" xfId="0" applyFont="1" applyFill="1" applyBorder="1" applyProtection="1">
      <protection locked="0"/>
    </xf>
    <xf numFmtId="44" fontId="5" fillId="3" borderId="35" xfId="1" applyFont="1" applyFill="1" applyBorder="1" applyAlignment="1">
      <alignment vertical="center"/>
    </xf>
    <xf numFmtId="0" fontId="5" fillId="3" borderId="35" xfId="1" applyNumberFormat="1" applyFont="1" applyFill="1" applyBorder="1" applyAlignment="1" applyProtection="1">
      <alignment horizontal="center" vertical="center"/>
      <protection locked="0"/>
    </xf>
    <xf numFmtId="44" fontId="5" fillId="3" borderId="0" xfId="1" applyFont="1" applyFill="1" applyBorder="1" applyAlignment="1">
      <alignment vertical="center"/>
    </xf>
    <xf numFmtId="0" fontId="26" fillId="47" borderId="0" xfId="0" applyFont="1" applyFill="1" applyProtection="1">
      <protection locked="0"/>
    </xf>
    <xf numFmtId="44" fontId="26" fillId="48" borderId="22" xfId="1" applyFont="1" applyFill="1" applyBorder="1" applyAlignment="1" applyProtection="1">
      <protection locked="0"/>
    </xf>
    <xf numFmtId="0" fontId="10" fillId="6" borderId="35" xfId="0" applyFont="1" applyFill="1" applyBorder="1" applyAlignment="1">
      <alignment vertical="center"/>
    </xf>
    <xf numFmtId="0" fontId="12" fillId="48" borderId="27" xfId="0" applyFont="1" applyFill="1" applyBorder="1" applyAlignment="1">
      <alignment vertical="center"/>
    </xf>
    <xf numFmtId="0" fontId="12" fillId="48" borderId="0" xfId="0" applyFont="1" applyFill="1" applyAlignment="1">
      <alignment vertical="center"/>
    </xf>
    <xf numFmtId="0" fontId="13" fillId="0" borderId="0" xfId="0" applyFont="1" applyAlignment="1">
      <alignment horizontal="left" vertical="center"/>
    </xf>
    <xf numFmtId="0" fontId="65" fillId="2" borderId="35" xfId="0" applyFont="1" applyFill="1" applyBorder="1" applyAlignment="1">
      <alignment vertical="center"/>
    </xf>
    <xf numFmtId="0" fontId="5" fillId="3" borderId="0" xfId="0" applyFont="1" applyFill="1" applyAlignment="1">
      <alignment vertical="center"/>
    </xf>
    <xf numFmtId="0" fontId="0" fillId="58" borderId="32" xfId="0" applyFill="1" applyBorder="1" applyAlignment="1" applyProtection="1">
      <alignment vertical="top"/>
      <protection locked="0"/>
    </xf>
    <xf numFmtId="0" fontId="0" fillId="58" borderId="0" xfId="0" applyFill="1" applyAlignment="1" applyProtection="1">
      <alignment vertical="top"/>
      <protection locked="0"/>
    </xf>
    <xf numFmtId="0" fontId="10" fillId="6" borderId="37" xfId="0" applyFont="1" applyFill="1" applyBorder="1" applyAlignment="1">
      <alignment vertical="center"/>
    </xf>
    <xf numFmtId="0" fontId="43" fillId="2" borderId="35" xfId="0" applyFont="1" applyFill="1" applyBorder="1" applyAlignment="1">
      <alignment vertical="center"/>
    </xf>
    <xf numFmtId="0" fontId="10" fillId="10" borderId="31" xfId="0" applyFont="1" applyFill="1" applyBorder="1" applyAlignment="1">
      <alignment vertical="center"/>
    </xf>
    <xf numFmtId="0" fontId="10" fillId="10" borderId="32" xfId="0" applyFont="1" applyFill="1" applyBorder="1" applyAlignment="1">
      <alignment vertical="center"/>
    </xf>
    <xf numFmtId="0" fontId="43" fillId="46" borderId="23" xfId="0" applyFont="1" applyFill="1" applyBorder="1" applyAlignment="1">
      <alignment vertical="center"/>
    </xf>
    <xf numFmtId="0" fontId="43" fillId="46" borderId="35" xfId="0" applyFont="1" applyFill="1" applyBorder="1" applyAlignment="1">
      <alignment vertical="center"/>
    </xf>
    <xf numFmtId="0" fontId="10" fillId="48" borderId="34" xfId="0" applyFont="1" applyFill="1" applyBorder="1" applyAlignment="1">
      <alignment vertical="center"/>
    </xf>
    <xf numFmtId="0" fontId="10" fillId="48" borderId="35" xfId="0" applyFont="1" applyFill="1" applyBorder="1" applyAlignment="1">
      <alignment vertical="center"/>
    </xf>
    <xf numFmtId="0" fontId="10" fillId="48" borderId="36" xfId="0" applyFont="1" applyFill="1" applyBorder="1" applyAlignment="1">
      <alignment vertical="center"/>
    </xf>
    <xf numFmtId="0" fontId="10" fillId="48" borderId="22" xfId="0" applyFont="1" applyFill="1" applyBorder="1" applyAlignment="1">
      <alignment vertical="center"/>
    </xf>
    <xf numFmtId="0" fontId="10" fillId="48" borderId="23" xfId="0" applyFont="1" applyFill="1" applyBorder="1" applyAlignment="1">
      <alignment vertical="center"/>
    </xf>
    <xf numFmtId="0" fontId="10" fillId="48" borderId="24" xfId="0" applyFont="1" applyFill="1" applyBorder="1" applyAlignment="1">
      <alignment vertical="center"/>
    </xf>
    <xf numFmtId="0" fontId="10" fillId="6" borderId="34" xfId="0" applyFont="1" applyFill="1" applyBorder="1" applyAlignment="1">
      <alignment vertical="center"/>
    </xf>
    <xf numFmtId="164" fontId="10" fillId="6" borderId="0" xfId="2" applyNumberFormat="1" applyFont="1" applyFill="1" applyBorder="1" applyAlignment="1" applyProtection="1">
      <protection locked="0"/>
    </xf>
    <xf numFmtId="0" fontId="29" fillId="6" borderId="35" xfId="0" applyFont="1" applyFill="1" applyBorder="1"/>
    <xf numFmtId="0" fontId="30" fillId="48" borderId="31" xfId="0" applyFont="1" applyFill="1" applyBorder="1"/>
    <xf numFmtId="0" fontId="30" fillId="48" borderId="32" xfId="0" applyFont="1" applyFill="1" applyBorder="1"/>
    <xf numFmtId="0" fontId="30" fillId="48" borderId="33" xfId="0" applyFont="1" applyFill="1" applyBorder="1"/>
    <xf numFmtId="0" fontId="30" fillId="54" borderId="22" xfId="0" applyFont="1" applyFill="1" applyBorder="1"/>
    <xf numFmtId="0" fontId="30" fillId="54" borderId="23" xfId="0" applyFont="1" applyFill="1" applyBorder="1"/>
    <xf numFmtId="0" fontId="30" fillId="54" borderId="24" xfId="0" applyFont="1" applyFill="1" applyBorder="1"/>
    <xf numFmtId="0" fontId="0" fillId="10" borderId="27" xfId="0" applyFill="1" applyBorder="1" applyProtection="1">
      <protection locked="0"/>
    </xf>
    <xf numFmtId="0" fontId="0" fillId="10" borderId="0" xfId="0" applyFill="1" applyProtection="1">
      <protection locked="0"/>
    </xf>
    <xf numFmtId="44" fontId="80" fillId="61" borderId="0" xfId="1" applyFont="1" applyFill="1" applyBorder="1" applyAlignment="1" applyProtection="1">
      <alignment vertical="center"/>
    </xf>
    <xf numFmtId="0" fontId="3" fillId="61" borderId="35" xfId="0" applyFont="1" applyFill="1" applyBorder="1" applyAlignment="1">
      <alignment vertical="center"/>
    </xf>
    <xf numFmtId="0" fontId="29" fillId="12" borderId="32" xfId="0" applyFont="1" applyFill="1" applyBorder="1" applyAlignment="1">
      <alignment vertical="center"/>
    </xf>
    <xf numFmtId="0" fontId="12" fillId="6" borderId="32" xfId="0" applyFont="1" applyFill="1" applyBorder="1" applyAlignment="1">
      <alignment vertical="center"/>
    </xf>
    <xf numFmtId="0" fontId="0" fillId="51" borderId="32" xfId="0" applyFill="1" applyBorder="1" applyAlignment="1" applyProtection="1">
      <alignment vertical="center"/>
      <protection locked="0"/>
    </xf>
    <xf numFmtId="0" fontId="23" fillId="9" borderId="0" xfId="0" applyFont="1" applyFill="1"/>
    <xf numFmtId="0" fontId="24" fillId="9" borderId="0" xfId="0" applyFont="1" applyFill="1" applyAlignment="1">
      <alignment vertical="top"/>
    </xf>
    <xf numFmtId="0" fontId="16" fillId="9" borderId="0" xfId="0" applyFont="1" applyFill="1" applyAlignment="1">
      <alignment vertical="top"/>
    </xf>
    <xf numFmtId="0" fontId="12" fillId="6" borderId="22" xfId="0" applyFont="1" applyFill="1" applyBorder="1" applyAlignment="1">
      <alignment horizontal="centerContinuous" vertical="center"/>
    </xf>
    <xf numFmtId="0" fontId="12" fillId="6" borderId="23" xfId="0" applyFont="1" applyFill="1" applyBorder="1" applyAlignment="1">
      <alignment horizontal="centerContinuous" vertical="center"/>
    </xf>
    <xf numFmtId="0" fontId="12" fillId="6" borderId="24" xfId="0" applyFont="1" applyFill="1" applyBorder="1" applyAlignment="1">
      <alignment horizontal="centerContinuous" vertical="center"/>
    </xf>
    <xf numFmtId="0" fontId="12" fillId="6" borderId="22" xfId="0" applyFont="1" applyFill="1" applyBorder="1" applyAlignment="1">
      <alignment horizontal="centerContinuous" vertical="center" wrapText="1"/>
    </xf>
    <xf numFmtId="0" fontId="66" fillId="11" borderId="22" xfId="0" applyFont="1" applyFill="1" applyBorder="1" applyAlignment="1">
      <alignment horizontal="centerContinuous" vertical="center"/>
    </xf>
    <xf numFmtId="0" fontId="66" fillId="11" borderId="23" xfId="0" applyFont="1" applyFill="1" applyBorder="1" applyAlignment="1">
      <alignment horizontal="centerContinuous" vertical="center"/>
    </xf>
    <xf numFmtId="0" fontId="66" fillId="11" borderId="51" xfId="0" applyFont="1" applyFill="1" applyBorder="1" applyAlignment="1">
      <alignment horizontal="centerContinuous" vertical="center"/>
    </xf>
    <xf numFmtId="0" fontId="12" fillId="6" borderId="23" xfId="0" applyFont="1" applyFill="1" applyBorder="1" applyAlignment="1">
      <alignment horizontal="centerContinuous" vertical="center" wrapText="1"/>
    </xf>
    <xf numFmtId="0" fontId="27" fillId="56" borderId="0" xfId="0" applyFont="1" applyFill="1" applyAlignment="1">
      <alignment horizontal="centerContinuous" vertical="center"/>
    </xf>
    <xf numFmtId="0" fontId="27" fillId="56" borderId="0" xfId="0" applyFont="1" applyFill="1" applyAlignment="1">
      <alignment horizontal="centerContinuous" vertical="center" wrapText="1"/>
    </xf>
    <xf numFmtId="0" fontId="64" fillId="11" borderId="0" xfId="0" applyFont="1" applyFill="1" applyAlignment="1">
      <alignment horizontal="centerContinuous" vertical="center"/>
    </xf>
    <xf numFmtId="0" fontId="18" fillId="48" borderId="32" xfId="0" applyFont="1" applyFill="1" applyBorder="1" applyAlignment="1">
      <alignment horizontal="centerContinuous" vertical="center" wrapText="1"/>
    </xf>
    <xf numFmtId="0" fontId="15" fillId="6" borderId="32" xfId="0" applyFont="1" applyFill="1" applyBorder="1" applyAlignment="1">
      <alignment horizontal="centerContinuous" vertical="center"/>
    </xf>
    <xf numFmtId="0" fontId="15" fillId="6" borderId="32" xfId="0" applyFont="1" applyFill="1" applyBorder="1" applyAlignment="1">
      <alignment horizontal="centerContinuous" vertical="center" wrapText="1"/>
    </xf>
    <xf numFmtId="0" fontId="18" fillId="48" borderId="32" xfId="0" applyFont="1" applyFill="1" applyBorder="1" applyAlignment="1" applyProtection="1">
      <alignment horizontal="centerContinuous" vertical="center" wrapText="1"/>
      <protection locked="0"/>
    </xf>
    <xf numFmtId="0" fontId="18" fillId="48" borderId="0" xfId="0" applyFont="1" applyFill="1" applyAlignment="1" applyProtection="1">
      <alignment horizontal="centerContinuous" vertical="center" wrapText="1"/>
      <protection locked="0"/>
    </xf>
    <xf numFmtId="0" fontId="18" fillId="48" borderId="55" xfId="0" applyFont="1" applyFill="1" applyBorder="1" applyAlignment="1" applyProtection="1">
      <alignment horizontal="centerContinuous" vertical="center" wrapText="1"/>
      <protection locked="0"/>
    </xf>
    <xf numFmtId="0" fontId="18" fillId="48" borderId="56" xfId="0" applyFont="1" applyFill="1" applyBorder="1" applyAlignment="1" applyProtection="1">
      <alignment horizontal="centerContinuous" vertical="center" wrapText="1"/>
      <protection locked="0"/>
    </xf>
    <xf numFmtId="0" fontId="18" fillId="0" borderId="55" xfId="0" applyFont="1" applyBorder="1" applyAlignment="1">
      <alignment vertical="center" wrapText="1"/>
    </xf>
    <xf numFmtId="0" fontId="0" fillId="9" borderId="55" xfId="0" applyFill="1" applyBorder="1"/>
    <xf numFmtId="0" fontId="0" fillId="9" borderId="55" xfId="0" applyFill="1" applyBorder="1" applyProtection="1">
      <protection locked="0"/>
    </xf>
    <xf numFmtId="0" fontId="0" fillId="0" borderId="55" xfId="0" applyBorder="1" applyProtection="1">
      <protection locked="0"/>
    </xf>
    <xf numFmtId="0" fontId="27" fillId="56" borderId="32" xfId="0" applyFont="1" applyFill="1" applyBorder="1" applyAlignment="1">
      <alignment horizontal="centerContinuous" vertical="center"/>
    </xf>
    <xf numFmtId="0" fontId="10" fillId="51" borderId="38" xfId="0" applyFont="1" applyFill="1" applyBorder="1" applyAlignment="1">
      <alignment horizontal="centerContinuous" vertical="center"/>
    </xf>
    <xf numFmtId="0" fontId="10" fillId="51" borderId="38" xfId="0" applyFont="1" applyFill="1" applyBorder="1" applyAlignment="1">
      <alignment horizontal="centerContinuous"/>
    </xf>
    <xf numFmtId="0" fontId="99" fillId="65" borderId="1" xfId="65" applyFont="1" applyFill="1" applyBorder="1" applyAlignment="1">
      <alignment horizontal="centerContinuous" vertical="center" wrapText="1"/>
    </xf>
    <xf numFmtId="0" fontId="99" fillId="65" borderId="3" xfId="65" applyFont="1" applyFill="1" applyBorder="1" applyAlignment="1">
      <alignment horizontal="centerContinuous" vertical="center" wrapText="1"/>
    </xf>
    <xf numFmtId="0" fontId="99" fillId="65" borderId="4" xfId="65" applyFont="1" applyFill="1" applyBorder="1" applyAlignment="1">
      <alignment horizontal="centerContinuous" vertical="center" wrapText="1"/>
    </xf>
    <xf numFmtId="0" fontId="100" fillId="63" borderId="1" xfId="65" applyFont="1" applyFill="1" applyBorder="1" applyAlignment="1">
      <alignment horizontal="centerContinuous" vertical="center" wrapText="1"/>
    </xf>
    <xf numFmtId="0" fontId="28" fillId="2" borderId="22" xfId="0" applyFont="1" applyFill="1" applyBorder="1" applyAlignment="1">
      <alignment horizontal="centerContinuous" vertical="top"/>
    </xf>
    <xf numFmtId="0" fontId="28" fillId="2" borderId="23" xfId="0" applyFont="1" applyFill="1" applyBorder="1" applyAlignment="1">
      <alignment horizontal="centerContinuous" vertical="top"/>
    </xf>
    <xf numFmtId="0" fontId="28" fillId="2" borderId="24" xfId="0" applyFont="1" applyFill="1" applyBorder="1" applyAlignment="1">
      <alignment horizontal="centerContinuous" vertical="top"/>
    </xf>
    <xf numFmtId="0" fontId="27" fillId="6" borderId="0" xfId="0" applyFont="1" applyFill="1" applyAlignment="1">
      <alignment horizontal="centerContinuous" vertical="center"/>
    </xf>
    <xf numFmtId="0" fontId="27" fillId="6" borderId="37" xfId="0" applyFont="1" applyFill="1" applyBorder="1" applyAlignment="1">
      <alignment horizontal="centerContinuous" vertical="center"/>
    </xf>
    <xf numFmtId="0" fontId="15" fillId="48" borderId="0" xfId="0" applyFont="1" applyFill="1" applyAlignment="1">
      <alignment horizontal="centerContinuous" vertical="center"/>
    </xf>
    <xf numFmtId="0" fontId="15" fillId="48" borderId="32" xfId="0" applyFont="1" applyFill="1" applyBorder="1" applyAlignment="1">
      <alignment horizontal="centerContinuous" vertical="center"/>
    </xf>
    <xf numFmtId="0" fontId="15" fillId="6" borderId="0" xfId="0" applyFont="1" applyFill="1" applyAlignment="1">
      <alignment horizontal="centerContinuous" vertical="center"/>
    </xf>
    <xf numFmtId="0" fontId="15" fillId="48" borderId="35" xfId="0" applyFont="1" applyFill="1" applyBorder="1" applyAlignment="1">
      <alignment horizontal="centerContinuous" vertical="center"/>
    </xf>
    <xf numFmtId="0" fontId="15" fillId="56" borderId="35" xfId="0" applyFont="1" applyFill="1" applyBorder="1" applyAlignment="1">
      <alignment horizontal="centerContinuous" vertical="center" wrapText="1"/>
    </xf>
    <xf numFmtId="0" fontId="0" fillId="0" borderId="55" xfId="0" applyBorder="1" applyAlignment="1">
      <alignment horizontal="center" vertical="center"/>
    </xf>
    <xf numFmtId="0" fontId="0" fillId="0" borderId="55" xfId="0" applyBorder="1"/>
    <xf numFmtId="0" fontId="18" fillId="48" borderId="34" xfId="0" applyFont="1" applyFill="1" applyBorder="1" applyAlignment="1">
      <alignment horizontal="centerContinuous" vertical="center" wrapText="1"/>
    </xf>
    <xf numFmtId="0" fontId="18" fillId="48" borderId="35" xfId="0" applyFont="1" applyFill="1" applyBorder="1" applyAlignment="1">
      <alignment horizontal="centerContinuous" vertical="center" wrapText="1"/>
    </xf>
    <xf numFmtId="0" fontId="18" fillId="48" borderId="36" xfId="0" applyFont="1" applyFill="1" applyBorder="1" applyAlignment="1">
      <alignment horizontal="centerContinuous" vertical="center" wrapText="1"/>
    </xf>
    <xf numFmtId="0" fontId="27" fillId="48" borderId="27" xfId="0" applyFont="1" applyFill="1" applyBorder="1" applyAlignment="1">
      <alignment horizontal="centerContinuous" vertical="center"/>
    </xf>
    <xf numFmtId="0" fontId="27" fillId="48" borderId="0" xfId="0" applyFont="1" applyFill="1" applyAlignment="1">
      <alignment horizontal="centerContinuous" vertical="center"/>
    </xf>
    <xf numFmtId="0" fontId="15" fillId="48" borderId="27" xfId="0" applyFont="1" applyFill="1" applyBorder="1" applyAlignment="1">
      <alignment horizontal="centerContinuous" vertical="center"/>
    </xf>
    <xf numFmtId="164" fontId="0" fillId="0" borderId="0" xfId="2" applyNumberFormat="1" applyFont="1" applyFill="1" applyBorder="1" applyAlignment="1">
      <alignment horizontal="center" vertical="center"/>
    </xf>
    <xf numFmtId="0" fontId="39" fillId="2" borderId="0" xfId="0" applyFont="1" applyFill="1" applyAlignment="1">
      <alignment horizontal="centerContinuous" vertical="top"/>
    </xf>
    <xf numFmtId="0" fontId="36" fillId="48" borderId="32" xfId="0" applyFont="1" applyFill="1" applyBorder="1" applyAlignment="1" applyProtection="1">
      <alignment horizontal="centerContinuous" vertical="top" wrapText="1"/>
      <protection locked="0"/>
    </xf>
    <xf numFmtId="0" fontId="36" fillId="0" borderId="0" xfId="0" applyFont="1" applyAlignment="1">
      <alignment horizontal="center" vertical="top" wrapText="1"/>
    </xf>
    <xf numFmtId="44" fontId="10" fillId="6" borderId="35" xfId="1" applyFont="1" applyFill="1" applyBorder="1" applyAlignment="1" applyProtection="1">
      <alignment horizontal="centerContinuous" vertical="center"/>
    </xf>
    <xf numFmtId="0" fontId="0" fillId="48" borderId="0" xfId="0" applyFill="1" applyAlignment="1" applyProtection="1">
      <alignment horizontal="centerContinuous"/>
      <protection locked="0"/>
    </xf>
    <xf numFmtId="0" fontId="0" fillId="48" borderId="37" xfId="0" applyFill="1" applyBorder="1" applyAlignment="1" applyProtection="1">
      <alignment horizontal="centerContinuous"/>
      <protection locked="0"/>
    </xf>
    <xf numFmtId="0" fontId="0" fillId="48" borderId="32" xfId="0" applyFill="1" applyBorder="1" applyAlignment="1" applyProtection="1">
      <alignment horizontal="centerContinuous"/>
      <protection locked="0"/>
    </xf>
    <xf numFmtId="0" fontId="0" fillId="48" borderId="33" xfId="0" applyFill="1" applyBorder="1" applyAlignment="1" applyProtection="1">
      <alignment horizontal="centerContinuous"/>
      <protection locked="0"/>
    </xf>
    <xf numFmtId="0" fontId="0" fillId="48" borderId="34" xfId="0" applyFill="1" applyBorder="1" applyAlignment="1" applyProtection="1">
      <alignment horizontal="centerContinuous"/>
      <protection locked="0"/>
    </xf>
    <xf numFmtId="0" fontId="0" fillId="48" borderId="35" xfId="0" applyFill="1" applyBorder="1" applyAlignment="1" applyProtection="1">
      <alignment horizontal="centerContinuous"/>
      <protection locked="0"/>
    </xf>
    <xf numFmtId="0" fontId="0" fillId="48" borderId="22" xfId="0" applyFill="1" applyBorder="1" applyAlignment="1" applyProtection="1">
      <alignment horizontal="centerContinuous"/>
      <protection locked="0"/>
    </xf>
    <xf numFmtId="0" fontId="0" fillId="48" borderId="23" xfId="0" applyFill="1" applyBorder="1" applyAlignment="1" applyProtection="1">
      <alignment horizontal="centerContinuous"/>
      <protection locked="0"/>
    </xf>
    <xf numFmtId="0" fontId="0" fillId="48" borderId="31" xfId="0" applyFill="1" applyBorder="1" applyAlignment="1" applyProtection="1">
      <alignment horizontal="centerContinuous"/>
      <protection locked="0"/>
    </xf>
    <xf numFmtId="0" fontId="0" fillId="48" borderId="36" xfId="0" applyFill="1" applyBorder="1" applyAlignment="1" applyProtection="1">
      <alignment horizontal="centerContinuous"/>
      <protection locked="0"/>
    </xf>
    <xf numFmtId="0" fontId="0" fillId="48" borderId="24" xfId="0" applyFill="1" applyBorder="1" applyAlignment="1" applyProtection="1">
      <alignment horizontal="centerContinuous"/>
      <protection locked="0"/>
    </xf>
    <xf numFmtId="44" fontId="11" fillId="0" borderId="0" xfId="1" applyFont="1" applyFill="1" applyBorder="1" applyAlignment="1" applyProtection="1">
      <alignment vertical="center"/>
    </xf>
    <xf numFmtId="0" fontId="36" fillId="0" borderId="0" xfId="0" applyFont="1" applyAlignment="1">
      <alignment wrapText="1"/>
    </xf>
    <xf numFmtId="0" fontId="12" fillId="48" borderId="31" xfId="0" applyFont="1" applyFill="1" applyBorder="1" applyAlignment="1">
      <alignment horizontal="centerContinuous" vertical="center" wrapText="1"/>
    </xf>
    <xf numFmtId="0" fontId="12" fillId="48" borderId="32" xfId="0" applyFont="1" applyFill="1" applyBorder="1" applyAlignment="1">
      <alignment horizontal="centerContinuous" vertical="center" wrapText="1"/>
    </xf>
    <xf numFmtId="0" fontId="19" fillId="2" borderId="0" xfId="0" applyFont="1" applyFill="1" applyAlignment="1">
      <alignment horizontal="centerContinuous" vertical="center" wrapText="1"/>
    </xf>
    <xf numFmtId="0" fontId="18" fillId="48" borderId="0" xfId="0" applyFont="1" applyFill="1" applyAlignment="1">
      <alignment horizontal="centerContinuous" vertical="center" wrapText="1"/>
    </xf>
    <xf numFmtId="0" fontId="15" fillId="6" borderId="28" xfId="0" applyFont="1" applyFill="1" applyBorder="1" applyAlignment="1">
      <alignment vertical="center" wrapText="1"/>
    </xf>
    <xf numFmtId="0" fontId="21" fillId="8" borderId="45" xfId="0" applyFont="1" applyFill="1" applyBorder="1" applyAlignment="1">
      <alignment horizontal="centerContinuous" vertical="top" wrapText="1"/>
    </xf>
    <xf numFmtId="0" fontId="21" fillId="8" borderId="0" xfId="0" applyFont="1" applyFill="1" applyAlignment="1">
      <alignment horizontal="centerContinuous" vertical="top" wrapText="1"/>
    </xf>
    <xf numFmtId="0" fontId="21" fillId="8" borderId="45" xfId="0" applyFont="1" applyFill="1" applyBorder="1" applyAlignment="1" applyProtection="1">
      <alignment horizontal="centerContinuous" vertical="top"/>
      <protection locked="0"/>
    </xf>
    <xf numFmtId="0" fontId="21" fillId="8" borderId="0" xfId="0" applyFont="1" applyFill="1" applyAlignment="1" applyProtection="1">
      <alignment horizontal="centerContinuous" vertical="top"/>
      <protection locked="0"/>
    </xf>
    <xf numFmtId="0" fontId="21" fillId="8" borderId="45" xfId="0" applyFont="1" applyFill="1" applyBorder="1" applyAlignment="1">
      <alignment horizontal="centerContinuous" vertical="center"/>
    </xf>
    <xf numFmtId="0" fontId="21" fillId="8" borderId="0" xfId="0" applyFont="1" applyFill="1" applyAlignment="1">
      <alignment horizontal="centerContinuous" vertical="center"/>
    </xf>
    <xf numFmtId="0" fontId="21" fillId="48" borderId="45" xfId="0" applyFont="1" applyFill="1" applyBorder="1" applyAlignment="1" applyProtection="1">
      <alignment horizontal="centerContinuous" vertical="top" wrapText="1"/>
      <protection locked="0"/>
    </xf>
    <xf numFmtId="0" fontId="21" fillId="48" borderId="0" xfId="0" applyFont="1" applyFill="1" applyAlignment="1" applyProtection="1">
      <alignment horizontal="centerContinuous" vertical="top" wrapText="1"/>
      <protection locked="0"/>
    </xf>
    <xf numFmtId="0" fontId="21" fillId="48" borderId="44" xfId="0" applyFont="1" applyFill="1" applyBorder="1" applyAlignment="1" applyProtection="1">
      <alignment horizontal="centerContinuous" vertical="top" wrapText="1"/>
      <protection locked="0"/>
    </xf>
    <xf numFmtId="0" fontId="92" fillId="2" borderId="0" xfId="0" applyFont="1" applyFill="1" applyAlignment="1">
      <alignment horizontal="centerContinuous" vertical="center" wrapText="1"/>
    </xf>
    <xf numFmtId="0" fontId="23" fillId="6" borderId="58" xfId="0" applyFont="1" applyFill="1" applyBorder="1" applyAlignment="1">
      <alignment horizontal="centerContinuous" vertical="center" wrapText="1"/>
    </xf>
    <xf numFmtId="0" fontId="23" fillId="6" borderId="59" xfId="0" applyFont="1" applyFill="1" applyBorder="1" applyAlignment="1">
      <alignment horizontal="centerContinuous" vertical="center" wrapText="1"/>
    </xf>
    <xf numFmtId="0" fontId="23" fillId="6" borderId="60" xfId="0" applyFont="1" applyFill="1" applyBorder="1" applyAlignment="1">
      <alignment horizontal="centerContinuous" vertical="center" wrapText="1"/>
    </xf>
    <xf numFmtId="0" fontId="29" fillId="47" borderId="67" xfId="0" applyFont="1" applyFill="1" applyBorder="1" applyAlignment="1">
      <alignment horizontal="centerContinuous"/>
    </xf>
    <xf numFmtId="0" fontId="29" fillId="47" borderId="68" xfId="0" applyFont="1" applyFill="1" applyBorder="1" applyAlignment="1">
      <alignment horizontal="centerContinuous"/>
    </xf>
    <xf numFmtId="0" fontId="58" fillId="47" borderId="67" xfId="0" applyFont="1" applyFill="1" applyBorder="1" applyAlignment="1">
      <alignment horizontal="centerContinuous" vertical="top"/>
    </xf>
    <xf numFmtId="0" fontId="58" fillId="47" borderId="69" xfId="0" applyFont="1" applyFill="1" applyBorder="1" applyAlignment="1">
      <alignment horizontal="centerContinuous" vertical="top"/>
    </xf>
    <xf numFmtId="0" fontId="37" fillId="0" borderId="0" xfId="0" applyFont="1" applyAlignment="1">
      <alignment vertical="center" wrapText="1"/>
    </xf>
    <xf numFmtId="44" fontId="14" fillId="3" borderId="22" xfId="1" applyFont="1" applyFill="1" applyBorder="1" applyAlignment="1" applyProtection="1">
      <alignment horizontal="left" vertical="center"/>
    </xf>
    <xf numFmtId="0" fontId="40" fillId="48" borderId="0" xfId="0" applyFont="1" applyFill="1" applyAlignment="1" applyProtection="1">
      <alignment horizontal="centerContinuous" vertical="center"/>
      <protection locked="0"/>
    </xf>
    <xf numFmtId="0" fontId="12" fillId="56" borderId="31" xfId="0" applyFont="1" applyFill="1" applyBorder="1" applyAlignment="1">
      <alignment horizontal="centerContinuous" vertical="center" wrapText="1"/>
    </xf>
    <xf numFmtId="0" fontId="12" fillId="56" borderId="32" xfId="0" applyFont="1" applyFill="1" applyBorder="1" applyAlignment="1">
      <alignment horizontal="centerContinuous" vertical="center" wrapText="1"/>
    </xf>
    <xf numFmtId="0" fontId="12" fillId="56" borderId="27" xfId="0" applyFont="1" applyFill="1" applyBorder="1" applyAlignment="1">
      <alignment horizontal="centerContinuous" vertical="center" wrapText="1"/>
    </xf>
    <xf numFmtId="0" fontId="12" fillId="56" borderId="0" xfId="0" applyFont="1" applyFill="1" applyAlignment="1">
      <alignment horizontal="centerContinuous" vertical="center" wrapText="1"/>
    </xf>
    <xf numFmtId="0" fontId="37" fillId="56" borderId="34" xfId="0" applyFont="1" applyFill="1" applyBorder="1" applyAlignment="1">
      <alignment vertical="center"/>
    </xf>
    <xf numFmtId="0" fontId="37" fillId="56" borderId="35" xfId="0" applyFont="1" applyFill="1" applyBorder="1" applyAlignment="1">
      <alignment vertical="center"/>
    </xf>
    <xf numFmtId="0" fontId="12" fillId="56" borderId="33" xfId="0" applyFont="1" applyFill="1" applyBorder="1" applyAlignment="1">
      <alignment horizontal="centerContinuous" vertical="center" wrapText="1"/>
    </xf>
    <xf numFmtId="0" fontId="75" fillId="56" borderId="0" xfId="0" applyFont="1" applyFill="1" applyAlignment="1">
      <alignment vertical="top"/>
    </xf>
    <xf numFmtId="0" fontId="37" fillId="56" borderId="27" xfId="0" applyFont="1" applyFill="1" applyBorder="1" applyAlignment="1">
      <alignment vertical="center"/>
    </xf>
    <xf numFmtId="0" fontId="37" fillId="56" borderId="0" xfId="0" applyFont="1" applyFill="1" applyAlignment="1">
      <alignment vertical="center"/>
    </xf>
    <xf numFmtId="0" fontId="36" fillId="58" borderId="0" xfId="0" applyFont="1" applyFill="1" applyAlignment="1" applyProtection="1">
      <alignment horizontal="centerContinuous" vertical="top" wrapText="1"/>
      <protection locked="0"/>
    </xf>
    <xf numFmtId="0" fontId="12" fillId="47" borderId="35" xfId="0" applyFont="1" applyFill="1" applyBorder="1" applyAlignment="1">
      <alignment horizontal="centerContinuous" vertical="center"/>
    </xf>
    <xf numFmtId="0" fontId="12" fillId="47" borderId="32" xfId="0" applyFont="1" applyFill="1" applyBorder="1" applyAlignment="1">
      <alignment horizontal="centerContinuous" vertical="center"/>
    </xf>
    <xf numFmtId="0" fontId="15" fillId="6" borderId="37" xfId="0" applyFont="1" applyFill="1" applyBorder="1" applyAlignment="1">
      <alignment horizontal="centerContinuous" vertical="center"/>
    </xf>
    <xf numFmtId="164" fontId="37" fillId="48" borderId="32" xfId="2" applyNumberFormat="1" applyFont="1" applyFill="1" applyBorder="1" applyAlignment="1" applyProtection="1">
      <alignment horizontal="centerContinuous"/>
      <protection locked="0"/>
    </xf>
    <xf numFmtId="164" fontId="12" fillId="48" borderId="0" xfId="2" applyNumberFormat="1" applyFont="1" applyFill="1" applyBorder="1" applyAlignment="1" applyProtection="1">
      <alignment horizontal="centerContinuous" vertical="top"/>
      <protection locked="0"/>
    </xf>
    <xf numFmtId="0" fontId="29" fillId="12" borderId="32" xfId="0" applyFont="1" applyFill="1" applyBorder="1" applyAlignment="1">
      <alignment horizontal="centerContinuous" vertical="center"/>
    </xf>
    <xf numFmtId="0" fontId="12" fillId="48" borderId="22" xfId="0" applyFont="1" applyFill="1" applyBorder="1" applyAlignment="1" applyProtection="1">
      <alignment horizontal="centerContinuous" vertical="center"/>
      <protection hidden="1"/>
    </xf>
    <xf numFmtId="0" fontId="12" fillId="48" borderId="23" xfId="0" applyFont="1" applyFill="1" applyBorder="1" applyAlignment="1" applyProtection="1">
      <alignment horizontal="centerContinuous" vertical="center"/>
      <protection hidden="1"/>
    </xf>
    <xf numFmtId="0" fontId="12" fillId="48" borderId="24" xfId="0" applyFont="1" applyFill="1" applyBorder="1" applyAlignment="1" applyProtection="1">
      <alignment horizontal="centerContinuous" vertical="center"/>
      <protection hidden="1"/>
    </xf>
    <xf numFmtId="0" fontId="29" fillId="61" borderId="0" xfId="0" applyFont="1" applyFill="1" applyAlignment="1">
      <alignment horizontal="centerContinuous" vertical="center"/>
    </xf>
    <xf numFmtId="0" fontId="29" fillId="61" borderId="23" xfId="0" applyFont="1" applyFill="1" applyBorder="1" applyAlignment="1">
      <alignment horizontal="centerContinuous" vertical="center"/>
    </xf>
    <xf numFmtId="0" fontId="12" fillId="58" borderId="38" xfId="0" applyFont="1" applyFill="1" applyBorder="1" applyAlignment="1" applyProtection="1">
      <alignment horizontal="centerContinuous" vertical="center"/>
      <protection locked="0" hidden="1"/>
    </xf>
    <xf numFmtId="0" fontId="2" fillId="61" borderId="35" xfId="0" applyFont="1" applyFill="1" applyBorder="1" applyAlignment="1">
      <alignment vertical="center"/>
    </xf>
    <xf numFmtId="0" fontId="29" fillId="24" borderId="0" xfId="30" applyFont="1" applyBorder="1" applyAlignment="1" applyProtection="1">
      <alignment horizontal="center" vertical="center"/>
    </xf>
    <xf numFmtId="0" fontId="29" fillId="24" borderId="0" xfId="30" applyFont="1" applyAlignment="1" applyProtection="1">
      <alignment horizontal="center" vertical="center"/>
    </xf>
    <xf numFmtId="0" fontId="29" fillId="24" borderId="0" xfId="30" applyFont="1" applyBorder="1" applyAlignment="1" applyProtection="1">
      <alignment vertical="center"/>
    </xf>
    <xf numFmtId="0" fontId="29" fillId="24" borderId="0" xfId="30" applyFont="1" applyBorder="1" applyAlignment="1" applyProtection="1">
      <alignment horizontal="centerContinuous" vertical="center"/>
    </xf>
    <xf numFmtId="0" fontId="3" fillId="47" borderId="56" xfId="0" applyFont="1" applyFill="1" applyBorder="1" applyAlignment="1">
      <alignment horizontal="centerContinuous" vertical="center" wrapText="1"/>
    </xf>
    <xf numFmtId="0" fontId="3" fillId="47" borderId="40" xfId="0" applyFont="1" applyFill="1" applyBorder="1" applyAlignment="1">
      <alignment horizontal="centerContinuous" vertical="center" wrapText="1"/>
    </xf>
    <xf numFmtId="0" fontId="3" fillId="47" borderId="57" xfId="0" applyFont="1" applyFill="1" applyBorder="1" applyAlignment="1">
      <alignment horizontal="centerContinuous" vertical="center" wrapText="1"/>
    </xf>
    <xf numFmtId="0" fontId="29" fillId="24" borderId="32" xfId="30" applyFont="1" applyBorder="1" applyAlignment="1" applyProtection="1">
      <alignment horizontal="centerContinuous"/>
    </xf>
    <xf numFmtId="0" fontId="37" fillId="48" borderId="0" xfId="0" applyFont="1" applyFill="1" applyAlignment="1" applyProtection="1">
      <alignment horizontal="centerContinuous" vertical="top" wrapText="1"/>
      <protection locked="0" hidden="1"/>
    </xf>
    <xf numFmtId="0" fontId="0" fillId="58" borderId="0" xfId="0" applyFill="1" applyAlignment="1">
      <alignment horizontal="centerContinuous"/>
    </xf>
    <xf numFmtId="0" fontId="10" fillId="6" borderId="0" xfId="0" applyFont="1" applyFill="1" applyAlignment="1">
      <alignment horizontal="centerContinuous" vertical="center" wrapText="1"/>
    </xf>
    <xf numFmtId="164" fontId="37" fillId="58" borderId="32" xfId="2" applyNumberFormat="1" applyFont="1" applyFill="1" applyBorder="1" applyAlignment="1" applyProtection="1">
      <alignment horizontal="centerContinuous"/>
      <protection locked="0"/>
    </xf>
    <xf numFmtId="0" fontId="12" fillId="56" borderId="37" xfId="0" applyFont="1" applyFill="1" applyBorder="1" applyAlignment="1">
      <alignment horizontal="centerContinuous" vertical="center" wrapText="1"/>
    </xf>
    <xf numFmtId="0" fontId="12" fillId="56" borderId="29" xfId="0" applyFont="1" applyFill="1" applyBorder="1" applyAlignment="1">
      <alignment horizontal="centerContinuous" vertical="center" wrapText="1"/>
    </xf>
    <xf numFmtId="0" fontId="10" fillId="49" borderId="0" xfId="0" applyFont="1" applyFill="1" applyAlignment="1">
      <alignment vertical="center"/>
    </xf>
    <xf numFmtId="0" fontId="12" fillId="6" borderId="27" xfId="0" applyFont="1" applyFill="1" applyBorder="1" applyAlignment="1">
      <alignment horizontal="centerContinuous" vertical="center" wrapText="1"/>
    </xf>
    <xf numFmtId="0" fontId="12" fillId="6" borderId="0" xfId="0" applyFont="1" applyFill="1" applyAlignment="1">
      <alignment horizontal="centerContinuous" vertical="center" wrapText="1"/>
    </xf>
    <xf numFmtId="0" fontId="12" fillId="6" borderId="37" xfId="0" applyFont="1" applyFill="1" applyBorder="1" applyAlignment="1">
      <alignment horizontal="centerContinuous" vertical="center" wrapText="1"/>
    </xf>
    <xf numFmtId="0" fontId="15" fillId="6" borderId="33" xfId="0" applyFont="1" applyFill="1" applyBorder="1" applyAlignment="1">
      <alignment vertical="center" wrapText="1"/>
    </xf>
    <xf numFmtId="0" fontId="15" fillId="6" borderId="31" xfId="0" applyFont="1" applyFill="1" applyBorder="1" applyAlignment="1">
      <alignment vertical="center"/>
    </xf>
    <xf numFmtId="0" fontId="43" fillId="13" borderId="0" xfId="0" applyFont="1" applyFill="1" applyAlignment="1">
      <alignment horizontal="centerContinuous" vertical="center"/>
    </xf>
    <xf numFmtId="44" fontId="28" fillId="5" borderId="0" xfId="1" applyFont="1" applyFill="1" applyBorder="1" applyAlignment="1" applyProtection="1">
      <alignment horizontal="center" vertical="center"/>
    </xf>
    <xf numFmtId="0" fontId="27" fillId="56" borderId="32" xfId="0" applyFont="1" applyFill="1" applyBorder="1" applyAlignment="1">
      <alignment horizontal="centerContinuous" vertical="center" wrapText="1"/>
    </xf>
    <xf numFmtId="0" fontId="0" fillId="9" borderId="0" xfId="0" applyFill="1" applyAlignment="1">
      <alignment horizontal="left" vertical="center"/>
    </xf>
    <xf numFmtId="0" fontId="27" fillId="0" borderId="0" xfId="0" applyFont="1" applyAlignment="1" applyProtection="1">
      <alignment vertical="center"/>
      <protection locked="0"/>
    </xf>
    <xf numFmtId="4" fontId="0" fillId="0" borderId="1" xfId="0" applyNumberFormat="1" applyBorder="1"/>
    <xf numFmtId="4" fontId="0" fillId="0" borderId="0" xfId="0" applyNumberFormat="1"/>
    <xf numFmtId="10" fontId="0" fillId="0" borderId="1" xfId="6" applyNumberFormat="1" applyFont="1" applyFill="1" applyBorder="1" applyAlignment="1">
      <alignment vertical="top"/>
    </xf>
    <xf numFmtId="0" fontId="2" fillId="0" borderId="1" xfId="3" applyFont="1" applyBorder="1" applyProtection="1">
      <protection locked="0"/>
    </xf>
    <xf numFmtId="14" fontId="0" fillId="0" borderId="1" xfId="0" applyNumberFormat="1" applyBorder="1"/>
    <xf numFmtId="49" fontId="32" fillId="0" borderId="1" xfId="0" applyNumberFormat="1" applyFont="1" applyBorder="1" applyAlignment="1">
      <alignment horizontal="left" vertical="top"/>
    </xf>
    <xf numFmtId="0" fontId="35" fillId="0" borderId="1" xfId="0" applyFont="1" applyBorder="1" applyAlignment="1">
      <alignment horizontal="left"/>
    </xf>
    <xf numFmtId="49" fontId="35" fillId="0" borderId="1" xfId="0" applyNumberFormat="1" applyFont="1" applyBorder="1" applyAlignment="1">
      <alignment horizontal="left"/>
    </xf>
    <xf numFmtId="0" fontId="7" fillId="0" borderId="1" xfId="3" applyBorder="1"/>
    <xf numFmtId="0" fontId="91" fillId="0" borderId="0" xfId="0" applyFont="1"/>
    <xf numFmtId="0" fontId="7" fillId="0" borderId="0" xfId="3"/>
    <xf numFmtId="0" fontId="32" fillId="0" borderId="1" xfId="0" applyFont="1" applyBorder="1"/>
    <xf numFmtId="17" fontId="0" fillId="0" borderId="1" xfId="0" applyNumberFormat="1" applyBorder="1"/>
    <xf numFmtId="17" fontId="30" fillId="0" borderId="1" xfId="0" applyNumberFormat="1" applyFont="1" applyBorder="1"/>
    <xf numFmtId="0" fontId="7" fillId="0" borderId="1" xfId="3" applyBorder="1" applyAlignment="1">
      <alignment horizontal="left"/>
    </xf>
    <xf numFmtId="0" fontId="94" fillId="0" borderId="1" xfId="0" applyFont="1" applyBorder="1" applyAlignment="1">
      <alignment vertical="center"/>
    </xf>
    <xf numFmtId="0" fontId="26" fillId="0" borderId="1" xfId="3" applyFont="1" applyBorder="1" applyProtection="1">
      <protection locked="0"/>
    </xf>
    <xf numFmtId="0" fontId="33" fillId="0" borderId="1" xfId="0" applyFont="1" applyBorder="1" applyAlignment="1">
      <alignment vertical="center"/>
    </xf>
    <xf numFmtId="0" fontId="33" fillId="0" borderId="1" xfId="3" applyFont="1" applyBorder="1" applyAlignment="1">
      <alignment horizontal="center" vertical="top"/>
    </xf>
    <xf numFmtId="49" fontId="1" fillId="0" borderId="1" xfId="0" applyNumberFormat="1" applyFont="1" applyBorder="1" applyAlignment="1">
      <alignment horizontal="left"/>
    </xf>
    <xf numFmtId="0" fontId="1" fillId="0" borderId="1" xfId="0" applyFont="1" applyBorder="1" applyAlignment="1">
      <alignment horizontal="left"/>
    </xf>
    <xf numFmtId="0" fontId="30" fillId="0" borderId="1" xfId="3" applyFont="1" applyBorder="1" applyProtection="1">
      <protection locked="0"/>
    </xf>
    <xf numFmtId="14" fontId="0" fillId="0" borderId="1" xfId="0" applyNumberFormat="1" applyBorder="1" applyAlignment="1">
      <alignment horizontal="center"/>
    </xf>
    <xf numFmtId="49" fontId="30" fillId="0" borderId="1" xfId="0" applyNumberFormat="1" applyFont="1" applyBorder="1" applyAlignment="1">
      <alignment horizontal="left"/>
    </xf>
    <xf numFmtId="0" fontId="30" fillId="0" borderId="1" xfId="0" applyFont="1" applyBorder="1" applyAlignment="1">
      <alignment horizontal="left"/>
    </xf>
    <xf numFmtId="0" fontId="83" fillId="0" borderId="0" xfId="0" applyFont="1"/>
    <xf numFmtId="0" fontId="99" fillId="6" borderId="1" xfId="3" applyFont="1" applyFill="1" applyBorder="1" applyAlignment="1">
      <alignment horizontal="center" vertical="center" wrapText="1"/>
    </xf>
    <xf numFmtId="0" fontId="1" fillId="0" borderId="1" xfId="3" applyFont="1" applyBorder="1"/>
    <xf numFmtId="0" fontId="1" fillId="0" borderId="8" xfId="3" applyFont="1" applyBorder="1"/>
    <xf numFmtId="0" fontId="1" fillId="0" borderId="0" xfId="3" applyFont="1"/>
    <xf numFmtId="0" fontId="3" fillId="0" borderId="0" xfId="0" applyFont="1"/>
    <xf numFmtId="0" fontId="26" fillId="48" borderId="22" xfId="0" applyFont="1" applyFill="1" applyBorder="1" applyAlignment="1">
      <alignment horizontal="center"/>
    </xf>
    <xf numFmtId="0" fontId="26" fillId="48" borderId="24" xfId="0" applyFont="1" applyFill="1" applyBorder="1" applyAlignment="1">
      <alignment horizontal="center"/>
    </xf>
    <xf numFmtId="0" fontId="26" fillId="0" borderId="35" xfId="0" applyFont="1" applyBorder="1" applyAlignment="1">
      <alignment horizontal="center"/>
    </xf>
    <xf numFmtId="0" fontId="29" fillId="62" borderId="61" xfId="0" applyFont="1" applyFill="1" applyBorder="1" applyAlignment="1">
      <alignment horizontal="center" vertical="top"/>
    </xf>
    <xf numFmtId="0" fontId="29" fillId="12" borderId="61" xfId="0" applyFont="1" applyFill="1" applyBorder="1" applyAlignment="1">
      <alignment horizontal="center" vertical="top"/>
    </xf>
    <xf numFmtId="0" fontId="29" fillId="12" borderId="61" xfId="0" applyFont="1" applyFill="1" applyBorder="1" applyAlignment="1">
      <alignment horizontal="center"/>
    </xf>
    <xf numFmtId="0" fontId="0" fillId="9" borderId="61" xfId="0" applyFill="1" applyBorder="1" applyAlignment="1">
      <alignment horizontal="center" vertical="center"/>
    </xf>
    <xf numFmtId="3" fontId="0" fillId="0" borderId="61" xfId="0" applyNumberFormat="1" applyBorder="1" applyAlignment="1">
      <alignment horizontal="center" vertical="center"/>
    </xf>
    <xf numFmtId="14" fontId="0" fillId="0" borderId="61" xfId="0" applyNumberFormat="1" applyBorder="1"/>
    <xf numFmtId="0" fontId="0" fillId="0" borderId="61" xfId="0" applyBorder="1" applyAlignment="1">
      <alignment horizontal="center" vertical="center" wrapText="1"/>
    </xf>
    <xf numFmtId="0" fontId="0" fillId="0" borderId="61" xfId="0" applyBorder="1" applyAlignment="1">
      <alignment horizontal="center" vertical="center"/>
    </xf>
    <xf numFmtId="0" fontId="0" fillId="0" borderId="61" xfId="0" applyBorder="1" applyAlignment="1">
      <alignment vertical="center"/>
    </xf>
    <xf numFmtId="14" fontId="0" fillId="0" borderId="61" xfId="0" applyNumberFormat="1" applyBorder="1" applyAlignment="1">
      <alignment vertical="center"/>
    </xf>
    <xf numFmtId="0" fontId="30" fillId="0" borderId="61" xfId="0" applyFont="1" applyBorder="1" applyAlignment="1">
      <alignment horizontal="center" vertical="center"/>
    </xf>
    <xf numFmtId="0" fontId="0" fillId="9" borderId="61" xfId="0" applyFill="1" applyBorder="1" applyAlignment="1">
      <alignment horizontal="center" vertical="center" wrapText="1"/>
    </xf>
    <xf numFmtId="0" fontId="30" fillId="0" borderId="61" xfId="62" applyFont="1" applyBorder="1" applyAlignment="1">
      <alignment horizontal="center" vertical="center"/>
    </xf>
    <xf numFmtId="0" fontId="7" fillId="0" borderId="1" xfId="10" applyFont="1" applyBorder="1" applyAlignment="1">
      <alignment horizontal="center"/>
    </xf>
    <xf numFmtId="0" fontId="7" fillId="0" borderId="1" xfId="10" applyFont="1" applyBorder="1" applyAlignment="1">
      <alignment wrapText="1"/>
    </xf>
    <xf numFmtId="3" fontId="0" fillId="0" borderId="0" xfId="0" applyNumberFormat="1"/>
    <xf numFmtId="0" fontId="7" fillId="0" borderId="1" xfId="10" applyFont="1" applyBorder="1" applyAlignment="1">
      <alignment horizontal="right" wrapText="1"/>
    </xf>
    <xf numFmtId="43" fontId="0" fillId="0" borderId="0" xfId="2" applyFont="1" applyFill="1"/>
    <xf numFmtId="164" fontId="34" fillId="0" borderId="1" xfId="2" applyNumberFormat="1" applyFont="1" applyFill="1" applyBorder="1" applyAlignment="1">
      <alignment horizontal="center"/>
    </xf>
    <xf numFmtId="3" fontId="0" fillId="0" borderId="0" xfId="0" applyNumberFormat="1" applyAlignment="1">
      <alignment horizontal="right"/>
    </xf>
    <xf numFmtId="164" fontId="0" fillId="0" borderId="1" xfId="2" applyNumberFormat="1" applyFont="1" applyFill="1" applyBorder="1" applyAlignment="1">
      <alignment horizontal="center"/>
    </xf>
    <xf numFmtId="0" fontId="0" fillId="0" borderId="52" xfId="0" applyBorder="1"/>
    <xf numFmtId="164" fontId="0" fillId="0" borderId="0" xfId="2" applyNumberFormat="1" applyFont="1" applyFill="1" applyAlignment="1">
      <alignment horizontal="center"/>
    </xf>
    <xf numFmtId="0" fontId="7" fillId="0" borderId="8" xfId="10" applyFont="1" applyBorder="1" applyAlignment="1">
      <alignment horizontal="right" wrapText="1"/>
    </xf>
    <xf numFmtId="0" fontId="7" fillId="65" borderId="12" xfId="10" applyFont="1" applyFill="1" applyBorder="1" applyAlignment="1">
      <alignment horizontal="center"/>
    </xf>
    <xf numFmtId="0" fontId="7" fillId="65" borderId="1" xfId="10" applyFont="1" applyFill="1" applyBorder="1" applyAlignment="1">
      <alignment horizontal="center"/>
    </xf>
    <xf numFmtId="164" fontId="7" fillId="65" borderId="1" xfId="2" applyNumberFormat="1" applyFont="1" applyFill="1" applyBorder="1" applyAlignment="1">
      <alignment horizontal="center"/>
    </xf>
    <xf numFmtId="0" fontId="7" fillId="0" borderId="1" xfId="66" applyFont="1" applyBorder="1" applyAlignment="1">
      <alignment wrapText="1"/>
    </xf>
    <xf numFmtId="0" fontId="7" fillId="0" borderId="1" xfId="66" applyFont="1" applyBorder="1" applyAlignment="1">
      <alignment horizontal="right" wrapText="1"/>
    </xf>
    <xf numFmtId="0" fontId="29" fillId="0" borderId="2" xfId="0" applyFont="1" applyBorder="1" applyAlignment="1">
      <alignment horizontal="left" vertical="center" wrapText="1"/>
    </xf>
    <xf numFmtId="0" fontId="29" fillId="0" borderId="0" xfId="0" applyFont="1" applyAlignment="1">
      <alignment horizontal="left" vertical="center" wrapText="1"/>
    </xf>
    <xf numFmtId="0" fontId="0" fillId="0" borderId="8" xfId="0" applyBorder="1" applyAlignment="1">
      <alignment horizontal="left" vertical="center" wrapText="1"/>
    </xf>
    <xf numFmtId="0" fontId="103" fillId="0" borderId="4" xfId="66" applyBorder="1"/>
    <xf numFmtId="0" fontId="15" fillId="60" borderId="27" xfId="0" applyFont="1" applyFill="1" applyBorder="1" applyAlignment="1" applyProtection="1">
      <alignment horizontal="center" vertical="center" wrapText="1"/>
      <protection locked="0"/>
    </xf>
    <xf numFmtId="0" fontId="0" fillId="0" borderId="61" xfId="0" applyBorder="1" applyAlignment="1">
      <alignment horizontal="center"/>
    </xf>
    <xf numFmtId="0" fontId="30" fillId="0" borderId="61" xfId="0" applyFont="1" applyBorder="1" applyAlignment="1">
      <alignment horizontal="center"/>
    </xf>
    <xf numFmtId="0" fontId="0" fillId="7" borderId="61" xfId="0" applyFill="1" applyBorder="1"/>
    <xf numFmtId="0" fontId="29" fillId="24" borderId="61" xfId="30" applyFont="1" applyBorder="1" applyAlignment="1" applyProtection="1">
      <alignment horizontal="center" vertical="center"/>
    </xf>
    <xf numFmtId="0" fontId="32" fillId="0" borderId="61" xfId="0" applyFont="1" applyBorder="1" applyAlignment="1">
      <alignment horizontal="center" vertical="center"/>
    </xf>
    <xf numFmtId="0" fontId="8" fillId="6" borderId="61" xfId="3" applyFont="1" applyFill="1" applyBorder="1" applyAlignment="1">
      <alignment horizontal="center" vertical="center" wrapText="1"/>
    </xf>
    <xf numFmtId="3" fontId="8" fillId="6" borderId="61" xfId="7" applyNumberFormat="1" applyFont="1" applyFill="1" applyBorder="1" applyAlignment="1">
      <alignment horizontal="center" vertical="center" wrapText="1"/>
    </xf>
    <xf numFmtId="164" fontId="8" fillId="6" borderId="61" xfId="7" applyNumberFormat="1" applyFont="1" applyFill="1" applyBorder="1" applyAlignment="1">
      <alignment horizontal="center" vertical="center" wrapText="1"/>
    </xf>
    <xf numFmtId="0" fontId="7" fillId="0" borderId="61" xfId="3" applyBorder="1" applyAlignment="1">
      <alignment horizontal="center" vertical="center" wrapText="1"/>
    </xf>
    <xf numFmtId="0" fontId="0" fillId="0" borderId="61" xfId="3" applyFont="1" applyBorder="1" applyAlignment="1">
      <alignment vertical="top"/>
    </xf>
    <xf numFmtId="3" fontId="0" fillId="0" borderId="61" xfId="3" applyNumberFormat="1" applyFont="1" applyBorder="1" applyAlignment="1">
      <alignment horizontal="center" vertical="top"/>
    </xf>
    <xf numFmtId="0" fontId="7" fillId="0" borderId="61" xfId="3" applyBorder="1" applyAlignment="1">
      <alignment horizontal="center"/>
    </xf>
    <xf numFmtId="0" fontId="30" fillId="0" borderId="61" xfId="3" applyFont="1" applyBorder="1" applyAlignment="1">
      <alignment horizontal="center" vertical="top"/>
    </xf>
    <xf numFmtId="0" fontId="35" fillId="0" borderId="61" xfId="3" applyFont="1" applyBorder="1" applyAlignment="1">
      <alignment horizontal="center" vertical="top"/>
    </xf>
    <xf numFmtId="0" fontId="0" fillId="0" borderId="61" xfId="3" applyFont="1" applyBorder="1"/>
    <xf numFmtId="0" fontId="0" fillId="9" borderId="61" xfId="0" applyFill="1" applyBorder="1"/>
    <xf numFmtId="0" fontId="0" fillId="9" borderId="61" xfId="0" applyFill="1" applyBorder="1" applyAlignment="1">
      <alignment horizontal="center"/>
    </xf>
    <xf numFmtId="164" fontId="0" fillId="0" borderId="61" xfId="7" applyNumberFormat="1" applyFont="1" applyFill="1" applyBorder="1" applyAlignment="1">
      <alignment horizontal="center" vertical="top"/>
    </xf>
    <xf numFmtId="164" fontId="30" fillId="0" borderId="61" xfId="7" applyNumberFormat="1" applyFont="1" applyFill="1" applyBorder="1" applyAlignment="1">
      <alignment horizontal="center" vertical="top"/>
    </xf>
    <xf numFmtId="164" fontId="83" fillId="0" borderId="61" xfId="7" applyNumberFormat="1" applyFont="1" applyFill="1" applyBorder="1" applyAlignment="1">
      <alignment horizontal="center" vertical="top"/>
    </xf>
    <xf numFmtId="0" fontId="30" fillId="0" borderId="61" xfId="3" applyFont="1" applyBorder="1" applyAlignment="1">
      <alignment horizontal="center"/>
    </xf>
    <xf numFmtId="0" fontId="85" fillId="0" borderId="61" xfId="3" applyFont="1" applyBorder="1"/>
    <xf numFmtId="3" fontId="0" fillId="0" borderId="61" xfId="2" applyNumberFormat="1" applyFont="1" applyBorder="1" applyAlignment="1">
      <alignment horizontal="center"/>
    </xf>
    <xf numFmtId="3" fontId="0" fillId="0" borderId="61" xfId="3" applyNumberFormat="1" applyFont="1" applyBorder="1" applyAlignment="1">
      <alignment horizontal="center"/>
    </xf>
    <xf numFmtId="0" fontId="95" fillId="0" borderId="61" xfId="3" applyFont="1" applyBorder="1" applyAlignment="1">
      <alignment horizontal="center"/>
    </xf>
    <xf numFmtId="3" fontId="0" fillId="0" borderId="61" xfId="7" applyNumberFormat="1" applyFont="1" applyBorder="1" applyAlignment="1">
      <alignment horizontal="center" vertical="top"/>
    </xf>
    <xf numFmtId="0" fontId="35" fillId="0" borderId="61" xfId="3" applyFont="1" applyBorder="1" applyAlignment="1">
      <alignment horizontal="center"/>
    </xf>
    <xf numFmtId="0" fontId="0" fillId="0" borderId="61" xfId="3" applyFont="1" applyBorder="1" applyAlignment="1">
      <alignment horizontal="center"/>
    </xf>
    <xf numFmtId="0" fontId="84" fillId="0" borderId="61" xfId="3" applyFont="1" applyBorder="1"/>
    <xf numFmtId="0" fontId="44" fillId="0" borderId="61" xfId="3" applyFont="1" applyBorder="1" applyAlignment="1">
      <alignment horizontal="center"/>
    </xf>
    <xf numFmtId="0" fontId="44" fillId="0" borderId="61" xfId="3" applyFont="1" applyBorder="1" applyAlignment="1">
      <alignment horizontal="center" vertical="top"/>
    </xf>
    <xf numFmtId="0" fontId="33" fillId="0" borderId="61" xfId="3" applyFont="1" applyBorder="1" applyAlignment="1">
      <alignment horizontal="center" vertical="top"/>
    </xf>
    <xf numFmtId="0" fontId="0" fillId="9" borderId="61" xfId="0" applyFill="1" applyBorder="1" applyAlignment="1">
      <alignment vertical="center"/>
    </xf>
    <xf numFmtId="0" fontId="95" fillId="0" borderId="61" xfId="0" applyFont="1" applyBorder="1" applyAlignment="1">
      <alignment horizontal="center"/>
    </xf>
    <xf numFmtId="0" fontId="95" fillId="0" borderId="61" xfId="3" applyFont="1" applyBorder="1" applyAlignment="1">
      <alignment horizontal="center" vertical="top"/>
    </xf>
    <xf numFmtId="3" fontId="0" fillId="0" borderId="61" xfId="3" applyNumberFormat="1" applyFont="1" applyBorder="1" applyAlignment="1">
      <alignment horizontal="center" vertical="top" wrapText="1"/>
    </xf>
    <xf numFmtId="0" fontId="0" fillId="9" borderId="61" xfId="0" applyFill="1" applyBorder="1" applyAlignment="1">
      <alignment horizontal="left"/>
    </xf>
    <xf numFmtId="0" fontId="0" fillId="9" borderId="61" xfId="0" applyFill="1" applyBorder="1" applyAlignment="1">
      <alignment vertical="center" wrapText="1"/>
    </xf>
    <xf numFmtId="0" fontId="96" fillId="7" borderId="61" xfId="0" applyFont="1" applyFill="1" applyBorder="1" applyAlignment="1">
      <alignment horizontal="center"/>
    </xf>
    <xf numFmtId="0" fontId="33" fillId="0" borderId="61" xfId="0" applyFont="1" applyBorder="1" applyAlignment="1">
      <alignment horizontal="left"/>
    </xf>
    <xf numFmtId="3" fontId="7" fillId="0" borderId="61" xfId="2" applyNumberFormat="1" applyFont="1" applyFill="1" applyBorder="1" applyAlignment="1">
      <alignment horizontal="center"/>
    </xf>
    <xf numFmtId="0" fontId="7" fillId="0" borderId="61" xfId="3" applyBorder="1" applyAlignment="1">
      <alignment vertical="top"/>
    </xf>
    <xf numFmtId="49" fontId="33" fillId="0" borderId="61" xfId="0" applyNumberFormat="1" applyFont="1" applyBorder="1" applyAlignment="1">
      <alignment horizontal="left"/>
    </xf>
    <xf numFmtId="49" fontId="30" fillId="0" borderId="61" xfId="0" applyNumberFormat="1" applyFont="1" applyBorder="1" applyAlignment="1">
      <alignment horizontal="left"/>
    </xf>
    <xf numFmtId="0" fontId="30" fillId="0" borderId="61" xfId="0" applyFont="1" applyBorder="1" applyAlignment="1">
      <alignment horizontal="left"/>
    </xf>
    <xf numFmtId="0" fontId="33" fillId="0" borderId="61" xfId="3" applyFont="1" applyBorder="1" applyAlignment="1">
      <alignment vertical="top"/>
    </xf>
    <xf numFmtId="0" fontId="35" fillId="0" borderId="61" xfId="0" applyFont="1" applyBorder="1" applyAlignment="1">
      <alignment horizontal="left"/>
    </xf>
    <xf numFmtId="49" fontId="35" fillId="0" borderId="61" xfId="0" applyNumberFormat="1" applyFont="1" applyBorder="1" applyAlignment="1">
      <alignment horizontal="left"/>
    </xf>
    <xf numFmtId="3" fontId="7" fillId="0" borderId="61" xfId="2" applyNumberFormat="1" applyFont="1" applyBorder="1" applyAlignment="1">
      <alignment horizontal="center"/>
    </xf>
    <xf numFmtId="0" fontId="18" fillId="47" borderId="31" xfId="0" applyFont="1" applyFill="1" applyBorder="1" applyAlignment="1">
      <alignment horizontal="centerContinuous" vertical="center" wrapText="1"/>
    </xf>
    <xf numFmtId="0" fontId="26" fillId="10" borderId="23" xfId="0" applyFont="1" applyFill="1" applyBorder="1" applyProtection="1">
      <protection locked="0"/>
    </xf>
    <xf numFmtId="0" fontId="20" fillId="10" borderId="0" xfId="0" applyFont="1" applyFill="1"/>
    <xf numFmtId="0" fontId="26" fillId="10" borderId="0" xfId="0" applyFont="1" applyFill="1" applyProtection="1">
      <protection locked="0"/>
    </xf>
    <xf numFmtId="0" fontId="17" fillId="10" borderId="0" xfId="0" applyFont="1" applyFill="1"/>
    <xf numFmtId="0" fontId="26" fillId="10" borderId="22" xfId="0" applyFont="1" applyFill="1" applyBorder="1" applyProtection="1">
      <protection locked="0"/>
    </xf>
    <xf numFmtId="0" fontId="0" fillId="0" borderId="71" xfId="0" applyBorder="1"/>
    <xf numFmtId="167" fontId="7" fillId="65" borderId="1" xfId="10" applyNumberFormat="1" applyFont="1" applyFill="1" applyBorder="1" applyAlignment="1">
      <alignment horizontal="center"/>
    </xf>
    <xf numFmtId="167" fontId="7" fillId="0" borderId="1" xfId="10" applyNumberFormat="1" applyFont="1" applyBorder="1" applyAlignment="1">
      <alignment horizontal="center" wrapText="1"/>
    </xf>
    <xf numFmtId="167" fontId="45" fillId="0" borderId="1" xfId="10" applyNumberFormat="1" applyBorder="1" applyAlignment="1">
      <alignment horizontal="center"/>
    </xf>
    <xf numFmtId="167" fontId="7" fillId="0" borderId="2" xfId="10" applyNumberFormat="1" applyFont="1" applyBorder="1" applyAlignment="1">
      <alignment horizontal="center" wrapText="1"/>
    </xf>
    <xf numFmtId="167" fontId="7" fillId="0" borderId="1" xfId="2" applyNumberFormat="1" applyFont="1" applyFill="1" applyBorder="1" applyAlignment="1">
      <alignment horizontal="center" wrapText="1"/>
    </xf>
    <xf numFmtId="167" fontId="0" fillId="0" borderId="1" xfId="0" applyNumberFormat="1" applyBorder="1" applyAlignment="1">
      <alignment horizontal="center"/>
    </xf>
    <xf numFmtId="167" fontId="0" fillId="0" borderId="1" xfId="2" applyNumberFormat="1" applyFont="1" applyFill="1" applyBorder="1" applyAlignment="1">
      <alignment horizontal="center"/>
    </xf>
    <xf numFmtId="167" fontId="0" fillId="0" borderId="0" xfId="0" applyNumberFormat="1" applyAlignment="1">
      <alignment horizontal="center"/>
    </xf>
    <xf numFmtId="167" fontId="0" fillId="0" borderId="1" xfId="1" applyNumberFormat="1" applyFont="1" applyFill="1" applyBorder="1" applyAlignment="1">
      <alignment horizontal="center"/>
    </xf>
    <xf numFmtId="0" fontId="29" fillId="6" borderId="35" xfId="0" applyFont="1" applyFill="1" applyBorder="1" applyAlignment="1">
      <alignment horizontal="centerContinuous"/>
    </xf>
    <xf numFmtId="167" fontId="0" fillId="54" borderId="31" xfId="2" applyNumberFormat="1" applyFont="1" applyFill="1" applyBorder="1" applyAlignment="1" applyProtection="1">
      <alignment vertical="center"/>
    </xf>
    <xf numFmtId="167" fontId="0" fillId="54" borderId="33" xfId="2" applyNumberFormat="1" applyFont="1" applyFill="1" applyBorder="1" applyAlignment="1" applyProtection="1">
      <alignment vertical="center"/>
    </xf>
    <xf numFmtId="14" fontId="26" fillId="48" borderId="38" xfId="0" applyNumberFormat="1" applyFont="1" applyFill="1" applyBorder="1" applyAlignment="1">
      <alignment horizontal="center"/>
    </xf>
    <xf numFmtId="0" fontId="12" fillId="56" borderId="0" xfId="0" applyFont="1" applyFill="1" applyAlignment="1">
      <alignment horizontal="center" vertical="center" wrapText="1"/>
    </xf>
    <xf numFmtId="0" fontId="43" fillId="2" borderId="0" xfId="0" applyFont="1" applyFill="1" applyAlignment="1">
      <alignment horizontal="center" vertical="center"/>
    </xf>
    <xf numFmtId="0" fontId="37" fillId="56" borderId="0" xfId="0" applyFont="1" applyFill="1" applyAlignment="1">
      <alignment horizontal="center" vertical="center"/>
    </xf>
    <xf numFmtId="0" fontId="10" fillId="10" borderId="0" xfId="0" applyFont="1" applyFill="1" applyAlignment="1">
      <alignment horizontal="center" vertical="center"/>
    </xf>
    <xf numFmtId="0" fontId="12" fillId="6" borderId="0" xfId="0" applyFont="1" applyFill="1" applyAlignment="1">
      <alignment horizontal="center" vertical="center"/>
    </xf>
    <xf numFmtId="44" fontId="14" fillId="5" borderId="0" xfId="1" applyFont="1" applyFill="1" applyBorder="1" applyAlignment="1" applyProtection="1">
      <alignment horizontal="center" vertical="center"/>
    </xf>
    <xf numFmtId="44" fontId="19" fillId="5" borderId="0" xfId="1" applyFont="1" applyFill="1" applyBorder="1" applyAlignment="1" applyProtection="1">
      <alignment horizontal="center" vertical="center"/>
    </xf>
    <xf numFmtId="44" fontId="106" fillId="57" borderId="0" xfId="1" applyFont="1" applyFill="1" applyBorder="1" applyAlignment="1" applyProtection="1">
      <alignment horizontal="center" vertical="center"/>
    </xf>
    <xf numFmtId="44" fontId="18" fillId="51" borderId="35" xfId="1" applyFont="1" applyFill="1" applyBorder="1" applyAlignment="1" applyProtection="1">
      <alignment horizontal="center" vertical="center"/>
    </xf>
    <xf numFmtId="0" fontId="2" fillId="0" borderId="0" xfId="0" applyFont="1" applyAlignment="1" applyProtection="1">
      <alignment horizontal="center"/>
      <protection locked="0"/>
    </xf>
    <xf numFmtId="44" fontId="18" fillId="50" borderId="0" xfId="1" applyFont="1" applyFill="1" applyBorder="1" applyAlignment="1" applyProtection="1">
      <alignment horizontal="center" vertical="center"/>
    </xf>
    <xf numFmtId="0" fontId="17" fillId="0" borderId="0" xfId="0" applyFont="1" applyAlignment="1">
      <alignment horizontal="center"/>
    </xf>
    <xf numFmtId="167" fontId="0" fillId="10" borderId="31" xfId="1" applyNumberFormat="1" applyFont="1" applyFill="1" applyBorder="1" applyAlignment="1" applyProtection="1">
      <protection locked="0"/>
    </xf>
    <xf numFmtId="167" fontId="0" fillId="10" borderId="33" xfId="1" applyNumberFormat="1" applyFont="1" applyFill="1" applyBorder="1" applyAlignment="1" applyProtection="1">
      <protection locked="0"/>
    </xf>
    <xf numFmtId="0" fontId="98" fillId="11" borderId="62" xfId="65" applyFont="1" applyFill="1" applyBorder="1" applyAlignment="1">
      <alignment horizontal="center" vertical="center"/>
    </xf>
    <xf numFmtId="3" fontId="79" fillId="6" borderId="22" xfId="2" applyNumberFormat="1" applyFont="1" applyFill="1" applyBorder="1" applyAlignment="1" applyProtection="1">
      <alignment horizontal="center" vertical="center"/>
    </xf>
    <xf numFmtId="3" fontId="79" fillId="6" borderId="23" xfId="2" applyNumberFormat="1" applyFont="1" applyFill="1" applyBorder="1" applyAlignment="1" applyProtection="1">
      <alignment horizontal="center" vertical="center"/>
    </xf>
    <xf numFmtId="3" fontId="79" fillId="6" borderId="24" xfId="2" applyNumberFormat="1" applyFont="1" applyFill="1" applyBorder="1" applyAlignment="1" applyProtection="1">
      <alignment horizontal="center" vertical="center"/>
    </xf>
    <xf numFmtId="0" fontId="36" fillId="0" borderId="1" xfId="0" applyFont="1" applyBorder="1" applyAlignment="1">
      <alignment horizontal="center" wrapText="1"/>
    </xf>
    <xf numFmtId="44" fontId="10" fillId="49" borderId="34" xfId="0" applyNumberFormat="1" applyFont="1" applyFill="1" applyBorder="1" applyAlignment="1" applyProtection="1">
      <alignment horizontal="center" vertical="center"/>
      <protection locked="0"/>
    </xf>
    <xf numFmtId="44" fontId="10" fillId="49" borderId="35" xfId="0" applyNumberFormat="1" applyFont="1" applyFill="1" applyBorder="1" applyAlignment="1" applyProtection="1">
      <alignment horizontal="center" vertical="center"/>
      <protection locked="0"/>
    </xf>
    <xf numFmtId="0" fontId="36" fillId="0" borderId="2" xfId="0" applyFont="1" applyBorder="1" applyAlignment="1">
      <alignment horizontal="center" wrapText="1"/>
    </xf>
    <xf numFmtId="0" fontId="36" fillId="0" borderId="4" xfId="0" applyFont="1" applyBorder="1" applyAlignment="1">
      <alignment horizontal="center" wrapText="1"/>
    </xf>
    <xf numFmtId="44" fontId="11" fillId="5" borderId="10" xfId="1" applyFont="1" applyFill="1" applyBorder="1" applyAlignment="1" applyProtection="1">
      <alignment horizontal="center" vertical="center"/>
    </xf>
    <xf numFmtId="44" fontId="11" fillId="5" borderId="11" xfId="1" applyFont="1" applyFill="1" applyBorder="1" applyAlignment="1" applyProtection="1">
      <alignment horizontal="center" vertical="center"/>
    </xf>
    <xf numFmtId="0" fontId="18" fillId="48" borderId="0" xfId="0" applyFont="1" applyFill="1" applyAlignment="1" applyProtection="1">
      <alignment horizontal="center" vertical="center"/>
      <protection locked="0"/>
    </xf>
    <xf numFmtId="0" fontId="4" fillId="3" borderId="0" xfId="0" applyFont="1" applyFill="1" applyAlignment="1">
      <alignment horizontal="center" vertical="center" wrapText="1"/>
    </xf>
    <xf numFmtId="0" fontId="4" fillId="3" borderId="35" xfId="0" applyFont="1" applyFill="1" applyBorder="1" applyAlignment="1">
      <alignment horizontal="center" vertical="center" wrapText="1"/>
    </xf>
    <xf numFmtId="0" fontId="0" fillId="6" borderId="0" xfId="0" applyFill="1" applyAlignment="1" applyProtection="1">
      <alignment horizontal="center"/>
      <protection locked="0"/>
    </xf>
    <xf numFmtId="0" fontId="27" fillId="6" borderId="1" xfId="0" applyFont="1" applyFill="1" applyBorder="1" applyAlignment="1">
      <alignment horizontal="center" vertical="center"/>
    </xf>
    <xf numFmtId="0" fontId="27" fillId="10" borderId="1" xfId="0" applyFont="1" applyFill="1" applyBorder="1" applyAlignment="1">
      <alignment horizontal="center" vertical="center"/>
    </xf>
    <xf numFmtId="0" fontId="40" fillId="0" borderId="0" xfId="0" applyFont="1" applyAlignment="1" applyProtection="1">
      <alignment horizontal="left" vertical="center"/>
      <protection locked="0"/>
    </xf>
    <xf numFmtId="0" fontId="15" fillId="6" borderId="35" xfId="0" applyFont="1" applyFill="1" applyBorder="1" applyAlignment="1">
      <alignment horizontal="left" vertical="center" wrapText="1"/>
    </xf>
    <xf numFmtId="0" fontId="15" fillId="6" borderId="36" xfId="0" applyFont="1" applyFill="1" applyBorder="1" applyAlignment="1">
      <alignment horizontal="left" vertical="center" wrapText="1"/>
    </xf>
    <xf numFmtId="0" fontId="15" fillId="10" borderId="34" xfId="0" applyFont="1" applyFill="1" applyBorder="1" applyAlignment="1" applyProtection="1">
      <alignment horizontal="center" vertical="center"/>
      <protection locked="0"/>
    </xf>
    <xf numFmtId="0" fontId="15" fillId="10" borderId="35" xfId="0" applyFont="1" applyFill="1" applyBorder="1" applyAlignment="1" applyProtection="1">
      <alignment horizontal="center" vertical="center"/>
      <protection locked="0"/>
    </xf>
    <xf numFmtId="0" fontId="15" fillId="0" borderId="35" xfId="0" applyFont="1" applyBorder="1" applyAlignment="1">
      <alignment horizontal="left" vertical="center" wrapText="1"/>
    </xf>
    <xf numFmtId="0" fontId="15" fillId="0" borderId="36" xfId="0" applyFont="1" applyBorder="1" applyAlignment="1">
      <alignment horizontal="left" vertical="center" wrapText="1"/>
    </xf>
    <xf numFmtId="0" fontId="15" fillId="0" borderId="34" xfId="0" applyFont="1" applyBorder="1" applyAlignment="1" applyProtection="1">
      <alignment horizontal="center" vertical="center"/>
      <protection locked="0"/>
    </xf>
    <xf numFmtId="0" fontId="15" fillId="0" borderId="35" xfId="0" applyFont="1" applyBorder="1" applyAlignment="1" applyProtection="1">
      <alignment horizontal="center" vertical="center"/>
      <protection locked="0"/>
    </xf>
    <xf numFmtId="0" fontId="26" fillId="51" borderId="23" xfId="0" applyFont="1" applyFill="1" applyBorder="1" applyAlignment="1" applyProtection="1">
      <alignment horizontal="center"/>
      <protection locked="0"/>
    </xf>
    <xf numFmtId="0" fontId="26" fillId="51" borderId="24" xfId="0" applyFont="1" applyFill="1" applyBorder="1" applyAlignment="1" applyProtection="1">
      <alignment horizontal="center"/>
      <protection locked="0"/>
    </xf>
    <xf numFmtId="0" fontId="15" fillId="10" borderId="27" xfId="0" applyFont="1" applyFill="1" applyBorder="1" applyAlignment="1">
      <alignment horizontal="center" vertical="center"/>
    </xf>
    <xf numFmtId="0" fontId="15" fillId="10" borderId="0" xfId="0" applyFont="1" applyFill="1" applyAlignment="1">
      <alignment horizontal="center" vertical="center"/>
    </xf>
    <xf numFmtId="0" fontId="15" fillId="6" borderId="0" xfId="0" applyFont="1" applyFill="1" applyAlignment="1">
      <alignment horizontal="center" vertical="center"/>
    </xf>
    <xf numFmtId="0" fontId="15" fillId="6" borderId="37" xfId="0" applyFont="1" applyFill="1" applyBorder="1" applyAlignment="1">
      <alignment horizontal="center" vertical="center"/>
    </xf>
    <xf numFmtId="0" fontId="26" fillId="51" borderId="35" xfId="0" applyFont="1" applyFill="1" applyBorder="1" applyAlignment="1" applyProtection="1">
      <alignment horizontal="center"/>
      <protection locked="0"/>
    </xf>
    <xf numFmtId="0" fontId="26" fillId="51" borderId="36" xfId="0" applyFont="1" applyFill="1" applyBorder="1" applyAlignment="1" applyProtection="1">
      <alignment horizontal="center"/>
      <protection locked="0"/>
    </xf>
    <xf numFmtId="0" fontId="12" fillId="48" borderId="27" xfId="0" applyFont="1" applyFill="1" applyBorder="1" applyAlignment="1">
      <alignment horizontal="left" vertical="center" wrapText="1"/>
    </xf>
    <xf numFmtId="0" fontId="12" fillId="48" borderId="0" xfId="0" applyFont="1" applyFill="1" applyAlignment="1">
      <alignment horizontal="left" vertical="center" wrapText="1"/>
    </xf>
    <xf numFmtId="0" fontId="10" fillId="6" borderId="44" xfId="0" applyFont="1" applyFill="1" applyBorder="1" applyAlignment="1">
      <alignment horizontal="center" vertical="center"/>
    </xf>
    <xf numFmtId="0" fontId="10" fillId="6" borderId="43" xfId="0" applyFont="1" applyFill="1" applyBorder="1" applyAlignment="1">
      <alignment horizontal="center" vertical="center"/>
    </xf>
    <xf numFmtId="0" fontId="29" fillId="6" borderId="35" xfId="0" applyFont="1" applyFill="1" applyBorder="1" applyAlignment="1">
      <alignment horizontal="center"/>
    </xf>
    <xf numFmtId="3" fontId="0" fillId="54" borderId="31" xfId="2" applyNumberFormat="1" applyFont="1" applyFill="1" applyBorder="1" applyAlignment="1" applyProtection="1">
      <alignment horizontal="center" vertical="center"/>
    </xf>
    <xf numFmtId="3" fontId="0" fillId="54" borderId="33" xfId="2" applyNumberFormat="1" applyFont="1" applyFill="1" applyBorder="1" applyAlignment="1" applyProtection="1">
      <alignment horizontal="center" vertical="center"/>
    </xf>
    <xf numFmtId="0" fontId="0" fillId="9" borderId="0" xfId="0" applyFill="1"/>
    <xf numFmtId="0" fontId="12" fillId="58" borderId="38" xfId="0" applyFont="1" applyFill="1" applyBorder="1" applyAlignment="1" applyProtection="1">
      <alignment horizontal="center" vertical="center"/>
      <protection locked="0" hidden="1"/>
    </xf>
    <xf numFmtId="3" fontId="0" fillId="58" borderId="31" xfId="2" applyNumberFormat="1" applyFont="1" applyFill="1" applyBorder="1" applyAlignment="1" applyProtection="1">
      <alignment horizontal="center" vertical="center"/>
    </xf>
    <xf numFmtId="3" fontId="0" fillId="58" borderId="33" xfId="2" applyNumberFormat="1" applyFont="1" applyFill="1" applyBorder="1" applyAlignment="1" applyProtection="1">
      <alignment horizontal="center" vertical="center"/>
    </xf>
    <xf numFmtId="0" fontId="11" fillId="13" borderId="0" xfId="0" applyFont="1" applyFill="1" applyAlignment="1">
      <alignment horizontal="center" vertical="center"/>
    </xf>
    <xf numFmtId="0" fontId="11" fillId="13" borderId="35" xfId="0" applyFont="1" applyFill="1" applyBorder="1" applyAlignment="1">
      <alignment horizontal="center" vertical="center"/>
    </xf>
    <xf numFmtId="0" fontId="11" fillId="13" borderId="0" xfId="0" applyFont="1" applyFill="1" applyAlignment="1">
      <alignment horizontal="center" vertical="center" wrapText="1"/>
    </xf>
    <xf numFmtId="0" fontId="11" fillId="13" borderId="35" xfId="0" applyFont="1" applyFill="1" applyBorder="1" applyAlignment="1">
      <alignment horizontal="center" vertical="center" wrapText="1"/>
    </xf>
    <xf numFmtId="0" fontId="12" fillId="58" borderId="35" xfId="0" applyFont="1" applyFill="1" applyBorder="1" applyAlignment="1">
      <alignment horizontal="center" vertical="center" wrapText="1"/>
    </xf>
    <xf numFmtId="0" fontId="37" fillId="48" borderId="32" xfId="0" applyFont="1" applyFill="1" applyBorder="1" applyAlignment="1" applyProtection="1">
      <alignment horizontal="left" vertical="top" wrapText="1"/>
      <protection locked="0" hidden="1"/>
    </xf>
    <xf numFmtId="0" fontId="37" fillId="48" borderId="0" xfId="0" applyFont="1" applyFill="1" applyAlignment="1" applyProtection="1">
      <alignment horizontal="left" vertical="top" wrapText="1"/>
      <protection locked="0" hidden="1"/>
    </xf>
    <xf numFmtId="0" fontId="12" fillId="6" borderId="32" xfId="0" applyFont="1" applyFill="1" applyBorder="1" applyAlignment="1">
      <alignment horizontal="left" vertical="center"/>
    </xf>
    <xf numFmtId="0" fontId="12" fillId="6" borderId="35" xfId="0" applyFont="1" applyFill="1" applyBorder="1" applyAlignment="1">
      <alignment horizontal="left" vertical="center"/>
    </xf>
    <xf numFmtId="0" fontId="12" fillId="6" borderId="31" xfId="0" applyFont="1" applyFill="1" applyBorder="1" applyAlignment="1">
      <alignment horizontal="left" vertical="center" wrapText="1"/>
    </xf>
    <xf numFmtId="0" fontId="12" fillId="6" borderId="32" xfId="0" applyFont="1" applyFill="1" applyBorder="1" applyAlignment="1">
      <alignment horizontal="left" vertical="center" wrapText="1"/>
    </xf>
    <xf numFmtId="0" fontId="12" fillId="6" borderId="34" xfId="0" applyFont="1" applyFill="1" applyBorder="1" applyAlignment="1">
      <alignment horizontal="left" vertical="center" wrapText="1"/>
    </xf>
    <xf numFmtId="0" fontId="12" fillId="6" borderId="35" xfId="0" applyFont="1" applyFill="1" applyBorder="1" applyAlignment="1">
      <alignment horizontal="left" vertical="center" wrapText="1"/>
    </xf>
    <xf numFmtId="0" fontId="0" fillId="51" borderId="32" xfId="0" applyFill="1" applyBorder="1" applyAlignment="1" applyProtection="1">
      <alignment horizontal="center" vertical="center"/>
      <protection locked="0"/>
    </xf>
    <xf numFmtId="0" fontId="0" fillId="51" borderId="35" xfId="0" applyFill="1" applyBorder="1" applyAlignment="1" applyProtection="1">
      <alignment horizontal="center" vertical="center"/>
      <protection locked="0"/>
    </xf>
    <xf numFmtId="0" fontId="12" fillId="6" borderId="0" xfId="0" applyFont="1" applyFill="1" applyAlignment="1" applyProtection="1">
      <alignment horizontal="left" vertical="center"/>
      <protection locked="0"/>
    </xf>
    <xf numFmtId="0" fontId="12" fillId="6" borderId="0" xfId="0" applyFont="1" applyFill="1" applyAlignment="1" applyProtection="1">
      <alignment horizontal="left" vertical="center" wrapText="1"/>
      <protection locked="0" hidden="1"/>
    </xf>
    <xf numFmtId="0" fontId="12" fillId="56" borderId="32" xfId="0" applyFont="1" applyFill="1" applyBorder="1" applyAlignment="1" applyProtection="1">
      <alignment horizontal="left" vertical="center" wrapText="1"/>
      <protection hidden="1"/>
    </xf>
    <xf numFmtId="0" fontId="12" fillId="47" borderId="38" xfId="0" applyFont="1" applyFill="1" applyBorder="1" applyAlignment="1" applyProtection="1">
      <alignment horizontal="left" vertical="center"/>
      <protection hidden="1"/>
    </xf>
    <xf numFmtId="0" fontId="12" fillId="47" borderId="38" xfId="0" applyFont="1" applyFill="1" applyBorder="1" applyAlignment="1" applyProtection="1">
      <alignment horizontal="center" vertical="center"/>
      <protection hidden="1"/>
    </xf>
    <xf numFmtId="0" fontId="11" fillId="2" borderId="35" xfId="0" applyFont="1" applyFill="1" applyBorder="1" applyAlignment="1">
      <alignment horizontal="center" vertical="top"/>
    </xf>
    <xf numFmtId="0" fontId="12" fillId="0" borderId="31" xfId="0" applyFont="1" applyBorder="1" applyAlignment="1">
      <alignment horizontal="left" vertical="center" wrapText="1"/>
    </xf>
    <xf numFmtId="0" fontId="12" fillId="0" borderId="32" xfId="0" applyFont="1" applyBorder="1" applyAlignment="1">
      <alignment horizontal="left" vertical="center" wrapText="1"/>
    </xf>
    <xf numFmtId="0" fontId="12" fillId="0" borderId="27" xfId="0" applyFont="1" applyBorder="1" applyAlignment="1">
      <alignment horizontal="left" vertical="center" wrapText="1"/>
    </xf>
    <xf numFmtId="0" fontId="12" fillId="0" borderId="0" xfId="0" applyFont="1" applyAlignment="1">
      <alignment horizontal="left" vertical="center" wrapText="1"/>
    </xf>
    <xf numFmtId="44" fontId="10" fillId="10" borderId="27" xfId="0" applyNumberFormat="1" applyFont="1" applyFill="1" applyBorder="1" applyAlignment="1" applyProtection="1">
      <alignment horizontal="center" vertical="center"/>
      <protection locked="0"/>
    </xf>
    <xf numFmtId="44" fontId="10" fillId="10" borderId="0" xfId="0" applyNumberFormat="1" applyFont="1" applyFill="1" applyAlignment="1" applyProtection="1">
      <alignment horizontal="center" vertical="center"/>
      <protection locked="0"/>
    </xf>
    <xf numFmtId="0" fontId="9" fillId="5" borderId="35" xfId="0" applyFont="1" applyFill="1" applyBorder="1" applyAlignment="1">
      <alignment horizontal="center" vertical="center" wrapText="1"/>
    </xf>
    <xf numFmtId="0" fontId="10" fillId="6" borderId="0" xfId="0" applyFont="1" applyFill="1" applyAlignment="1">
      <alignment horizontal="center" vertical="center" wrapText="1"/>
    </xf>
    <xf numFmtId="0" fontId="10" fillId="6" borderId="37" xfId="0" applyFont="1" applyFill="1" applyBorder="1" applyAlignment="1">
      <alignment horizontal="center" vertical="center" wrapText="1"/>
    </xf>
    <xf numFmtId="44" fontId="28" fillId="5" borderId="0" xfId="1" applyFont="1" applyFill="1" applyBorder="1" applyAlignment="1" applyProtection="1">
      <alignment horizontal="center" vertical="center" wrapText="1"/>
    </xf>
    <xf numFmtId="0" fontId="10" fillId="10" borderId="27" xfId="0" applyFont="1" applyFill="1" applyBorder="1" applyAlignment="1">
      <alignment horizontal="left" vertical="center" wrapText="1"/>
    </xf>
    <xf numFmtId="0" fontId="10" fillId="10" borderId="0" xfId="0" applyFont="1" applyFill="1" applyAlignment="1">
      <alignment horizontal="left" vertical="center" wrapText="1"/>
    </xf>
    <xf numFmtId="0" fontId="0" fillId="9" borderId="0" xfId="0" applyFill="1" applyAlignment="1">
      <alignment horizontal="center"/>
    </xf>
    <xf numFmtId="0" fontId="11" fillId="13" borderId="32" xfId="0" applyFont="1" applyFill="1" applyBorder="1" applyAlignment="1">
      <alignment horizontal="center" vertical="center"/>
    </xf>
    <xf numFmtId="44" fontId="28" fillId="5" borderId="0" xfId="1" applyFont="1" applyFill="1" applyBorder="1" applyAlignment="1" applyProtection="1">
      <alignment horizontal="center" vertical="center"/>
    </xf>
    <xf numFmtId="0" fontId="11" fillId="13" borderId="32" xfId="0" applyFont="1" applyFill="1" applyBorder="1" applyAlignment="1">
      <alignment horizontal="center" vertical="center" wrapText="1"/>
    </xf>
    <xf numFmtId="0" fontId="12" fillId="47" borderId="38" xfId="0" applyFont="1" applyFill="1" applyBorder="1" applyAlignment="1" applyProtection="1">
      <alignment vertical="center"/>
      <protection hidden="1"/>
    </xf>
    <xf numFmtId="0" fontId="12" fillId="6" borderId="0" xfId="0" applyFont="1" applyFill="1" applyAlignment="1">
      <alignment horizontal="left" vertical="center"/>
    </xf>
    <xf numFmtId="0" fontId="0" fillId="51" borderId="0" xfId="0" applyFill="1" applyAlignment="1" applyProtection="1">
      <alignment horizontal="center" vertical="center"/>
      <protection locked="0"/>
    </xf>
    <xf numFmtId="0" fontId="12" fillId="55" borderId="32" xfId="0" applyFont="1" applyFill="1" applyBorder="1" applyAlignment="1" applyProtection="1">
      <alignment horizontal="left" vertical="center"/>
      <protection hidden="1"/>
    </xf>
  </cellXfs>
  <cellStyles count="67">
    <cellStyle name="20% - Accent1" xfId="29" builtinId="30" customBuiltin="1"/>
    <cellStyle name="20% - Accent2" xfId="33" builtinId="34" customBuiltin="1"/>
    <cellStyle name="20% - Accent3" xfId="37" builtinId="38" customBuiltin="1"/>
    <cellStyle name="20% - Accent4" xfId="41" builtinId="42" customBuiltin="1"/>
    <cellStyle name="20% - Accent5" xfId="45" builtinId="46" customBuiltin="1"/>
    <cellStyle name="20% - Accent6" xfId="49" builtinId="50" customBuiltin="1"/>
    <cellStyle name="40% - Accent1" xfId="30" builtinId="31" customBuiltin="1"/>
    <cellStyle name="40% - Accent2" xfId="34" builtinId="35" customBuiltin="1"/>
    <cellStyle name="40% - Accent3" xfId="38" builtinId="39" customBuiltin="1"/>
    <cellStyle name="40% - Accent4" xfId="42" builtinId="43" customBuiltin="1"/>
    <cellStyle name="40% - Accent5" xfId="46" builtinId="47" customBuiltin="1"/>
    <cellStyle name="40% - Accent6" xfId="50" builtinId="51" customBuiltin="1"/>
    <cellStyle name="60% - Accent1" xfId="31" builtinId="32" customBuiltin="1"/>
    <cellStyle name="60% - Accent2" xfId="35" builtinId="36" customBuiltin="1"/>
    <cellStyle name="60% - Accent3" xfId="39" builtinId="40" customBuiltin="1"/>
    <cellStyle name="60% - Accent4" xfId="43" builtinId="44" customBuiltin="1"/>
    <cellStyle name="60% - Accent5" xfId="47" builtinId="48" customBuiltin="1"/>
    <cellStyle name="60% - Accent6" xfId="51" builtinId="52" customBuiltin="1"/>
    <cellStyle name="Accent1" xfId="28" builtinId="29" customBuiltin="1"/>
    <cellStyle name="Accent2" xfId="32" builtinId="33" customBuiltin="1"/>
    <cellStyle name="Accent3" xfId="36" builtinId="37" customBuiltin="1"/>
    <cellStyle name="Accent4" xfId="40" builtinId="41" customBuiltin="1"/>
    <cellStyle name="Accent5" xfId="44" builtinId="45" customBuiltin="1"/>
    <cellStyle name="Accent6" xfId="48" builtinId="49" customBuiltin="1"/>
    <cellStyle name="Bad" xfId="17" builtinId="27" customBuiltin="1"/>
    <cellStyle name="Calculation" xfId="21" builtinId="22" customBuiltin="1"/>
    <cellStyle name="Check Cell" xfId="23" builtinId="23" customBuiltin="1"/>
    <cellStyle name="Comma" xfId="2" builtinId="3"/>
    <cellStyle name="Comma 2" xfId="7" xr:uid="{00000000-0005-0000-0000-00001C000000}"/>
    <cellStyle name="Comma 2 2" xfId="57" xr:uid="{00000000-0005-0000-0000-00001D000000}"/>
    <cellStyle name="Comma 2 3" xfId="56" xr:uid="{00000000-0005-0000-0000-00001E000000}"/>
    <cellStyle name="Comma 3" xfId="58" xr:uid="{00000000-0005-0000-0000-00001F000000}"/>
    <cellStyle name="Comma 4" xfId="55" xr:uid="{00000000-0005-0000-0000-000020000000}"/>
    <cellStyle name="Currency" xfId="1" builtinId="4"/>
    <cellStyle name="Currency 2" xfId="4" xr:uid="{00000000-0005-0000-0000-000022000000}"/>
    <cellStyle name="Currency 3" xfId="59" xr:uid="{00000000-0005-0000-0000-000023000000}"/>
    <cellStyle name="Explanatory Text" xfId="26" builtinId="53" customBuiltin="1"/>
    <cellStyle name="Good" xfId="16" builtinId="26" customBuiltin="1"/>
    <cellStyle name="Heading 1" xfId="12" builtinId="16" customBuiltin="1"/>
    <cellStyle name="Heading 2" xfId="13" builtinId="17" customBuiltin="1"/>
    <cellStyle name="Heading 3" xfId="14" builtinId="18" customBuiltin="1"/>
    <cellStyle name="Heading 4" xfId="15" builtinId="19" customBuiltin="1"/>
    <cellStyle name="Hyperlink" xfId="8" builtinId="8"/>
    <cellStyle name="Hyperlink 2" xfId="52" xr:uid="{00000000-0005-0000-0000-00002B000000}"/>
    <cellStyle name="Hyperlink 3" xfId="53" xr:uid="{00000000-0005-0000-0000-00002C000000}"/>
    <cellStyle name="Hyperlink 4" xfId="60" xr:uid="{00000000-0005-0000-0000-00002D000000}"/>
    <cellStyle name="Input" xfId="19" builtinId="20" customBuiltin="1"/>
    <cellStyle name="Linked Cell" xfId="22" builtinId="24" customBuiltin="1"/>
    <cellStyle name="Neutral" xfId="18" builtinId="28" customBuiltin="1"/>
    <cellStyle name="Normal" xfId="0" builtinId="0"/>
    <cellStyle name="Normal 2" xfId="3" xr:uid="{00000000-0005-0000-0000-000032000000}"/>
    <cellStyle name="Normal 2 2" xfId="62" xr:uid="{00000000-0005-0000-0000-000033000000}"/>
    <cellStyle name="Normal 2 3" xfId="61" xr:uid="{00000000-0005-0000-0000-000034000000}"/>
    <cellStyle name="Normal 3" xfId="63" xr:uid="{00000000-0005-0000-0000-000035000000}"/>
    <cellStyle name="Normal 4" xfId="54" xr:uid="{00000000-0005-0000-0000-000036000000}"/>
    <cellStyle name="Normal 5" xfId="65" xr:uid="{98DA0B8B-E7F6-4124-9E3B-D15355561730}"/>
    <cellStyle name="Normal_Sheet1" xfId="10" xr:uid="{00000000-0005-0000-0000-000037000000}"/>
    <cellStyle name="Normal_Sheet3" xfId="66" xr:uid="{92F15B74-DD90-418F-9D8A-8E013363E128}"/>
    <cellStyle name="Normal_Source" xfId="9" xr:uid="{00000000-0005-0000-0000-000039000000}"/>
    <cellStyle name="Note" xfId="25" builtinId="10" customBuiltin="1"/>
    <cellStyle name="Output" xfId="20" builtinId="21" customBuiltin="1"/>
    <cellStyle name="Percent" xfId="5" builtinId="5"/>
    <cellStyle name="Percent 2" xfId="6" xr:uid="{00000000-0005-0000-0000-00003D000000}"/>
    <cellStyle name="Percent 3" xfId="64" xr:uid="{00000000-0005-0000-0000-00003E000000}"/>
    <cellStyle name="Title" xfId="11" builtinId="15" customBuiltin="1"/>
    <cellStyle name="Total" xfId="27" builtinId="25" customBuiltin="1"/>
    <cellStyle name="Warning Text" xfId="24" builtinId="11" customBuiltin="1"/>
  </cellStyles>
  <dxfs count="32">
    <dxf>
      <fill>
        <patternFill>
          <bgColor rgb="FFFFFFA3"/>
        </patternFill>
      </fill>
    </dxf>
    <dxf>
      <fill>
        <patternFill>
          <bgColor rgb="FFFFFFA3"/>
        </patternFill>
      </fill>
    </dxf>
    <dxf>
      <fill>
        <patternFill>
          <bgColor rgb="FFFFFF93"/>
        </patternFill>
      </fill>
    </dxf>
    <dxf>
      <font>
        <color rgb="FFF1F5F9"/>
      </font>
      <fill>
        <patternFill>
          <bgColor rgb="FFF4F7FA"/>
        </patternFill>
      </fill>
    </dxf>
    <dxf>
      <fill>
        <patternFill>
          <bgColor rgb="FFFFFF93"/>
        </patternFill>
      </fill>
    </dxf>
    <dxf>
      <fill>
        <patternFill>
          <bgColor rgb="FFFFFF93"/>
        </patternFill>
      </fill>
    </dxf>
    <dxf>
      <font>
        <color theme="3"/>
      </font>
    </dxf>
    <dxf>
      <font>
        <color rgb="FFEEF3F8"/>
      </font>
      <fill>
        <patternFill>
          <bgColor rgb="FFECF2F8"/>
        </patternFill>
      </fill>
    </dxf>
    <dxf>
      <fill>
        <patternFill>
          <bgColor rgb="FFFFFF93"/>
        </patternFill>
      </fill>
    </dxf>
    <dxf>
      <fill>
        <patternFill>
          <bgColor rgb="FFFFFF85"/>
        </patternFill>
      </fill>
    </dxf>
    <dxf>
      <fill>
        <patternFill>
          <bgColor rgb="FFFFFF9B"/>
        </patternFill>
      </fill>
    </dxf>
    <dxf>
      <font>
        <color theme="0"/>
      </font>
      <fill>
        <patternFill>
          <bgColor theme="0"/>
        </patternFill>
      </fill>
    </dxf>
    <dxf>
      <font>
        <color theme="0"/>
      </font>
      <fill>
        <patternFill>
          <bgColor theme="0"/>
        </patternFill>
      </fill>
    </dxf>
    <dxf>
      <font>
        <color theme="3"/>
      </font>
      <fill>
        <patternFill>
          <bgColor rgb="FFFFFF9B"/>
        </patternFill>
      </fill>
    </dxf>
    <dxf>
      <font>
        <color rgb="FFEAF0F6"/>
      </font>
      <fill>
        <patternFill>
          <bgColor rgb="FFEAF0F6"/>
        </patternFill>
      </fill>
    </dxf>
    <dxf>
      <fill>
        <patternFill>
          <bgColor rgb="FFFFFF9B"/>
        </patternFill>
      </fill>
    </dxf>
    <dxf>
      <fill>
        <patternFill>
          <bgColor rgb="FFFFFF85"/>
        </patternFill>
      </fill>
    </dxf>
    <dxf>
      <font>
        <color rgb="FF00B050"/>
      </font>
    </dxf>
    <dxf>
      <font>
        <b val="0"/>
        <i val="0"/>
        <color rgb="FF00B050"/>
      </font>
    </dxf>
    <dxf>
      <fill>
        <patternFill>
          <bgColor rgb="FFFFFFA3"/>
        </patternFill>
      </fill>
    </dxf>
    <dxf>
      <font>
        <color rgb="FFEAF0F6"/>
      </font>
      <fill>
        <patternFill>
          <bgColor rgb="FFEAF0F6"/>
        </patternFill>
      </fill>
    </dxf>
    <dxf>
      <font>
        <color rgb="FFEAF0F6"/>
      </font>
      <fill>
        <patternFill>
          <bgColor rgb="FFEAF0F6"/>
        </patternFill>
      </fill>
    </dxf>
    <dxf>
      <font>
        <color rgb="FFEAF0F6"/>
      </font>
      <fill>
        <patternFill>
          <bgColor rgb="FFEAF0F6"/>
        </patternFill>
      </fill>
    </dxf>
    <dxf>
      <font>
        <color auto="1"/>
      </font>
      <fill>
        <patternFill>
          <bgColor theme="5" tint="0.39994506668294322"/>
        </patternFill>
      </fill>
    </dxf>
    <dxf>
      <font>
        <color auto="1"/>
      </font>
      <fill>
        <patternFill>
          <bgColor theme="5" tint="0.39994506668294322"/>
        </patternFill>
      </fill>
    </dxf>
    <dxf>
      <fill>
        <patternFill>
          <bgColor theme="5" tint="0.39994506668294322"/>
        </patternFill>
      </fill>
    </dxf>
    <dxf>
      <fill>
        <patternFill>
          <bgColor theme="5" tint="0.39994506668294322"/>
        </patternFill>
      </fill>
    </dxf>
    <dxf>
      <fill>
        <patternFill>
          <bgColor rgb="FFFFFF9F"/>
        </patternFill>
      </fill>
    </dxf>
    <dxf>
      <fill>
        <patternFill>
          <bgColor rgb="FFFFFFA3"/>
        </patternFill>
      </fill>
      <border>
        <left style="thin">
          <color theme="0"/>
        </left>
        <vertical/>
        <horizontal/>
      </border>
    </dxf>
    <dxf>
      <fill>
        <patternFill>
          <bgColor rgb="FFFFFFA3"/>
        </patternFill>
      </fill>
    </dxf>
    <dxf>
      <font>
        <b/>
        <i val="0"/>
        <color theme="3"/>
      </font>
      <fill>
        <patternFill>
          <bgColor rgb="FFFFFF8B"/>
        </patternFill>
      </fill>
    </dxf>
    <dxf>
      <fill>
        <patternFill>
          <bgColor theme="5" tint="0.39994506668294322"/>
        </patternFill>
      </fill>
    </dxf>
  </dxfs>
  <tableStyles count="0" defaultTableStyle="TableStyleMedium9" defaultPivotStyle="PivotStyleLight16"/>
  <colors>
    <mruColors>
      <color rgb="FFFFFF99"/>
      <color rgb="FFF1F5F9"/>
      <color rgb="FFECF2F8"/>
      <color rgb="FFEAF0F6"/>
      <color rgb="FFEEF3F8"/>
      <color rgb="FFFFFFA7"/>
      <color rgb="FFFFFF97"/>
      <color rgb="FFFFFFA3"/>
      <color rgb="FFFFFF9F"/>
      <color rgb="FFFFFF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16</xdr:col>
      <xdr:colOff>419100</xdr:colOff>
      <xdr:row>0</xdr:row>
      <xdr:rowOff>9526</xdr:rowOff>
    </xdr:from>
    <xdr:to>
      <xdr:col>18</xdr:col>
      <xdr:colOff>457199</xdr:colOff>
      <xdr:row>4</xdr:row>
      <xdr:rowOff>238126</xdr:rowOff>
    </xdr:to>
    <xdr:pic>
      <xdr:nvPicPr>
        <xdr:cNvPr id="2" name="Picture 2" descr="Leading-By-Example-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277600" y="9526"/>
          <a:ext cx="1460499" cy="1041400"/>
        </a:xfrm>
        <a:prstGeom prst="rect">
          <a:avLst/>
        </a:prstGeom>
        <a:noFill/>
      </xdr:spPr>
    </xdr:pic>
    <xdr:clientData/>
  </xdr:twoCellAnchor>
  <xdr:twoCellAnchor>
    <xdr:from>
      <xdr:col>13</xdr:col>
      <xdr:colOff>457200</xdr:colOff>
      <xdr:row>0</xdr:row>
      <xdr:rowOff>0</xdr:rowOff>
    </xdr:from>
    <xdr:to>
      <xdr:col>14</xdr:col>
      <xdr:colOff>977899</xdr:colOff>
      <xdr:row>4</xdr:row>
      <xdr:rowOff>165100</xdr:rowOff>
    </xdr:to>
    <xdr:pic>
      <xdr:nvPicPr>
        <xdr:cNvPr id="3" name="Picture 2" descr="Leading-By-Example-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534900" y="127000"/>
          <a:ext cx="1295399" cy="104140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20and%20Settings/nhowlett/Local%20Settings/Temporary%20Internet%20Files/Content.Outlook/EZ1D14J8/SQA%20pv-proj-detail-form%20for%20Stephen%20Fields.xls" TargetMode="External"/><Relationship Id="rId1" Type="http://schemas.openxmlformats.org/officeDocument/2006/relationships/externalLinkPath" Target="/Documents%20and%20Settings/nhowlett/Local%20Settings/Temporary%20Internet%20Files/Content.Outlook/EZ1D14J8/SQA%20pv-proj-detail-form%20for%20Stephen%20Field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and Definitions"/>
      <sheetName val="PV Project Form"/>
      <sheetName val="Drop-Down Lists"/>
    </sheetNames>
    <sheetDataSet>
      <sheetData sheetId="0"/>
      <sheetData sheetId="1"/>
      <sheetData sheetId="2">
        <row r="2">
          <cell r="A2" t="str">
            <v>Residential (3 of fewer dwelling units per building)</v>
          </cell>
          <cell r="E2" t="str">
            <v>AL</v>
          </cell>
          <cell r="F2" t="str">
            <v>Abington</v>
          </cell>
          <cell r="G2" t="str">
            <v>National Grid</v>
          </cell>
          <cell r="H2" t="str">
            <v>Massachusetts Clean Energy Center (CEC)</v>
          </cell>
        </row>
        <row r="3">
          <cell r="E3" t="str">
            <v>AK</v>
          </cell>
          <cell r="F3" t="str">
            <v>Acton</v>
          </cell>
          <cell r="G3" t="str">
            <v>NSTAR</v>
          </cell>
        </row>
        <row r="4">
          <cell r="E4" t="str">
            <v>AZ</v>
          </cell>
          <cell r="F4" t="str">
            <v>Acushnet</v>
          </cell>
          <cell r="G4" t="str">
            <v>Unitil (Fitchburg Gas &amp; Electric)</v>
          </cell>
        </row>
        <row r="5">
          <cell r="E5" t="str">
            <v>AR</v>
          </cell>
          <cell r="F5" t="str">
            <v>Adams</v>
          </cell>
          <cell r="G5" t="str">
            <v>Western Massachusetts Electric Company</v>
          </cell>
        </row>
        <row r="6">
          <cell r="E6" t="str">
            <v>CA</v>
          </cell>
          <cell r="F6" t="str">
            <v>Agawam</v>
          </cell>
          <cell r="G6" t="str">
            <v>Municipal Light Plant</v>
          </cell>
        </row>
        <row r="7">
          <cell r="E7" t="str">
            <v>CO</v>
          </cell>
          <cell r="F7" t="str">
            <v>Alford</v>
          </cell>
        </row>
        <row r="8">
          <cell r="E8" t="str">
            <v>CT</v>
          </cell>
          <cell r="F8" t="str">
            <v>Amesbury</v>
          </cell>
        </row>
        <row r="9">
          <cell r="E9" t="str">
            <v>DE</v>
          </cell>
          <cell r="F9" t="str">
            <v>Amherst</v>
          </cell>
        </row>
        <row r="10">
          <cell r="E10" t="str">
            <v>FL</v>
          </cell>
          <cell r="F10" t="str">
            <v>Andover</v>
          </cell>
        </row>
        <row r="11">
          <cell r="E11" t="str">
            <v>GA</v>
          </cell>
          <cell r="F11" t="str">
            <v>Aquinnah</v>
          </cell>
        </row>
        <row r="12">
          <cell r="E12" t="str">
            <v>HI</v>
          </cell>
          <cell r="F12" t="str">
            <v>Arlington</v>
          </cell>
        </row>
        <row r="13">
          <cell r="E13" t="str">
            <v>ID</v>
          </cell>
          <cell r="F13" t="str">
            <v>Ashburnham</v>
          </cell>
        </row>
        <row r="14">
          <cell r="E14" t="str">
            <v>IL</v>
          </cell>
          <cell r="F14" t="str">
            <v>Ashby</v>
          </cell>
        </row>
        <row r="15">
          <cell r="E15" t="str">
            <v>IN</v>
          </cell>
          <cell r="F15" t="str">
            <v>Ashfield</v>
          </cell>
        </row>
        <row r="16">
          <cell r="E16" t="str">
            <v>IA</v>
          </cell>
          <cell r="F16" t="str">
            <v>Ashland</v>
          </cell>
        </row>
        <row r="17">
          <cell r="E17" t="str">
            <v>KS</v>
          </cell>
          <cell r="F17" t="str">
            <v>Athol</v>
          </cell>
        </row>
        <row r="18">
          <cell r="E18" t="str">
            <v>KY</v>
          </cell>
          <cell r="F18" t="str">
            <v>Attleboro</v>
          </cell>
        </row>
        <row r="19">
          <cell r="E19" t="str">
            <v>LA</v>
          </cell>
          <cell r="F19" t="str">
            <v>Auburn</v>
          </cell>
        </row>
        <row r="20">
          <cell r="E20" t="str">
            <v>ME</v>
          </cell>
          <cell r="F20" t="str">
            <v>Avon</v>
          </cell>
        </row>
        <row r="21">
          <cell r="E21" t="str">
            <v>MD</v>
          </cell>
          <cell r="F21" t="str">
            <v>Ayer</v>
          </cell>
        </row>
        <row r="22">
          <cell r="E22" t="str">
            <v>MA</v>
          </cell>
          <cell r="F22" t="str">
            <v>Barnstable</v>
          </cell>
        </row>
        <row r="23">
          <cell r="E23" t="str">
            <v>MI</v>
          </cell>
          <cell r="F23" t="str">
            <v>Barre</v>
          </cell>
        </row>
        <row r="24">
          <cell r="E24" t="str">
            <v>MN</v>
          </cell>
          <cell r="F24" t="str">
            <v>Becket</v>
          </cell>
        </row>
        <row r="25">
          <cell r="E25" t="str">
            <v>MS</v>
          </cell>
          <cell r="F25" t="str">
            <v>Bedford</v>
          </cell>
        </row>
        <row r="26">
          <cell r="E26" t="str">
            <v>MO</v>
          </cell>
          <cell r="F26" t="str">
            <v>Belchertown</v>
          </cell>
        </row>
        <row r="27">
          <cell r="E27" t="str">
            <v>MT</v>
          </cell>
          <cell r="F27" t="str">
            <v>Bellingham</v>
          </cell>
        </row>
        <row r="28">
          <cell r="E28" t="str">
            <v>NE</v>
          </cell>
          <cell r="F28" t="str">
            <v>Belmont</v>
          </cell>
        </row>
        <row r="29">
          <cell r="E29" t="str">
            <v>NV</v>
          </cell>
          <cell r="F29" t="str">
            <v>Berkley</v>
          </cell>
        </row>
        <row r="30">
          <cell r="E30" t="str">
            <v>NH</v>
          </cell>
          <cell r="F30" t="str">
            <v>Berlin</v>
          </cell>
        </row>
        <row r="31">
          <cell r="E31" t="str">
            <v>NJ</v>
          </cell>
          <cell r="F31" t="str">
            <v>Bernardston</v>
          </cell>
        </row>
        <row r="32">
          <cell r="E32" t="str">
            <v>NM</v>
          </cell>
          <cell r="F32" t="str">
            <v>Beverly</v>
          </cell>
        </row>
        <row r="33">
          <cell r="E33" t="str">
            <v>NY</v>
          </cell>
          <cell r="F33" t="str">
            <v>Billerica</v>
          </cell>
        </row>
        <row r="34">
          <cell r="E34" t="str">
            <v>NC</v>
          </cell>
          <cell r="F34" t="str">
            <v>Blackstone</v>
          </cell>
        </row>
        <row r="35">
          <cell r="E35" t="str">
            <v>ND</v>
          </cell>
          <cell r="F35" t="str">
            <v>Blandford</v>
          </cell>
        </row>
        <row r="36">
          <cell r="E36" t="str">
            <v>OH</v>
          </cell>
          <cell r="F36" t="str">
            <v>Bolton</v>
          </cell>
        </row>
        <row r="37">
          <cell r="E37" t="str">
            <v>OK</v>
          </cell>
          <cell r="F37" t="str">
            <v>Boston</v>
          </cell>
        </row>
        <row r="38">
          <cell r="E38" t="str">
            <v>OR</v>
          </cell>
          <cell r="F38" t="str">
            <v>Bourne</v>
          </cell>
        </row>
        <row r="39">
          <cell r="E39" t="str">
            <v>PA</v>
          </cell>
          <cell r="F39" t="str">
            <v>Boxborough</v>
          </cell>
        </row>
        <row r="40">
          <cell r="E40" t="str">
            <v>RI</v>
          </cell>
          <cell r="F40" t="str">
            <v>Boxford</v>
          </cell>
        </row>
        <row r="41">
          <cell r="E41" t="str">
            <v>SC</v>
          </cell>
          <cell r="F41" t="str">
            <v>Boylston</v>
          </cell>
        </row>
        <row r="42">
          <cell r="E42" t="str">
            <v>SD</v>
          </cell>
          <cell r="F42" t="str">
            <v>Braintree</v>
          </cell>
        </row>
        <row r="43">
          <cell r="E43" t="str">
            <v>TN</v>
          </cell>
          <cell r="F43" t="str">
            <v>Brewster</v>
          </cell>
        </row>
        <row r="44">
          <cell r="E44" t="str">
            <v>TX</v>
          </cell>
          <cell r="F44" t="str">
            <v>Bridgewater</v>
          </cell>
        </row>
        <row r="45">
          <cell r="E45" t="str">
            <v>UT</v>
          </cell>
          <cell r="F45" t="str">
            <v>Brimfield</v>
          </cell>
        </row>
        <row r="46">
          <cell r="E46" t="str">
            <v>VT</v>
          </cell>
          <cell r="F46" t="str">
            <v>Brockton</v>
          </cell>
        </row>
        <row r="47">
          <cell r="E47" t="str">
            <v>VA</v>
          </cell>
          <cell r="F47" t="str">
            <v>Brookfield</v>
          </cell>
        </row>
        <row r="48">
          <cell r="E48" t="str">
            <v>WA</v>
          </cell>
          <cell r="F48" t="str">
            <v>Brookline</v>
          </cell>
        </row>
        <row r="49">
          <cell r="E49" t="str">
            <v>WV</v>
          </cell>
          <cell r="F49" t="str">
            <v>Buckland</v>
          </cell>
        </row>
        <row r="50">
          <cell r="E50" t="str">
            <v>WI</v>
          </cell>
          <cell r="F50" t="str">
            <v>Burlington</v>
          </cell>
        </row>
        <row r="51">
          <cell r="E51" t="str">
            <v>WY</v>
          </cell>
          <cell r="F51" t="str">
            <v>Cambridge</v>
          </cell>
        </row>
        <row r="52">
          <cell r="F52" t="str">
            <v>Canton</v>
          </cell>
        </row>
        <row r="53">
          <cell r="F53" t="str">
            <v>Carlisle</v>
          </cell>
        </row>
        <row r="54">
          <cell r="F54" t="str">
            <v>Carver</v>
          </cell>
        </row>
        <row r="55">
          <cell r="F55" t="str">
            <v>Charlemont</v>
          </cell>
        </row>
        <row r="56">
          <cell r="F56" t="str">
            <v>Charlton</v>
          </cell>
        </row>
        <row r="57">
          <cell r="F57" t="str">
            <v>Chatham</v>
          </cell>
        </row>
        <row r="58">
          <cell r="F58" t="str">
            <v>Chelmsford</v>
          </cell>
        </row>
        <row r="59">
          <cell r="F59" t="str">
            <v>Chelsea</v>
          </cell>
        </row>
        <row r="60">
          <cell r="F60" t="str">
            <v>Cheshire</v>
          </cell>
        </row>
        <row r="61">
          <cell r="F61" t="str">
            <v>Chester</v>
          </cell>
        </row>
        <row r="62">
          <cell r="F62" t="str">
            <v>Chesterfield</v>
          </cell>
        </row>
        <row r="63">
          <cell r="F63" t="str">
            <v>Chicopee</v>
          </cell>
        </row>
        <row r="64">
          <cell r="F64" t="str">
            <v>Chilmark</v>
          </cell>
        </row>
        <row r="65">
          <cell r="F65" t="str">
            <v>Clarksburg</v>
          </cell>
        </row>
        <row r="66">
          <cell r="F66" t="str">
            <v>Clinton</v>
          </cell>
        </row>
        <row r="67">
          <cell r="F67" t="str">
            <v>Cohasset</v>
          </cell>
        </row>
        <row r="68">
          <cell r="F68" t="str">
            <v>Colrain</v>
          </cell>
        </row>
        <row r="69">
          <cell r="F69" t="str">
            <v>Concord</v>
          </cell>
        </row>
        <row r="70">
          <cell r="F70" t="str">
            <v>Conway</v>
          </cell>
        </row>
        <row r="71">
          <cell r="F71" t="str">
            <v>Cummington</v>
          </cell>
        </row>
        <row r="72">
          <cell r="F72" t="str">
            <v>Dalton</v>
          </cell>
        </row>
        <row r="73">
          <cell r="F73" t="str">
            <v>Danvers</v>
          </cell>
        </row>
        <row r="74">
          <cell r="F74" t="str">
            <v>Dartmouth</v>
          </cell>
        </row>
        <row r="75">
          <cell r="F75" t="str">
            <v>Dedham</v>
          </cell>
        </row>
        <row r="76">
          <cell r="F76" t="str">
            <v>Deerfield</v>
          </cell>
        </row>
        <row r="77">
          <cell r="F77" t="str">
            <v>Dennis</v>
          </cell>
        </row>
        <row r="78">
          <cell r="F78" t="str">
            <v>Dighton</v>
          </cell>
        </row>
        <row r="79">
          <cell r="F79" t="str">
            <v>Douglas</v>
          </cell>
        </row>
        <row r="80">
          <cell r="F80" t="str">
            <v>Dover</v>
          </cell>
        </row>
        <row r="81">
          <cell r="F81" t="str">
            <v>Dracut</v>
          </cell>
        </row>
        <row r="82">
          <cell r="F82" t="str">
            <v>Dudley</v>
          </cell>
        </row>
        <row r="83">
          <cell r="F83" t="str">
            <v>Dunstable</v>
          </cell>
        </row>
        <row r="84">
          <cell r="F84" t="str">
            <v>Duxbury</v>
          </cell>
        </row>
        <row r="85">
          <cell r="F85" t="str">
            <v>East Bridgewater</v>
          </cell>
        </row>
        <row r="86">
          <cell r="F86" t="str">
            <v>East Brookfield</v>
          </cell>
        </row>
        <row r="87">
          <cell r="F87" t="str">
            <v>East Longmeadow</v>
          </cell>
        </row>
        <row r="88">
          <cell r="F88" t="str">
            <v>Eastham</v>
          </cell>
        </row>
        <row r="89">
          <cell r="F89" t="str">
            <v>Easthampton</v>
          </cell>
        </row>
        <row r="90">
          <cell r="F90" t="str">
            <v>Easton</v>
          </cell>
        </row>
        <row r="91">
          <cell r="F91" t="str">
            <v>Edgartown</v>
          </cell>
        </row>
        <row r="92">
          <cell r="F92" t="str">
            <v>Egremont</v>
          </cell>
        </row>
        <row r="93">
          <cell r="F93" t="str">
            <v>Erving</v>
          </cell>
        </row>
        <row r="94">
          <cell r="F94" t="str">
            <v>Essex</v>
          </cell>
        </row>
        <row r="95">
          <cell r="F95" t="str">
            <v>Everett</v>
          </cell>
        </row>
        <row r="96">
          <cell r="F96" t="str">
            <v>Fairhaven</v>
          </cell>
        </row>
        <row r="97">
          <cell r="F97" t="str">
            <v>Fall River</v>
          </cell>
        </row>
        <row r="98">
          <cell r="F98" t="str">
            <v>Falmouth</v>
          </cell>
        </row>
        <row r="99">
          <cell r="F99" t="str">
            <v>Fitchburg</v>
          </cell>
        </row>
        <row r="100">
          <cell r="F100" t="str">
            <v>Florida</v>
          </cell>
        </row>
        <row r="101">
          <cell r="F101" t="str">
            <v>Foxborough</v>
          </cell>
        </row>
        <row r="102">
          <cell r="F102" t="str">
            <v>Framingham</v>
          </cell>
        </row>
        <row r="103">
          <cell r="F103" t="str">
            <v>Franklin</v>
          </cell>
        </row>
        <row r="104">
          <cell r="F104" t="str">
            <v>Freetown</v>
          </cell>
        </row>
        <row r="105">
          <cell r="F105" t="str">
            <v>Gardner</v>
          </cell>
        </row>
        <row r="106">
          <cell r="F106" t="str">
            <v>Georgetown</v>
          </cell>
        </row>
        <row r="107">
          <cell r="F107" t="str">
            <v>Gill</v>
          </cell>
        </row>
        <row r="108">
          <cell r="F108" t="str">
            <v>Gloucester</v>
          </cell>
        </row>
        <row r="109">
          <cell r="F109" t="str">
            <v>Goshen</v>
          </cell>
        </row>
        <row r="110">
          <cell r="F110" t="str">
            <v>Gosnold</v>
          </cell>
        </row>
        <row r="111">
          <cell r="F111" t="str">
            <v>Grafton</v>
          </cell>
        </row>
        <row r="112">
          <cell r="F112" t="str">
            <v>Granby</v>
          </cell>
        </row>
        <row r="113">
          <cell r="F113" t="str">
            <v>Granville</v>
          </cell>
        </row>
        <row r="114">
          <cell r="F114" t="str">
            <v>Great Barrington</v>
          </cell>
        </row>
        <row r="115">
          <cell r="F115" t="str">
            <v>Greenfield</v>
          </cell>
        </row>
        <row r="116">
          <cell r="F116" t="str">
            <v>Groton</v>
          </cell>
        </row>
        <row r="117">
          <cell r="F117" t="str">
            <v>Groveland</v>
          </cell>
        </row>
        <row r="118">
          <cell r="F118" t="str">
            <v>Hadley</v>
          </cell>
        </row>
        <row r="119">
          <cell r="F119" t="str">
            <v>Halifax</v>
          </cell>
        </row>
        <row r="120">
          <cell r="F120" t="str">
            <v>Hamilton</v>
          </cell>
        </row>
        <row r="121">
          <cell r="F121" t="str">
            <v>Hampden</v>
          </cell>
        </row>
        <row r="122">
          <cell r="F122" t="str">
            <v>Hancock</v>
          </cell>
        </row>
        <row r="123">
          <cell r="F123" t="str">
            <v>Hanover</v>
          </cell>
        </row>
        <row r="124">
          <cell r="F124" t="str">
            <v>Hanson</v>
          </cell>
        </row>
        <row r="125">
          <cell r="F125" t="str">
            <v>Hardwick</v>
          </cell>
        </row>
        <row r="126">
          <cell r="F126" t="str">
            <v>Harvard</v>
          </cell>
        </row>
        <row r="127">
          <cell r="F127" t="str">
            <v>Harwich</v>
          </cell>
        </row>
        <row r="128">
          <cell r="F128" t="str">
            <v>Hatfield</v>
          </cell>
        </row>
        <row r="129">
          <cell r="F129" t="str">
            <v>Haverhill</v>
          </cell>
        </row>
        <row r="130">
          <cell r="F130" t="str">
            <v>Hawley</v>
          </cell>
        </row>
        <row r="131">
          <cell r="F131" t="str">
            <v>Heath</v>
          </cell>
        </row>
        <row r="132">
          <cell r="F132" t="str">
            <v>Hingham</v>
          </cell>
        </row>
        <row r="133">
          <cell r="F133" t="str">
            <v>Hinsdale</v>
          </cell>
        </row>
        <row r="134">
          <cell r="F134" t="str">
            <v>Holbrook</v>
          </cell>
        </row>
        <row r="135">
          <cell r="F135" t="str">
            <v>Holden</v>
          </cell>
        </row>
        <row r="136">
          <cell r="F136" t="str">
            <v>Holland</v>
          </cell>
        </row>
        <row r="137">
          <cell r="F137" t="str">
            <v>Holliston</v>
          </cell>
        </row>
        <row r="138">
          <cell r="F138" t="str">
            <v>Holyoke</v>
          </cell>
        </row>
        <row r="139">
          <cell r="F139" t="str">
            <v>Hopedale</v>
          </cell>
        </row>
        <row r="140">
          <cell r="F140" t="str">
            <v>Hopkinton</v>
          </cell>
        </row>
        <row r="141">
          <cell r="F141" t="str">
            <v>Hubbardston</v>
          </cell>
        </row>
        <row r="142">
          <cell r="F142" t="str">
            <v>Hudson</v>
          </cell>
        </row>
        <row r="143">
          <cell r="F143" t="str">
            <v>Hull</v>
          </cell>
        </row>
        <row r="144">
          <cell r="F144" t="str">
            <v>Huntington</v>
          </cell>
        </row>
        <row r="145">
          <cell r="F145" t="str">
            <v>Ipswich</v>
          </cell>
        </row>
        <row r="146">
          <cell r="F146" t="str">
            <v>Kingston</v>
          </cell>
        </row>
        <row r="147">
          <cell r="F147" t="str">
            <v>Lakeville</v>
          </cell>
        </row>
        <row r="148">
          <cell r="F148" t="str">
            <v>Lancaster</v>
          </cell>
        </row>
        <row r="149">
          <cell r="F149" t="str">
            <v>Lanesborough</v>
          </cell>
        </row>
        <row r="150">
          <cell r="F150" t="str">
            <v>Lawrence</v>
          </cell>
        </row>
        <row r="151">
          <cell r="F151" t="str">
            <v>Lee</v>
          </cell>
        </row>
        <row r="152">
          <cell r="F152" t="str">
            <v>Leicester</v>
          </cell>
        </row>
        <row r="153">
          <cell r="F153" t="str">
            <v>Lenox</v>
          </cell>
        </row>
        <row r="154">
          <cell r="F154" t="str">
            <v>Leominster</v>
          </cell>
        </row>
        <row r="155">
          <cell r="F155" t="str">
            <v>Leverett</v>
          </cell>
        </row>
        <row r="156">
          <cell r="F156" t="str">
            <v>Lexington</v>
          </cell>
        </row>
        <row r="157">
          <cell r="F157" t="str">
            <v>Leyden</v>
          </cell>
        </row>
        <row r="158">
          <cell r="F158" t="str">
            <v>Lincoln</v>
          </cell>
        </row>
        <row r="159">
          <cell r="F159" t="str">
            <v>Littleton</v>
          </cell>
        </row>
        <row r="160">
          <cell r="F160" t="str">
            <v>Longmeadow</v>
          </cell>
        </row>
        <row r="161">
          <cell r="F161" t="str">
            <v>Lowell</v>
          </cell>
        </row>
        <row r="162">
          <cell r="F162" t="str">
            <v>Ludlow</v>
          </cell>
        </row>
        <row r="163">
          <cell r="F163" t="str">
            <v>Lunenburg</v>
          </cell>
        </row>
        <row r="164">
          <cell r="F164" t="str">
            <v>Lynn</v>
          </cell>
        </row>
        <row r="165">
          <cell r="F165" t="str">
            <v>Lynnfield</v>
          </cell>
        </row>
        <row r="166">
          <cell r="F166" t="str">
            <v>Malden</v>
          </cell>
        </row>
        <row r="167">
          <cell r="F167" t="str">
            <v>Manchester-by-the-Sea</v>
          </cell>
        </row>
        <row r="168">
          <cell r="F168" t="str">
            <v>Mansfield</v>
          </cell>
        </row>
        <row r="169">
          <cell r="F169" t="str">
            <v>Marblehead</v>
          </cell>
        </row>
        <row r="170">
          <cell r="F170" t="str">
            <v>Marion</v>
          </cell>
        </row>
        <row r="171">
          <cell r="F171" t="str">
            <v>Marlborough</v>
          </cell>
        </row>
        <row r="172">
          <cell r="F172" t="str">
            <v>Marshfield</v>
          </cell>
        </row>
        <row r="173">
          <cell r="F173" t="str">
            <v>Mashpee</v>
          </cell>
        </row>
        <row r="174">
          <cell r="F174" t="str">
            <v>Mattapoisett</v>
          </cell>
        </row>
        <row r="175">
          <cell r="F175" t="str">
            <v>Maynard</v>
          </cell>
        </row>
        <row r="176">
          <cell r="F176" t="str">
            <v>Medfield</v>
          </cell>
        </row>
        <row r="177">
          <cell r="F177" t="str">
            <v>Medford</v>
          </cell>
        </row>
        <row r="178">
          <cell r="F178" t="str">
            <v>Medway</v>
          </cell>
        </row>
        <row r="179">
          <cell r="F179" t="str">
            <v>Melrose</v>
          </cell>
        </row>
        <row r="180">
          <cell r="F180" t="str">
            <v>Mendon</v>
          </cell>
        </row>
        <row r="181">
          <cell r="F181" t="str">
            <v>Merrimac</v>
          </cell>
        </row>
        <row r="182">
          <cell r="F182" t="str">
            <v>Methuen</v>
          </cell>
        </row>
        <row r="183">
          <cell r="F183" t="str">
            <v>Middleborough</v>
          </cell>
        </row>
        <row r="184">
          <cell r="F184" t="str">
            <v>Middlefield</v>
          </cell>
        </row>
        <row r="185">
          <cell r="F185" t="str">
            <v>Middleton</v>
          </cell>
        </row>
        <row r="186">
          <cell r="F186" t="str">
            <v>Milford</v>
          </cell>
        </row>
        <row r="187">
          <cell r="F187" t="str">
            <v>Millbury</v>
          </cell>
        </row>
        <row r="188">
          <cell r="F188" t="str">
            <v>Millis</v>
          </cell>
        </row>
        <row r="189">
          <cell r="F189" t="str">
            <v>Millville</v>
          </cell>
        </row>
        <row r="190">
          <cell r="F190" t="str">
            <v>Milton</v>
          </cell>
        </row>
        <row r="191">
          <cell r="F191" t="str">
            <v>Monroe</v>
          </cell>
        </row>
        <row r="192">
          <cell r="F192" t="str">
            <v>Monson</v>
          </cell>
        </row>
        <row r="193">
          <cell r="F193" t="str">
            <v>Montague</v>
          </cell>
        </row>
        <row r="194">
          <cell r="F194" t="str">
            <v>Monterey</v>
          </cell>
        </row>
        <row r="195">
          <cell r="F195" t="str">
            <v>Montgomery</v>
          </cell>
        </row>
        <row r="196">
          <cell r="F196" t="str">
            <v>Mount Washington</v>
          </cell>
        </row>
        <row r="197">
          <cell r="F197" t="str">
            <v>Nahant</v>
          </cell>
        </row>
        <row r="198">
          <cell r="F198" t="str">
            <v>Nantucket</v>
          </cell>
        </row>
        <row r="199">
          <cell r="F199" t="str">
            <v>Natick</v>
          </cell>
        </row>
        <row r="200">
          <cell r="F200" t="str">
            <v>Needham</v>
          </cell>
        </row>
        <row r="201">
          <cell r="F201" t="str">
            <v>New Ashford</v>
          </cell>
        </row>
        <row r="202">
          <cell r="F202" t="str">
            <v>New Bedford</v>
          </cell>
        </row>
        <row r="203">
          <cell r="F203" t="str">
            <v>New Braintree</v>
          </cell>
        </row>
        <row r="204">
          <cell r="F204" t="str">
            <v>New Marlborough</v>
          </cell>
        </row>
        <row r="205">
          <cell r="F205" t="str">
            <v>New Salem</v>
          </cell>
        </row>
        <row r="206">
          <cell r="F206" t="str">
            <v>Newbury</v>
          </cell>
        </row>
        <row r="207">
          <cell r="F207" t="str">
            <v>Newburyport</v>
          </cell>
        </row>
        <row r="208">
          <cell r="F208" t="str">
            <v>Newton</v>
          </cell>
        </row>
        <row r="209">
          <cell r="F209" t="str">
            <v>Norfolk</v>
          </cell>
        </row>
        <row r="210">
          <cell r="F210" t="str">
            <v>North Adams</v>
          </cell>
        </row>
        <row r="211">
          <cell r="F211" t="str">
            <v>North Andover</v>
          </cell>
        </row>
        <row r="212">
          <cell r="F212" t="str">
            <v>North Attleborough</v>
          </cell>
        </row>
        <row r="213">
          <cell r="F213" t="str">
            <v>North Brookfield</v>
          </cell>
        </row>
        <row r="214">
          <cell r="F214" t="str">
            <v>North Reading</v>
          </cell>
        </row>
        <row r="215">
          <cell r="F215" t="str">
            <v>Northampton</v>
          </cell>
        </row>
        <row r="216">
          <cell r="F216" t="str">
            <v>Northborough</v>
          </cell>
        </row>
        <row r="217">
          <cell r="F217" t="str">
            <v>Northbridge</v>
          </cell>
        </row>
        <row r="218">
          <cell r="F218" t="str">
            <v>Northfield</v>
          </cell>
        </row>
        <row r="219">
          <cell r="F219" t="str">
            <v>Norton</v>
          </cell>
        </row>
        <row r="220">
          <cell r="F220" t="str">
            <v>Norwell</v>
          </cell>
        </row>
        <row r="221">
          <cell r="F221" t="str">
            <v>Norwood</v>
          </cell>
        </row>
        <row r="222">
          <cell r="F222" t="str">
            <v>Oak Bluffs</v>
          </cell>
        </row>
        <row r="223">
          <cell r="F223" t="str">
            <v>Oakham</v>
          </cell>
        </row>
        <row r="224">
          <cell r="F224" t="str">
            <v>Orange</v>
          </cell>
        </row>
        <row r="225">
          <cell r="F225" t="str">
            <v>Orleans</v>
          </cell>
        </row>
        <row r="226">
          <cell r="F226" t="str">
            <v>Otis</v>
          </cell>
        </row>
        <row r="227">
          <cell r="F227" t="str">
            <v>Oxford</v>
          </cell>
        </row>
        <row r="228">
          <cell r="F228" t="str">
            <v>Palmer</v>
          </cell>
        </row>
        <row r="229">
          <cell r="F229" t="str">
            <v>Paxton</v>
          </cell>
        </row>
        <row r="230">
          <cell r="F230" t="str">
            <v>Peabody</v>
          </cell>
        </row>
        <row r="231">
          <cell r="F231" t="str">
            <v>Pelham</v>
          </cell>
        </row>
        <row r="232">
          <cell r="F232" t="str">
            <v>Pembroke</v>
          </cell>
        </row>
        <row r="233">
          <cell r="F233" t="str">
            <v>Pepperell</v>
          </cell>
        </row>
        <row r="234">
          <cell r="F234" t="str">
            <v>Peru</v>
          </cell>
        </row>
        <row r="235">
          <cell r="F235" t="str">
            <v>Petersham</v>
          </cell>
        </row>
        <row r="236">
          <cell r="F236" t="str">
            <v>Phillipston</v>
          </cell>
        </row>
        <row r="237">
          <cell r="F237" t="str">
            <v>Pittsfield</v>
          </cell>
        </row>
        <row r="238">
          <cell r="F238" t="str">
            <v>Plainfield</v>
          </cell>
        </row>
        <row r="239">
          <cell r="F239" t="str">
            <v>Plainville</v>
          </cell>
        </row>
        <row r="240">
          <cell r="F240" t="str">
            <v>Plymouth</v>
          </cell>
        </row>
        <row r="241">
          <cell r="F241" t="str">
            <v>Plympton</v>
          </cell>
        </row>
        <row r="242">
          <cell r="F242" t="str">
            <v>Princeton</v>
          </cell>
        </row>
        <row r="243">
          <cell r="F243" t="str">
            <v>Provincetown</v>
          </cell>
        </row>
        <row r="244">
          <cell r="F244" t="str">
            <v>Quincy</v>
          </cell>
        </row>
        <row r="245">
          <cell r="F245" t="str">
            <v>Randolph</v>
          </cell>
        </row>
        <row r="246">
          <cell r="F246" t="str">
            <v>Raynham</v>
          </cell>
        </row>
        <row r="247">
          <cell r="F247" t="str">
            <v>Reading</v>
          </cell>
        </row>
        <row r="248">
          <cell r="F248" t="str">
            <v>Rehoboth</v>
          </cell>
        </row>
        <row r="249">
          <cell r="F249" t="str">
            <v>Revere</v>
          </cell>
        </row>
        <row r="250">
          <cell r="F250" t="str">
            <v>Richmond</v>
          </cell>
        </row>
        <row r="251">
          <cell r="F251" t="str">
            <v>Rochester</v>
          </cell>
        </row>
        <row r="252">
          <cell r="F252" t="str">
            <v>Rockland</v>
          </cell>
        </row>
        <row r="253">
          <cell r="F253" t="str">
            <v>Rockport</v>
          </cell>
        </row>
        <row r="254">
          <cell r="F254" t="str">
            <v>Rowe</v>
          </cell>
        </row>
        <row r="255">
          <cell r="F255" t="str">
            <v>Rowley</v>
          </cell>
        </row>
        <row r="256">
          <cell r="F256" t="str">
            <v>Royalston</v>
          </cell>
        </row>
        <row r="257">
          <cell r="F257" t="str">
            <v>Russell</v>
          </cell>
        </row>
        <row r="258">
          <cell r="F258" t="str">
            <v>Rutland</v>
          </cell>
        </row>
        <row r="259">
          <cell r="F259" t="str">
            <v>Salem</v>
          </cell>
        </row>
        <row r="260">
          <cell r="F260" t="str">
            <v>Salisbury</v>
          </cell>
        </row>
        <row r="261">
          <cell r="F261" t="str">
            <v>Sandisfield</v>
          </cell>
        </row>
        <row r="262">
          <cell r="F262" t="str">
            <v>Sandwich</v>
          </cell>
        </row>
        <row r="263">
          <cell r="F263" t="str">
            <v>Saugus</v>
          </cell>
        </row>
        <row r="264">
          <cell r="F264" t="str">
            <v>Savoy</v>
          </cell>
        </row>
        <row r="265">
          <cell r="F265" t="str">
            <v>Scituate</v>
          </cell>
        </row>
        <row r="266">
          <cell r="F266" t="str">
            <v>Seekonk</v>
          </cell>
        </row>
        <row r="267">
          <cell r="F267" t="str">
            <v>Sharon</v>
          </cell>
        </row>
        <row r="268">
          <cell r="F268" t="str">
            <v>Sheffield</v>
          </cell>
        </row>
        <row r="269">
          <cell r="F269" t="str">
            <v>Shelburne</v>
          </cell>
        </row>
        <row r="270">
          <cell r="F270" t="str">
            <v>Sherborn</v>
          </cell>
        </row>
        <row r="271">
          <cell r="F271" t="str">
            <v>Shirley</v>
          </cell>
        </row>
        <row r="272">
          <cell r="F272" t="str">
            <v>Shrewsbury</v>
          </cell>
        </row>
        <row r="273">
          <cell r="F273" t="str">
            <v>Shutesbury</v>
          </cell>
        </row>
        <row r="274">
          <cell r="F274" t="str">
            <v>Somerset</v>
          </cell>
        </row>
        <row r="275">
          <cell r="F275" t="str">
            <v>Somerville</v>
          </cell>
        </row>
        <row r="276">
          <cell r="F276" t="str">
            <v>South Hadley</v>
          </cell>
        </row>
        <row r="277">
          <cell r="F277" t="str">
            <v>Southampton</v>
          </cell>
        </row>
        <row r="278">
          <cell r="F278" t="str">
            <v>Southborough</v>
          </cell>
        </row>
        <row r="279">
          <cell r="F279" t="str">
            <v>Southbridge</v>
          </cell>
        </row>
        <row r="280">
          <cell r="F280" t="str">
            <v>Southwick</v>
          </cell>
        </row>
        <row r="281">
          <cell r="F281" t="str">
            <v>Spencer</v>
          </cell>
        </row>
        <row r="282">
          <cell r="F282" t="str">
            <v>Springfield</v>
          </cell>
        </row>
        <row r="283">
          <cell r="F283" t="str">
            <v>Sterling</v>
          </cell>
        </row>
        <row r="284">
          <cell r="F284" t="str">
            <v>Stockbridge</v>
          </cell>
        </row>
        <row r="285">
          <cell r="F285" t="str">
            <v>Stoneham</v>
          </cell>
        </row>
        <row r="286">
          <cell r="F286" t="str">
            <v>Stoughton</v>
          </cell>
        </row>
        <row r="287">
          <cell r="F287" t="str">
            <v>Stow</v>
          </cell>
        </row>
        <row r="288">
          <cell r="F288" t="str">
            <v>Sturbridge</v>
          </cell>
        </row>
        <row r="289">
          <cell r="F289" t="str">
            <v>Sudbury</v>
          </cell>
        </row>
        <row r="290">
          <cell r="F290" t="str">
            <v>Sunderland</v>
          </cell>
        </row>
        <row r="291">
          <cell r="F291" t="str">
            <v>Sutton</v>
          </cell>
        </row>
        <row r="292">
          <cell r="F292" t="str">
            <v>Swampscott</v>
          </cell>
        </row>
        <row r="293">
          <cell r="F293" t="str">
            <v>Swansea</v>
          </cell>
        </row>
        <row r="294">
          <cell r="F294" t="str">
            <v>Taunton</v>
          </cell>
        </row>
        <row r="295">
          <cell r="F295" t="str">
            <v>Templeton</v>
          </cell>
        </row>
        <row r="296">
          <cell r="F296" t="str">
            <v>Tewksbury</v>
          </cell>
        </row>
        <row r="297">
          <cell r="F297" t="str">
            <v>Tisbury</v>
          </cell>
        </row>
        <row r="298">
          <cell r="F298" t="str">
            <v>Tolland</v>
          </cell>
        </row>
        <row r="299">
          <cell r="F299" t="str">
            <v>Topsfield</v>
          </cell>
        </row>
        <row r="300">
          <cell r="F300" t="str">
            <v>Townsend</v>
          </cell>
        </row>
        <row r="301">
          <cell r="F301" t="str">
            <v>Truro</v>
          </cell>
        </row>
        <row r="302">
          <cell r="F302" t="str">
            <v>Tyngsborough</v>
          </cell>
        </row>
        <row r="303">
          <cell r="F303" t="str">
            <v>Tyringham</v>
          </cell>
        </row>
        <row r="304">
          <cell r="F304" t="str">
            <v>Upton</v>
          </cell>
        </row>
        <row r="305">
          <cell r="F305" t="str">
            <v>Uxbridge</v>
          </cell>
        </row>
        <row r="306">
          <cell r="F306" t="str">
            <v>Wakefield</v>
          </cell>
        </row>
        <row r="307">
          <cell r="F307" t="str">
            <v>Wales</v>
          </cell>
        </row>
        <row r="308">
          <cell r="F308" t="str">
            <v>Walpole</v>
          </cell>
        </row>
        <row r="309">
          <cell r="F309" t="str">
            <v>Waltham</v>
          </cell>
        </row>
        <row r="310">
          <cell r="F310" t="str">
            <v>Ware</v>
          </cell>
        </row>
        <row r="311">
          <cell r="F311" t="str">
            <v>Wareham</v>
          </cell>
        </row>
        <row r="312">
          <cell r="F312" t="str">
            <v>Warren</v>
          </cell>
        </row>
        <row r="313">
          <cell r="F313" t="str">
            <v>Warwick</v>
          </cell>
        </row>
        <row r="314">
          <cell r="F314" t="str">
            <v>Washington</v>
          </cell>
        </row>
        <row r="315">
          <cell r="F315" t="str">
            <v>Watertown</v>
          </cell>
        </row>
        <row r="316">
          <cell r="F316" t="str">
            <v>Wayland</v>
          </cell>
        </row>
        <row r="317">
          <cell r="F317" t="str">
            <v>Webster</v>
          </cell>
        </row>
        <row r="318">
          <cell r="F318" t="str">
            <v>Wellesley</v>
          </cell>
        </row>
        <row r="319">
          <cell r="F319" t="str">
            <v>Wellfleet</v>
          </cell>
        </row>
        <row r="320">
          <cell r="F320" t="str">
            <v>Wendell</v>
          </cell>
        </row>
        <row r="321">
          <cell r="F321" t="str">
            <v>Wenham</v>
          </cell>
        </row>
        <row r="322">
          <cell r="F322" t="str">
            <v>West Boylston</v>
          </cell>
        </row>
        <row r="323">
          <cell r="F323" t="str">
            <v>West Bridgewater</v>
          </cell>
        </row>
        <row r="324">
          <cell r="F324" t="str">
            <v>West Brookfield</v>
          </cell>
        </row>
        <row r="325">
          <cell r="F325" t="str">
            <v>West Newbury</v>
          </cell>
        </row>
        <row r="326">
          <cell r="F326" t="str">
            <v>West Springfield</v>
          </cell>
        </row>
        <row r="327">
          <cell r="F327" t="str">
            <v>West Stockbridge</v>
          </cell>
        </row>
        <row r="328">
          <cell r="F328" t="str">
            <v>West Tisbury</v>
          </cell>
        </row>
        <row r="329">
          <cell r="F329" t="str">
            <v>Westborough</v>
          </cell>
        </row>
        <row r="330">
          <cell r="F330" t="str">
            <v>Westfield</v>
          </cell>
        </row>
        <row r="331">
          <cell r="F331" t="str">
            <v>Westford</v>
          </cell>
        </row>
        <row r="332">
          <cell r="F332" t="str">
            <v>Westhampton</v>
          </cell>
        </row>
        <row r="333">
          <cell r="F333" t="str">
            <v>Westminster</v>
          </cell>
        </row>
        <row r="334">
          <cell r="F334" t="str">
            <v>Weston</v>
          </cell>
        </row>
        <row r="335">
          <cell r="F335" t="str">
            <v>Westport</v>
          </cell>
        </row>
        <row r="336">
          <cell r="F336" t="str">
            <v>Westwood</v>
          </cell>
        </row>
        <row r="337">
          <cell r="F337" t="str">
            <v>Weymouth</v>
          </cell>
        </row>
        <row r="338">
          <cell r="F338" t="str">
            <v>Whately</v>
          </cell>
        </row>
        <row r="339">
          <cell r="F339" t="str">
            <v>Whitman</v>
          </cell>
        </row>
        <row r="340">
          <cell r="F340" t="str">
            <v>Wilbraham</v>
          </cell>
        </row>
        <row r="341">
          <cell r="F341" t="str">
            <v>Williamsburg</v>
          </cell>
        </row>
        <row r="342">
          <cell r="F342" t="str">
            <v>Williamstown</v>
          </cell>
        </row>
        <row r="343">
          <cell r="F343" t="str">
            <v>Wilmington</v>
          </cell>
        </row>
        <row r="344">
          <cell r="F344" t="str">
            <v>Winchendon</v>
          </cell>
        </row>
        <row r="345">
          <cell r="F345" t="str">
            <v>Winchester</v>
          </cell>
        </row>
        <row r="346">
          <cell r="F346" t="str">
            <v>Windsor</v>
          </cell>
        </row>
        <row r="347">
          <cell r="F347" t="str">
            <v>Winthrop</v>
          </cell>
        </row>
        <row r="348">
          <cell r="F348" t="str">
            <v>Woburn</v>
          </cell>
        </row>
        <row r="349">
          <cell r="F349" t="str">
            <v>Worcester</v>
          </cell>
        </row>
        <row r="350">
          <cell r="F350" t="str">
            <v>Worthington</v>
          </cell>
        </row>
        <row r="351">
          <cell r="F351" t="str">
            <v>Wrentham</v>
          </cell>
        </row>
        <row r="352">
          <cell r="F352" t="str">
            <v>Yarmouth</v>
          </cell>
        </row>
      </sheetData>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Ryan Kingston" id="{65F521D2-0005-4FC7-A6B8-F7FC385153AF}" userId="7d5ac8568ab42d70" providerId="Windows Liv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D31" dT="2020-08-26T15:07:51.43" personId="{65F521D2-0005-4FC7-A6B8-F7FC385153AF}" id="{745DA904-F801-40A8-B3BA-B7D6D1F7004F}">
    <text>Add "including seed mix or species planted, if applicable"</text>
  </threadedComment>
</ThreadedComments>
</file>

<file path=xl/threadedComments/threadedComment2.xml><?xml version="1.0" encoding="utf-8"?>
<ThreadedComments xmlns="http://schemas.microsoft.com/office/spreadsheetml/2018/threadedcomments" xmlns:x="http://schemas.openxmlformats.org/spreadsheetml/2006/main">
  <threadedComment ref="F100" dT="2019-08-21T17:03:49.02" personId="{00000000-0000-0000-0000-000000000000}" id="{BA9D67E2-2FB6-410A-AAB1-5D74D920942A}">
    <text>Exact size TBD; likely 4-4.5</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3" Type="http://schemas.openxmlformats.org/officeDocument/2006/relationships/hyperlink" Target="mailto:Frederic.Corazzini@mass.gov" TargetMode="External"/><Relationship Id="rId18" Type="http://schemas.openxmlformats.org/officeDocument/2006/relationships/hyperlink" Target="mailto:michael.lynch2@mass.gov" TargetMode="External"/><Relationship Id="rId26" Type="http://schemas.openxmlformats.org/officeDocument/2006/relationships/hyperlink" Target="mailto:mblondea@fitchburgstate.edu" TargetMode="External"/><Relationship Id="rId39" Type="http://schemas.openxmlformats.org/officeDocument/2006/relationships/hyperlink" Target="mailto:FacilitiesManagement@gcc.mass.edu" TargetMode="External"/><Relationship Id="rId21" Type="http://schemas.openxmlformats.org/officeDocument/2006/relationships/hyperlink" Target="mailto:sgray2@salemstate.edu" TargetMode="External"/><Relationship Id="rId34" Type="http://schemas.openxmlformats.org/officeDocument/2006/relationships/hyperlink" Target="mailto:sqazi@rcc.mass.edu" TargetMode="External"/><Relationship Id="rId42" Type="http://schemas.openxmlformats.org/officeDocument/2006/relationships/hyperlink" Target="mailto:lmarcone@salemstate.edu" TargetMode="External"/><Relationship Id="rId7" Type="http://schemas.openxmlformats.org/officeDocument/2006/relationships/hyperlink" Target="mailto:jholbroo2@massasoit.mass.edu" TargetMode="External"/><Relationship Id="rId2" Type="http://schemas.openxmlformats.org/officeDocument/2006/relationships/hyperlink" Target="mailto:m1carmody@bridgew.edu" TargetMode="External"/><Relationship Id="rId16" Type="http://schemas.openxmlformats.org/officeDocument/2006/relationships/hyperlink" Target="mailto:michael.lazo2@mass.gov" TargetMode="External"/><Relationship Id="rId29" Type="http://schemas.openxmlformats.org/officeDocument/2006/relationships/hyperlink" Target="mailto:william.norcross@mcla.edu" TargetMode="External"/><Relationship Id="rId1" Type="http://schemas.openxmlformats.org/officeDocument/2006/relationships/hyperlink" Target="mailto:kjason@bridgew.edu" TargetMode="External"/><Relationship Id="rId6" Type="http://schemas.openxmlformats.org/officeDocument/2006/relationships/hyperlink" Target="mailto:jfk@massart.edu" TargetMode="External"/><Relationship Id="rId11" Type="http://schemas.openxmlformats.org/officeDocument/2006/relationships/hyperlink" Target="mailto:ryan.c.kingston@mass.gov" TargetMode="External"/><Relationship Id="rId24" Type="http://schemas.openxmlformats.org/officeDocument/2006/relationships/hyperlink" Target="mailto:robert.maniatis@mass.gov" TargetMode="External"/><Relationship Id="rId32" Type="http://schemas.openxmlformats.org/officeDocument/2006/relationships/hyperlink" Target="mailto:ncorbett@mwcc.mass.edu" TargetMode="External"/><Relationship Id="rId37" Type="http://schemas.openxmlformats.org/officeDocument/2006/relationships/hyperlink" Target="mailto:kparker8@umassd.edu" TargetMode="External"/><Relationship Id="rId40" Type="http://schemas.openxmlformats.org/officeDocument/2006/relationships/hyperlink" Target="mailto:vvdeshpande@massart.edu" TargetMode="External"/><Relationship Id="rId45" Type="http://schemas.openxmlformats.org/officeDocument/2006/relationships/hyperlink" Target="mailto:rmichaud@hcc.edu" TargetMode="External"/><Relationship Id="rId5" Type="http://schemas.openxmlformats.org/officeDocument/2006/relationships/hyperlink" Target="mailto:szazzera@capecod.edu" TargetMode="External"/><Relationship Id="rId15" Type="http://schemas.openxmlformats.org/officeDocument/2006/relationships/hyperlink" Target="mailto:trina.moruzzi@mass.gov" TargetMode="External"/><Relationship Id="rId23" Type="http://schemas.openxmlformats.org/officeDocument/2006/relationships/hyperlink" Target="mailto:JoAnn.Bentley@bristolcc.edu" TargetMode="External"/><Relationship Id="rId28" Type="http://schemas.openxmlformats.org/officeDocument/2006/relationships/hyperlink" Target="mailto:jeffrey.tatro@mcla.edu" TargetMode="External"/><Relationship Id="rId36" Type="http://schemas.openxmlformats.org/officeDocument/2006/relationships/hyperlink" Target="mailto:pm2301smith@stcc.edu" TargetMode="External"/><Relationship Id="rId10" Type="http://schemas.openxmlformats.org/officeDocument/2006/relationships/hyperlink" Target="mailto:ametcalfe@maritime.edu" TargetMode="External"/><Relationship Id="rId19" Type="http://schemas.openxmlformats.org/officeDocument/2006/relationships/hyperlink" Target="mailto:richard.polwrek@mass.gov" TargetMode="External"/><Relationship Id="rId31" Type="http://schemas.openxmlformats.org/officeDocument/2006/relationships/hyperlink" Target="mailto:gfox1@mwcc.mass.edu" TargetMode="External"/><Relationship Id="rId44" Type="http://schemas.openxmlformats.org/officeDocument/2006/relationships/hyperlink" Target="mailto:jparrett@worcester.edu" TargetMode="External"/><Relationship Id="rId4" Type="http://schemas.openxmlformats.org/officeDocument/2006/relationships/hyperlink" Target="mailto:jjacquart@umassd.edu" TargetMode="External"/><Relationship Id="rId9" Type="http://schemas.openxmlformats.org/officeDocument/2006/relationships/hyperlink" Target="mailto:kbrasili@framingham.edu" TargetMode="External"/><Relationship Id="rId14" Type="http://schemas.openxmlformats.org/officeDocument/2006/relationships/hyperlink" Target="mailto:Meaghan.Hencir@mass.gov" TargetMode="External"/><Relationship Id="rId22" Type="http://schemas.openxmlformats.org/officeDocument/2006/relationships/hyperlink" Target="mailto:svbush2101@stcc.edu" TargetMode="External"/><Relationship Id="rId27" Type="http://schemas.openxmlformats.org/officeDocument/2006/relationships/hyperlink" Target="mailto:rperry@massart.edu" TargetMode="External"/><Relationship Id="rId30" Type="http://schemas.openxmlformats.org/officeDocument/2006/relationships/hyperlink" Target="mailto:cvolz1@massasoit.mass.edu" TargetMode="External"/><Relationship Id="rId35" Type="http://schemas.openxmlformats.org/officeDocument/2006/relationships/hyperlink" Target="mailto:khall@rcc.mass.edu" TargetMode="External"/><Relationship Id="rId43" Type="http://schemas.openxmlformats.org/officeDocument/2006/relationships/hyperlink" Target="mailto:Nicole_Kelly@uml.edu" TargetMode="External"/><Relationship Id="rId8" Type="http://schemas.openxmlformats.org/officeDocument/2006/relationships/hyperlink" Target="mailto:Khall@rcc.mass.edu" TargetMode="External"/><Relationship Id="rId3" Type="http://schemas.openxmlformats.org/officeDocument/2006/relationships/hyperlink" Target="mailto:Barbara.Cadima@bristolcc.edu" TargetMode="External"/><Relationship Id="rId12" Type="http://schemas.openxmlformats.org/officeDocument/2006/relationships/hyperlink" Target="mailto:susan.f.hamilton@mass.gov" TargetMode="External"/><Relationship Id="rId17" Type="http://schemas.openxmlformats.org/officeDocument/2006/relationships/hyperlink" Target="mailto:glen.hevy@mass.gov" TargetMode="External"/><Relationship Id="rId25" Type="http://schemas.openxmlformats.org/officeDocument/2006/relationships/hyperlink" Target="mailto:scott.consaul2@mass.gov" TargetMode="External"/><Relationship Id="rId33" Type="http://schemas.openxmlformats.org/officeDocument/2006/relationships/hyperlink" Target="mailto:dmargolis@necc.mass.edu" TargetMode="External"/><Relationship Id="rId38" Type="http://schemas.openxmlformats.org/officeDocument/2006/relationships/hyperlink" Target="mailto:srobbins@westfield.ma.edu" TargetMode="External"/><Relationship Id="rId46" Type="http://schemas.openxmlformats.org/officeDocument/2006/relationships/printerSettings" Target="../printerSettings/printerSettings2.bin"/><Relationship Id="rId20" Type="http://schemas.openxmlformats.org/officeDocument/2006/relationships/hyperlink" Target="mailto:jmacdonald2@salemstate.edu" TargetMode="External"/><Relationship Id="rId41" Type="http://schemas.openxmlformats.org/officeDocument/2006/relationships/hyperlink" Target="mailto:godonnell@massport.co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7.bin"/><Relationship Id="rId4" Type="http://schemas.microsoft.com/office/2017/10/relationships/threadedComment" Target="../threadedComments/threadedComment1.xml"/></Relationships>
</file>

<file path=xl/worksheets/_rels/sheet2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1:S95"/>
  <sheetViews>
    <sheetView showGridLines="0" tabSelected="1" zoomScale="80" zoomScaleNormal="80" workbookViewId="0">
      <selection activeCell="N46" sqref="N46"/>
    </sheetView>
  </sheetViews>
  <sheetFormatPr defaultColWidth="0" defaultRowHeight="14.5" zeroHeight="1" x14ac:dyDescent="0.35"/>
  <cols>
    <col min="1" max="1" width="19" style="19" customWidth="1"/>
    <col min="2" max="2" width="10.1796875" style="19" customWidth="1"/>
    <col min="3" max="9" width="12.26953125" style="19" customWidth="1"/>
    <col min="10" max="14" width="10.1796875" style="19" customWidth="1"/>
    <col min="15" max="15" width="15.453125" style="19" customWidth="1"/>
    <col min="16" max="16" width="23.81640625" style="19" customWidth="1"/>
    <col min="17" max="16384" width="9.1796875" style="19" hidden="1"/>
  </cols>
  <sheetData>
    <row r="1" spans="1:19" ht="15.5" x14ac:dyDescent="0.35">
      <c r="A1" s="714" t="s">
        <v>0</v>
      </c>
      <c r="B1" s="714"/>
      <c r="C1" s="714"/>
      <c r="D1" s="714"/>
      <c r="E1" s="714"/>
      <c r="F1" s="714"/>
      <c r="G1" s="714"/>
      <c r="H1" s="714"/>
      <c r="I1" s="714"/>
      <c r="J1" s="336"/>
      <c r="K1" s="336"/>
      <c r="L1" s="336"/>
      <c r="M1" s="336"/>
      <c r="N1" s="336"/>
      <c r="O1" s="336"/>
      <c r="P1" s="336"/>
      <c r="Q1" s="336"/>
      <c r="R1" s="336"/>
      <c r="S1" s="336"/>
    </row>
    <row r="2" spans="1:19" ht="15.5" x14ac:dyDescent="0.35">
      <c r="A2" s="714" t="s">
        <v>1</v>
      </c>
      <c r="B2" s="714"/>
      <c r="C2" s="714"/>
      <c r="D2" s="714"/>
      <c r="E2" s="714"/>
      <c r="F2" s="714"/>
      <c r="G2" s="714"/>
      <c r="H2" s="714"/>
      <c r="I2" s="714"/>
      <c r="J2" s="336"/>
      <c r="K2" s="336"/>
      <c r="L2" s="336"/>
      <c r="M2" s="336"/>
      <c r="N2" s="336"/>
      <c r="O2" s="336"/>
      <c r="P2" s="336"/>
      <c r="Q2" s="336"/>
      <c r="R2" s="336"/>
      <c r="S2" s="336"/>
    </row>
    <row r="3" spans="1:19" ht="15.5" x14ac:dyDescent="0.35">
      <c r="A3" s="715" t="s">
        <v>2</v>
      </c>
      <c r="B3" s="715"/>
      <c r="C3" s="715"/>
      <c r="D3" s="715"/>
      <c r="E3" s="715"/>
      <c r="F3" s="715"/>
      <c r="G3" s="715"/>
      <c r="H3" s="715"/>
      <c r="I3" s="715"/>
      <c r="J3" s="336"/>
      <c r="K3" s="336"/>
      <c r="L3" s="336"/>
      <c r="M3" s="336"/>
      <c r="N3" s="336"/>
      <c r="O3" s="336"/>
      <c r="P3" s="336"/>
      <c r="Q3" s="336"/>
      <c r="R3" s="336"/>
      <c r="S3" s="336"/>
    </row>
    <row r="4" spans="1:19" ht="15.5" x14ac:dyDescent="0.35">
      <c r="A4" s="715" t="s">
        <v>1742</v>
      </c>
      <c r="B4" s="715"/>
      <c r="C4" s="715"/>
      <c r="D4" s="715"/>
      <c r="E4" s="715"/>
      <c r="F4" s="715"/>
      <c r="G4" s="715"/>
      <c r="H4" s="715"/>
      <c r="I4" s="715"/>
      <c r="J4" s="336"/>
      <c r="K4" s="336"/>
      <c r="L4" s="336"/>
      <c r="M4" s="336"/>
      <c r="N4" s="336"/>
      <c r="O4" s="336"/>
      <c r="P4" s="336"/>
      <c r="Q4" s="336"/>
      <c r="R4" s="336"/>
      <c r="S4" s="336"/>
    </row>
    <row r="5" spans="1:19" ht="15.5" x14ac:dyDescent="0.35">
      <c r="A5" s="716" t="s">
        <v>1743</v>
      </c>
      <c r="B5" s="716"/>
      <c r="C5" s="716"/>
      <c r="D5" s="716"/>
      <c r="E5" s="716"/>
      <c r="F5" s="716"/>
      <c r="G5" s="716"/>
      <c r="H5" s="716"/>
      <c r="I5" s="716"/>
      <c r="J5" s="336"/>
      <c r="K5" s="336"/>
      <c r="L5" s="336"/>
      <c r="M5" s="336"/>
      <c r="N5" s="336"/>
      <c r="O5" s="336"/>
      <c r="P5" s="336"/>
      <c r="Q5" s="336"/>
      <c r="R5" s="336"/>
      <c r="S5" s="336"/>
    </row>
    <row r="6" spans="1:19" ht="15" thickBot="1" x14ac:dyDescent="0.4"/>
    <row r="7" spans="1:19" customFormat="1" ht="24" thickBot="1" x14ac:dyDescent="0.4">
      <c r="A7" s="721" t="s">
        <v>1744</v>
      </c>
      <c r="B7" s="722"/>
      <c r="C7" s="722"/>
      <c r="D7" s="722"/>
      <c r="E7" s="722"/>
      <c r="F7" s="722"/>
      <c r="G7" s="722"/>
      <c r="H7" s="722"/>
      <c r="I7" s="722"/>
      <c r="J7" s="722"/>
      <c r="K7" s="722"/>
      <c r="L7" s="722"/>
      <c r="M7" s="722"/>
      <c r="N7" s="722"/>
      <c r="O7" s="723"/>
      <c r="P7" s="329"/>
      <c r="Q7" s="327"/>
      <c r="R7" s="327"/>
      <c r="S7" s="328"/>
    </row>
    <row r="8" spans="1:19" customFormat="1" ht="35" customHeight="1" thickBot="1" x14ac:dyDescent="0.4">
      <c r="A8" s="720" t="s">
        <v>1735</v>
      </c>
      <c r="B8" s="718"/>
      <c r="C8" s="718"/>
      <c r="D8" s="718"/>
      <c r="E8" s="718"/>
      <c r="F8" s="718"/>
      <c r="G8" s="718"/>
      <c r="H8" s="718"/>
      <c r="I8" s="718"/>
      <c r="J8" s="718"/>
      <c r="K8" s="718"/>
      <c r="L8" s="718"/>
      <c r="M8" s="718"/>
      <c r="N8" s="718"/>
      <c r="O8" s="719"/>
    </row>
    <row r="9" spans="1:19" customFormat="1" ht="59" customHeight="1" thickBot="1" x14ac:dyDescent="0.4">
      <c r="A9" s="720" t="s">
        <v>1745</v>
      </c>
      <c r="B9" s="724"/>
      <c r="C9" s="724"/>
      <c r="D9" s="724"/>
      <c r="E9" s="724"/>
      <c r="F9" s="724"/>
      <c r="G9" s="724"/>
      <c r="H9" s="724"/>
      <c r="I9" s="724"/>
      <c r="J9" s="724"/>
      <c r="K9" s="724"/>
      <c r="L9" s="724"/>
      <c r="M9" s="724"/>
      <c r="N9" s="724"/>
      <c r="O9" s="724"/>
    </row>
    <row r="10" spans="1:19" customFormat="1" ht="39.5" customHeight="1" thickBot="1" x14ac:dyDescent="0.4">
      <c r="A10" s="717" t="s">
        <v>1734</v>
      </c>
      <c r="B10" s="718"/>
      <c r="C10" s="718"/>
      <c r="D10" s="718"/>
      <c r="E10" s="718"/>
      <c r="F10" s="718"/>
      <c r="G10" s="718"/>
      <c r="H10" s="718"/>
      <c r="I10" s="718"/>
      <c r="J10" s="718"/>
      <c r="K10" s="718"/>
      <c r="L10" s="718"/>
      <c r="M10" s="718"/>
      <c r="N10" s="718"/>
      <c r="O10" s="719"/>
    </row>
    <row r="11" spans="1:19" s="47" customFormat="1" ht="16" customHeight="1" x14ac:dyDescent="0.35"/>
    <row r="12" spans="1:19" customFormat="1" ht="15" customHeight="1" x14ac:dyDescent="0.35">
      <c r="A12" s="725" t="s">
        <v>1747</v>
      </c>
      <c r="B12" s="726"/>
      <c r="C12" s="726"/>
      <c r="D12" s="726"/>
      <c r="E12" s="726"/>
      <c r="F12" s="726"/>
      <c r="G12" s="726"/>
      <c r="H12" s="726"/>
      <c r="I12" s="726"/>
      <c r="J12" s="726"/>
      <c r="K12" s="726"/>
      <c r="L12" s="726"/>
      <c r="M12" s="726"/>
      <c r="N12" s="726"/>
      <c r="O12" s="726"/>
      <c r="P12" s="19"/>
    </row>
    <row r="13" spans="1:19" customFormat="1" ht="15" customHeight="1" x14ac:dyDescent="0.35">
      <c r="A13" s="725" t="s">
        <v>1732</v>
      </c>
      <c r="B13" s="726"/>
      <c r="C13" s="726"/>
      <c r="D13" s="726"/>
      <c r="E13" s="726"/>
      <c r="F13" s="726"/>
      <c r="G13" s="726"/>
      <c r="H13" s="726"/>
      <c r="I13" s="726"/>
      <c r="J13" s="726"/>
      <c r="K13" s="726"/>
      <c r="L13" s="726"/>
      <c r="M13" s="726"/>
      <c r="N13" s="726"/>
      <c r="O13" s="726"/>
      <c r="P13" s="19"/>
    </row>
    <row r="14" spans="1:19" customFormat="1" ht="15.75" customHeight="1" x14ac:dyDescent="0.35">
      <c r="A14" s="725" t="s">
        <v>1733</v>
      </c>
      <c r="B14" s="726"/>
      <c r="C14" s="726"/>
      <c r="D14" s="726"/>
      <c r="E14" s="726"/>
      <c r="F14" s="726"/>
      <c r="G14" s="726"/>
      <c r="H14" s="726"/>
      <c r="I14" s="726"/>
      <c r="J14" s="726"/>
      <c r="K14" s="726"/>
      <c r="L14" s="726"/>
      <c r="M14" s="726"/>
      <c r="N14" s="726"/>
      <c r="O14" s="726"/>
      <c r="P14" s="19"/>
    </row>
    <row r="15" spans="1:19" ht="11.15" customHeight="1" x14ac:dyDescent="0.35">
      <c r="A15" s="330"/>
      <c r="B15" s="330"/>
      <c r="C15" s="330"/>
      <c r="D15" s="330"/>
      <c r="E15" s="330"/>
      <c r="F15" s="330"/>
      <c r="G15" s="330"/>
      <c r="H15" s="330"/>
      <c r="I15" s="330"/>
      <c r="J15" s="330"/>
      <c r="K15" s="330"/>
      <c r="L15" s="330"/>
      <c r="M15" s="330"/>
      <c r="N15" s="330"/>
      <c r="O15" s="330"/>
    </row>
    <row r="16" spans="1:19" ht="35.5" customHeight="1" thickBot="1" x14ac:dyDescent="0.4">
      <c r="A16" s="727" t="s">
        <v>1749</v>
      </c>
      <c r="B16" s="727"/>
      <c r="C16" s="727"/>
      <c r="D16" s="727"/>
      <c r="E16" s="727"/>
      <c r="F16" s="727"/>
      <c r="G16" s="727"/>
      <c r="H16" s="727"/>
      <c r="I16" s="727"/>
      <c r="J16" s="727"/>
      <c r="K16" s="727"/>
      <c r="L16" s="727"/>
      <c r="M16" s="727"/>
      <c r="N16" s="727"/>
      <c r="O16" s="727"/>
      <c r="P16" s="326"/>
      <c r="Q16" s="324"/>
      <c r="R16" s="324"/>
    </row>
    <row r="17" spans="1:18" s="21" customFormat="1" ht="75.5" customHeight="1" thickBot="1" x14ac:dyDescent="0.4">
      <c r="A17" s="730" t="s">
        <v>3</v>
      </c>
      <c r="B17" s="730"/>
      <c r="C17" s="728" t="s">
        <v>4</v>
      </c>
      <c r="D17" s="728"/>
      <c r="E17" s="728"/>
      <c r="F17" s="728"/>
      <c r="G17" s="728"/>
      <c r="H17" s="728"/>
      <c r="I17" s="728"/>
      <c r="J17" s="728"/>
      <c r="K17" s="728"/>
      <c r="L17" s="728"/>
      <c r="M17" s="728"/>
      <c r="N17" s="728"/>
      <c r="O17" s="728"/>
      <c r="P17" s="735"/>
      <c r="Q17" s="325"/>
      <c r="R17" s="325"/>
    </row>
    <row r="18" spans="1:18" s="21" customFormat="1" ht="49" customHeight="1" x14ac:dyDescent="0.35">
      <c r="A18" s="729" t="s">
        <v>1397</v>
      </c>
      <c r="B18" s="729"/>
      <c r="C18" s="728" t="s">
        <v>1746</v>
      </c>
      <c r="D18" s="728"/>
      <c r="E18" s="728"/>
      <c r="F18" s="728"/>
      <c r="G18" s="728"/>
      <c r="H18" s="728"/>
      <c r="I18" s="728"/>
      <c r="J18" s="728"/>
      <c r="K18" s="728"/>
      <c r="L18" s="728"/>
      <c r="M18" s="728"/>
      <c r="N18" s="728"/>
      <c r="O18" s="728"/>
      <c r="P18" s="735"/>
      <c r="Q18" s="464"/>
      <c r="R18" s="464"/>
    </row>
    <row r="19" spans="1:18" s="21" customFormat="1" ht="16" thickBot="1" x14ac:dyDescent="0.4">
      <c r="A19" s="48"/>
      <c r="B19" s="48"/>
      <c r="C19" s="48"/>
      <c r="D19" s="48"/>
      <c r="E19" s="48"/>
      <c r="F19" s="48"/>
      <c r="G19" s="48"/>
      <c r="H19" s="48"/>
      <c r="I19" s="48"/>
      <c r="J19" s="48"/>
      <c r="K19" s="48"/>
      <c r="L19" s="48"/>
      <c r="M19" s="48"/>
      <c r="N19" s="48"/>
      <c r="O19" s="48"/>
      <c r="P19" s="736"/>
      <c r="Q19" s="19"/>
      <c r="R19" s="19"/>
    </row>
    <row r="20" spans="1:18" s="21" customFormat="1" ht="19" thickBot="1" x14ac:dyDescent="0.4">
      <c r="A20" s="573" t="s">
        <v>6</v>
      </c>
      <c r="B20" s="574"/>
      <c r="C20" s="574"/>
      <c r="D20" s="574"/>
      <c r="E20" s="574"/>
      <c r="F20" s="574"/>
      <c r="G20" s="574"/>
      <c r="H20" s="574"/>
      <c r="I20" s="574"/>
      <c r="J20" s="574"/>
      <c r="K20" s="574"/>
      <c r="L20" s="574"/>
      <c r="M20" s="574"/>
      <c r="N20" s="574"/>
      <c r="O20" s="574"/>
      <c r="P20" s="737"/>
    </row>
    <row r="21" spans="1:18" s="21" customFormat="1" ht="31.5" customHeight="1" thickBot="1" x14ac:dyDescent="0.4">
      <c r="A21" s="509" t="s">
        <v>7</v>
      </c>
      <c r="B21" s="731" t="s">
        <v>8</v>
      </c>
      <c r="C21" s="731"/>
      <c r="D21" s="731"/>
      <c r="E21" s="731"/>
      <c r="F21" s="731"/>
      <c r="G21" s="731"/>
      <c r="H21" s="731"/>
      <c r="I21" s="731"/>
      <c r="J21" s="731"/>
      <c r="K21" s="731"/>
      <c r="L21" s="731"/>
      <c r="M21" s="731"/>
      <c r="N21" s="731"/>
      <c r="O21" s="731"/>
      <c r="P21" s="738"/>
    </row>
    <row r="22" spans="1:18" s="21" customFormat="1" ht="53.5" customHeight="1" thickBot="1" x14ac:dyDescent="0.4">
      <c r="A22" s="509" t="s">
        <v>9</v>
      </c>
      <c r="B22" s="731" t="s">
        <v>1748</v>
      </c>
      <c r="C22" s="731"/>
      <c r="D22" s="731"/>
      <c r="E22" s="731"/>
      <c r="F22" s="731"/>
      <c r="G22" s="731"/>
      <c r="H22" s="731"/>
      <c r="I22" s="731"/>
      <c r="J22" s="731"/>
      <c r="K22" s="731"/>
      <c r="L22" s="731"/>
      <c r="M22" s="731"/>
      <c r="N22" s="731"/>
      <c r="O22" s="731"/>
      <c r="P22" s="738"/>
    </row>
    <row r="23" spans="1:18" s="21" customFormat="1" ht="56.5" customHeight="1" thickBot="1" x14ac:dyDescent="0.4">
      <c r="A23" s="509" t="s">
        <v>10</v>
      </c>
      <c r="B23" s="731" t="s">
        <v>11</v>
      </c>
      <c r="C23" s="731"/>
      <c r="D23" s="731"/>
      <c r="E23" s="731"/>
      <c r="F23" s="731"/>
      <c r="G23" s="731"/>
      <c r="H23" s="731"/>
      <c r="I23" s="731"/>
      <c r="J23" s="731"/>
      <c r="K23" s="731"/>
      <c r="L23" s="731"/>
      <c r="M23" s="731"/>
      <c r="N23" s="731"/>
      <c r="O23" s="731"/>
      <c r="P23" s="738"/>
    </row>
    <row r="24" spans="1:18" s="21" customFormat="1" ht="47" customHeight="1" thickBot="1" x14ac:dyDescent="0.4">
      <c r="A24" s="509" t="s">
        <v>12</v>
      </c>
      <c r="B24" s="731" t="s">
        <v>13</v>
      </c>
      <c r="C24" s="731"/>
      <c r="D24" s="731"/>
      <c r="E24" s="731"/>
      <c r="F24" s="731"/>
      <c r="G24" s="731"/>
      <c r="H24" s="731"/>
      <c r="I24" s="731"/>
      <c r="J24" s="731"/>
      <c r="K24" s="731"/>
      <c r="L24" s="731"/>
      <c r="M24" s="731"/>
      <c r="N24" s="731"/>
      <c r="O24" s="731"/>
      <c r="P24" s="738"/>
    </row>
    <row r="25" spans="1:18" s="21" customFormat="1" ht="42" customHeight="1" thickBot="1" x14ac:dyDescent="0.4">
      <c r="A25" s="509" t="s">
        <v>14</v>
      </c>
      <c r="B25" s="731" t="s">
        <v>15</v>
      </c>
      <c r="C25" s="731"/>
      <c r="D25" s="731"/>
      <c r="E25" s="731"/>
      <c r="F25" s="731"/>
      <c r="G25" s="731"/>
      <c r="H25" s="731"/>
      <c r="I25" s="731"/>
      <c r="J25" s="731"/>
      <c r="K25" s="731"/>
      <c r="L25" s="731"/>
      <c r="M25" s="731"/>
      <c r="N25" s="731"/>
      <c r="O25" s="731"/>
      <c r="P25" s="738"/>
    </row>
    <row r="26" spans="1:18" s="21" customFormat="1" ht="47" customHeight="1" thickBot="1" x14ac:dyDescent="0.4">
      <c r="A26" s="509" t="s">
        <v>16</v>
      </c>
      <c r="B26" s="731" t="s">
        <v>17</v>
      </c>
      <c r="C26" s="731"/>
      <c r="D26" s="731"/>
      <c r="E26" s="731"/>
      <c r="F26" s="731"/>
      <c r="G26" s="731"/>
      <c r="H26" s="731"/>
      <c r="I26" s="731"/>
      <c r="J26" s="731"/>
      <c r="K26" s="731"/>
      <c r="L26" s="731"/>
      <c r="M26" s="731"/>
      <c r="N26" s="731"/>
      <c r="O26" s="731"/>
      <c r="P26" s="738"/>
    </row>
    <row r="27" spans="1:18" s="21" customFormat="1" ht="58" customHeight="1" thickBot="1" x14ac:dyDescent="0.4">
      <c r="A27" s="509" t="s">
        <v>18</v>
      </c>
      <c r="B27" s="731" t="s">
        <v>1468</v>
      </c>
      <c r="C27" s="731"/>
      <c r="D27" s="731"/>
      <c r="E27" s="731"/>
      <c r="F27" s="731"/>
      <c r="G27" s="731"/>
      <c r="H27" s="731"/>
      <c r="I27" s="731"/>
      <c r="J27" s="731"/>
      <c r="K27" s="731"/>
      <c r="L27" s="731"/>
      <c r="M27" s="731"/>
      <c r="N27" s="731"/>
      <c r="O27" s="731"/>
      <c r="P27" s="738"/>
    </row>
    <row r="28" spans="1:18" customFormat="1" ht="31" customHeight="1" thickBot="1" x14ac:dyDescent="0.4">
      <c r="A28" s="509" t="s">
        <v>19</v>
      </c>
      <c r="B28" s="731" t="s">
        <v>20</v>
      </c>
      <c r="C28" s="731"/>
      <c r="D28" s="731"/>
      <c r="E28" s="731"/>
      <c r="F28" s="731"/>
      <c r="G28" s="731"/>
      <c r="H28" s="731"/>
      <c r="I28" s="731"/>
      <c r="J28" s="731"/>
      <c r="K28" s="731"/>
      <c r="L28" s="731"/>
      <c r="M28" s="731"/>
      <c r="N28" s="731"/>
      <c r="O28" s="731"/>
      <c r="P28" s="738"/>
      <c r="Q28" s="21"/>
      <c r="R28" s="21"/>
    </row>
    <row r="29" spans="1:18" customFormat="1" ht="39.5" customHeight="1" x14ac:dyDescent="0.35">
      <c r="A29" s="509" t="s">
        <v>1730</v>
      </c>
      <c r="B29" s="732" t="s">
        <v>1750</v>
      </c>
      <c r="C29" s="732"/>
      <c r="D29" s="732"/>
      <c r="E29" s="732"/>
      <c r="F29" s="732"/>
      <c r="G29" s="732"/>
      <c r="H29" s="732"/>
      <c r="I29" s="732"/>
      <c r="J29" s="732"/>
      <c r="K29" s="732"/>
      <c r="L29" s="732"/>
      <c r="M29" s="732"/>
      <c r="N29" s="732"/>
      <c r="O29" s="732"/>
      <c r="P29" s="738"/>
      <c r="Q29" s="21"/>
      <c r="R29" s="21"/>
    </row>
    <row r="30" spans="1:18" customFormat="1" ht="34" customHeight="1" x14ac:dyDescent="0.35">
      <c r="A30" s="511" t="s">
        <v>1708</v>
      </c>
      <c r="B30" s="733" t="s">
        <v>1751</v>
      </c>
      <c r="C30" s="733"/>
      <c r="D30" s="733"/>
      <c r="E30" s="733"/>
      <c r="F30" s="733"/>
      <c r="G30" s="733"/>
      <c r="H30" s="733"/>
      <c r="I30" s="733"/>
      <c r="J30" s="733"/>
      <c r="K30" s="733"/>
      <c r="L30" s="733"/>
      <c r="M30" s="733"/>
      <c r="N30" s="733"/>
      <c r="O30" s="734"/>
      <c r="P30" s="738"/>
      <c r="Q30" s="21"/>
      <c r="R30" s="21"/>
    </row>
    <row r="31" spans="1:18" customFormat="1" ht="48.5" customHeight="1" x14ac:dyDescent="0.35">
      <c r="A31" s="510" t="s">
        <v>5</v>
      </c>
      <c r="B31" s="732" t="s">
        <v>21</v>
      </c>
      <c r="C31" s="732"/>
      <c r="D31" s="732"/>
      <c r="E31" s="732"/>
      <c r="F31" s="732"/>
      <c r="G31" s="732"/>
      <c r="H31" s="732"/>
      <c r="I31" s="732"/>
      <c r="J31" s="732"/>
      <c r="K31" s="732"/>
      <c r="L31" s="732"/>
      <c r="M31" s="732"/>
      <c r="N31" s="732"/>
      <c r="O31" s="732"/>
      <c r="P31" s="738"/>
      <c r="Q31" s="21"/>
      <c r="R31" s="21"/>
    </row>
    <row r="32" spans="1:18" ht="15" thickBot="1" x14ac:dyDescent="0.4">
      <c r="A32" s="139"/>
      <c r="B32" s="139"/>
      <c r="C32" s="139"/>
      <c r="D32" s="139"/>
      <c r="E32" s="139"/>
      <c r="F32" s="139"/>
      <c r="G32" s="139"/>
      <c r="H32" s="139"/>
      <c r="I32" s="139"/>
      <c r="J32" s="139"/>
      <c r="K32" s="139"/>
      <c r="L32" s="139"/>
      <c r="M32" s="139"/>
      <c r="N32" s="139"/>
      <c r="O32" s="139"/>
    </row>
    <row r="33" spans="1:18" ht="25" customHeight="1" thickBot="1" x14ac:dyDescent="0.4">
      <c r="A33" s="740" t="s">
        <v>1463</v>
      </c>
      <c r="B33" s="741"/>
      <c r="C33" s="741"/>
      <c r="D33" s="741"/>
      <c r="E33" s="741"/>
      <c r="F33" s="741"/>
      <c r="G33" s="741"/>
      <c r="H33" s="741"/>
      <c r="I33" s="741"/>
      <c r="J33" s="741"/>
      <c r="K33" s="741"/>
      <c r="L33" s="741"/>
      <c r="M33" s="741"/>
      <c r="N33" s="741"/>
      <c r="O33" s="741"/>
      <c r="Q33"/>
      <c r="R33"/>
    </row>
    <row r="34" spans="1:18" ht="26" customHeight="1" x14ac:dyDescent="0.35">
      <c r="A34" s="853" t="s">
        <v>1747</v>
      </c>
      <c r="B34" s="739"/>
      <c r="C34" s="739"/>
      <c r="D34" s="739"/>
      <c r="E34" s="739"/>
      <c r="F34" s="739"/>
      <c r="G34" s="739"/>
      <c r="H34" s="739"/>
      <c r="I34" s="739"/>
      <c r="J34" s="739"/>
      <c r="K34" s="739"/>
      <c r="L34" s="739"/>
      <c r="M34" s="739"/>
      <c r="N34" s="739"/>
      <c r="O34" s="739"/>
      <c r="Q34"/>
      <c r="R34"/>
    </row>
    <row r="35" spans="1:18" ht="21.5" customHeight="1" x14ac:dyDescent="0.35">
      <c r="A35" s="725" t="s">
        <v>1732</v>
      </c>
      <c r="B35" s="726"/>
      <c r="C35" s="726"/>
      <c r="D35" s="726"/>
      <c r="E35" s="726"/>
      <c r="F35" s="726"/>
      <c r="G35" s="726"/>
      <c r="H35" s="726"/>
      <c r="I35" s="726"/>
      <c r="J35" s="726"/>
      <c r="K35" s="726"/>
      <c r="L35" s="726"/>
      <c r="M35" s="726"/>
      <c r="N35" s="726"/>
      <c r="O35" s="726"/>
      <c r="Q35"/>
      <c r="R35"/>
    </row>
    <row r="36" spans="1:18" ht="25" customHeight="1" x14ac:dyDescent="0.35">
      <c r="A36" s="725" t="s">
        <v>1733</v>
      </c>
      <c r="B36" s="726"/>
      <c r="C36" s="726"/>
      <c r="D36" s="726"/>
      <c r="E36" s="726"/>
      <c r="F36" s="726"/>
      <c r="G36" s="726"/>
      <c r="H36" s="726"/>
      <c r="I36" s="726"/>
      <c r="J36" s="726"/>
      <c r="K36" s="726"/>
      <c r="L36" s="726"/>
      <c r="M36" s="726"/>
      <c r="N36" s="726"/>
      <c r="O36" s="726"/>
      <c r="Q36"/>
      <c r="R36"/>
    </row>
    <row r="37" spans="1:18" x14ac:dyDescent="0.35"/>
    <row r="38" spans="1:18" x14ac:dyDescent="0.35"/>
    <row r="39" spans="1:18" x14ac:dyDescent="0.35"/>
    <row r="40" spans="1:18" x14ac:dyDescent="0.35"/>
    <row r="41" spans="1:18" x14ac:dyDescent="0.35"/>
    <row r="42" spans="1:18" x14ac:dyDescent="0.35"/>
    <row r="43" spans="1:18" x14ac:dyDescent="0.35"/>
    <row r="44" spans="1:18" x14ac:dyDescent="0.35"/>
    <row r="45" spans="1:18" x14ac:dyDescent="0.35"/>
    <row r="46" spans="1:18" x14ac:dyDescent="0.35"/>
    <row r="47" spans="1:18" x14ac:dyDescent="0.35"/>
    <row r="48" spans="1:18" x14ac:dyDescent="0.35"/>
    <row r="49" x14ac:dyDescent="0.35"/>
    <row r="50" x14ac:dyDescent="0.35"/>
    <row r="51" x14ac:dyDescent="0.35"/>
    <row r="52" x14ac:dyDescent="0.35"/>
    <row r="53" x14ac:dyDescent="0.35"/>
    <row r="54" x14ac:dyDescent="0.35"/>
    <row r="55" x14ac:dyDescent="0.35"/>
    <row r="56" x14ac:dyDescent="0.35"/>
    <row r="57" x14ac:dyDescent="0.35"/>
    <row r="58" x14ac:dyDescent="0.35"/>
    <row r="59" x14ac:dyDescent="0.35"/>
    <row r="60" x14ac:dyDescent="0.35"/>
    <row r="61" x14ac:dyDescent="0.35"/>
    <row r="62" x14ac:dyDescent="0.35"/>
    <row r="63" x14ac:dyDescent="0.35"/>
    <row r="64" x14ac:dyDescent="0.35"/>
    <row r="65" x14ac:dyDescent="0.35"/>
    <row r="66" x14ac:dyDescent="0.35"/>
    <row r="67" x14ac:dyDescent="0.35"/>
    <row r="68" x14ac:dyDescent="0.35"/>
    <row r="69" x14ac:dyDescent="0.35"/>
    <row r="70" x14ac:dyDescent="0.35"/>
    <row r="71" x14ac:dyDescent="0.35"/>
    <row r="72" x14ac:dyDescent="0.35"/>
    <row r="73" x14ac:dyDescent="0.35"/>
    <row r="74" x14ac:dyDescent="0.35"/>
    <row r="75" x14ac:dyDescent="0.35"/>
    <row r="76" x14ac:dyDescent="0.35"/>
    <row r="77" x14ac:dyDescent="0.35"/>
    <row r="78" x14ac:dyDescent="0.35"/>
    <row r="79" x14ac:dyDescent="0.35"/>
    <row r="80" x14ac:dyDescent="0.35"/>
    <row r="81" x14ac:dyDescent="0.35"/>
    <row r="82" x14ac:dyDescent="0.35"/>
    <row r="83" x14ac:dyDescent="0.35"/>
    <row r="84" x14ac:dyDescent="0.35"/>
    <row r="85" x14ac:dyDescent="0.35"/>
    <row r="86" x14ac:dyDescent="0.35"/>
    <row r="87" x14ac:dyDescent="0.35"/>
    <row r="88" x14ac:dyDescent="0.35"/>
    <row r="89" x14ac:dyDescent="0.35"/>
    <row r="90" x14ac:dyDescent="0.35"/>
    <row r="91" x14ac:dyDescent="0.35"/>
    <row r="92" x14ac:dyDescent="0.35"/>
    <row r="93" x14ac:dyDescent="0.35"/>
    <row r="94" x14ac:dyDescent="0.35"/>
    <row r="95" x14ac:dyDescent="0.35"/>
  </sheetData>
  <sheetProtection selectLockedCells="1"/>
  <hyperlinks>
    <hyperlink ref="A21" location="'Contact Information'!A1" display="Contact Info" xr:uid="{00000000-0004-0000-0200-000000000000}"/>
    <hyperlink ref="A22" location="'Square Footage'!A1" display="Square Footage" xr:uid="{00000000-0004-0000-0200-000001000000}"/>
    <hyperlink ref="A23" location="'Electricity Consumption'!A1" display="Electricity Consumption" xr:uid="{00000000-0004-0000-0200-000002000000}"/>
    <hyperlink ref="A25" location="'Vehicle&amp;Other Fuel Consumption'!A1" display="Vehicle &amp; Other Fuel Consumption" xr:uid="{00000000-0004-0000-0200-000004000000}"/>
    <hyperlink ref="A26" location="'Installed Clean Power'!A1" display="Installed Clean Power" xr:uid="{00000000-0004-0000-0200-000006000000}"/>
    <hyperlink ref="A28" location="'EV Charging Stations'!A1" display="EV Charging Stations" xr:uid="{00000000-0004-0000-0200-000007000000}"/>
    <hyperlink ref="A27" location="'Vehicle Fleet'!A1" display="Vehicle Fleet" xr:uid="{00000000-0004-0000-0200-00000C000000}"/>
    <hyperlink ref="A24" location="'Building Fuel Consumption'!A1" display="Building Fuel Consumption" xr:uid="{00000000-0004-0000-0200-000003000000}"/>
    <hyperlink ref="A31" location="Recycling!A1" display="Recycling" xr:uid="{00000000-0004-0000-0200-000008000000}"/>
    <hyperlink ref="A31" location="Sustainability!A1" display="Sustainability" xr:uid="{F18C06E5-DCF5-5F45-B4BF-B23070F3FC6A}"/>
    <hyperlink ref="A30" location="'Embodied Carbon'!A1" display="Embodied Carbon" xr:uid="{7C098A71-F995-4EE4-8D9D-0802BD298139}"/>
    <hyperlink ref="A29" location="'EE-Decarb Projects'!A1" display="EE-Decarb Projects" xr:uid="{A47425D3-A4CF-44C9-9980-CCFFE8B7189B}"/>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25703-9571-43E1-99DB-C7676A64FA07}">
  <sheetPr>
    <tabColor theme="3" tint="0.59999389629810485"/>
  </sheetPr>
  <dimension ref="A1:K62"/>
  <sheetViews>
    <sheetView showGridLines="0" topLeftCell="A46" zoomScale="80" zoomScaleNormal="80" workbookViewId="0"/>
  </sheetViews>
  <sheetFormatPr defaultColWidth="8.7265625" defaultRowHeight="14.5" x14ac:dyDescent="0.35"/>
  <cols>
    <col min="1" max="1" width="36.54296875" style="457" customWidth="1"/>
    <col min="2" max="2" width="17.26953125" style="457" customWidth="1"/>
    <col min="3" max="4" width="18.453125" style="457" customWidth="1"/>
    <col min="5" max="5" width="15.26953125" style="457" customWidth="1"/>
    <col min="6" max="7" width="14.81640625" style="457" customWidth="1"/>
    <col min="8" max="8" width="14.1796875" style="457" customWidth="1"/>
    <col min="9" max="9" width="21.453125" style="458" customWidth="1"/>
    <col min="10" max="10" width="8.7265625" style="458"/>
    <col min="11" max="11" width="19.7265625" style="458" customWidth="1"/>
    <col min="12" max="16384" width="8.7265625" style="458"/>
  </cols>
  <sheetData>
    <row r="1" spans="1:9" ht="85" customHeight="1" x14ac:dyDescent="0.35">
      <c r="A1" s="742" t="s">
        <v>1466</v>
      </c>
      <c r="B1" s="743"/>
      <c r="C1" s="743"/>
      <c r="D1" s="743"/>
      <c r="E1" s="743"/>
      <c r="F1" s="744"/>
    </row>
    <row r="3" spans="1:9" x14ac:dyDescent="0.35">
      <c r="A3" s="1007" t="s">
        <v>1384</v>
      </c>
      <c r="B3" s="1007"/>
      <c r="C3" s="1007"/>
      <c r="D3" s="1007"/>
      <c r="E3" s="1007"/>
      <c r="F3" s="1007"/>
    </row>
    <row r="4" spans="1:9" ht="57" customHeight="1" x14ac:dyDescent="0.35">
      <c r="A4" s="465" t="s">
        <v>1385</v>
      </c>
      <c r="B4" s="745" t="s">
        <v>1454</v>
      </c>
      <c r="C4" s="745"/>
      <c r="D4" s="745"/>
      <c r="E4" s="745"/>
      <c r="F4" s="745"/>
    </row>
    <row r="5" spans="1:9" ht="41.5" customHeight="1" x14ac:dyDescent="0.35">
      <c r="A5" s="473" t="s">
        <v>1458</v>
      </c>
      <c r="B5" s="745" t="s">
        <v>1453</v>
      </c>
      <c r="C5" s="745"/>
      <c r="D5" s="745"/>
      <c r="E5" s="745"/>
      <c r="F5" s="745"/>
    </row>
    <row r="6" spans="1:9" ht="47.5" customHeight="1" x14ac:dyDescent="0.35">
      <c r="A6" s="473" t="s">
        <v>1459</v>
      </c>
      <c r="B6" s="745" t="s">
        <v>1455</v>
      </c>
      <c r="C6" s="745"/>
      <c r="D6" s="745"/>
      <c r="E6" s="745"/>
      <c r="F6" s="745"/>
    </row>
    <row r="7" spans="1:9" ht="75.650000000000006" customHeight="1" x14ac:dyDescent="0.35">
      <c r="A7" s="465" t="s">
        <v>1387</v>
      </c>
      <c r="B7" s="745" t="s">
        <v>1456</v>
      </c>
      <c r="C7" s="745"/>
      <c r="D7" s="745"/>
      <c r="E7" s="745"/>
      <c r="F7" s="745"/>
    </row>
    <row r="8" spans="1:9" ht="61" customHeight="1" x14ac:dyDescent="0.35">
      <c r="A8" s="465" t="s">
        <v>1388</v>
      </c>
      <c r="B8" s="745" t="s">
        <v>1457</v>
      </c>
      <c r="C8" s="745"/>
      <c r="D8" s="745"/>
      <c r="E8" s="745"/>
      <c r="F8" s="745"/>
    </row>
    <row r="9" spans="1:9" ht="47.15" customHeight="1" x14ac:dyDescent="0.35">
      <c r="A9" s="465" t="s">
        <v>1389</v>
      </c>
      <c r="B9" s="745" t="s">
        <v>1752</v>
      </c>
      <c r="C9" s="745"/>
      <c r="D9" s="745"/>
      <c r="E9" s="745"/>
      <c r="F9" s="745"/>
    </row>
    <row r="11" spans="1:9" s="461" customFormat="1" x14ac:dyDescent="0.35">
      <c r="A11" s="459" t="s">
        <v>1390</v>
      </c>
      <c r="B11" s="459" t="s">
        <v>1464</v>
      </c>
      <c r="C11" s="459" t="s">
        <v>303</v>
      </c>
      <c r="D11" s="459" t="s">
        <v>1391</v>
      </c>
      <c r="E11" s="460" t="s">
        <v>1392</v>
      </c>
      <c r="F11" s="459" t="s">
        <v>333</v>
      </c>
      <c r="G11" s="459" t="s">
        <v>1393</v>
      </c>
      <c r="H11" s="459" t="s">
        <v>1394</v>
      </c>
      <c r="I11" s="459" t="s">
        <v>1465</v>
      </c>
    </row>
    <row r="12" spans="1:9" s="461" customFormat="1" ht="29" x14ac:dyDescent="0.35">
      <c r="A12" s="465" t="s">
        <v>51</v>
      </c>
      <c r="B12" s="463" t="s">
        <v>1386</v>
      </c>
      <c r="C12" s="462" t="s">
        <v>1395</v>
      </c>
      <c r="D12" s="462" t="s">
        <v>385</v>
      </c>
      <c r="E12" s="462" t="s">
        <v>1387</v>
      </c>
      <c r="F12" s="462" t="s">
        <v>513</v>
      </c>
      <c r="G12" s="462" t="s">
        <v>385</v>
      </c>
      <c r="H12" s="462" t="s">
        <v>385</v>
      </c>
      <c r="I12" s="462" t="s">
        <v>385</v>
      </c>
    </row>
    <row r="13" spans="1:9" s="461" customFormat="1" ht="29" x14ac:dyDescent="0.35">
      <c r="A13" s="465" t="s">
        <v>58</v>
      </c>
      <c r="B13" s="463" t="s">
        <v>1386</v>
      </c>
      <c r="C13" s="463" t="s">
        <v>1386</v>
      </c>
      <c r="D13" s="463" t="s">
        <v>1387</v>
      </c>
      <c r="E13" s="462" t="s">
        <v>1387</v>
      </c>
      <c r="F13" s="462" t="s">
        <v>513</v>
      </c>
      <c r="G13" s="462" t="s">
        <v>385</v>
      </c>
      <c r="H13" s="462" t="s">
        <v>385</v>
      </c>
      <c r="I13" s="462" t="s">
        <v>385</v>
      </c>
    </row>
    <row r="14" spans="1:9" s="461" customFormat="1" ht="29" x14ac:dyDescent="0.35">
      <c r="A14" s="465" t="s">
        <v>27</v>
      </c>
      <c r="B14" s="462" t="s">
        <v>1395</v>
      </c>
      <c r="C14" s="463" t="s">
        <v>1386</v>
      </c>
      <c r="D14" s="462" t="s">
        <v>385</v>
      </c>
      <c r="E14" s="462" t="s">
        <v>1387</v>
      </c>
      <c r="F14" s="462" t="s">
        <v>513</v>
      </c>
      <c r="G14" s="462" t="s">
        <v>385</v>
      </c>
      <c r="H14" s="462" t="s">
        <v>385</v>
      </c>
      <c r="I14" s="462" t="s">
        <v>385</v>
      </c>
    </row>
    <row r="15" spans="1:9" s="461" customFormat="1" x14ac:dyDescent="0.35">
      <c r="A15" s="465" t="s">
        <v>73</v>
      </c>
      <c r="B15" s="462" t="s">
        <v>1395</v>
      </c>
      <c r="C15" s="462" t="s">
        <v>1395</v>
      </c>
      <c r="D15" s="462" t="s">
        <v>385</v>
      </c>
      <c r="E15" s="462" t="s">
        <v>1387</v>
      </c>
      <c r="F15" s="462" t="s">
        <v>513</v>
      </c>
      <c r="G15" s="462" t="s">
        <v>385</v>
      </c>
      <c r="H15" s="462" t="s">
        <v>385</v>
      </c>
      <c r="I15" s="462" t="s">
        <v>385</v>
      </c>
    </row>
    <row r="16" spans="1:9" s="461" customFormat="1" x14ac:dyDescent="0.35">
      <c r="A16" s="465" t="s">
        <v>78</v>
      </c>
      <c r="B16" s="462" t="s">
        <v>1395</v>
      </c>
      <c r="C16" s="462" t="s">
        <v>1395</v>
      </c>
      <c r="D16" s="462" t="s">
        <v>1387</v>
      </c>
      <c r="E16" s="462" t="s">
        <v>1387</v>
      </c>
      <c r="F16" s="462" t="s">
        <v>513</v>
      </c>
      <c r="G16" s="462" t="s">
        <v>1388</v>
      </c>
      <c r="H16" s="462" t="s">
        <v>385</v>
      </c>
      <c r="I16" s="462" t="s">
        <v>385</v>
      </c>
    </row>
    <row r="17" spans="1:9" s="461" customFormat="1" x14ac:dyDescent="0.35">
      <c r="A17" s="465" t="s">
        <v>79</v>
      </c>
      <c r="B17" s="462" t="s">
        <v>1395</v>
      </c>
      <c r="C17" s="462" t="s">
        <v>1395</v>
      </c>
      <c r="D17" s="462" t="s">
        <v>385</v>
      </c>
      <c r="E17" s="462" t="s">
        <v>1387</v>
      </c>
      <c r="F17" s="462" t="s">
        <v>513</v>
      </c>
      <c r="G17" s="462" t="s">
        <v>385</v>
      </c>
      <c r="H17" s="462" t="s">
        <v>385</v>
      </c>
      <c r="I17" s="462" t="s">
        <v>385</v>
      </c>
    </row>
    <row r="18" spans="1:9" s="461" customFormat="1" x14ac:dyDescent="0.35">
      <c r="A18" s="465" t="s">
        <v>1152</v>
      </c>
      <c r="B18" s="462" t="s">
        <v>1395</v>
      </c>
      <c r="C18" s="462" t="s">
        <v>1395</v>
      </c>
      <c r="D18" s="462" t="s">
        <v>1387</v>
      </c>
      <c r="E18" s="462" t="s">
        <v>1387</v>
      </c>
      <c r="F18" s="462" t="s">
        <v>513</v>
      </c>
      <c r="G18" s="462" t="s">
        <v>1388</v>
      </c>
      <c r="H18" s="462" t="s">
        <v>385</v>
      </c>
      <c r="I18" s="462" t="s">
        <v>385</v>
      </c>
    </row>
    <row r="19" spans="1:9" s="461" customFormat="1" x14ac:dyDescent="0.35">
      <c r="A19" s="465" t="s">
        <v>92</v>
      </c>
      <c r="B19" s="462" t="s">
        <v>1395</v>
      </c>
      <c r="C19" s="462" t="s">
        <v>1395</v>
      </c>
      <c r="D19" s="462" t="s">
        <v>1387</v>
      </c>
      <c r="E19" s="462" t="s">
        <v>1387</v>
      </c>
      <c r="F19" s="462" t="s">
        <v>385</v>
      </c>
      <c r="G19" s="462" t="s">
        <v>1388</v>
      </c>
      <c r="H19" s="462" t="s">
        <v>385</v>
      </c>
      <c r="I19" s="462" t="s">
        <v>385</v>
      </c>
    </row>
    <row r="20" spans="1:9" s="461" customFormat="1" x14ac:dyDescent="0.35">
      <c r="A20" s="465" t="s">
        <v>93</v>
      </c>
      <c r="B20" s="462" t="s">
        <v>1395</v>
      </c>
      <c r="C20" s="462" t="s">
        <v>1395</v>
      </c>
      <c r="D20" s="462" t="s">
        <v>1387</v>
      </c>
      <c r="E20" s="462" t="s">
        <v>1387</v>
      </c>
      <c r="F20" s="462" t="s">
        <v>385</v>
      </c>
      <c r="G20" s="462" t="s">
        <v>1388</v>
      </c>
      <c r="H20" s="462" t="s">
        <v>385</v>
      </c>
      <c r="I20" s="462" t="s">
        <v>385</v>
      </c>
    </row>
    <row r="21" spans="1:9" s="461" customFormat="1" x14ac:dyDescent="0.35">
      <c r="A21" s="465" t="s">
        <v>98</v>
      </c>
      <c r="B21" s="462" t="s">
        <v>1395</v>
      </c>
      <c r="C21" s="462" t="s">
        <v>1395</v>
      </c>
      <c r="D21" s="462" t="s">
        <v>1387</v>
      </c>
      <c r="E21" s="462" t="s">
        <v>1387</v>
      </c>
      <c r="F21" s="462" t="s">
        <v>385</v>
      </c>
      <c r="G21" s="462" t="s">
        <v>1388</v>
      </c>
      <c r="H21" s="462" t="s">
        <v>385</v>
      </c>
      <c r="I21" s="462" t="s">
        <v>385</v>
      </c>
    </row>
    <row r="22" spans="1:9" s="461" customFormat="1" x14ac:dyDescent="0.35">
      <c r="A22" s="465" t="s">
        <v>99</v>
      </c>
      <c r="B22" s="462" t="s">
        <v>1395</v>
      </c>
      <c r="C22" s="462" t="s">
        <v>1395</v>
      </c>
      <c r="D22" s="462" t="s">
        <v>1387</v>
      </c>
      <c r="E22" s="462" t="s">
        <v>1387</v>
      </c>
      <c r="F22" s="462" t="s">
        <v>385</v>
      </c>
      <c r="G22" s="462" t="s">
        <v>1388</v>
      </c>
      <c r="H22" s="462" t="s">
        <v>385</v>
      </c>
      <c r="I22" s="462" t="s">
        <v>385</v>
      </c>
    </row>
    <row r="23" spans="1:9" s="461" customFormat="1" x14ac:dyDescent="0.35">
      <c r="A23" s="465" t="s">
        <v>100</v>
      </c>
      <c r="B23" s="462" t="s">
        <v>1395</v>
      </c>
      <c r="C23" s="462" t="s">
        <v>1395</v>
      </c>
      <c r="D23" s="462" t="s">
        <v>1387</v>
      </c>
      <c r="E23" s="462" t="s">
        <v>1387</v>
      </c>
      <c r="F23" s="462" t="s">
        <v>385</v>
      </c>
      <c r="G23" s="462" t="s">
        <v>1388</v>
      </c>
      <c r="H23" s="462" t="s">
        <v>385</v>
      </c>
      <c r="I23" s="462" t="s">
        <v>385</v>
      </c>
    </row>
    <row r="24" spans="1:9" s="461" customFormat="1" x14ac:dyDescent="0.35">
      <c r="A24" s="465" t="s">
        <v>101</v>
      </c>
      <c r="B24" s="462" t="s">
        <v>1395</v>
      </c>
      <c r="C24" s="462" t="s">
        <v>1395</v>
      </c>
      <c r="D24" s="462" t="s">
        <v>1387</v>
      </c>
      <c r="E24" s="462" t="s">
        <v>1387</v>
      </c>
      <c r="F24" s="462" t="s">
        <v>385</v>
      </c>
      <c r="G24" s="462" t="s">
        <v>1388</v>
      </c>
      <c r="H24" s="462" t="s">
        <v>385</v>
      </c>
      <c r="I24" s="462" t="s">
        <v>385</v>
      </c>
    </row>
    <row r="25" spans="1:9" s="461" customFormat="1" x14ac:dyDescent="0.35">
      <c r="A25" s="465" t="s">
        <v>102</v>
      </c>
      <c r="B25" s="462" t="s">
        <v>1395</v>
      </c>
      <c r="C25" s="462" t="s">
        <v>1395</v>
      </c>
      <c r="D25" s="462" t="s">
        <v>1387</v>
      </c>
      <c r="E25" s="462" t="s">
        <v>1387</v>
      </c>
      <c r="F25" s="462" t="s">
        <v>385</v>
      </c>
      <c r="G25" s="462" t="s">
        <v>1388</v>
      </c>
      <c r="H25" s="462" t="s">
        <v>385</v>
      </c>
      <c r="I25" s="462" t="s">
        <v>385</v>
      </c>
    </row>
    <row r="26" spans="1:9" s="461" customFormat="1" x14ac:dyDescent="0.35">
      <c r="A26" s="465" t="s">
        <v>103</v>
      </c>
      <c r="B26" s="462" t="s">
        <v>1395</v>
      </c>
      <c r="C26" s="462" t="s">
        <v>1395</v>
      </c>
      <c r="D26" s="462" t="s">
        <v>1387</v>
      </c>
      <c r="E26" s="462" t="s">
        <v>1387</v>
      </c>
      <c r="F26" s="462" t="s">
        <v>385</v>
      </c>
      <c r="G26" s="462" t="s">
        <v>1388</v>
      </c>
      <c r="H26" s="462" t="s">
        <v>385</v>
      </c>
      <c r="I26" s="462" t="s">
        <v>385</v>
      </c>
    </row>
    <row r="27" spans="1:9" s="461" customFormat="1" x14ac:dyDescent="0.35">
      <c r="A27" s="465" t="s">
        <v>104</v>
      </c>
      <c r="B27" s="462" t="s">
        <v>1395</v>
      </c>
      <c r="C27" s="462" t="s">
        <v>1395</v>
      </c>
      <c r="D27" s="462" t="s">
        <v>1387</v>
      </c>
      <c r="E27" s="462" t="s">
        <v>1387</v>
      </c>
      <c r="F27" s="462" t="s">
        <v>385</v>
      </c>
      <c r="G27" s="462" t="s">
        <v>1388</v>
      </c>
      <c r="H27" s="462" t="s">
        <v>385</v>
      </c>
      <c r="I27" s="462" t="s">
        <v>385</v>
      </c>
    </row>
    <row r="28" spans="1:9" s="461" customFormat="1" x14ac:dyDescent="0.35">
      <c r="A28" s="465" t="s">
        <v>105</v>
      </c>
      <c r="B28" s="462" t="s">
        <v>1395</v>
      </c>
      <c r="C28" s="462" t="s">
        <v>1395</v>
      </c>
      <c r="D28" s="462" t="s">
        <v>1387</v>
      </c>
      <c r="E28" s="462" t="s">
        <v>1387</v>
      </c>
      <c r="F28" s="462" t="s">
        <v>385</v>
      </c>
      <c r="G28" s="462" t="s">
        <v>1388</v>
      </c>
      <c r="H28" s="462" t="s">
        <v>385</v>
      </c>
      <c r="I28" s="462" t="s">
        <v>385</v>
      </c>
    </row>
    <row r="29" spans="1:9" s="461" customFormat="1" ht="29" x14ac:dyDescent="0.35">
      <c r="A29" s="465" t="s">
        <v>106</v>
      </c>
      <c r="B29" s="463" t="s">
        <v>1386</v>
      </c>
      <c r="C29" s="463" t="s">
        <v>1386</v>
      </c>
      <c r="D29" s="463" t="s">
        <v>385</v>
      </c>
      <c r="E29" s="462" t="s">
        <v>385</v>
      </c>
      <c r="F29" s="462" t="s">
        <v>385</v>
      </c>
      <c r="G29" s="462" t="s">
        <v>1388</v>
      </c>
      <c r="H29" s="462" t="s">
        <v>385</v>
      </c>
      <c r="I29" s="462" t="s">
        <v>385</v>
      </c>
    </row>
    <row r="30" spans="1:9" s="461" customFormat="1" ht="29" x14ac:dyDescent="0.35">
      <c r="A30" s="465" t="s">
        <v>107</v>
      </c>
      <c r="B30" s="463" t="s">
        <v>1386</v>
      </c>
      <c r="C30" s="463" t="s">
        <v>1386</v>
      </c>
      <c r="D30" s="463" t="s">
        <v>385</v>
      </c>
      <c r="E30" s="462" t="s">
        <v>1387</v>
      </c>
      <c r="F30" s="462" t="s">
        <v>513</v>
      </c>
      <c r="G30" s="462" t="s">
        <v>385</v>
      </c>
      <c r="H30" s="462" t="s">
        <v>385</v>
      </c>
      <c r="I30" s="462" t="s">
        <v>385</v>
      </c>
    </row>
    <row r="31" spans="1:9" s="461" customFormat="1" ht="29" x14ac:dyDescent="0.35">
      <c r="A31" s="465" t="s">
        <v>35</v>
      </c>
      <c r="B31" s="463" t="s">
        <v>1386</v>
      </c>
      <c r="C31" s="463" t="s">
        <v>1386</v>
      </c>
      <c r="D31" s="463" t="s">
        <v>385</v>
      </c>
      <c r="E31" s="462" t="s">
        <v>1387</v>
      </c>
      <c r="F31" s="462" t="s">
        <v>513</v>
      </c>
      <c r="G31" s="462" t="s">
        <v>385</v>
      </c>
      <c r="H31" s="462" t="s">
        <v>385</v>
      </c>
      <c r="I31" s="462" t="s">
        <v>385</v>
      </c>
    </row>
    <row r="32" spans="1:9" s="461" customFormat="1" x14ac:dyDescent="0.35">
      <c r="A32" s="465" t="s">
        <v>834</v>
      </c>
      <c r="B32" s="462" t="s">
        <v>1396</v>
      </c>
      <c r="C32" s="462" t="s">
        <v>1395</v>
      </c>
      <c r="D32" s="462" t="s">
        <v>385</v>
      </c>
      <c r="E32" s="462" t="s">
        <v>385</v>
      </c>
      <c r="F32" s="462" t="s">
        <v>513</v>
      </c>
      <c r="G32" s="462" t="s">
        <v>385</v>
      </c>
      <c r="H32" s="462" t="s">
        <v>385</v>
      </c>
      <c r="I32" s="462" t="s">
        <v>385</v>
      </c>
    </row>
    <row r="33" spans="1:9" s="461" customFormat="1" x14ac:dyDescent="0.35">
      <c r="A33" s="465" t="s">
        <v>120</v>
      </c>
      <c r="B33" s="462" t="s">
        <v>1395</v>
      </c>
      <c r="C33" s="462" t="s">
        <v>1395</v>
      </c>
      <c r="D33" s="462" t="s">
        <v>385</v>
      </c>
      <c r="E33" s="462" t="s">
        <v>1387</v>
      </c>
      <c r="F33" s="462" t="s">
        <v>513</v>
      </c>
      <c r="G33" s="462" t="s">
        <v>385</v>
      </c>
      <c r="H33" s="462" t="s">
        <v>385</v>
      </c>
      <c r="I33" s="462" t="s">
        <v>385</v>
      </c>
    </row>
    <row r="34" spans="1:9" s="461" customFormat="1" x14ac:dyDescent="0.35">
      <c r="A34" s="465" t="s">
        <v>1594</v>
      </c>
      <c r="B34" s="462" t="s">
        <v>1395</v>
      </c>
      <c r="C34" s="462" t="s">
        <v>1395</v>
      </c>
      <c r="D34" s="462" t="s">
        <v>1387</v>
      </c>
      <c r="E34" s="462" t="s">
        <v>1387</v>
      </c>
      <c r="F34" s="462" t="s">
        <v>513</v>
      </c>
      <c r="G34" s="462" t="s">
        <v>1388</v>
      </c>
      <c r="H34" s="462" t="s">
        <v>385</v>
      </c>
      <c r="I34" s="462" t="s">
        <v>385</v>
      </c>
    </row>
    <row r="35" spans="1:9" s="461" customFormat="1" x14ac:dyDescent="0.35">
      <c r="A35" s="465" t="s">
        <v>123</v>
      </c>
      <c r="B35" s="462" t="s">
        <v>1395</v>
      </c>
      <c r="C35" s="462" t="s">
        <v>1395</v>
      </c>
      <c r="D35" s="462" t="s">
        <v>1387</v>
      </c>
      <c r="E35" s="462" t="s">
        <v>1387</v>
      </c>
      <c r="F35" s="462" t="s">
        <v>513</v>
      </c>
      <c r="G35" s="462" t="s">
        <v>1388</v>
      </c>
      <c r="H35" s="462" t="s">
        <v>385</v>
      </c>
      <c r="I35" s="462" t="s">
        <v>385</v>
      </c>
    </row>
    <row r="36" spans="1:9" s="461" customFormat="1" x14ac:dyDescent="0.35">
      <c r="A36" s="465" t="s">
        <v>124</v>
      </c>
      <c r="B36" s="462" t="s">
        <v>1395</v>
      </c>
      <c r="C36" s="462" t="s">
        <v>1395</v>
      </c>
      <c r="D36" s="462" t="s">
        <v>385</v>
      </c>
      <c r="E36" s="462" t="s">
        <v>1387</v>
      </c>
      <c r="F36" s="462" t="s">
        <v>513</v>
      </c>
      <c r="G36" s="462" t="s">
        <v>385</v>
      </c>
      <c r="H36" s="462" t="s">
        <v>385</v>
      </c>
      <c r="I36" s="462" t="s">
        <v>385</v>
      </c>
    </row>
    <row r="37" spans="1:9" s="461" customFormat="1" x14ac:dyDescent="0.35">
      <c r="A37" s="465" t="s">
        <v>128</v>
      </c>
      <c r="B37" s="462" t="s">
        <v>1395</v>
      </c>
      <c r="C37" s="462" t="s">
        <v>1395</v>
      </c>
      <c r="D37" s="462" t="s">
        <v>385</v>
      </c>
      <c r="E37" s="462" t="s">
        <v>1387</v>
      </c>
      <c r="F37" s="462" t="s">
        <v>513</v>
      </c>
      <c r="G37" s="462" t="s">
        <v>385</v>
      </c>
      <c r="H37" s="462" t="s">
        <v>385</v>
      </c>
      <c r="I37" s="462" t="s">
        <v>385</v>
      </c>
    </row>
    <row r="38" spans="1:9" s="461" customFormat="1" x14ac:dyDescent="0.35">
      <c r="A38" s="465" t="s">
        <v>130</v>
      </c>
      <c r="B38" s="462" t="s">
        <v>1395</v>
      </c>
      <c r="C38" s="462" t="s">
        <v>1395</v>
      </c>
      <c r="D38" s="462" t="s">
        <v>385</v>
      </c>
      <c r="E38" s="462" t="s">
        <v>1387</v>
      </c>
      <c r="F38" s="462" t="s">
        <v>513</v>
      </c>
      <c r="G38" s="462" t="s">
        <v>385</v>
      </c>
      <c r="H38" s="462" t="s">
        <v>385</v>
      </c>
      <c r="I38" s="462" t="s">
        <v>385</v>
      </c>
    </row>
    <row r="39" spans="1:9" s="461" customFormat="1" ht="29" x14ac:dyDescent="0.35">
      <c r="A39" s="465" t="s">
        <v>133</v>
      </c>
      <c r="B39" s="463" t="s">
        <v>1386</v>
      </c>
      <c r="C39" s="463" t="s">
        <v>1386</v>
      </c>
      <c r="D39" s="462" t="s">
        <v>385</v>
      </c>
      <c r="E39" s="462" t="s">
        <v>385</v>
      </c>
      <c r="F39" s="462" t="s">
        <v>385</v>
      </c>
      <c r="G39" s="462" t="s">
        <v>385</v>
      </c>
      <c r="H39" s="462" t="s">
        <v>385</v>
      </c>
      <c r="I39" s="462" t="s">
        <v>385</v>
      </c>
    </row>
    <row r="40" spans="1:9" s="461" customFormat="1" x14ac:dyDescent="0.35">
      <c r="A40" s="465" t="s">
        <v>141</v>
      </c>
      <c r="B40" s="462" t="s">
        <v>385</v>
      </c>
      <c r="C40" s="462" t="s">
        <v>385</v>
      </c>
      <c r="D40" s="462" t="s">
        <v>385</v>
      </c>
      <c r="E40" s="462" t="s">
        <v>385</v>
      </c>
      <c r="F40" s="462" t="s">
        <v>385</v>
      </c>
      <c r="G40" s="462" t="s">
        <v>385</v>
      </c>
      <c r="H40" s="462" t="s">
        <v>385</v>
      </c>
      <c r="I40" s="462" t="s">
        <v>385</v>
      </c>
    </row>
    <row r="41" spans="1:9" s="461" customFormat="1" x14ac:dyDescent="0.35">
      <c r="A41" s="465" t="s">
        <v>150</v>
      </c>
      <c r="B41" s="462" t="s">
        <v>1395</v>
      </c>
      <c r="C41" s="462" t="s">
        <v>1395</v>
      </c>
      <c r="D41" s="462" t="s">
        <v>385</v>
      </c>
      <c r="E41" s="462" t="s">
        <v>1387</v>
      </c>
      <c r="F41" s="462" t="s">
        <v>513</v>
      </c>
      <c r="G41" s="462" t="s">
        <v>385</v>
      </c>
      <c r="H41" s="462" t="s">
        <v>385</v>
      </c>
      <c r="I41" s="462" t="s">
        <v>385</v>
      </c>
    </row>
    <row r="42" spans="1:9" s="461" customFormat="1" x14ac:dyDescent="0.35">
      <c r="A42" s="465" t="s">
        <v>161</v>
      </c>
      <c r="B42" s="462" t="s">
        <v>1395</v>
      </c>
      <c r="C42" s="462" t="s">
        <v>1395</v>
      </c>
      <c r="D42" s="462" t="s">
        <v>1387</v>
      </c>
      <c r="E42" s="462" t="s">
        <v>1387</v>
      </c>
      <c r="F42" s="462" t="s">
        <v>385</v>
      </c>
      <c r="G42" s="462" t="s">
        <v>1388</v>
      </c>
      <c r="H42" s="462" t="s">
        <v>385</v>
      </c>
      <c r="I42" s="462" t="s">
        <v>385</v>
      </c>
    </row>
    <row r="43" spans="1:9" s="461" customFormat="1" x14ac:dyDescent="0.35">
      <c r="A43" s="465" t="s">
        <v>162</v>
      </c>
      <c r="B43" s="462" t="s">
        <v>1395</v>
      </c>
      <c r="C43" s="462" t="s">
        <v>1395</v>
      </c>
      <c r="D43" s="462" t="s">
        <v>1387</v>
      </c>
      <c r="E43" s="462" t="s">
        <v>1387</v>
      </c>
      <c r="F43" s="462" t="s">
        <v>385</v>
      </c>
      <c r="G43" s="462" t="s">
        <v>385</v>
      </c>
      <c r="H43" s="462" t="s">
        <v>385</v>
      </c>
      <c r="I43" s="462" t="s">
        <v>385</v>
      </c>
    </row>
    <row r="44" spans="1:9" s="461" customFormat="1" x14ac:dyDescent="0.35">
      <c r="A44" s="465" t="s">
        <v>163</v>
      </c>
      <c r="B44" s="462" t="s">
        <v>385</v>
      </c>
      <c r="C44" s="462" t="s">
        <v>385</v>
      </c>
      <c r="D44" s="462" t="s">
        <v>385</v>
      </c>
      <c r="E44" s="462" t="s">
        <v>385</v>
      </c>
      <c r="F44" s="462" t="s">
        <v>385</v>
      </c>
      <c r="G44" s="462" t="s">
        <v>385</v>
      </c>
      <c r="H44" s="462" t="s">
        <v>385</v>
      </c>
      <c r="I44" s="462" t="s">
        <v>385</v>
      </c>
    </row>
    <row r="45" spans="1:9" s="461" customFormat="1" ht="29" x14ac:dyDescent="0.35">
      <c r="A45" s="465" t="s">
        <v>168</v>
      </c>
      <c r="B45" s="462" t="s">
        <v>1395</v>
      </c>
      <c r="C45" s="463" t="s">
        <v>1386</v>
      </c>
      <c r="D45" s="462" t="s">
        <v>385</v>
      </c>
      <c r="E45" s="462" t="s">
        <v>1387</v>
      </c>
      <c r="F45" s="462" t="s">
        <v>513</v>
      </c>
      <c r="G45" s="462" t="s">
        <v>385</v>
      </c>
      <c r="H45" s="462" t="s">
        <v>385</v>
      </c>
      <c r="I45" s="462" t="s">
        <v>385</v>
      </c>
    </row>
    <row r="46" spans="1:9" s="461" customFormat="1" x14ac:dyDescent="0.35">
      <c r="A46" s="465" t="s">
        <v>169</v>
      </c>
      <c r="B46" s="462" t="s">
        <v>1395</v>
      </c>
      <c r="C46" s="462" t="s">
        <v>1395</v>
      </c>
      <c r="D46" s="462" t="s">
        <v>1387</v>
      </c>
      <c r="E46" s="462" t="s">
        <v>1387</v>
      </c>
      <c r="F46" s="462" t="s">
        <v>385</v>
      </c>
      <c r="G46" s="462" t="s">
        <v>1388</v>
      </c>
      <c r="H46" s="462" t="s">
        <v>385</v>
      </c>
      <c r="I46" s="462" t="s">
        <v>385</v>
      </c>
    </row>
    <row r="47" spans="1:9" s="461" customFormat="1" x14ac:dyDescent="0.35">
      <c r="A47" s="465" t="s">
        <v>170</v>
      </c>
      <c r="B47" s="462" t="s">
        <v>1395</v>
      </c>
      <c r="C47" s="462" t="s">
        <v>1395</v>
      </c>
      <c r="D47" s="462" t="s">
        <v>385</v>
      </c>
      <c r="E47" s="462" t="s">
        <v>385</v>
      </c>
      <c r="F47" s="462" t="s">
        <v>385</v>
      </c>
      <c r="G47" s="462" t="s">
        <v>385</v>
      </c>
      <c r="H47" s="462" t="s">
        <v>385</v>
      </c>
      <c r="I47" s="462" t="s">
        <v>385</v>
      </c>
    </row>
    <row r="48" spans="1:9" s="461" customFormat="1" ht="29" x14ac:dyDescent="0.35">
      <c r="A48" s="465" t="s">
        <v>172</v>
      </c>
      <c r="B48" s="463" t="s">
        <v>1386</v>
      </c>
      <c r="C48" s="463" t="s">
        <v>1386</v>
      </c>
      <c r="D48" s="462" t="s">
        <v>385</v>
      </c>
      <c r="E48" s="462" t="s">
        <v>385</v>
      </c>
      <c r="F48" s="462" t="s">
        <v>513</v>
      </c>
      <c r="G48" s="462" t="s">
        <v>385</v>
      </c>
      <c r="H48" s="462" t="s">
        <v>385</v>
      </c>
      <c r="I48" s="462" t="s">
        <v>385</v>
      </c>
    </row>
    <row r="49" spans="1:11" s="461" customFormat="1" x14ac:dyDescent="0.35">
      <c r="A49" s="465" t="s">
        <v>177</v>
      </c>
      <c r="B49" s="462" t="s">
        <v>1395</v>
      </c>
      <c r="C49" s="462" t="s">
        <v>1395</v>
      </c>
      <c r="D49" s="462" t="s">
        <v>385</v>
      </c>
      <c r="E49" s="462" t="s">
        <v>385</v>
      </c>
      <c r="F49" s="462" t="s">
        <v>513</v>
      </c>
      <c r="G49" s="462" t="s">
        <v>385</v>
      </c>
      <c r="H49" s="462" t="s">
        <v>385</v>
      </c>
      <c r="I49" s="462" t="s">
        <v>385</v>
      </c>
    </row>
    <row r="50" spans="1:11" s="461" customFormat="1" ht="29" x14ac:dyDescent="0.35">
      <c r="A50" s="465" t="s">
        <v>178</v>
      </c>
      <c r="B50" s="463" t="s">
        <v>1386</v>
      </c>
      <c r="C50" s="463" t="s">
        <v>1386</v>
      </c>
      <c r="D50" s="462" t="s">
        <v>385</v>
      </c>
      <c r="E50" s="462" t="s">
        <v>1387</v>
      </c>
      <c r="F50" s="462" t="s">
        <v>513</v>
      </c>
      <c r="G50" s="462" t="s">
        <v>385</v>
      </c>
      <c r="H50" s="462" t="s">
        <v>385</v>
      </c>
      <c r="I50" s="462" t="s">
        <v>385</v>
      </c>
    </row>
    <row r="51" spans="1:11" s="461" customFormat="1" x14ac:dyDescent="0.35">
      <c r="A51" s="465" t="s">
        <v>183</v>
      </c>
      <c r="B51" s="462" t="s">
        <v>1395</v>
      </c>
      <c r="C51" s="462" t="s">
        <v>1395</v>
      </c>
      <c r="D51" s="462" t="s">
        <v>385</v>
      </c>
      <c r="E51" s="462" t="s">
        <v>1387</v>
      </c>
      <c r="F51" s="462" t="s">
        <v>513</v>
      </c>
      <c r="G51" s="462" t="s">
        <v>385</v>
      </c>
      <c r="H51" s="462" t="s">
        <v>385</v>
      </c>
      <c r="I51" s="462" t="s">
        <v>385</v>
      </c>
    </row>
    <row r="52" spans="1:11" s="461" customFormat="1" ht="29" x14ac:dyDescent="0.35">
      <c r="A52" s="465" t="s">
        <v>185</v>
      </c>
      <c r="B52" s="463" t="s">
        <v>1386</v>
      </c>
      <c r="C52" s="463" t="s">
        <v>1386</v>
      </c>
      <c r="D52" s="463" t="s">
        <v>385</v>
      </c>
      <c r="E52" s="462" t="s">
        <v>1387</v>
      </c>
      <c r="F52" s="462" t="s">
        <v>513</v>
      </c>
      <c r="G52" s="462" t="s">
        <v>385</v>
      </c>
      <c r="H52" s="462" t="s">
        <v>385</v>
      </c>
      <c r="I52" s="462" t="s">
        <v>385</v>
      </c>
    </row>
    <row r="53" spans="1:11" s="461" customFormat="1" ht="29" x14ac:dyDescent="0.35">
      <c r="A53" s="465" t="s">
        <v>186</v>
      </c>
      <c r="B53" s="463" t="s">
        <v>1386</v>
      </c>
      <c r="C53" s="463" t="s">
        <v>1386</v>
      </c>
      <c r="D53" s="462" t="s">
        <v>385</v>
      </c>
      <c r="E53" s="462" t="s">
        <v>1387</v>
      </c>
      <c r="F53" s="462" t="s">
        <v>385</v>
      </c>
      <c r="G53" s="462" t="s">
        <v>385</v>
      </c>
      <c r="H53" s="462" t="s">
        <v>385</v>
      </c>
      <c r="I53" s="462" t="s">
        <v>385</v>
      </c>
    </row>
    <row r="54" spans="1:11" s="461" customFormat="1" x14ac:dyDescent="0.35">
      <c r="A54" s="465" t="s">
        <v>191</v>
      </c>
      <c r="B54" s="462" t="s">
        <v>1395</v>
      </c>
      <c r="C54" s="462" t="s">
        <v>1395</v>
      </c>
      <c r="D54" s="462" t="s">
        <v>1387</v>
      </c>
      <c r="E54" s="462" t="s">
        <v>1387</v>
      </c>
      <c r="F54" s="462" t="s">
        <v>513</v>
      </c>
      <c r="G54" s="462" t="s">
        <v>1388</v>
      </c>
      <c r="H54" s="462" t="s">
        <v>385</v>
      </c>
      <c r="I54" s="462" t="s">
        <v>385</v>
      </c>
    </row>
    <row r="55" spans="1:11" s="461" customFormat="1" x14ac:dyDescent="0.35">
      <c r="A55" s="465" t="s">
        <v>192</v>
      </c>
      <c r="B55" s="462" t="s">
        <v>385</v>
      </c>
      <c r="C55" s="462" t="s">
        <v>385</v>
      </c>
      <c r="D55" s="462" t="s">
        <v>385</v>
      </c>
      <c r="E55" s="462" t="s">
        <v>385</v>
      </c>
      <c r="F55" s="462" t="s">
        <v>385</v>
      </c>
      <c r="G55" s="462" t="s">
        <v>385</v>
      </c>
      <c r="H55" s="462" t="s">
        <v>385</v>
      </c>
      <c r="I55" s="462" t="s">
        <v>385</v>
      </c>
    </row>
    <row r="56" spans="1:11" s="461" customFormat="1" x14ac:dyDescent="0.35">
      <c r="A56" s="465" t="s">
        <v>197</v>
      </c>
      <c r="B56" s="462" t="s">
        <v>385</v>
      </c>
      <c r="C56" s="462" t="s">
        <v>385</v>
      </c>
      <c r="D56" s="462" t="s">
        <v>385</v>
      </c>
      <c r="E56" s="462" t="s">
        <v>385</v>
      </c>
      <c r="F56" s="462" t="s">
        <v>385</v>
      </c>
      <c r="G56" s="462" t="s">
        <v>385</v>
      </c>
      <c r="H56" s="462" t="s">
        <v>385</v>
      </c>
      <c r="I56" s="462" t="s">
        <v>385</v>
      </c>
    </row>
    <row r="57" spans="1:11" s="461" customFormat="1" x14ac:dyDescent="0.35">
      <c r="A57" s="465" t="s">
        <v>198</v>
      </c>
      <c r="B57" s="462" t="s">
        <v>385</v>
      </c>
      <c r="C57" s="462" t="s">
        <v>385</v>
      </c>
      <c r="D57" s="462" t="s">
        <v>385</v>
      </c>
      <c r="E57" s="462" t="s">
        <v>385</v>
      </c>
      <c r="F57" s="462" t="s">
        <v>385</v>
      </c>
      <c r="G57" s="462" t="s">
        <v>385</v>
      </c>
      <c r="H57" s="462" t="s">
        <v>385</v>
      </c>
      <c r="I57" s="462" t="s">
        <v>385</v>
      </c>
    </row>
    <row r="58" spans="1:11" s="461" customFormat="1" x14ac:dyDescent="0.35">
      <c r="A58" s="465" t="s">
        <v>203</v>
      </c>
      <c r="B58" s="462" t="s">
        <v>385</v>
      </c>
      <c r="C58" s="462" t="s">
        <v>385</v>
      </c>
      <c r="D58" s="462" t="s">
        <v>385</v>
      </c>
      <c r="E58" s="462" t="s">
        <v>385</v>
      </c>
      <c r="F58" s="462" t="s">
        <v>513</v>
      </c>
      <c r="G58" s="462" t="s">
        <v>385</v>
      </c>
      <c r="H58" s="462" t="s">
        <v>385</v>
      </c>
      <c r="I58" s="462" t="s">
        <v>385</v>
      </c>
    </row>
    <row r="59" spans="1:11" s="461" customFormat="1" x14ac:dyDescent="0.35">
      <c r="A59" s="465" t="s">
        <v>204</v>
      </c>
      <c r="B59" s="462" t="s">
        <v>385</v>
      </c>
      <c r="C59" s="462" t="s">
        <v>385</v>
      </c>
      <c r="D59" s="462" t="s">
        <v>385</v>
      </c>
      <c r="E59" s="462" t="s">
        <v>385</v>
      </c>
      <c r="F59" s="462" t="s">
        <v>513</v>
      </c>
      <c r="G59" s="462" t="s">
        <v>385</v>
      </c>
      <c r="H59" s="462" t="s">
        <v>385</v>
      </c>
      <c r="I59" s="462" t="s">
        <v>385</v>
      </c>
    </row>
    <row r="60" spans="1:11" s="461" customFormat="1" x14ac:dyDescent="0.35">
      <c r="A60" s="465" t="s">
        <v>209</v>
      </c>
      <c r="B60" s="462" t="s">
        <v>1395</v>
      </c>
      <c r="C60" s="462" t="s">
        <v>1395</v>
      </c>
      <c r="D60" s="462" t="s">
        <v>385</v>
      </c>
      <c r="E60" s="462" t="s">
        <v>1387</v>
      </c>
      <c r="F60" s="462" t="s">
        <v>513</v>
      </c>
      <c r="G60" s="462" t="s">
        <v>385</v>
      </c>
      <c r="H60" s="462" t="s">
        <v>385</v>
      </c>
      <c r="I60" s="462" t="s">
        <v>385</v>
      </c>
    </row>
    <row r="61" spans="1:11" s="461" customFormat="1" ht="29" x14ac:dyDescent="0.35">
      <c r="A61" s="465" t="s">
        <v>211</v>
      </c>
      <c r="B61" s="463" t="s">
        <v>1386</v>
      </c>
      <c r="C61" s="463" t="s">
        <v>1386</v>
      </c>
      <c r="D61" s="463" t="s">
        <v>385</v>
      </c>
      <c r="E61" s="462" t="s">
        <v>1387</v>
      </c>
      <c r="F61" s="462" t="s">
        <v>385</v>
      </c>
      <c r="G61" s="462" t="s">
        <v>385</v>
      </c>
      <c r="H61" s="462" t="s">
        <v>385</v>
      </c>
      <c r="I61" s="462" t="s">
        <v>385</v>
      </c>
    </row>
    <row r="62" spans="1:11" x14ac:dyDescent="0.35">
      <c r="K62" s="461"/>
    </row>
  </sheetData>
  <autoFilter ref="A11:I11" xr:uid="{76025703-9571-43E1-99DB-C7676A64FA07}"/>
  <mergeCells count="1">
    <mergeCell ref="A3:F3"/>
  </mergeCells>
  <conditionalFormatting sqref="B12:I61">
    <cfRule type="containsText" dxfId="31" priority="1" operator="containsText" text="Agency">
      <formula>NOT(ISERROR(SEARCH("Agency",B12)))</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0DD5B-ABDE-9A41-9B33-0B5C0AE27893}">
  <sheetPr>
    <tabColor rgb="FFC00000"/>
  </sheetPr>
  <dimension ref="A1:Q21"/>
  <sheetViews>
    <sheetView showGridLines="0" topLeftCell="A2" zoomScale="80" zoomScaleNormal="80" workbookViewId="0">
      <selection activeCell="M8" sqref="M8"/>
    </sheetView>
  </sheetViews>
  <sheetFormatPr defaultColWidth="0" defaultRowHeight="15" customHeight="1" x14ac:dyDescent="0.35"/>
  <cols>
    <col min="1" max="1" width="9.1796875" style="19" customWidth="1"/>
    <col min="2" max="2" width="14" style="19" customWidth="1"/>
    <col min="3" max="3" width="12.453125" style="19" customWidth="1"/>
    <col min="4" max="7" width="9.1796875" style="19" customWidth="1"/>
    <col min="8" max="8" width="10.453125" style="19" customWidth="1"/>
    <col min="9" max="9" width="35" style="19" customWidth="1"/>
    <col min="10" max="10" width="13" style="19" customWidth="1"/>
    <col min="11" max="12" width="9.1796875" style="19" customWidth="1"/>
    <col min="13" max="13" width="15.7265625" style="19" customWidth="1"/>
    <col min="14" max="14" width="26.453125" style="19" customWidth="1"/>
    <col min="15" max="15" width="10.81640625" style="19" customWidth="1"/>
    <col min="16" max="17" width="0" style="19" hidden="1" customWidth="1"/>
    <col min="18" max="16384" width="9.1796875" style="19" hidden="1"/>
  </cols>
  <sheetData>
    <row r="1" spans="1:15" customFormat="1" thickBot="1" x14ac:dyDescent="0.4">
      <c r="A1" s="619" t="s">
        <v>22</v>
      </c>
      <c r="B1" s="620"/>
      <c r="C1" s="620"/>
      <c r="D1" s="620"/>
      <c r="E1" s="620"/>
      <c r="F1" s="620"/>
      <c r="G1" s="620"/>
      <c r="H1" s="620"/>
      <c r="I1" s="620"/>
      <c r="J1" s="620"/>
      <c r="K1" s="620"/>
      <c r="L1" s="620"/>
      <c r="M1" s="620"/>
      <c r="N1" s="621"/>
      <c r="O1" s="19"/>
    </row>
    <row r="2" spans="1:15" customFormat="1" ht="42" customHeight="1" x14ac:dyDescent="0.35">
      <c r="A2" s="548" t="s">
        <v>7</v>
      </c>
      <c r="B2" s="807" t="s">
        <v>823</v>
      </c>
      <c r="C2" s="808"/>
      <c r="D2" s="808"/>
      <c r="E2" s="808"/>
      <c r="F2" s="808"/>
      <c r="G2" s="808"/>
      <c r="H2" s="808"/>
      <c r="I2" s="808"/>
      <c r="J2" s="808"/>
      <c r="K2" s="808"/>
      <c r="L2" s="808"/>
      <c r="M2" s="808"/>
      <c r="N2" s="813"/>
      <c r="O2" s="19"/>
    </row>
    <row r="3" spans="1:15" customFormat="1" ht="21.75" customHeight="1" x14ac:dyDescent="0.35">
      <c r="A3" s="606"/>
      <c r="B3" s="814" t="s">
        <v>23</v>
      </c>
      <c r="C3" s="814"/>
      <c r="D3" s="814"/>
      <c r="E3" s="814"/>
      <c r="F3" s="814"/>
      <c r="G3" s="814"/>
      <c r="H3" s="814"/>
      <c r="I3" s="814"/>
      <c r="J3" s="814"/>
      <c r="K3" s="814"/>
      <c r="L3" s="814"/>
      <c r="M3" s="814"/>
      <c r="N3" s="814"/>
      <c r="O3" s="19"/>
    </row>
    <row r="4" spans="1:15" customFormat="1" ht="16.5" customHeight="1" x14ac:dyDescent="0.35">
      <c r="A4" s="606"/>
      <c r="B4" s="622" t="s">
        <v>24</v>
      </c>
      <c r="C4" s="622"/>
      <c r="D4" s="622"/>
      <c r="E4" s="622"/>
      <c r="F4" s="622"/>
      <c r="G4" s="622"/>
      <c r="H4" s="622"/>
      <c r="I4" s="622"/>
      <c r="J4" s="622"/>
      <c r="K4" s="622"/>
      <c r="L4" s="622"/>
      <c r="M4" s="622"/>
      <c r="N4" s="622"/>
      <c r="O4" s="19"/>
    </row>
    <row r="5" spans="1:15" customFormat="1" thickBot="1" x14ac:dyDescent="0.4">
      <c r="A5" s="19"/>
      <c r="B5" s="19"/>
      <c r="C5" s="19"/>
      <c r="D5" s="19"/>
      <c r="E5" s="19"/>
      <c r="F5" s="19"/>
      <c r="G5" s="19"/>
      <c r="H5" s="19"/>
      <c r="I5" s="19"/>
      <c r="J5" s="19"/>
      <c r="K5" s="19"/>
      <c r="L5" s="19"/>
      <c r="M5" s="19"/>
      <c r="N5" s="19"/>
      <c r="O5" s="19"/>
    </row>
    <row r="6" spans="1:15" customFormat="1" ht="21.5" thickBot="1" x14ac:dyDescent="0.4">
      <c r="A6" s="746" t="s">
        <v>25</v>
      </c>
      <c r="B6" s="747"/>
      <c r="C6" s="747"/>
      <c r="D6" s="747"/>
      <c r="E6" s="747"/>
      <c r="F6" s="747"/>
      <c r="G6" s="747"/>
      <c r="H6" s="747"/>
      <c r="I6" s="747"/>
      <c r="J6" s="747"/>
      <c r="K6" s="747"/>
      <c r="L6" s="747"/>
      <c r="M6" s="747"/>
      <c r="N6" s="748"/>
      <c r="O6" s="19"/>
    </row>
    <row r="7" spans="1:15" s="34" customFormat="1" ht="15.5" x14ac:dyDescent="0.35">
      <c r="I7" s="37"/>
    </row>
    <row r="8" spans="1:15" s="34" customFormat="1" ht="31.5" customHeight="1" x14ac:dyDescent="0.35">
      <c r="C8" s="749" t="s">
        <v>26</v>
      </c>
      <c r="D8" s="749"/>
      <c r="E8" s="749"/>
      <c r="F8" s="749"/>
      <c r="G8" s="749"/>
      <c r="H8" s="750"/>
      <c r="I8" s="923" t="s">
        <v>49</v>
      </c>
      <c r="J8" s="854"/>
      <c r="K8" s="855"/>
      <c r="M8" s="855"/>
      <c r="O8" s="23"/>
    </row>
    <row r="9" spans="1:15" s="34" customFormat="1" ht="15.5" x14ac:dyDescent="0.35">
      <c r="A9" s="38"/>
      <c r="B9" s="38"/>
      <c r="C9" s="38"/>
      <c r="D9" s="37"/>
      <c r="E9" s="37"/>
      <c r="F9" s="37"/>
      <c r="G9" s="37"/>
      <c r="H9" s="37"/>
      <c r="I9" s="37"/>
      <c r="O9" s="756"/>
    </row>
    <row r="10" spans="1:15" s="23" customFormat="1" ht="18.75" customHeight="1" thickBot="1" x14ac:dyDescent="0.4">
      <c r="A10" s="753" t="s">
        <v>28</v>
      </c>
      <c r="B10" s="753"/>
      <c r="C10" s="751" t="str">
        <f>IFERROR(VLOOKUP($I$8,'Contacts Source'!$A$1:$Q$53,2,FALSE),"")</f>
        <v>-</v>
      </c>
      <c r="D10" s="751"/>
      <c r="E10" s="751"/>
      <c r="F10" s="751"/>
      <c r="G10" s="751"/>
      <c r="H10" s="751"/>
      <c r="I10" s="753" t="s">
        <v>29</v>
      </c>
      <c r="J10" s="753"/>
      <c r="K10" s="751" t="str">
        <f>IFERROR(VLOOKUP($I$8,'Contacts Source'!$A$1:$Q$53,4,FALSE),"")</f>
        <v>-</v>
      </c>
      <c r="L10" s="751"/>
      <c r="M10" s="751"/>
      <c r="N10" s="751"/>
      <c r="O10" s="756"/>
    </row>
    <row r="11" spans="1:15" s="23" customFormat="1" ht="18.75" customHeight="1" x14ac:dyDescent="0.35">
      <c r="A11" s="729" t="s">
        <v>30</v>
      </c>
      <c r="B11" s="729"/>
      <c r="C11" s="752" t="str">
        <f>IFERROR(VLOOKUP($I$8,'Contacts Source'!$A$1:$Q$53,3,FALSE),"")</f>
        <v>-</v>
      </c>
      <c r="D11" s="752"/>
      <c r="E11" s="752"/>
      <c r="F11" s="752"/>
      <c r="G11" s="752"/>
      <c r="H11" s="752"/>
      <c r="I11" s="729" t="s">
        <v>31</v>
      </c>
      <c r="J11" s="729"/>
      <c r="K11" s="752" t="str">
        <f>IFERROR(VLOOKUP($I$8,'Contacts Source'!$A$1:$Q$53,5,FALSE),"")</f>
        <v>-</v>
      </c>
      <c r="L11" s="752"/>
      <c r="M11" s="752"/>
      <c r="N11" s="752"/>
      <c r="O11" s="756"/>
    </row>
    <row r="12" spans="1:15" s="23" customFormat="1" ht="18.75" customHeight="1" x14ac:dyDescent="0.35">
      <c r="A12" s="51"/>
      <c r="B12" s="51"/>
      <c r="C12" s="51"/>
      <c r="D12" s="52"/>
      <c r="E12" s="52"/>
      <c r="F12" s="52"/>
      <c r="G12" s="52"/>
      <c r="H12" s="52"/>
      <c r="I12" s="51"/>
      <c r="J12" s="51"/>
      <c r="K12" s="52"/>
      <c r="L12" s="52"/>
      <c r="M12" s="52"/>
      <c r="N12" s="52"/>
      <c r="O12" s="756"/>
    </row>
    <row r="13" spans="1:15" s="23" customFormat="1" ht="18.75" customHeight="1" thickBot="1" x14ac:dyDescent="0.4">
      <c r="A13" s="753" t="s">
        <v>32</v>
      </c>
      <c r="B13" s="753"/>
      <c r="C13" s="751" t="str">
        <f>IFERROR(VLOOKUP($I$8,'Contacts Source'!$A$1:$Q$53,6,FALSE),"")</f>
        <v>-</v>
      </c>
      <c r="D13" s="751"/>
      <c r="E13" s="751"/>
      <c r="F13" s="751"/>
      <c r="G13" s="751"/>
      <c r="H13" s="751"/>
      <c r="I13" s="753" t="s">
        <v>29</v>
      </c>
      <c r="J13" s="753"/>
      <c r="K13" s="751" t="str">
        <f>IFERROR(VLOOKUP($I$8,'Contacts Source'!$A$1:$Q$53,8,FALSE),"")</f>
        <v>-</v>
      </c>
      <c r="L13" s="751"/>
      <c r="M13" s="751"/>
      <c r="N13" s="751"/>
      <c r="O13" s="756"/>
    </row>
    <row r="14" spans="1:15" s="23" customFormat="1" ht="18.75" customHeight="1" x14ac:dyDescent="0.35">
      <c r="A14" s="729" t="s">
        <v>30</v>
      </c>
      <c r="B14" s="729"/>
      <c r="C14" s="752" t="str">
        <f>IFERROR(VLOOKUP($I$8,'Contacts Source'!$A$1:$Q$53,7,FALSE),"")</f>
        <v>-</v>
      </c>
      <c r="D14" s="752"/>
      <c r="E14" s="752"/>
      <c r="F14" s="752"/>
      <c r="G14" s="752"/>
      <c r="H14" s="752"/>
      <c r="I14" s="729" t="s">
        <v>31</v>
      </c>
      <c r="J14" s="729"/>
      <c r="K14" s="752" t="str">
        <f>IFERROR(VLOOKUP($I$8,'Contacts Source'!$A$1:$Q$53,9,FALSE),"")</f>
        <v>-</v>
      </c>
      <c r="L14" s="752"/>
      <c r="M14" s="752"/>
      <c r="N14" s="752"/>
      <c r="O14" s="756"/>
    </row>
    <row r="15" spans="1:15" s="34" customFormat="1" ht="18.75" customHeight="1" x14ac:dyDescent="0.35">
      <c r="A15" s="51"/>
      <c r="B15" s="51"/>
      <c r="C15" s="51"/>
      <c r="D15" s="52"/>
      <c r="E15" s="52"/>
      <c r="F15" s="52"/>
      <c r="G15" s="52"/>
      <c r="H15" s="52"/>
      <c r="I15" s="51"/>
      <c r="J15" s="51"/>
      <c r="K15" s="52"/>
      <c r="L15" s="52"/>
      <c r="M15" s="52"/>
      <c r="N15" s="52"/>
      <c r="O15" s="756"/>
    </row>
    <row r="16" spans="1:15" s="34" customFormat="1" ht="18.75" customHeight="1" thickBot="1" x14ac:dyDescent="0.4">
      <c r="A16" s="753" t="s">
        <v>33</v>
      </c>
      <c r="B16" s="753"/>
      <c r="C16" s="751" t="str">
        <f>IFERROR(VLOOKUP($I$8,'Contacts Source'!$A$1:$Q$53,10,FALSE),"")</f>
        <v>-</v>
      </c>
      <c r="D16" s="751"/>
      <c r="E16" s="751"/>
      <c r="F16" s="751"/>
      <c r="G16" s="751"/>
      <c r="H16" s="751"/>
      <c r="I16" s="753" t="s">
        <v>29</v>
      </c>
      <c r="J16" s="753"/>
      <c r="K16" s="751" t="str">
        <f>IFERROR(VLOOKUP($I$8,'Contacts Source'!$A$1:$Q$53,12,FALSE),"")</f>
        <v>-</v>
      </c>
      <c r="L16" s="751"/>
      <c r="M16" s="751"/>
      <c r="N16" s="751"/>
      <c r="O16" s="756"/>
    </row>
    <row r="17" spans="1:15" s="34" customFormat="1" ht="18.75" customHeight="1" x14ac:dyDescent="0.35">
      <c r="A17" s="729" t="s">
        <v>30</v>
      </c>
      <c r="B17" s="729"/>
      <c r="C17" s="752" t="str">
        <f>IFERROR(VLOOKUP($I$8,'Contacts Source'!$A$1:$Q$53,11,FALSE),"")</f>
        <v>-</v>
      </c>
      <c r="D17" s="752"/>
      <c r="E17" s="752"/>
      <c r="F17" s="752"/>
      <c r="G17" s="752"/>
      <c r="H17" s="752"/>
      <c r="I17" s="729" t="s">
        <v>31</v>
      </c>
      <c r="J17" s="729"/>
      <c r="K17" s="752" t="str">
        <f>IFERROR(VLOOKUP($I$8,'Contacts Source'!$A$1:$Q$53,13,FALSE),"")</f>
        <v>-</v>
      </c>
      <c r="L17" s="752"/>
      <c r="M17" s="752"/>
      <c r="N17" s="752"/>
      <c r="O17" s="756"/>
    </row>
    <row r="18" spans="1:15" s="34" customFormat="1" ht="18.75" customHeight="1" x14ac:dyDescent="0.35">
      <c r="A18" s="51"/>
      <c r="B18" s="51"/>
      <c r="C18" s="51"/>
      <c r="D18" s="52"/>
      <c r="E18" s="52"/>
      <c r="F18" s="52"/>
      <c r="G18" s="52"/>
      <c r="H18" s="52"/>
      <c r="I18" s="51"/>
      <c r="J18" s="51"/>
      <c r="K18" s="52"/>
      <c r="L18" s="52"/>
      <c r="M18" s="52"/>
      <c r="N18" s="52"/>
      <c r="O18" s="756"/>
    </row>
    <row r="19" spans="1:15" s="34" customFormat="1" ht="18.75" customHeight="1" thickBot="1" x14ac:dyDescent="0.4">
      <c r="A19" s="753" t="s">
        <v>34</v>
      </c>
      <c r="B19" s="753"/>
      <c r="C19" s="754" t="str">
        <f>IFERROR(VLOOKUP($I$8,'Contacts Source'!$A$1:$Q$53,14,FALSE),"")</f>
        <v>-</v>
      </c>
      <c r="D19" s="754"/>
      <c r="E19" s="754"/>
      <c r="F19" s="754"/>
      <c r="G19" s="754"/>
      <c r="H19" s="754"/>
      <c r="I19" s="753" t="s">
        <v>29</v>
      </c>
      <c r="J19" s="753"/>
      <c r="K19" s="755" t="str">
        <f>IFERROR(VLOOKUP($I$8,'Contacts Source'!$A$1:$Q$53,16,FALSE),"")</f>
        <v>-</v>
      </c>
      <c r="L19" s="755"/>
      <c r="M19" s="755"/>
      <c r="N19" s="755"/>
      <c r="O19" s="756"/>
    </row>
    <row r="20" spans="1:15" s="34" customFormat="1" ht="18.75" customHeight="1" thickBot="1" x14ac:dyDescent="0.4">
      <c r="A20" s="729" t="s">
        <v>30</v>
      </c>
      <c r="B20" s="729"/>
      <c r="C20" s="751" t="str">
        <f>IFERROR(VLOOKUP($I$8,'Contacts Source'!$A$1:$Q$53,15,FALSE),"")</f>
        <v>-</v>
      </c>
      <c r="D20" s="751"/>
      <c r="E20" s="751"/>
      <c r="F20" s="751"/>
      <c r="G20" s="751"/>
      <c r="H20" s="751"/>
      <c r="I20" s="729" t="s">
        <v>31</v>
      </c>
      <c r="J20" s="729"/>
      <c r="K20" s="755" t="str">
        <f>IFERROR(VLOOKUP($I$8,'Contacts Source'!$A$1:$Q$53,17,FALSE),"")</f>
        <v>-</v>
      </c>
      <c r="L20" s="755"/>
      <c r="M20" s="755"/>
      <c r="N20" s="755"/>
      <c r="O20" s="756"/>
    </row>
    <row r="21" spans="1:15" ht="14.5" x14ac:dyDescent="0.35">
      <c r="O21" s="757"/>
    </row>
  </sheetData>
  <conditionalFormatting sqref="I8">
    <cfRule type="containsText" dxfId="30" priority="1" operator="containsText" text="please">
      <formula>NOT(ISERROR(SEARCH("please",I8)))</formula>
    </cfRule>
  </conditionalFormatting>
  <dataValidations count="1">
    <dataValidation type="list" errorStyle="warning" allowBlank="1" showInputMessage="1" showErrorMessage="1" errorTitle="Invalid Selection" error="Please select your agency from the dropdown menu, as all subsequent tabs will use this information for autpopulated fields." sqref="I8" xr:uid="{95FB49DC-A8E8-FC4C-9643-4028C54A37AA}">
      <formula1>AgencyCampus</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3"/>
  <sheetViews>
    <sheetView topLeftCell="A19" zoomScale="90" zoomScaleNormal="90" workbookViewId="0">
      <selection activeCell="A6" sqref="A6"/>
    </sheetView>
  </sheetViews>
  <sheetFormatPr defaultColWidth="33.1796875" defaultRowHeight="14.5" x14ac:dyDescent="0.35"/>
  <cols>
    <col min="1" max="1" width="42" customWidth="1"/>
    <col min="2" max="2" width="18.453125" bestFit="1" customWidth="1"/>
    <col min="3" max="3" width="43.26953125" bestFit="1" customWidth="1"/>
    <col min="4" max="4" width="37.7265625" bestFit="1" customWidth="1"/>
    <col min="5" max="5" width="18.1796875" bestFit="1" customWidth="1"/>
    <col min="6" max="6" width="16.7265625" bestFit="1" customWidth="1"/>
    <col min="7" max="7" width="23.7265625" bestFit="1" customWidth="1"/>
    <col min="8" max="8" width="23.81640625" bestFit="1" customWidth="1"/>
    <col min="9" max="9" width="18.1796875" bestFit="1" customWidth="1"/>
  </cols>
  <sheetData>
    <row r="1" spans="1:17" x14ac:dyDescent="0.35">
      <c r="A1" s="35" t="s">
        <v>36</v>
      </c>
      <c r="B1" s="35" t="s">
        <v>37</v>
      </c>
      <c r="C1" s="35" t="s">
        <v>38</v>
      </c>
      <c r="D1" s="35" t="s">
        <v>39</v>
      </c>
      <c r="E1" s="35" t="s">
        <v>40</v>
      </c>
      <c r="F1" s="35" t="s">
        <v>41</v>
      </c>
      <c r="G1" s="35" t="s">
        <v>42</v>
      </c>
      <c r="H1" s="35" t="s">
        <v>43</v>
      </c>
      <c r="I1" s="35" t="s">
        <v>44</v>
      </c>
      <c r="J1" s="35" t="s">
        <v>45</v>
      </c>
      <c r="K1" s="35" t="s">
        <v>46</v>
      </c>
      <c r="L1" s="35" t="s">
        <v>47</v>
      </c>
      <c r="M1" s="35" t="s">
        <v>48</v>
      </c>
      <c r="N1" s="35" t="s">
        <v>1033</v>
      </c>
      <c r="O1" s="35" t="s">
        <v>1034</v>
      </c>
      <c r="P1" s="35" t="s">
        <v>1035</v>
      </c>
      <c r="Q1" s="35" t="s">
        <v>1036</v>
      </c>
    </row>
    <row r="2" spans="1:17" x14ac:dyDescent="0.35">
      <c r="A2" s="10" t="s">
        <v>49</v>
      </c>
      <c r="B2" s="10" t="s">
        <v>50</v>
      </c>
      <c r="C2" s="10" t="s">
        <v>50</v>
      </c>
      <c r="D2" s="10" t="s">
        <v>50</v>
      </c>
      <c r="E2" s="10" t="s">
        <v>50</v>
      </c>
      <c r="F2" s="10" t="s">
        <v>50</v>
      </c>
      <c r="G2" s="10" t="s">
        <v>50</v>
      </c>
      <c r="H2" s="10" t="s">
        <v>50</v>
      </c>
      <c r="I2" s="10" t="s">
        <v>50</v>
      </c>
      <c r="J2" s="10" t="s">
        <v>50</v>
      </c>
      <c r="K2" s="10" t="s">
        <v>50</v>
      </c>
      <c r="L2" s="10" t="s">
        <v>50</v>
      </c>
      <c r="M2" s="10" t="s">
        <v>50</v>
      </c>
      <c r="N2" s="10" t="s">
        <v>50</v>
      </c>
      <c r="O2" s="10" t="s">
        <v>50</v>
      </c>
      <c r="P2" s="10" t="s">
        <v>50</v>
      </c>
      <c r="Q2" s="10" t="s">
        <v>50</v>
      </c>
    </row>
    <row r="3" spans="1:17" x14ac:dyDescent="0.35">
      <c r="A3" s="195" t="s">
        <v>1800</v>
      </c>
      <c r="B3" s="191" t="s">
        <v>1476</v>
      </c>
      <c r="C3" s="331" t="s">
        <v>56</v>
      </c>
      <c r="D3" s="191" t="s">
        <v>1475</v>
      </c>
      <c r="E3" s="191" t="s">
        <v>57</v>
      </c>
      <c r="F3" s="191" t="s">
        <v>52</v>
      </c>
      <c r="G3" s="191" t="s">
        <v>53</v>
      </c>
      <c r="H3" s="191" t="s">
        <v>54</v>
      </c>
      <c r="I3" s="191" t="s">
        <v>55</v>
      </c>
      <c r="J3" s="191" t="s">
        <v>50</v>
      </c>
      <c r="K3" s="191" t="s">
        <v>50</v>
      </c>
      <c r="L3" s="191" t="s">
        <v>50</v>
      </c>
      <c r="M3" s="191" t="s">
        <v>50</v>
      </c>
      <c r="N3" s="191" t="s">
        <v>50</v>
      </c>
      <c r="O3" s="191" t="s">
        <v>50</v>
      </c>
      <c r="P3" s="191" t="s">
        <v>50</v>
      </c>
      <c r="Q3" s="191" t="s">
        <v>50</v>
      </c>
    </row>
    <row r="4" spans="1:17" x14ac:dyDescent="0.35">
      <c r="A4" s="195" t="s">
        <v>58</v>
      </c>
      <c r="B4" s="191" t="s">
        <v>59</v>
      </c>
      <c r="C4" s="191" t="s">
        <v>60</v>
      </c>
      <c r="D4" s="191" t="s">
        <v>61</v>
      </c>
      <c r="E4" s="191" t="s">
        <v>62</v>
      </c>
      <c r="F4" s="191" t="s">
        <v>63</v>
      </c>
      <c r="G4" s="191" t="s">
        <v>64</v>
      </c>
      <c r="H4" s="194" t="s">
        <v>65</v>
      </c>
      <c r="I4" s="191" t="s">
        <v>66</v>
      </c>
      <c r="J4" s="191" t="s">
        <v>1003</v>
      </c>
      <c r="K4" s="191" t="s">
        <v>1004</v>
      </c>
      <c r="L4" s="194" t="s">
        <v>1005</v>
      </c>
      <c r="M4" s="191" t="s">
        <v>1006</v>
      </c>
      <c r="N4" s="191" t="s">
        <v>50</v>
      </c>
      <c r="O4" s="191" t="s">
        <v>50</v>
      </c>
      <c r="P4" s="191" t="s">
        <v>50</v>
      </c>
      <c r="Q4" s="191" t="s">
        <v>50</v>
      </c>
    </row>
    <row r="5" spans="1:17" x14ac:dyDescent="0.35">
      <c r="A5" s="195" t="s">
        <v>708</v>
      </c>
      <c r="B5" s="191" t="s">
        <v>1403</v>
      </c>
      <c r="C5" s="191" t="s">
        <v>67</v>
      </c>
      <c r="D5" s="469" t="s">
        <v>1404</v>
      </c>
      <c r="E5" s="191" t="s">
        <v>68</v>
      </c>
      <c r="F5" s="191" t="s">
        <v>69</v>
      </c>
      <c r="G5" s="191" t="s">
        <v>70</v>
      </c>
      <c r="H5" s="194" t="s">
        <v>71</v>
      </c>
      <c r="I5" s="191" t="s">
        <v>72</v>
      </c>
      <c r="J5" s="191" t="s">
        <v>50</v>
      </c>
      <c r="K5" s="191" t="s">
        <v>50</v>
      </c>
      <c r="L5" s="191" t="s">
        <v>50</v>
      </c>
      <c r="M5" s="191" t="s">
        <v>50</v>
      </c>
      <c r="N5" s="191" t="s">
        <v>50</v>
      </c>
      <c r="O5" s="191" t="s">
        <v>50</v>
      </c>
      <c r="P5" s="191" t="s">
        <v>50</v>
      </c>
      <c r="Q5" s="191" t="s">
        <v>50</v>
      </c>
    </row>
    <row r="6" spans="1:17" x14ac:dyDescent="0.35">
      <c r="A6" s="195" t="s">
        <v>416</v>
      </c>
      <c r="B6" s="191" t="s">
        <v>74</v>
      </c>
      <c r="C6" s="191" t="s">
        <v>75</v>
      </c>
      <c r="D6" s="191" t="s">
        <v>76</v>
      </c>
      <c r="E6" s="191" t="s">
        <v>77</v>
      </c>
      <c r="F6" s="191" t="s">
        <v>50</v>
      </c>
      <c r="G6" s="191" t="s">
        <v>50</v>
      </c>
      <c r="H6" s="191" t="s">
        <v>50</v>
      </c>
      <c r="I6" s="191" t="s">
        <v>50</v>
      </c>
      <c r="J6" s="191" t="s">
        <v>50</v>
      </c>
      <c r="K6" s="191" t="s">
        <v>50</v>
      </c>
      <c r="L6" s="191" t="s">
        <v>50</v>
      </c>
      <c r="M6" s="191" t="s">
        <v>50</v>
      </c>
      <c r="N6" s="191" t="s">
        <v>50</v>
      </c>
      <c r="O6" s="191" t="s">
        <v>50</v>
      </c>
      <c r="P6" s="191" t="s">
        <v>50</v>
      </c>
      <c r="Q6" s="191" t="s">
        <v>50</v>
      </c>
    </row>
    <row r="7" spans="1:17" x14ac:dyDescent="0.35">
      <c r="A7" s="13" t="s">
        <v>78</v>
      </c>
      <c r="B7" s="10" t="s">
        <v>50</v>
      </c>
      <c r="C7" s="10" t="s">
        <v>50</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row>
    <row r="8" spans="1:17" x14ac:dyDescent="0.35">
      <c r="A8" s="195" t="s">
        <v>419</v>
      </c>
      <c r="B8" s="191" t="s">
        <v>80</v>
      </c>
      <c r="C8" s="191" t="s">
        <v>81</v>
      </c>
      <c r="D8" s="191" t="s">
        <v>82</v>
      </c>
      <c r="E8" s="191" t="s">
        <v>83</v>
      </c>
      <c r="F8" s="191" t="s">
        <v>84</v>
      </c>
      <c r="G8" s="191" t="s">
        <v>85</v>
      </c>
      <c r="H8" s="191" t="s">
        <v>86</v>
      </c>
      <c r="I8" s="191" t="s">
        <v>87</v>
      </c>
      <c r="J8" s="191" t="s">
        <v>88</v>
      </c>
      <c r="K8" s="191" t="s">
        <v>89</v>
      </c>
      <c r="L8" s="194" t="s">
        <v>90</v>
      </c>
      <c r="M8" s="191" t="s">
        <v>91</v>
      </c>
      <c r="N8" s="191" t="s">
        <v>50</v>
      </c>
      <c r="O8" s="191" t="s">
        <v>50</v>
      </c>
      <c r="P8" s="191" t="s">
        <v>50</v>
      </c>
      <c r="Q8" s="191" t="s">
        <v>50</v>
      </c>
    </row>
    <row r="9" spans="1:17" x14ac:dyDescent="0.35">
      <c r="A9" s="252" t="s">
        <v>1152</v>
      </c>
      <c r="B9" s="10" t="s">
        <v>1405</v>
      </c>
      <c r="C9" s="10" t="s">
        <v>1406</v>
      </c>
      <c r="D9" s="332" t="s">
        <v>1407</v>
      </c>
      <c r="E9" s="10" t="s">
        <v>1408</v>
      </c>
      <c r="F9" s="10" t="s">
        <v>1410</v>
      </c>
      <c r="G9" s="10" t="s">
        <v>117</v>
      </c>
      <c r="H9" s="332" t="s">
        <v>1409</v>
      </c>
      <c r="I9" s="10" t="s">
        <v>1411</v>
      </c>
      <c r="J9" s="10" t="s">
        <v>50</v>
      </c>
      <c r="K9" s="10" t="s">
        <v>50</v>
      </c>
      <c r="L9" s="10" t="s">
        <v>50</v>
      </c>
      <c r="M9" s="10" t="s">
        <v>50</v>
      </c>
      <c r="N9" s="10" t="s">
        <v>50</v>
      </c>
      <c r="O9" s="10" t="s">
        <v>50</v>
      </c>
      <c r="P9" s="10" t="s">
        <v>50</v>
      </c>
      <c r="Q9" s="10" t="s">
        <v>50</v>
      </c>
    </row>
    <row r="10" spans="1:17" x14ac:dyDescent="0.35">
      <c r="A10" s="195" t="s">
        <v>92</v>
      </c>
      <c r="B10" s="191" t="s">
        <v>1764</v>
      </c>
      <c r="C10" s="191" t="s">
        <v>1765</v>
      </c>
      <c r="D10" s="194" t="s">
        <v>1766</v>
      </c>
      <c r="E10" s="191" t="s">
        <v>50</v>
      </c>
      <c r="F10" s="191" t="s">
        <v>1007</v>
      </c>
      <c r="G10" s="191" t="s">
        <v>1008</v>
      </c>
      <c r="H10" s="194" t="s">
        <v>1009</v>
      </c>
      <c r="I10" s="191" t="s">
        <v>1010</v>
      </c>
      <c r="J10" s="191" t="s">
        <v>50</v>
      </c>
      <c r="K10" s="191" t="s">
        <v>50</v>
      </c>
      <c r="L10" s="191" t="s">
        <v>50</v>
      </c>
      <c r="M10" s="191" t="s">
        <v>50</v>
      </c>
      <c r="N10" s="191" t="s">
        <v>50</v>
      </c>
      <c r="O10" s="191" t="s">
        <v>50</v>
      </c>
      <c r="P10" s="191" t="s">
        <v>50</v>
      </c>
      <c r="Q10" s="191" t="s">
        <v>50</v>
      </c>
    </row>
    <row r="11" spans="1:17" x14ac:dyDescent="0.35">
      <c r="A11" s="195" t="s">
        <v>93</v>
      </c>
      <c r="B11" s="191" t="s">
        <v>94</v>
      </c>
      <c r="C11" s="191" t="s">
        <v>95</v>
      </c>
      <c r="D11" s="191" t="s">
        <v>96</v>
      </c>
      <c r="E11" s="191" t="s">
        <v>97</v>
      </c>
      <c r="F11" s="191" t="s">
        <v>50</v>
      </c>
      <c r="G11" s="191" t="s">
        <v>50</v>
      </c>
      <c r="H11" s="191" t="s">
        <v>50</v>
      </c>
      <c r="I11" s="191" t="s">
        <v>50</v>
      </c>
      <c r="J11" s="191" t="s">
        <v>50</v>
      </c>
      <c r="K11" s="191" t="s">
        <v>50</v>
      </c>
      <c r="L11" s="191" t="s">
        <v>50</v>
      </c>
      <c r="M11" s="191" t="s">
        <v>50</v>
      </c>
      <c r="N11" s="191" t="s">
        <v>50</v>
      </c>
      <c r="O11" s="191" t="s">
        <v>50</v>
      </c>
      <c r="P11" s="191" t="s">
        <v>50</v>
      </c>
      <c r="Q11" s="191" t="s">
        <v>50</v>
      </c>
    </row>
    <row r="12" spans="1:17" x14ac:dyDescent="0.35">
      <c r="A12" s="252" t="s">
        <v>98</v>
      </c>
      <c r="B12" s="10" t="s">
        <v>50</v>
      </c>
      <c r="C12" s="10" t="s">
        <v>50</v>
      </c>
      <c r="D12" s="10" t="s">
        <v>50</v>
      </c>
      <c r="E12" s="10" t="s">
        <v>50</v>
      </c>
      <c r="F12" s="10" t="s">
        <v>50</v>
      </c>
      <c r="G12" s="10" t="s">
        <v>50</v>
      </c>
      <c r="H12" s="10" t="s">
        <v>50</v>
      </c>
      <c r="I12" s="10" t="s">
        <v>50</v>
      </c>
      <c r="J12" s="10" t="s">
        <v>50</v>
      </c>
      <c r="K12" s="10" t="s">
        <v>50</v>
      </c>
      <c r="L12" s="10" t="s">
        <v>50</v>
      </c>
      <c r="M12" s="10" t="s">
        <v>50</v>
      </c>
      <c r="N12" s="10" t="s">
        <v>50</v>
      </c>
      <c r="O12" s="10" t="s">
        <v>50</v>
      </c>
      <c r="P12" s="10" t="s">
        <v>50</v>
      </c>
      <c r="Q12" s="10" t="s">
        <v>50</v>
      </c>
    </row>
    <row r="13" spans="1:17" x14ac:dyDescent="0.35">
      <c r="A13" s="195" t="s">
        <v>99</v>
      </c>
      <c r="B13" s="191" t="s">
        <v>1011</v>
      </c>
      <c r="C13" s="191" t="s">
        <v>1012</v>
      </c>
      <c r="D13" s="194" t="s">
        <v>1013</v>
      </c>
      <c r="E13" s="191" t="s">
        <v>1014</v>
      </c>
      <c r="F13" s="191" t="s">
        <v>1015</v>
      </c>
      <c r="G13" s="191" t="s">
        <v>1016</v>
      </c>
      <c r="H13" s="432" t="s">
        <v>1017</v>
      </c>
      <c r="I13" s="191" t="s">
        <v>1018</v>
      </c>
      <c r="J13" s="191" t="s">
        <v>50</v>
      </c>
      <c r="K13" s="191" t="s">
        <v>50</v>
      </c>
      <c r="L13" s="191" t="s">
        <v>50</v>
      </c>
      <c r="M13" s="191" t="s">
        <v>50</v>
      </c>
      <c r="N13" s="191" t="s">
        <v>50</v>
      </c>
      <c r="O13" s="191" t="s">
        <v>50</v>
      </c>
      <c r="P13" s="191" t="s">
        <v>50</v>
      </c>
      <c r="Q13" s="191" t="s">
        <v>50</v>
      </c>
    </row>
    <row r="14" spans="1:17" x14ac:dyDescent="0.35">
      <c r="A14" s="195" t="s">
        <v>100</v>
      </c>
      <c r="B14" s="191" t="s">
        <v>1412</v>
      </c>
      <c r="C14" s="191" t="s">
        <v>1415</v>
      </c>
      <c r="D14" s="194" t="s">
        <v>1413</v>
      </c>
      <c r="E14" s="191" t="s">
        <v>1414</v>
      </c>
      <c r="F14" s="191" t="s">
        <v>50</v>
      </c>
      <c r="G14" s="191" t="s">
        <v>50</v>
      </c>
      <c r="H14" s="191" t="s">
        <v>50</v>
      </c>
      <c r="I14" s="191" t="s">
        <v>50</v>
      </c>
      <c r="J14" s="191" t="s">
        <v>50</v>
      </c>
      <c r="K14" s="191" t="s">
        <v>50</v>
      </c>
      <c r="L14" s="191" t="s">
        <v>50</v>
      </c>
      <c r="M14" s="191" t="s">
        <v>50</v>
      </c>
      <c r="N14" s="191" t="s">
        <v>50</v>
      </c>
      <c r="O14" s="191" t="s">
        <v>50</v>
      </c>
      <c r="P14" s="191" t="s">
        <v>50</v>
      </c>
      <c r="Q14" s="191" t="s">
        <v>50</v>
      </c>
    </row>
    <row r="15" spans="1:17" x14ac:dyDescent="0.35">
      <c r="A15" s="252" t="s">
        <v>101</v>
      </c>
      <c r="B15" s="10" t="s">
        <v>50</v>
      </c>
      <c r="C15" s="10" t="s">
        <v>50</v>
      </c>
      <c r="D15" s="10" t="s">
        <v>50</v>
      </c>
      <c r="E15" s="10" t="s">
        <v>50</v>
      </c>
      <c r="F15" s="10" t="s">
        <v>50</v>
      </c>
      <c r="G15" s="10" t="s">
        <v>50</v>
      </c>
      <c r="H15" s="10" t="s">
        <v>50</v>
      </c>
      <c r="I15" s="10" t="s">
        <v>50</v>
      </c>
      <c r="J15" s="10" t="s">
        <v>50</v>
      </c>
      <c r="K15" s="10" t="s">
        <v>50</v>
      </c>
      <c r="L15" s="10" t="s">
        <v>50</v>
      </c>
      <c r="M15" s="10" t="s">
        <v>50</v>
      </c>
      <c r="N15" s="10" t="s">
        <v>50</v>
      </c>
      <c r="O15" s="10" t="s">
        <v>50</v>
      </c>
      <c r="P15" s="10" t="s">
        <v>50</v>
      </c>
      <c r="Q15" s="10" t="s">
        <v>50</v>
      </c>
    </row>
    <row r="16" spans="1:17" x14ac:dyDescent="0.35">
      <c r="A16" s="252" t="s">
        <v>102</v>
      </c>
      <c r="B16" s="10" t="s">
        <v>50</v>
      </c>
      <c r="C16" s="10" t="s">
        <v>50</v>
      </c>
      <c r="D16" s="10" t="s">
        <v>50</v>
      </c>
      <c r="E16" s="10" t="s">
        <v>50</v>
      </c>
      <c r="F16" s="10" t="s">
        <v>50</v>
      </c>
      <c r="G16" s="10" t="s">
        <v>50</v>
      </c>
      <c r="H16" s="10" t="s">
        <v>50</v>
      </c>
      <c r="I16" s="10" t="s">
        <v>50</v>
      </c>
      <c r="J16" s="10" t="s">
        <v>50</v>
      </c>
      <c r="K16" s="10" t="s">
        <v>50</v>
      </c>
      <c r="L16" s="10" t="s">
        <v>50</v>
      </c>
      <c r="M16" s="10" t="s">
        <v>50</v>
      </c>
      <c r="N16" s="10" t="s">
        <v>50</v>
      </c>
      <c r="O16" s="10" t="s">
        <v>50</v>
      </c>
      <c r="P16" s="10" t="s">
        <v>50</v>
      </c>
      <c r="Q16" s="10" t="s">
        <v>50</v>
      </c>
    </row>
    <row r="17" spans="1:17" x14ac:dyDescent="0.35">
      <c r="A17" s="195" t="s">
        <v>103</v>
      </c>
      <c r="B17" s="191" t="s">
        <v>717</v>
      </c>
      <c r="C17" s="191" t="s">
        <v>117</v>
      </c>
      <c r="D17" s="191" t="s">
        <v>1041</v>
      </c>
      <c r="E17" s="191" t="s">
        <v>1042</v>
      </c>
      <c r="F17" s="191" t="s">
        <v>50</v>
      </c>
      <c r="G17" s="191" t="s">
        <v>50</v>
      </c>
      <c r="H17" s="191" t="s">
        <v>50</v>
      </c>
      <c r="I17" s="191" t="s">
        <v>50</v>
      </c>
      <c r="J17" s="191" t="s">
        <v>50</v>
      </c>
      <c r="K17" s="191" t="s">
        <v>50</v>
      </c>
      <c r="L17" s="191" t="s">
        <v>50</v>
      </c>
      <c r="M17" s="191" t="s">
        <v>50</v>
      </c>
      <c r="N17" s="191" t="s">
        <v>50</v>
      </c>
      <c r="O17" s="191" t="s">
        <v>50</v>
      </c>
      <c r="P17" s="191" t="s">
        <v>50</v>
      </c>
      <c r="Q17" s="191" t="s">
        <v>50</v>
      </c>
    </row>
    <row r="18" spans="1:17" x14ac:dyDescent="0.35">
      <c r="A18" s="252" t="s">
        <v>104</v>
      </c>
      <c r="B18" s="10" t="s">
        <v>50</v>
      </c>
      <c r="C18" s="10" t="s">
        <v>50</v>
      </c>
      <c r="D18" s="10" t="s">
        <v>50</v>
      </c>
      <c r="E18" s="10" t="s">
        <v>50</v>
      </c>
      <c r="F18" s="10" t="s">
        <v>50</v>
      </c>
      <c r="G18" s="10" t="s">
        <v>50</v>
      </c>
      <c r="H18" s="10" t="s">
        <v>50</v>
      </c>
      <c r="I18" s="10" t="s">
        <v>50</v>
      </c>
      <c r="J18" s="10" t="s">
        <v>50</v>
      </c>
      <c r="K18" s="10" t="s">
        <v>50</v>
      </c>
      <c r="L18" s="10" t="s">
        <v>50</v>
      </c>
      <c r="M18" s="10" t="s">
        <v>50</v>
      </c>
      <c r="N18" s="10" t="s">
        <v>50</v>
      </c>
      <c r="O18" s="10" t="s">
        <v>50</v>
      </c>
      <c r="P18" s="10" t="s">
        <v>50</v>
      </c>
      <c r="Q18" s="10" t="s">
        <v>50</v>
      </c>
    </row>
    <row r="19" spans="1:17" x14ac:dyDescent="0.35">
      <c r="A19" s="252" t="s">
        <v>105</v>
      </c>
      <c r="B19" s="10" t="s">
        <v>50</v>
      </c>
      <c r="C19" s="10" t="s">
        <v>50</v>
      </c>
      <c r="D19" s="10" t="s">
        <v>50</v>
      </c>
      <c r="E19" s="10" t="s">
        <v>50</v>
      </c>
      <c r="F19" s="10" t="s">
        <v>50</v>
      </c>
      <c r="G19" s="10" t="s">
        <v>50</v>
      </c>
      <c r="H19" s="10" t="s">
        <v>50</v>
      </c>
      <c r="I19" s="10" t="s">
        <v>50</v>
      </c>
      <c r="J19" s="10" t="s">
        <v>50</v>
      </c>
      <c r="K19" s="10" t="s">
        <v>50</v>
      </c>
      <c r="L19" s="10" t="s">
        <v>50</v>
      </c>
      <c r="M19" s="10" t="s">
        <v>50</v>
      </c>
      <c r="N19" s="10" t="s">
        <v>50</v>
      </c>
      <c r="O19" s="10" t="s">
        <v>50</v>
      </c>
      <c r="P19" s="10" t="s">
        <v>50</v>
      </c>
      <c r="Q19" s="10" t="s">
        <v>50</v>
      </c>
    </row>
    <row r="20" spans="1:17" x14ac:dyDescent="0.35">
      <c r="A20" s="252" t="s">
        <v>106</v>
      </c>
      <c r="B20" s="10" t="s">
        <v>50</v>
      </c>
      <c r="C20" s="10" t="s">
        <v>50</v>
      </c>
      <c r="D20" s="10" t="s">
        <v>50</v>
      </c>
      <c r="E20" s="10" t="s">
        <v>50</v>
      </c>
      <c r="F20" s="10" t="s">
        <v>50</v>
      </c>
      <c r="G20" s="10" t="s">
        <v>50</v>
      </c>
      <c r="H20" s="10" t="s">
        <v>50</v>
      </c>
      <c r="I20" s="10" t="s">
        <v>50</v>
      </c>
      <c r="J20" s="10" t="s">
        <v>50</v>
      </c>
      <c r="K20" s="10" t="s">
        <v>50</v>
      </c>
      <c r="L20" s="10" t="s">
        <v>50</v>
      </c>
      <c r="M20" s="10" t="s">
        <v>50</v>
      </c>
      <c r="N20" s="10" t="s">
        <v>50</v>
      </c>
      <c r="O20" s="10" t="s">
        <v>50</v>
      </c>
      <c r="P20" s="10" t="s">
        <v>50</v>
      </c>
      <c r="Q20" s="10" t="s">
        <v>50</v>
      </c>
    </row>
    <row r="21" spans="1:17" x14ac:dyDescent="0.35">
      <c r="A21" s="195" t="s">
        <v>107</v>
      </c>
      <c r="B21" s="191" t="s">
        <v>1767</v>
      </c>
      <c r="C21" s="191" t="s">
        <v>1416</v>
      </c>
      <c r="D21" s="194" t="s">
        <v>1768</v>
      </c>
      <c r="E21" s="191" t="s">
        <v>50</v>
      </c>
      <c r="F21" s="191" t="s">
        <v>50</v>
      </c>
      <c r="G21" s="191" t="s">
        <v>50</v>
      </c>
      <c r="H21" s="191" t="s">
        <v>50</v>
      </c>
      <c r="I21" s="191" t="s">
        <v>50</v>
      </c>
      <c r="J21" s="191" t="s">
        <v>50</v>
      </c>
      <c r="K21" s="191" t="s">
        <v>50</v>
      </c>
      <c r="L21" s="191" t="s">
        <v>50</v>
      </c>
      <c r="M21" s="191" t="s">
        <v>50</v>
      </c>
      <c r="N21" s="191" t="s">
        <v>50</v>
      </c>
      <c r="O21" s="191" t="s">
        <v>50</v>
      </c>
      <c r="P21" s="191" t="s">
        <v>50</v>
      </c>
      <c r="Q21" s="191" t="s">
        <v>50</v>
      </c>
    </row>
    <row r="22" spans="1:17" x14ac:dyDescent="0.35">
      <c r="A22" s="195" t="s">
        <v>35</v>
      </c>
      <c r="B22" s="191" t="s">
        <v>108</v>
      </c>
      <c r="C22" s="191" t="s">
        <v>109</v>
      </c>
      <c r="D22" s="191" t="s">
        <v>110</v>
      </c>
      <c r="E22" s="191" t="s">
        <v>111</v>
      </c>
      <c r="F22" s="191" t="s">
        <v>112</v>
      </c>
      <c r="G22" s="191" t="s">
        <v>113</v>
      </c>
      <c r="H22" s="191" t="s">
        <v>114</v>
      </c>
      <c r="I22" s="191" t="s">
        <v>115</v>
      </c>
      <c r="J22" s="191" t="s">
        <v>1019</v>
      </c>
      <c r="K22" s="191" t="s">
        <v>1020</v>
      </c>
      <c r="L22" s="191" t="s">
        <v>1021</v>
      </c>
      <c r="M22" s="191" t="s">
        <v>1022</v>
      </c>
      <c r="N22" s="191" t="s">
        <v>50</v>
      </c>
      <c r="O22" s="191" t="s">
        <v>50</v>
      </c>
      <c r="P22" s="191" t="s">
        <v>50</v>
      </c>
      <c r="Q22" s="191" t="s">
        <v>50</v>
      </c>
    </row>
    <row r="23" spans="1:17" x14ac:dyDescent="0.35">
      <c r="A23" s="195" t="s">
        <v>834</v>
      </c>
      <c r="B23" s="191" t="s">
        <v>116</v>
      </c>
      <c r="C23" s="191" t="s">
        <v>117</v>
      </c>
      <c r="D23" s="191" t="s">
        <v>118</v>
      </c>
      <c r="E23" s="191" t="s">
        <v>119</v>
      </c>
      <c r="F23" s="191" t="s">
        <v>1478</v>
      </c>
      <c r="G23" s="191" t="s">
        <v>1479</v>
      </c>
      <c r="H23" s="194" t="s">
        <v>1477</v>
      </c>
      <c r="I23" s="191" t="s">
        <v>119</v>
      </c>
      <c r="J23" s="191" t="s">
        <v>50</v>
      </c>
      <c r="K23" s="191" t="s">
        <v>50</v>
      </c>
      <c r="L23" s="191" t="s">
        <v>50</v>
      </c>
      <c r="M23" s="191" t="s">
        <v>50</v>
      </c>
      <c r="N23" s="191" t="s">
        <v>50</v>
      </c>
      <c r="O23" s="191" t="s">
        <v>50</v>
      </c>
      <c r="P23" s="191" t="s">
        <v>50</v>
      </c>
      <c r="Q23" s="191" t="s">
        <v>50</v>
      </c>
    </row>
    <row r="24" spans="1:17" x14ac:dyDescent="0.35">
      <c r="A24" s="195" t="s">
        <v>862</v>
      </c>
      <c r="B24" s="191" t="s">
        <v>1769</v>
      </c>
      <c r="C24" s="191" t="s">
        <v>1771</v>
      </c>
      <c r="D24" s="194" t="s">
        <v>1770</v>
      </c>
      <c r="E24" s="191" t="s">
        <v>50</v>
      </c>
      <c r="F24" s="191" t="s">
        <v>50</v>
      </c>
      <c r="G24" s="191" t="s">
        <v>50</v>
      </c>
      <c r="H24" s="191" t="s">
        <v>50</v>
      </c>
      <c r="I24" s="191" t="s">
        <v>50</v>
      </c>
      <c r="J24" s="191" t="s">
        <v>50</v>
      </c>
      <c r="K24" s="191" t="s">
        <v>50</v>
      </c>
      <c r="L24" s="191" t="s">
        <v>50</v>
      </c>
      <c r="M24" s="191" t="s">
        <v>50</v>
      </c>
      <c r="N24" s="191" t="s">
        <v>50</v>
      </c>
      <c r="O24" s="191" t="s">
        <v>50</v>
      </c>
      <c r="P24" s="191" t="s">
        <v>50</v>
      </c>
      <c r="Q24" s="191" t="s">
        <v>50</v>
      </c>
    </row>
    <row r="25" spans="1:17" x14ac:dyDescent="0.35">
      <c r="A25" s="195" t="s">
        <v>1594</v>
      </c>
      <c r="B25" s="191" t="s">
        <v>1023</v>
      </c>
      <c r="C25" s="191" t="s">
        <v>122</v>
      </c>
      <c r="D25" s="194" t="s">
        <v>1024</v>
      </c>
      <c r="E25" s="191" t="s">
        <v>1025</v>
      </c>
      <c r="F25" s="191" t="s">
        <v>1026</v>
      </c>
      <c r="G25" s="191" t="s">
        <v>121</v>
      </c>
      <c r="H25" s="194" t="s">
        <v>1027</v>
      </c>
      <c r="I25" s="191" t="s">
        <v>1028</v>
      </c>
      <c r="J25" s="191" t="s">
        <v>1029</v>
      </c>
      <c r="K25" s="191" t="s">
        <v>1030</v>
      </c>
      <c r="L25" s="194" t="s">
        <v>1031</v>
      </c>
      <c r="M25" s="191" t="s">
        <v>1032</v>
      </c>
      <c r="N25" s="191" t="s">
        <v>1037</v>
      </c>
      <c r="O25" s="191" t="s">
        <v>117</v>
      </c>
      <c r="P25" s="194" t="s">
        <v>1038</v>
      </c>
      <c r="Q25" s="191" t="s">
        <v>1039</v>
      </c>
    </row>
    <row r="26" spans="1:17" x14ac:dyDescent="0.35">
      <c r="A26" s="252" t="s">
        <v>123</v>
      </c>
      <c r="B26" s="10" t="s">
        <v>50</v>
      </c>
      <c r="C26" s="10" t="s">
        <v>50</v>
      </c>
      <c r="D26" s="10" t="s">
        <v>50</v>
      </c>
      <c r="E26" s="10" t="s">
        <v>50</v>
      </c>
      <c r="F26" s="10" t="s">
        <v>50</v>
      </c>
      <c r="G26" s="10" t="s">
        <v>50</v>
      </c>
      <c r="H26" s="10" t="s">
        <v>50</v>
      </c>
      <c r="I26" s="10" t="s">
        <v>50</v>
      </c>
      <c r="J26" s="10" t="s">
        <v>50</v>
      </c>
      <c r="K26" s="10" t="s">
        <v>50</v>
      </c>
      <c r="L26" s="10" t="s">
        <v>50</v>
      </c>
      <c r="M26" s="10" t="s">
        <v>50</v>
      </c>
      <c r="N26" s="10" t="s">
        <v>50</v>
      </c>
      <c r="O26" s="10" t="s">
        <v>50</v>
      </c>
      <c r="P26" s="10" t="s">
        <v>50</v>
      </c>
      <c r="Q26" s="10" t="s">
        <v>50</v>
      </c>
    </row>
    <row r="27" spans="1:17" x14ac:dyDescent="0.35">
      <c r="A27" s="195" t="s">
        <v>1811</v>
      </c>
      <c r="B27" s="191" t="s">
        <v>125</v>
      </c>
      <c r="C27" s="191" t="s">
        <v>117</v>
      </c>
      <c r="D27" s="191" t="s">
        <v>126</v>
      </c>
      <c r="E27" s="191" t="s">
        <v>127</v>
      </c>
      <c r="F27" s="191" t="s">
        <v>50</v>
      </c>
      <c r="G27" s="191" t="s">
        <v>50</v>
      </c>
      <c r="H27" s="191" t="s">
        <v>50</v>
      </c>
      <c r="I27" s="191" t="s">
        <v>50</v>
      </c>
      <c r="J27" s="191" t="s">
        <v>50</v>
      </c>
      <c r="K27" s="191" t="s">
        <v>50</v>
      </c>
      <c r="L27" s="191" t="s">
        <v>50</v>
      </c>
      <c r="M27" s="191" t="s">
        <v>50</v>
      </c>
      <c r="N27" s="191" t="s">
        <v>50</v>
      </c>
      <c r="O27" s="191" t="s">
        <v>50</v>
      </c>
      <c r="P27" s="191" t="s">
        <v>50</v>
      </c>
      <c r="Q27" s="191" t="s">
        <v>50</v>
      </c>
    </row>
    <row r="28" spans="1:17" x14ac:dyDescent="0.35">
      <c r="A28" s="195" t="s">
        <v>128</v>
      </c>
      <c r="B28" s="193" t="s">
        <v>1480</v>
      </c>
      <c r="C28" s="193" t="s">
        <v>1481</v>
      </c>
      <c r="D28" s="469" t="s">
        <v>1482</v>
      </c>
      <c r="E28" s="193" t="s">
        <v>1483</v>
      </c>
      <c r="F28" s="191" t="s">
        <v>1417</v>
      </c>
      <c r="G28" s="191" t="s">
        <v>1419</v>
      </c>
      <c r="H28" s="194" t="s">
        <v>1418</v>
      </c>
      <c r="I28" s="191" t="s">
        <v>129</v>
      </c>
      <c r="J28" s="191" t="s">
        <v>1421</v>
      </c>
      <c r="K28" s="191" t="s">
        <v>1422</v>
      </c>
      <c r="L28" s="194" t="s">
        <v>1420</v>
      </c>
      <c r="M28" s="191" t="s">
        <v>1423</v>
      </c>
      <c r="N28" s="191" t="s">
        <v>50</v>
      </c>
      <c r="O28" s="191" t="s">
        <v>50</v>
      </c>
      <c r="P28" s="191" t="s">
        <v>50</v>
      </c>
      <c r="Q28" s="191" t="s">
        <v>50</v>
      </c>
    </row>
    <row r="29" spans="1:17" x14ac:dyDescent="0.35">
      <c r="A29" s="195" t="s">
        <v>130</v>
      </c>
      <c r="B29" s="191" t="s">
        <v>1425</v>
      </c>
      <c r="C29" s="191" t="s">
        <v>1426</v>
      </c>
      <c r="D29" s="194" t="s">
        <v>1424</v>
      </c>
      <c r="E29" s="191" t="s">
        <v>131</v>
      </c>
      <c r="F29" s="191" t="s">
        <v>1427</v>
      </c>
      <c r="G29" s="191" t="s">
        <v>1428</v>
      </c>
      <c r="H29" s="194" t="s">
        <v>1429</v>
      </c>
      <c r="I29" s="191" t="s">
        <v>132</v>
      </c>
      <c r="J29" s="191" t="s">
        <v>50</v>
      </c>
      <c r="K29" s="191" t="s">
        <v>50</v>
      </c>
      <c r="L29" s="191" t="s">
        <v>50</v>
      </c>
      <c r="M29" s="191" t="s">
        <v>50</v>
      </c>
      <c r="N29" s="191" t="s">
        <v>50</v>
      </c>
      <c r="O29" s="191" t="s">
        <v>50</v>
      </c>
      <c r="P29" s="191" t="s">
        <v>50</v>
      </c>
      <c r="Q29" s="191" t="s">
        <v>50</v>
      </c>
    </row>
    <row r="30" spans="1:17" x14ac:dyDescent="0.35">
      <c r="A30" s="195" t="s">
        <v>133</v>
      </c>
      <c r="B30" s="191" t="s">
        <v>134</v>
      </c>
      <c r="C30" s="191" t="s">
        <v>135</v>
      </c>
      <c r="D30" s="191" t="s">
        <v>136</v>
      </c>
      <c r="E30" s="191" t="s">
        <v>137</v>
      </c>
      <c r="F30" s="191" t="s">
        <v>138</v>
      </c>
      <c r="G30" s="191" t="s">
        <v>1040</v>
      </c>
      <c r="H30" s="194" t="s">
        <v>139</v>
      </c>
      <c r="I30" s="191" t="s">
        <v>140</v>
      </c>
      <c r="J30" s="191" t="s">
        <v>50</v>
      </c>
      <c r="K30" s="191" t="s">
        <v>50</v>
      </c>
      <c r="L30" s="191" t="s">
        <v>50</v>
      </c>
      <c r="M30" s="191" t="s">
        <v>50</v>
      </c>
      <c r="N30" s="191" t="s">
        <v>50</v>
      </c>
      <c r="O30" s="191" t="s">
        <v>50</v>
      </c>
      <c r="P30" s="191" t="s">
        <v>50</v>
      </c>
      <c r="Q30" s="191" t="s">
        <v>50</v>
      </c>
    </row>
    <row r="31" spans="1:17" x14ac:dyDescent="0.35">
      <c r="A31" s="195" t="s">
        <v>141</v>
      </c>
      <c r="B31" s="191" t="s">
        <v>142</v>
      </c>
      <c r="C31" s="191" t="s">
        <v>143</v>
      </c>
      <c r="D31" s="191" t="s">
        <v>144</v>
      </c>
      <c r="E31" s="191" t="s">
        <v>145</v>
      </c>
      <c r="F31" s="191" t="s">
        <v>146</v>
      </c>
      <c r="G31" s="191" t="s">
        <v>147</v>
      </c>
      <c r="H31" s="191" t="s">
        <v>148</v>
      </c>
      <c r="I31" s="191" t="s">
        <v>149</v>
      </c>
      <c r="J31" s="191" t="s">
        <v>50</v>
      </c>
      <c r="K31" s="191" t="s">
        <v>50</v>
      </c>
      <c r="L31" s="191" t="s">
        <v>50</v>
      </c>
      <c r="M31" s="191" t="s">
        <v>50</v>
      </c>
      <c r="N31" s="191" t="s">
        <v>50</v>
      </c>
      <c r="O31" s="191" t="s">
        <v>50</v>
      </c>
      <c r="P31" s="191" t="s">
        <v>50</v>
      </c>
      <c r="Q31" s="191" t="s">
        <v>50</v>
      </c>
    </row>
    <row r="32" spans="1:17" x14ac:dyDescent="0.35">
      <c r="A32" s="195" t="s">
        <v>1806</v>
      </c>
      <c r="B32" s="191" t="s">
        <v>1431</v>
      </c>
      <c r="C32" s="191" t="s">
        <v>117</v>
      </c>
      <c r="D32" s="194" t="s">
        <v>1430</v>
      </c>
      <c r="E32" s="191" t="s">
        <v>151</v>
      </c>
      <c r="F32" s="191" t="s">
        <v>152</v>
      </c>
      <c r="G32" s="191" t="s">
        <v>153</v>
      </c>
      <c r="H32" s="191" t="s">
        <v>154</v>
      </c>
      <c r="I32" s="191" t="s">
        <v>155</v>
      </c>
      <c r="J32" s="191" t="s">
        <v>156</v>
      </c>
      <c r="K32" s="191" t="s">
        <v>157</v>
      </c>
      <c r="L32" s="194" t="s">
        <v>158</v>
      </c>
      <c r="M32" s="191" t="s">
        <v>159</v>
      </c>
      <c r="N32" s="191" t="s">
        <v>50</v>
      </c>
      <c r="O32" s="191" t="s">
        <v>50</v>
      </c>
      <c r="P32" s="191" t="s">
        <v>50</v>
      </c>
      <c r="Q32" s="191" t="s">
        <v>50</v>
      </c>
    </row>
    <row r="33" spans="1:17" x14ac:dyDescent="0.35">
      <c r="A33" s="252" t="s">
        <v>160</v>
      </c>
      <c r="B33" s="10" t="s">
        <v>50</v>
      </c>
      <c r="C33" s="10" t="s">
        <v>50</v>
      </c>
      <c r="D33" s="10" t="s">
        <v>50</v>
      </c>
      <c r="E33" s="10" t="s">
        <v>50</v>
      </c>
      <c r="F33" s="10" t="s">
        <v>50</v>
      </c>
      <c r="G33" s="10" t="s">
        <v>50</v>
      </c>
      <c r="H33" s="10" t="s">
        <v>50</v>
      </c>
      <c r="I33" s="10" t="s">
        <v>50</v>
      </c>
      <c r="J33" s="10" t="s">
        <v>50</v>
      </c>
      <c r="K33" s="10" t="s">
        <v>50</v>
      </c>
      <c r="L33" s="10" t="s">
        <v>50</v>
      </c>
      <c r="M33" s="10" t="s">
        <v>50</v>
      </c>
      <c r="N33" s="10" t="s">
        <v>50</v>
      </c>
      <c r="O33" s="10" t="s">
        <v>50</v>
      </c>
      <c r="P33" s="10" t="s">
        <v>50</v>
      </c>
      <c r="Q33" s="10" t="s">
        <v>50</v>
      </c>
    </row>
    <row r="34" spans="1:17" x14ac:dyDescent="0.35">
      <c r="A34" s="252" t="s">
        <v>161</v>
      </c>
      <c r="B34" s="10" t="s">
        <v>50</v>
      </c>
      <c r="C34" s="10" t="s">
        <v>50</v>
      </c>
      <c r="D34" s="10" t="s">
        <v>50</v>
      </c>
      <c r="E34" s="10" t="s">
        <v>50</v>
      </c>
      <c r="F34" s="10" t="s">
        <v>50</v>
      </c>
      <c r="G34" s="10" t="s">
        <v>50</v>
      </c>
      <c r="H34" s="10" t="s">
        <v>50</v>
      </c>
      <c r="I34" s="10" t="s">
        <v>50</v>
      </c>
      <c r="J34" s="10" t="s">
        <v>50</v>
      </c>
      <c r="K34" s="10" t="s">
        <v>50</v>
      </c>
      <c r="L34" s="10" t="s">
        <v>50</v>
      </c>
      <c r="M34" s="10" t="s">
        <v>50</v>
      </c>
      <c r="N34" s="10" t="s">
        <v>50</v>
      </c>
      <c r="O34" s="10" t="s">
        <v>50</v>
      </c>
      <c r="P34" s="10" t="s">
        <v>50</v>
      </c>
      <c r="Q34" s="10" t="s">
        <v>50</v>
      </c>
    </row>
    <row r="35" spans="1:17" x14ac:dyDescent="0.35">
      <c r="A35" s="252" t="s">
        <v>162</v>
      </c>
      <c r="B35" s="10" t="s">
        <v>50</v>
      </c>
      <c r="C35" s="10" t="s">
        <v>50</v>
      </c>
      <c r="D35" s="10" t="s">
        <v>50</v>
      </c>
      <c r="E35" s="10" t="s">
        <v>50</v>
      </c>
      <c r="F35" s="10" t="s">
        <v>50</v>
      </c>
      <c r="G35" s="10" t="s">
        <v>50</v>
      </c>
      <c r="H35" s="10" t="s">
        <v>50</v>
      </c>
      <c r="I35" s="10" t="s">
        <v>50</v>
      </c>
      <c r="J35" s="10" t="s">
        <v>50</v>
      </c>
      <c r="K35" s="10" t="s">
        <v>50</v>
      </c>
      <c r="L35" s="10" t="s">
        <v>50</v>
      </c>
      <c r="M35" s="10" t="s">
        <v>50</v>
      </c>
      <c r="N35" s="10" t="s">
        <v>50</v>
      </c>
      <c r="O35" s="10" t="s">
        <v>50</v>
      </c>
      <c r="P35" s="10" t="s">
        <v>50</v>
      </c>
      <c r="Q35" s="10" t="s">
        <v>50</v>
      </c>
    </row>
    <row r="36" spans="1:17" x14ac:dyDescent="0.35">
      <c r="A36" s="195" t="s">
        <v>163</v>
      </c>
      <c r="B36" s="191" t="s">
        <v>164</v>
      </c>
      <c r="C36" s="191" t="s">
        <v>165</v>
      </c>
      <c r="D36" s="191" t="s">
        <v>166</v>
      </c>
      <c r="E36" s="191" t="s">
        <v>167</v>
      </c>
      <c r="F36" s="191" t="s">
        <v>1484</v>
      </c>
      <c r="G36" s="191" t="s">
        <v>1485</v>
      </c>
      <c r="H36" s="194" t="s">
        <v>1486</v>
      </c>
      <c r="I36" s="191" t="s">
        <v>1487</v>
      </c>
      <c r="J36" s="191" t="s">
        <v>50</v>
      </c>
      <c r="K36" s="191" t="s">
        <v>50</v>
      </c>
      <c r="L36" s="191" t="s">
        <v>50</v>
      </c>
      <c r="M36" s="191" t="s">
        <v>50</v>
      </c>
      <c r="N36" s="191" t="s">
        <v>50</v>
      </c>
      <c r="O36" s="191" t="s">
        <v>50</v>
      </c>
      <c r="P36" s="191" t="s">
        <v>50</v>
      </c>
      <c r="Q36" s="191" t="s">
        <v>50</v>
      </c>
    </row>
    <row r="37" spans="1:17" x14ac:dyDescent="0.35">
      <c r="A37" s="195" t="s">
        <v>1193</v>
      </c>
      <c r="B37" s="191" t="s">
        <v>50</v>
      </c>
      <c r="C37" s="191" t="s">
        <v>50</v>
      </c>
      <c r="D37" s="191" t="s">
        <v>50</v>
      </c>
      <c r="E37" s="191" t="s">
        <v>50</v>
      </c>
      <c r="F37" s="191" t="s">
        <v>50</v>
      </c>
      <c r="G37" s="191" t="s">
        <v>50</v>
      </c>
      <c r="H37" s="191" t="s">
        <v>50</v>
      </c>
      <c r="I37" s="191" t="s">
        <v>50</v>
      </c>
      <c r="J37" s="191" t="s">
        <v>50</v>
      </c>
      <c r="K37" s="191" t="s">
        <v>50</v>
      </c>
      <c r="L37" s="191" t="s">
        <v>50</v>
      </c>
      <c r="M37" s="191" t="s">
        <v>50</v>
      </c>
      <c r="N37" s="191" t="s">
        <v>50</v>
      </c>
      <c r="O37" s="191" t="s">
        <v>50</v>
      </c>
      <c r="P37" s="191" t="s">
        <v>50</v>
      </c>
      <c r="Q37" s="191" t="s">
        <v>50</v>
      </c>
    </row>
    <row r="38" spans="1:17" x14ac:dyDescent="0.35">
      <c r="A38" s="252" t="s">
        <v>169</v>
      </c>
      <c r="B38" s="10" t="s">
        <v>50</v>
      </c>
      <c r="C38" s="10" t="s">
        <v>50</v>
      </c>
      <c r="D38" s="10" t="s">
        <v>50</v>
      </c>
      <c r="E38" s="10" t="s">
        <v>50</v>
      </c>
      <c r="F38" s="10" t="s">
        <v>50</v>
      </c>
      <c r="G38" s="10" t="s">
        <v>50</v>
      </c>
      <c r="H38" s="10" t="s">
        <v>50</v>
      </c>
      <c r="I38" s="10" t="s">
        <v>50</v>
      </c>
      <c r="J38" s="10" t="s">
        <v>50</v>
      </c>
      <c r="K38" s="10" t="s">
        <v>50</v>
      </c>
      <c r="L38" s="10" t="s">
        <v>50</v>
      </c>
      <c r="M38" s="10" t="s">
        <v>50</v>
      </c>
      <c r="N38" s="10" t="s">
        <v>50</v>
      </c>
      <c r="O38" s="10" t="s">
        <v>50</v>
      </c>
      <c r="P38" s="10" t="s">
        <v>50</v>
      </c>
      <c r="Q38" s="10" t="s">
        <v>50</v>
      </c>
    </row>
    <row r="39" spans="1:17" x14ac:dyDescent="0.35">
      <c r="A39" s="195" t="s">
        <v>1812</v>
      </c>
      <c r="B39" s="191" t="s">
        <v>1432</v>
      </c>
      <c r="C39" s="191" t="s">
        <v>1433</v>
      </c>
      <c r="D39" s="194" t="s">
        <v>1434</v>
      </c>
      <c r="E39" s="191" t="s">
        <v>171</v>
      </c>
      <c r="F39" s="191" t="s">
        <v>1772</v>
      </c>
      <c r="G39" s="191" t="s">
        <v>1774</v>
      </c>
      <c r="H39" s="194" t="s">
        <v>1773</v>
      </c>
      <c r="I39" s="191" t="s">
        <v>50</v>
      </c>
      <c r="J39" s="191" t="s">
        <v>50</v>
      </c>
      <c r="K39" s="191" t="s">
        <v>50</v>
      </c>
      <c r="L39" s="191" t="s">
        <v>50</v>
      </c>
      <c r="M39" s="191" t="s">
        <v>50</v>
      </c>
      <c r="N39" s="191" t="s">
        <v>50</v>
      </c>
      <c r="O39" s="191" t="s">
        <v>50</v>
      </c>
      <c r="P39" s="191" t="s">
        <v>50</v>
      </c>
      <c r="Q39" s="191" t="s">
        <v>50</v>
      </c>
    </row>
    <row r="40" spans="1:17" x14ac:dyDescent="0.35">
      <c r="A40" s="195" t="s">
        <v>1809</v>
      </c>
      <c r="B40" s="191" t="s">
        <v>173</v>
      </c>
      <c r="C40" s="191" t="s">
        <v>174</v>
      </c>
      <c r="D40" s="191" t="s">
        <v>175</v>
      </c>
      <c r="E40" s="191" t="s">
        <v>176</v>
      </c>
      <c r="F40" s="191" t="s">
        <v>1043</v>
      </c>
      <c r="G40" s="191" t="s">
        <v>1044</v>
      </c>
      <c r="H40" s="191" t="s">
        <v>1045</v>
      </c>
      <c r="I40" s="191" t="s">
        <v>1046</v>
      </c>
      <c r="J40" s="476" t="s">
        <v>1488</v>
      </c>
      <c r="K40" s="476" t="s">
        <v>1488</v>
      </c>
      <c r="L40" s="476" t="s">
        <v>1488</v>
      </c>
      <c r="M40" s="476" t="s">
        <v>1488</v>
      </c>
      <c r="N40" s="476" t="s">
        <v>1488</v>
      </c>
      <c r="O40" s="476" t="s">
        <v>1488</v>
      </c>
      <c r="P40" s="476" t="s">
        <v>1488</v>
      </c>
      <c r="Q40" s="476" t="s">
        <v>1488</v>
      </c>
    </row>
    <row r="41" spans="1:17" x14ac:dyDescent="0.35">
      <c r="A41" s="195" t="s">
        <v>1813</v>
      </c>
      <c r="B41" s="191" t="s">
        <v>1435</v>
      </c>
      <c r="C41" s="191" t="s">
        <v>117</v>
      </c>
      <c r="D41" s="194" t="s">
        <v>1436</v>
      </c>
      <c r="E41" s="191" t="s">
        <v>1437</v>
      </c>
      <c r="F41" s="191" t="s">
        <v>50</v>
      </c>
      <c r="G41" s="191" t="s">
        <v>50</v>
      </c>
      <c r="H41" s="191" t="s">
        <v>50</v>
      </c>
      <c r="I41" s="191" t="s">
        <v>50</v>
      </c>
      <c r="J41" s="191" t="s">
        <v>50</v>
      </c>
      <c r="K41" s="191" t="s">
        <v>50</v>
      </c>
      <c r="L41" s="191" t="s">
        <v>50</v>
      </c>
      <c r="M41" s="191" t="s">
        <v>50</v>
      </c>
      <c r="N41" s="191" t="s">
        <v>50</v>
      </c>
      <c r="O41" s="191" t="s">
        <v>50</v>
      </c>
      <c r="P41" s="191" t="s">
        <v>50</v>
      </c>
      <c r="Q41" s="191" t="s">
        <v>50</v>
      </c>
    </row>
    <row r="42" spans="1:17" x14ac:dyDescent="0.35">
      <c r="A42" s="195" t="s">
        <v>557</v>
      </c>
      <c r="B42" s="191" t="s">
        <v>179</v>
      </c>
      <c r="C42" s="191" t="s">
        <v>180</v>
      </c>
      <c r="D42" s="191" t="s">
        <v>181</v>
      </c>
      <c r="E42" s="191" t="s">
        <v>182</v>
      </c>
      <c r="F42" s="191" t="s">
        <v>50</v>
      </c>
      <c r="G42" s="191" t="s">
        <v>50</v>
      </c>
      <c r="H42" s="191" t="s">
        <v>50</v>
      </c>
      <c r="I42" s="191" t="s">
        <v>50</v>
      </c>
      <c r="J42" s="191" t="s">
        <v>50</v>
      </c>
      <c r="K42" s="191" t="s">
        <v>50</v>
      </c>
      <c r="L42" s="191" t="s">
        <v>50</v>
      </c>
      <c r="M42" s="191" t="s">
        <v>50</v>
      </c>
      <c r="N42" s="191" t="s">
        <v>50</v>
      </c>
      <c r="O42" s="191" t="s">
        <v>50</v>
      </c>
      <c r="P42" s="191" t="s">
        <v>50</v>
      </c>
      <c r="Q42" s="191" t="s">
        <v>50</v>
      </c>
    </row>
    <row r="43" spans="1:17" x14ac:dyDescent="0.35">
      <c r="A43" s="195" t="s">
        <v>888</v>
      </c>
      <c r="B43" s="191" t="s">
        <v>1439</v>
      </c>
      <c r="C43" s="191" t="s">
        <v>117</v>
      </c>
      <c r="D43" s="194" t="s">
        <v>1438</v>
      </c>
      <c r="E43" s="191" t="s">
        <v>50</v>
      </c>
      <c r="F43" s="191" t="s">
        <v>184</v>
      </c>
      <c r="G43" s="191" t="s">
        <v>1441</v>
      </c>
      <c r="H43" s="194" t="s">
        <v>1440</v>
      </c>
      <c r="I43" s="191" t="s">
        <v>50</v>
      </c>
      <c r="J43" s="191" t="s">
        <v>50</v>
      </c>
      <c r="K43" s="191" t="s">
        <v>50</v>
      </c>
      <c r="L43" s="194" t="s">
        <v>50</v>
      </c>
      <c r="M43" s="191" t="s">
        <v>50</v>
      </c>
      <c r="N43" s="191" t="s">
        <v>50</v>
      </c>
      <c r="O43" s="191" t="s">
        <v>50</v>
      </c>
      <c r="P43" s="191" t="s">
        <v>50</v>
      </c>
      <c r="Q43" s="191" t="s">
        <v>50</v>
      </c>
    </row>
    <row r="44" spans="1:17" x14ac:dyDescent="0.35">
      <c r="A44" s="195" t="s">
        <v>185</v>
      </c>
      <c r="B44" s="191" t="s">
        <v>1489</v>
      </c>
      <c r="C44" s="191" t="s">
        <v>1490</v>
      </c>
      <c r="D44" s="194" t="s">
        <v>1491</v>
      </c>
      <c r="E44" s="191" t="s">
        <v>1492</v>
      </c>
      <c r="F44" s="191" t="s">
        <v>1047</v>
      </c>
      <c r="G44" s="191" t="s">
        <v>1048</v>
      </c>
      <c r="H44" s="194" t="s">
        <v>1049</v>
      </c>
      <c r="I44" s="191" t="s">
        <v>1050</v>
      </c>
      <c r="J44" s="191" t="s">
        <v>1493</v>
      </c>
      <c r="K44" s="191" t="s">
        <v>1494</v>
      </c>
      <c r="L44" s="194" t="s">
        <v>1495</v>
      </c>
      <c r="M44" s="191" t="s">
        <v>1496</v>
      </c>
    </row>
    <row r="45" spans="1:17" x14ac:dyDescent="0.35">
      <c r="A45" s="195" t="s">
        <v>919</v>
      </c>
      <c r="B45" s="191" t="s">
        <v>187</v>
      </c>
      <c r="C45" s="191" t="s">
        <v>188</v>
      </c>
      <c r="D45" s="191" t="s">
        <v>189</v>
      </c>
      <c r="E45" s="191" t="s">
        <v>190</v>
      </c>
      <c r="F45" s="191" t="s">
        <v>1497</v>
      </c>
      <c r="G45" s="191" t="s">
        <v>1499</v>
      </c>
      <c r="H45" s="194" t="s">
        <v>1498</v>
      </c>
      <c r="I45" s="191" t="s">
        <v>1500</v>
      </c>
      <c r="J45" s="191" t="s">
        <v>50</v>
      </c>
      <c r="K45" s="191" t="s">
        <v>50</v>
      </c>
      <c r="L45" s="194" t="s">
        <v>50</v>
      </c>
      <c r="M45" s="191" t="s">
        <v>50</v>
      </c>
      <c r="N45" s="191" t="s">
        <v>50</v>
      </c>
      <c r="O45" s="191" t="s">
        <v>50</v>
      </c>
      <c r="P45" s="191" t="s">
        <v>50</v>
      </c>
      <c r="Q45" s="191" t="s">
        <v>50</v>
      </c>
    </row>
    <row r="46" spans="1:17" x14ac:dyDescent="0.35">
      <c r="A46" s="252" t="s">
        <v>191</v>
      </c>
      <c r="B46" s="10" t="s">
        <v>50</v>
      </c>
      <c r="C46" s="10" t="s">
        <v>50</v>
      </c>
      <c r="D46" s="10" t="s">
        <v>50</v>
      </c>
      <c r="E46" s="10" t="s">
        <v>50</v>
      </c>
      <c r="F46" s="10" t="s">
        <v>50</v>
      </c>
      <c r="G46" s="10" t="s">
        <v>50</v>
      </c>
      <c r="H46" s="10" t="s">
        <v>50</v>
      </c>
      <c r="I46" s="10" t="s">
        <v>50</v>
      </c>
      <c r="J46" s="10" t="s">
        <v>50</v>
      </c>
      <c r="K46" s="10" t="s">
        <v>50</v>
      </c>
      <c r="L46" s="10" t="s">
        <v>50</v>
      </c>
      <c r="M46" s="10" t="s">
        <v>50</v>
      </c>
      <c r="N46" s="10" t="s">
        <v>50</v>
      </c>
      <c r="O46" s="10" t="s">
        <v>50</v>
      </c>
      <c r="P46" s="10" t="s">
        <v>50</v>
      </c>
      <c r="Q46" s="10" t="s">
        <v>50</v>
      </c>
    </row>
    <row r="47" spans="1:17" x14ac:dyDescent="0.35">
      <c r="A47" s="195" t="s">
        <v>192</v>
      </c>
      <c r="B47" s="191" t="s">
        <v>193</v>
      </c>
      <c r="C47" s="191" t="s">
        <v>194</v>
      </c>
      <c r="D47" s="191" t="s">
        <v>195</v>
      </c>
      <c r="E47" s="191" t="s">
        <v>196</v>
      </c>
      <c r="F47" s="191" t="s">
        <v>50</v>
      </c>
      <c r="G47" s="191" t="s">
        <v>50</v>
      </c>
      <c r="H47" s="191" t="s">
        <v>50</v>
      </c>
      <c r="I47" s="191" t="s">
        <v>50</v>
      </c>
      <c r="J47" s="191" t="s">
        <v>50</v>
      </c>
      <c r="K47" s="191" t="s">
        <v>50</v>
      </c>
      <c r="L47" s="191" t="s">
        <v>50</v>
      </c>
      <c r="M47" s="191" t="s">
        <v>50</v>
      </c>
      <c r="N47" s="191" t="s">
        <v>50</v>
      </c>
      <c r="O47" s="191" t="s">
        <v>50</v>
      </c>
      <c r="P47" s="191" t="s">
        <v>50</v>
      </c>
      <c r="Q47" s="191" t="s">
        <v>50</v>
      </c>
    </row>
    <row r="48" spans="1:17" x14ac:dyDescent="0.35">
      <c r="A48" s="195" t="s">
        <v>197</v>
      </c>
      <c r="B48" s="191" t="s">
        <v>1051</v>
      </c>
      <c r="C48" s="433" t="s">
        <v>1052</v>
      </c>
      <c r="D48" s="191" t="s">
        <v>1053</v>
      </c>
      <c r="E48" s="191" t="s">
        <v>50</v>
      </c>
      <c r="F48" s="191" t="s">
        <v>1054</v>
      </c>
      <c r="G48" s="191" t="s">
        <v>1055</v>
      </c>
      <c r="H48" s="191" t="s">
        <v>1056</v>
      </c>
      <c r="I48" s="191" t="s">
        <v>1057</v>
      </c>
      <c r="J48" s="191" t="s">
        <v>50</v>
      </c>
      <c r="K48" s="191" t="s">
        <v>50</v>
      </c>
      <c r="L48" s="191" t="s">
        <v>50</v>
      </c>
      <c r="M48" s="191" t="s">
        <v>50</v>
      </c>
      <c r="N48" s="191" t="s">
        <v>50</v>
      </c>
      <c r="O48" s="191" t="s">
        <v>50</v>
      </c>
      <c r="P48" s="191" t="s">
        <v>50</v>
      </c>
      <c r="Q48" s="191" t="s">
        <v>50</v>
      </c>
    </row>
    <row r="49" spans="1:17" x14ac:dyDescent="0.35">
      <c r="A49" s="195" t="s">
        <v>198</v>
      </c>
      <c r="B49" s="191" t="s">
        <v>199</v>
      </c>
      <c r="C49" s="191" t="s">
        <v>200</v>
      </c>
      <c r="D49" s="194" t="s">
        <v>201</v>
      </c>
      <c r="E49" s="191" t="s">
        <v>202</v>
      </c>
      <c r="F49" s="191" t="s">
        <v>1058</v>
      </c>
      <c r="G49" s="191" t="s">
        <v>1059</v>
      </c>
      <c r="H49" s="191" t="s">
        <v>1060</v>
      </c>
      <c r="I49" s="191" t="s">
        <v>1061</v>
      </c>
      <c r="J49" s="472" t="s">
        <v>1444</v>
      </c>
      <c r="K49" s="471" t="s">
        <v>1044</v>
      </c>
      <c r="L49" s="470" t="s">
        <v>1443</v>
      </c>
      <c r="M49" s="193" t="s">
        <v>1445</v>
      </c>
      <c r="N49" s="477" t="s">
        <v>1488</v>
      </c>
      <c r="O49" s="477" t="s">
        <v>1488</v>
      </c>
      <c r="P49" s="477" t="s">
        <v>1488</v>
      </c>
      <c r="Q49" s="477" t="s">
        <v>1488</v>
      </c>
    </row>
    <row r="50" spans="1:17" x14ac:dyDescent="0.35">
      <c r="A50" s="195" t="s">
        <v>203</v>
      </c>
      <c r="B50" s="191" t="s">
        <v>1067</v>
      </c>
      <c r="C50" s="191" t="s">
        <v>1062</v>
      </c>
      <c r="D50" s="194" t="s">
        <v>1442</v>
      </c>
      <c r="E50" s="191" t="s">
        <v>1501</v>
      </c>
      <c r="F50" s="191"/>
      <c r="G50" s="191"/>
      <c r="H50" s="191"/>
      <c r="I50" s="191"/>
      <c r="J50" s="191"/>
      <c r="K50" s="191"/>
      <c r="L50" s="194"/>
      <c r="M50" s="191"/>
      <c r="N50" s="191" t="s">
        <v>50</v>
      </c>
      <c r="O50" s="191" t="s">
        <v>50</v>
      </c>
      <c r="P50" s="191" t="s">
        <v>50</v>
      </c>
      <c r="Q50" s="191" t="s">
        <v>50</v>
      </c>
    </row>
    <row r="51" spans="1:17" x14ac:dyDescent="0.35">
      <c r="A51" s="195" t="s">
        <v>204</v>
      </c>
      <c r="B51" s="191" t="s">
        <v>205</v>
      </c>
      <c r="C51" s="191" t="s">
        <v>206</v>
      </c>
      <c r="D51" s="191" t="s">
        <v>207</v>
      </c>
      <c r="E51" s="191" t="s">
        <v>208</v>
      </c>
      <c r="F51" s="191" t="s">
        <v>50</v>
      </c>
      <c r="G51" s="191" t="s">
        <v>50</v>
      </c>
      <c r="H51" s="191" t="s">
        <v>50</v>
      </c>
      <c r="I51" s="191" t="s">
        <v>50</v>
      </c>
      <c r="J51" s="191" t="s">
        <v>50</v>
      </c>
      <c r="K51" s="191" t="s">
        <v>50</v>
      </c>
      <c r="L51" s="191" t="s">
        <v>50</v>
      </c>
      <c r="M51" s="191" t="s">
        <v>50</v>
      </c>
      <c r="N51" s="191" t="s">
        <v>50</v>
      </c>
      <c r="O51" s="191" t="s">
        <v>50</v>
      </c>
      <c r="P51" s="191" t="s">
        <v>50</v>
      </c>
      <c r="Q51" s="191" t="s">
        <v>50</v>
      </c>
    </row>
    <row r="52" spans="1:17" x14ac:dyDescent="0.35">
      <c r="A52" s="195" t="s">
        <v>209</v>
      </c>
      <c r="B52" s="191" t="s">
        <v>1446</v>
      </c>
      <c r="C52" s="191" t="s">
        <v>210</v>
      </c>
      <c r="D52" s="194" t="s">
        <v>1447</v>
      </c>
      <c r="E52" s="191" t="s">
        <v>1451</v>
      </c>
      <c r="F52" s="191" t="s">
        <v>1449</v>
      </c>
      <c r="G52" s="191" t="s">
        <v>1450</v>
      </c>
      <c r="H52" s="194" t="s">
        <v>1448</v>
      </c>
      <c r="I52" s="191" t="s">
        <v>1452</v>
      </c>
      <c r="J52" s="191" t="s">
        <v>50</v>
      </c>
      <c r="K52" s="191" t="s">
        <v>50</v>
      </c>
      <c r="L52" s="191" t="s">
        <v>50</v>
      </c>
      <c r="M52" s="191" t="s">
        <v>50</v>
      </c>
      <c r="N52" s="191" t="s">
        <v>50</v>
      </c>
      <c r="O52" s="191" t="s">
        <v>50</v>
      </c>
      <c r="P52" s="191" t="s">
        <v>50</v>
      </c>
      <c r="Q52" s="191" t="s">
        <v>50</v>
      </c>
    </row>
    <row r="53" spans="1:17" x14ac:dyDescent="0.35">
      <c r="A53" s="195" t="s">
        <v>211</v>
      </c>
      <c r="B53" s="191" t="s">
        <v>1063</v>
      </c>
      <c r="C53" s="191" t="s">
        <v>1064</v>
      </c>
      <c r="D53" s="191" t="s">
        <v>1065</v>
      </c>
      <c r="E53" s="191" t="s">
        <v>1066</v>
      </c>
      <c r="F53" s="191" t="s">
        <v>1503</v>
      </c>
      <c r="G53" s="191"/>
      <c r="H53" s="194" t="s">
        <v>1502</v>
      </c>
      <c r="I53" s="191"/>
      <c r="J53" s="191" t="s">
        <v>50</v>
      </c>
      <c r="K53" s="191" t="s">
        <v>50</v>
      </c>
      <c r="L53" s="191" t="s">
        <v>50</v>
      </c>
      <c r="M53" s="191" t="s">
        <v>50</v>
      </c>
      <c r="N53" s="191" t="s">
        <v>50</v>
      </c>
      <c r="O53" s="191" t="s">
        <v>50</v>
      </c>
      <c r="P53" s="191" t="s">
        <v>50</v>
      </c>
      <c r="Q53" s="191" t="s">
        <v>50</v>
      </c>
    </row>
  </sheetData>
  <autoFilter ref="A1:Q53" xr:uid="{00000000-0001-0000-0100-000000000000}"/>
  <hyperlinks>
    <hyperlink ref="H4" r:id="rId1" xr:uid="{00000000-0004-0000-0100-000000000000}"/>
    <hyperlink ref="L4" r:id="rId2" xr:uid="{00000000-0004-0000-0100-000001000000}"/>
    <hyperlink ref="H5" r:id="rId3" xr:uid="{00000000-0004-0000-0100-000002000000}"/>
    <hyperlink ref="D49" r:id="rId4" xr:uid="{00000000-0004-0000-0100-000004000000}"/>
    <hyperlink ref="L8" r:id="rId5" xr:uid="{6F144358-E08E-4245-956B-55C1775720D4}"/>
    <hyperlink ref="H28" r:id="rId6" xr:uid="{30AF63CE-03C3-274E-8458-77B1E6157F28}"/>
    <hyperlink ref="L32" r:id="rId7" xr:uid="{CC966ECF-83D7-3F46-A4DA-77E7FEE37CB0}"/>
    <hyperlink ref="L43" r:id="rId8" display="Khall@rcc.mass.edu" xr:uid="{ADBC7285-A1D9-2A48-99CB-349F785014F9}"/>
    <hyperlink ref="D22" r:id="rId9" xr:uid="{F2DEB8BD-9AD2-46FF-A760-C89D4AE2FC2A}"/>
    <hyperlink ref="H30" r:id="rId10" xr:uid="{1DAEE47E-7906-D544-BCD7-F67B10B1A8D4}"/>
    <hyperlink ref="D10" r:id="rId11" xr:uid="{1893B1DC-961E-45FF-B85C-0AE972829EE1}"/>
    <hyperlink ref="H10" r:id="rId12" xr:uid="{7D36D944-276D-4559-914A-6E72E679D261}"/>
    <hyperlink ref="D13" r:id="rId13" xr:uid="{86A1D3E5-9193-4496-8F6F-F221FDEAE809}"/>
    <hyperlink ref="H13" r:id="rId14" display="mailto:Meaghan.Hencir@mass.gov" xr:uid="{AE1B3885-8E3F-4D1B-837C-1DD3DA25C797}"/>
    <hyperlink ref="D14" r:id="rId15" xr:uid="{5162682A-6D7E-45BB-9BD1-1FC64AEEE272}"/>
    <hyperlink ref="D25" r:id="rId16" xr:uid="{090D01F9-6672-4F1D-82C8-207F14C63531}"/>
    <hyperlink ref="H25" r:id="rId17" xr:uid="{42371CD2-17FB-484D-95EF-601E976ABF7F}"/>
    <hyperlink ref="L25" r:id="rId18" xr:uid="{BD3ADFCC-D503-4262-8276-2F10750ECA13}"/>
    <hyperlink ref="P25" r:id="rId19" xr:uid="{AD96980D-4726-499B-8322-86D279FA4996}"/>
    <hyperlink ref="D44" r:id="rId20" xr:uid="{FD4056B3-8B38-4DB0-B649-DD92BDDBB668}"/>
    <hyperlink ref="H44" r:id="rId21" xr:uid="{306DE67D-1F82-4708-9C9F-CE562998E662}"/>
    <hyperlink ref="L45" r:id="rId22" display="svbush2101@stcc.edu" xr:uid="{0E8062B0-EF57-4B13-B297-F12D2BBF03B0}"/>
    <hyperlink ref="D5" r:id="rId23" display="mailto:JoAnn.Bentley@bristolcc.edu" xr:uid="{02372719-C66E-4E99-A1CF-D0999D2B99F7}"/>
    <hyperlink ref="D9" r:id="rId24" xr:uid="{0C705804-DBF3-4186-A7A3-269394E3E1AD}"/>
    <hyperlink ref="H9" r:id="rId25" xr:uid="{2E760AC5-8C0E-4832-A6AA-4DFF83FC77EC}"/>
    <hyperlink ref="D21" r:id="rId26" xr:uid="{D0A1B318-8D8B-4C6E-A350-FFA579285DD8}"/>
    <hyperlink ref="L28" r:id="rId27" xr:uid="{71D31F60-5345-482D-9089-DE81910915C1}"/>
    <hyperlink ref="D29" r:id="rId28" xr:uid="{336FAB47-4397-4A96-888B-9751CEFAD459}"/>
    <hyperlink ref="H29" r:id="rId29" xr:uid="{06119198-CDA6-46F9-ABF8-25CAD214511D}"/>
    <hyperlink ref="D32" r:id="rId30" xr:uid="{09B9785D-4E90-4EC8-B74B-AF17967D8E89}"/>
    <hyperlink ref="D39" r:id="rId31" xr:uid="{E46EE7C9-033A-48CA-BC10-204D95F08AD4}"/>
    <hyperlink ref="H39" r:id="rId32" xr:uid="{7708A1B3-1246-41C2-8848-1A1266D780EC}"/>
    <hyperlink ref="D41" r:id="rId33" xr:uid="{C07CD988-3EE2-4CBB-8DFE-E10A3E247CF1}"/>
    <hyperlink ref="D43" r:id="rId34" xr:uid="{2A551DA2-5A76-4939-A219-C7B5A9A9598B}"/>
    <hyperlink ref="H43" r:id="rId35" xr:uid="{DF79E717-715D-4259-AB90-1F416F95FE04}"/>
    <hyperlink ref="H45" r:id="rId36" xr:uid="{19EFA1B5-4E95-4F97-A9A3-C1FDE716008F}"/>
    <hyperlink ref="L49" r:id="rId37" xr:uid="{DF2E3DB9-CFC9-46E7-BB83-7A5E404AA015}"/>
    <hyperlink ref="D52" r:id="rId38" display="srobbins@westfield.ma.edu" xr:uid="{F83417D4-9E2A-48C0-B0EB-64F0EED21207}"/>
    <hyperlink ref="H23" r:id="rId39" xr:uid="{15223B63-BE6A-43DA-BB9B-266B0CAB38F9}"/>
    <hyperlink ref="D28" r:id="rId40" xr:uid="{CB30FA4D-5704-4D26-8A7A-11B2DF4206BF}"/>
    <hyperlink ref="H36" r:id="rId41" xr:uid="{1677F256-EA30-4A4E-8BEF-33DE3F9D0AAE}"/>
    <hyperlink ref="L44" r:id="rId42" xr:uid="{BFC9B37D-609E-48C9-80A3-BEEE41C56441}"/>
    <hyperlink ref="D50" r:id="rId43" xr:uid="{29434B9C-E1CD-4EF0-A85E-795E600F7ABE}"/>
    <hyperlink ref="H53" r:id="rId44" xr:uid="{35D40B17-956A-4BE6-90C7-A7277FDA1EEB}"/>
    <hyperlink ref="D24" r:id="rId45" xr:uid="{1DEB7EB7-0D25-4DE8-9025-F30FAB45DA7B}"/>
  </hyperlinks>
  <pageMargins left="0.7" right="0.7" top="0.75" bottom="0.75" header="0.3" footer="0.3"/>
  <pageSetup orientation="portrait" r:id="rId4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E41"/>
  <sheetViews>
    <sheetView showGridLines="0" zoomScale="80" zoomScaleNormal="80" workbookViewId="0">
      <selection activeCell="K8" sqref="K8:N8"/>
    </sheetView>
  </sheetViews>
  <sheetFormatPr defaultColWidth="0" defaultRowHeight="14.5" zeroHeight="1" x14ac:dyDescent="0.35"/>
  <cols>
    <col min="1" max="1" width="11.6328125" customWidth="1"/>
    <col min="2" max="2" width="9.1796875" customWidth="1"/>
    <col min="3" max="3" width="14.81640625" customWidth="1"/>
    <col min="4" max="4" width="16.453125" customWidth="1"/>
    <col min="5" max="5" width="9.1796875" customWidth="1"/>
    <col min="6" max="6" width="12" customWidth="1"/>
    <col min="7" max="7" width="9" customWidth="1"/>
    <col min="8" max="8" width="12.453125" customWidth="1"/>
    <col min="9" max="9" width="9.26953125" customWidth="1"/>
    <col min="10" max="11" width="9.1796875" customWidth="1"/>
    <col min="12" max="12" width="14.453125" customWidth="1"/>
    <col min="13" max="13" width="6.453125" customWidth="1"/>
    <col min="14" max="14" width="26.453125" customWidth="1"/>
    <col min="15" max="15" width="14.81640625" style="19" customWidth="1"/>
    <col min="16" max="31" width="0" hidden="1" customWidth="1"/>
    <col min="32" max="16384" width="9.1796875" hidden="1"/>
  </cols>
  <sheetData>
    <row r="1" spans="1:18" ht="15" customHeight="1" x14ac:dyDescent="0.35">
      <c r="A1" s="578" t="s">
        <v>22</v>
      </c>
      <c r="B1" s="578"/>
      <c r="C1" s="578"/>
      <c r="D1" s="578"/>
      <c r="E1" s="578"/>
      <c r="F1" s="578"/>
      <c r="G1" s="578"/>
      <c r="H1" s="578"/>
      <c r="I1" s="578"/>
      <c r="J1" s="578"/>
      <c r="K1" s="578"/>
      <c r="L1" s="578"/>
      <c r="M1" s="578"/>
      <c r="N1" s="578"/>
      <c r="O1" s="41"/>
    </row>
    <row r="2" spans="1:18" ht="52" customHeight="1" x14ac:dyDescent="0.35">
      <c r="A2" s="297" t="s">
        <v>9</v>
      </c>
      <c r="B2" s="297"/>
      <c r="C2" s="297"/>
      <c r="D2" s="843" t="s">
        <v>212</v>
      </c>
      <c r="E2" s="844"/>
      <c r="F2" s="844"/>
      <c r="G2" s="844"/>
      <c r="H2" s="844"/>
      <c r="I2" s="844"/>
      <c r="J2" s="844"/>
      <c r="K2" s="844"/>
      <c r="L2" s="844"/>
      <c r="M2" s="844"/>
      <c r="N2" s="844"/>
      <c r="O2" s="40" t="s">
        <v>294</v>
      </c>
    </row>
    <row r="3" spans="1:18" ht="17.25" customHeight="1" x14ac:dyDescent="0.35">
      <c r="A3" s="297"/>
      <c r="B3" s="297"/>
      <c r="C3" s="297"/>
      <c r="D3" s="845" t="s">
        <v>213</v>
      </c>
      <c r="E3" s="845"/>
      <c r="F3" s="845"/>
      <c r="G3" s="845"/>
      <c r="H3" s="845"/>
      <c r="I3" s="845"/>
      <c r="J3" s="845"/>
      <c r="K3" s="845"/>
      <c r="L3" s="845"/>
      <c r="M3" s="845"/>
      <c r="N3" s="845"/>
      <c r="O3" s="40"/>
    </row>
    <row r="4" spans="1:18" x14ac:dyDescent="0.35"/>
    <row r="5" spans="1:18" s="4" customFormat="1" ht="21" x14ac:dyDescent="0.45">
      <c r="A5" s="765" t="s">
        <v>214</v>
      </c>
      <c r="B5" s="765"/>
      <c r="C5" s="765"/>
      <c r="D5" s="765"/>
      <c r="E5" s="765"/>
      <c r="F5" s="765"/>
      <c r="G5" s="765"/>
      <c r="H5" s="765"/>
      <c r="I5" s="765"/>
      <c r="J5" s="765"/>
      <c r="K5" s="765"/>
      <c r="L5" s="765"/>
      <c r="M5" s="765"/>
      <c r="N5" s="765"/>
      <c r="O5" s="42"/>
    </row>
    <row r="6" spans="1:18" ht="51.5" customHeight="1" x14ac:dyDescent="0.35">
      <c r="A6" s="846" t="s">
        <v>1753</v>
      </c>
      <c r="B6" s="847"/>
      <c r="C6" s="847"/>
      <c r="D6" s="847"/>
      <c r="E6" s="847"/>
      <c r="F6" s="847"/>
      <c r="G6" s="847"/>
      <c r="H6" s="847"/>
      <c r="I6" s="847"/>
      <c r="J6" s="847"/>
      <c r="K6" s="847"/>
      <c r="L6" s="847"/>
      <c r="M6" s="847"/>
      <c r="N6" s="848"/>
      <c r="O6" s="40"/>
    </row>
    <row r="7" spans="1:18" ht="13.5" customHeight="1" thickBot="1" x14ac:dyDescent="0.4">
      <c r="A7" s="392"/>
      <c r="B7" s="575"/>
      <c r="C7" s="575"/>
      <c r="D7" s="575"/>
      <c r="E7" s="575"/>
      <c r="F7" s="575"/>
      <c r="G7" s="575"/>
      <c r="H7" s="575"/>
      <c r="I7" s="575"/>
      <c r="J7" s="392"/>
      <c r="K7" s="392"/>
      <c r="L7" s="392"/>
      <c r="M7" s="392"/>
      <c r="N7" s="392"/>
      <c r="O7" s="40"/>
    </row>
    <row r="8" spans="1:18" s="22" customFormat="1" ht="39.5" customHeight="1" thickBot="1" x14ac:dyDescent="0.4">
      <c r="A8" s="46">
        <v>1</v>
      </c>
      <c r="B8" s="758" t="s">
        <v>215</v>
      </c>
      <c r="C8" s="759"/>
      <c r="D8" s="759"/>
      <c r="E8" s="759"/>
      <c r="F8" s="759"/>
      <c r="G8" s="759"/>
      <c r="H8" s="759"/>
      <c r="I8" s="759"/>
      <c r="J8" s="760"/>
      <c r="K8" s="1008" t="str">
        <f>IFERROR(VLOOKUP('Contact Information '!I8,Source!$F$3:$G$53,2,FALSE), "Please Select Your Agency/Campus on Contact Tab")</f>
        <v>Please Select Your Agency/Campus on Contact Tab</v>
      </c>
      <c r="L8" s="1009"/>
      <c r="M8" s="1009"/>
      <c r="N8" s="1010"/>
      <c r="O8" s="764"/>
    </row>
    <row r="9" spans="1:18" x14ac:dyDescent="0.35"/>
    <row r="10" spans="1:18" s="22" customFormat="1" ht="19" thickBot="1" x14ac:dyDescent="0.4">
      <c r="A10" s="512">
        <v>2</v>
      </c>
      <c r="B10" s="761" t="s">
        <v>1754</v>
      </c>
      <c r="C10" s="762"/>
      <c r="D10" s="762"/>
      <c r="E10" s="762"/>
      <c r="F10" s="762"/>
      <c r="G10" s="762"/>
      <c r="H10" s="762"/>
      <c r="I10" s="762"/>
      <c r="J10" s="762"/>
      <c r="K10" s="1012" t="s">
        <v>216</v>
      </c>
      <c r="L10" s="1013"/>
      <c r="M10" s="1013"/>
      <c r="N10" s="1013"/>
      <c r="O10" s="135"/>
    </row>
    <row r="11" spans="1:18" s="25" customFormat="1" ht="15.5" x14ac:dyDescent="0.35">
      <c r="A11" s="579"/>
      <c r="B11" s="763" t="str">
        <f>IF(K10="no","Please provide updated FY26 square footage here --&gt;","")</f>
        <v/>
      </c>
      <c r="C11" s="751"/>
      <c r="D11" s="751"/>
      <c r="E11" s="751"/>
      <c r="F11" s="751"/>
      <c r="G11" s="751"/>
      <c r="H11" s="751"/>
      <c r="I11" s="751"/>
      <c r="J11" s="751"/>
      <c r="K11" s="1018"/>
      <c r="L11" s="1018"/>
      <c r="M11" s="1018"/>
      <c r="N11" s="1018"/>
      <c r="O11" s="34"/>
    </row>
    <row r="12" spans="1:18" s="3" customFormat="1" x14ac:dyDescent="0.35">
      <c r="O12" s="43"/>
    </row>
    <row r="13" spans="1:18" s="3" customFormat="1" ht="15.5" x14ac:dyDescent="0.35">
      <c r="A13" s="576" t="s">
        <v>217</v>
      </c>
      <c r="B13" s="577"/>
      <c r="C13" s="577"/>
      <c r="D13" s="577"/>
      <c r="E13" s="577"/>
      <c r="F13" s="577"/>
      <c r="G13" s="577"/>
      <c r="H13" s="577"/>
      <c r="I13" s="577"/>
      <c r="J13" s="577"/>
      <c r="K13" s="577"/>
      <c r="L13" s="577"/>
      <c r="M13" s="577"/>
      <c r="N13" s="577"/>
      <c r="O13" s="43"/>
    </row>
    <row r="14" spans="1:18" s="22" customFormat="1" ht="17.25" customHeight="1" thickBot="1" x14ac:dyDescent="0.4">
      <c r="A14" s="768" t="s">
        <v>218</v>
      </c>
      <c r="B14" s="768"/>
      <c r="C14" s="768"/>
      <c r="D14" s="768"/>
      <c r="E14" s="768" t="s">
        <v>219</v>
      </c>
      <c r="F14" s="768"/>
      <c r="G14" s="768"/>
      <c r="H14" s="768" t="s">
        <v>9</v>
      </c>
      <c r="I14" s="768"/>
      <c r="J14" s="768"/>
      <c r="K14" s="768" t="s">
        <v>220</v>
      </c>
      <c r="L14" s="768"/>
      <c r="M14" s="768"/>
      <c r="N14" s="366" t="s">
        <v>221</v>
      </c>
      <c r="O14" s="780"/>
      <c r="Q14" s="1016" t="s">
        <v>222</v>
      </c>
      <c r="R14" s="1017"/>
    </row>
    <row r="15" spans="1:18" ht="15.75" customHeight="1" thickBot="1" x14ac:dyDescent="0.4">
      <c r="A15" s="769"/>
      <c r="B15" s="769"/>
      <c r="C15" s="769"/>
      <c r="D15" s="770"/>
      <c r="E15" s="773"/>
      <c r="F15" s="774"/>
      <c r="G15" s="774"/>
      <c r="H15" s="773"/>
      <c r="I15" s="774"/>
      <c r="J15" s="778"/>
      <c r="K15" s="773"/>
      <c r="L15" s="774"/>
      <c r="M15" s="778"/>
      <c r="N15" s="369"/>
      <c r="O15" s="781"/>
      <c r="P15" s="39"/>
      <c r="Q15" s="1011"/>
      <c r="R15" s="1011"/>
    </row>
    <row r="16" spans="1:18" ht="15.75" customHeight="1" thickBot="1" x14ac:dyDescent="0.4">
      <c r="A16" s="771"/>
      <c r="B16" s="771"/>
      <c r="C16" s="771"/>
      <c r="D16" s="772"/>
      <c r="E16" s="775"/>
      <c r="F16" s="776"/>
      <c r="G16" s="776"/>
      <c r="H16" s="775"/>
      <c r="I16" s="776"/>
      <c r="J16" s="779"/>
      <c r="K16" s="775"/>
      <c r="L16" s="776"/>
      <c r="M16" s="779"/>
      <c r="N16" s="369"/>
      <c r="O16" s="20"/>
      <c r="P16" s="368"/>
      <c r="Q16" s="367"/>
      <c r="R16" s="368"/>
    </row>
    <row r="17" spans="1:18" ht="15.75" customHeight="1" thickBot="1" x14ac:dyDescent="0.4">
      <c r="A17" s="771"/>
      <c r="B17" s="771"/>
      <c r="C17" s="771"/>
      <c r="D17" s="772"/>
      <c r="E17" s="775"/>
      <c r="F17" s="776"/>
      <c r="G17" s="776"/>
      <c r="H17" s="775"/>
      <c r="I17" s="776"/>
      <c r="J17" s="779"/>
      <c r="K17" s="775"/>
      <c r="L17" s="776"/>
      <c r="M17" s="779"/>
      <c r="N17" s="369"/>
      <c r="O17" s="781"/>
      <c r="P17" s="39"/>
      <c r="Q17" s="1014"/>
      <c r="R17" s="1015"/>
    </row>
    <row r="18" spans="1:18" ht="15.75" customHeight="1" thickBot="1" x14ac:dyDescent="0.4">
      <c r="A18" s="771"/>
      <c r="B18" s="771"/>
      <c r="C18" s="771"/>
      <c r="D18" s="772"/>
      <c r="E18" s="775"/>
      <c r="F18" s="776"/>
      <c r="G18" s="776"/>
      <c r="H18" s="775"/>
      <c r="I18" s="776"/>
      <c r="J18" s="779"/>
      <c r="K18" s="775"/>
      <c r="L18" s="776"/>
      <c r="M18" s="779"/>
      <c r="N18" s="365"/>
      <c r="O18" s="781"/>
      <c r="P18" s="39"/>
      <c r="Q18" s="1011"/>
      <c r="R18" s="1011"/>
    </row>
    <row r="19" spans="1:18" ht="15.75" customHeight="1" x14ac:dyDescent="0.35">
      <c r="A19" s="771"/>
      <c r="B19" s="771"/>
      <c r="C19" s="771"/>
      <c r="D19" s="771"/>
      <c r="E19" s="777"/>
      <c r="F19" s="771"/>
      <c r="G19" s="771"/>
      <c r="H19" s="777"/>
      <c r="I19" s="771"/>
      <c r="J19" s="771"/>
      <c r="K19" s="777"/>
      <c r="L19" s="771"/>
      <c r="M19" s="771"/>
      <c r="N19" s="364"/>
      <c r="O19" s="781"/>
      <c r="P19" s="39"/>
      <c r="Q19" s="1011"/>
      <c r="R19" s="1011"/>
    </row>
    <row r="20" spans="1:18" ht="12" customHeight="1" x14ac:dyDescent="0.35"/>
    <row r="21" spans="1:18" x14ac:dyDescent="0.35">
      <c r="A21" s="18"/>
      <c r="B21" s="20"/>
      <c r="C21" s="20"/>
      <c r="D21" s="20"/>
      <c r="E21" s="20"/>
      <c r="F21" s="20"/>
      <c r="G21" s="20"/>
      <c r="H21" s="20"/>
      <c r="I21" s="20"/>
      <c r="J21" s="20"/>
      <c r="K21" s="20"/>
      <c r="L21" s="20"/>
      <c r="M21" s="20"/>
      <c r="N21" s="20"/>
      <c r="O21" s="44"/>
    </row>
    <row r="22" spans="1:18" ht="15" customHeight="1" thickBot="1" x14ac:dyDescent="0.4">
      <c r="A22" s="624" t="s">
        <v>223</v>
      </c>
      <c r="B22" s="624"/>
      <c r="C22" s="624"/>
      <c r="D22" s="624"/>
      <c r="E22" s="624"/>
      <c r="F22" s="624"/>
      <c r="G22" s="624"/>
      <c r="H22" s="624"/>
      <c r="I22" s="624"/>
      <c r="J22" s="624"/>
      <c r="K22" s="624"/>
      <c r="L22" s="624"/>
      <c r="M22" s="624"/>
      <c r="N22" s="624"/>
      <c r="O22" s="45"/>
    </row>
    <row r="23" spans="1:18" ht="56.5" customHeight="1" x14ac:dyDescent="0.35">
      <c r="A23" s="766"/>
      <c r="B23" s="766"/>
      <c r="C23" s="766"/>
      <c r="D23" s="766"/>
      <c r="E23" s="766"/>
      <c r="F23" s="766"/>
      <c r="G23" s="766"/>
      <c r="H23" s="766"/>
      <c r="I23" s="766"/>
      <c r="J23" s="766"/>
      <c r="K23" s="766"/>
      <c r="L23" s="766"/>
      <c r="M23" s="766"/>
      <c r="N23" s="766"/>
      <c r="O23" s="767"/>
    </row>
    <row r="24" spans="1:18" x14ac:dyDescent="0.35"/>
    <row r="25" spans="1:18" x14ac:dyDescent="0.35"/>
    <row r="26" spans="1:18" x14ac:dyDescent="0.35"/>
    <row r="27" spans="1:18" x14ac:dyDescent="0.35"/>
    <row r="28" spans="1:18" x14ac:dyDescent="0.35"/>
    <row r="29" spans="1:18" x14ac:dyDescent="0.35"/>
    <row r="30" spans="1:18" x14ac:dyDescent="0.35"/>
    <row r="31" spans="1:18" x14ac:dyDescent="0.35"/>
    <row r="32" spans="1:18" x14ac:dyDescent="0.35"/>
    <row r="35" x14ac:dyDescent="0.35"/>
    <row r="36" x14ac:dyDescent="0.35"/>
    <row r="38" x14ac:dyDescent="0.35"/>
    <row r="39" x14ac:dyDescent="0.35"/>
    <row r="40" x14ac:dyDescent="0.35"/>
    <row r="41" x14ac:dyDescent="0.35"/>
  </sheetData>
  <sheetProtection selectLockedCells="1"/>
  <mergeCells count="8">
    <mergeCell ref="K8:N8"/>
    <mergeCell ref="Q19:R19"/>
    <mergeCell ref="K10:N10"/>
    <mergeCell ref="Q17:R17"/>
    <mergeCell ref="Q14:R14"/>
    <mergeCell ref="Q15:R15"/>
    <mergeCell ref="Q18:R18"/>
    <mergeCell ref="K11:N11"/>
  </mergeCells>
  <conditionalFormatting sqref="K11 A13">
    <cfRule type="expression" dxfId="29" priority="2">
      <formula>$K$10="no"</formula>
    </cfRule>
  </conditionalFormatting>
  <conditionalFormatting sqref="K11">
    <cfRule type="expression" dxfId="28" priority="1">
      <formula>$K$10="no"</formula>
    </cfRule>
  </conditionalFormatting>
  <pageMargins left="0.7" right="0.7" top="0.75" bottom="0.75" header="0.3" footer="0.3"/>
  <pageSetup scale="6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Source!$I$1:$I$3</xm:f>
          </x14:formula1>
          <xm:sqref>K10:O10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I156"/>
  <sheetViews>
    <sheetView showGridLines="0" zoomScale="70" zoomScaleNormal="70" workbookViewId="0">
      <selection activeCell="B2" sqref="B2"/>
    </sheetView>
  </sheetViews>
  <sheetFormatPr defaultColWidth="0" defaultRowHeight="15.5" zeroHeight="1" x14ac:dyDescent="0.35"/>
  <cols>
    <col min="1" max="1" width="29.453125" style="5" customWidth="1"/>
    <col min="2" max="2" width="24.26953125" style="5" customWidth="1"/>
    <col min="3" max="3" width="8.1796875" style="5" customWidth="1"/>
    <col min="4" max="5" width="27.453125" style="7" customWidth="1"/>
    <col min="6" max="6" width="31" style="7" customWidth="1"/>
    <col min="7" max="7" width="52.26953125" style="5" customWidth="1"/>
    <col min="8" max="8" width="13.7265625" style="197" customWidth="1"/>
    <col min="9" max="9" width="0" style="5" hidden="1" customWidth="1"/>
    <col min="10" max="16384" width="31" style="5" hidden="1"/>
  </cols>
  <sheetData>
    <row r="1" spans="1:8" ht="16" thickBot="1" x14ac:dyDescent="0.4">
      <c r="A1" s="583" t="s">
        <v>22</v>
      </c>
      <c r="B1" s="583"/>
      <c r="C1" s="583"/>
      <c r="D1" s="583"/>
      <c r="E1" s="583"/>
      <c r="F1" s="583"/>
      <c r="G1" s="583"/>
    </row>
    <row r="2" spans="1:8" ht="112" customHeight="1" x14ac:dyDescent="0.35">
      <c r="A2" s="581" t="s">
        <v>224</v>
      </c>
      <c r="B2" s="807" t="s">
        <v>225</v>
      </c>
      <c r="C2" s="808"/>
      <c r="D2" s="808"/>
      <c r="E2" s="808"/>
      <c r="F2" s="808"/>
      <c r="G2" s="808"/>
      <c r="H2" s="597"/>
    </row>
    <row r="3" spans="1:8" ht="15.5" customHeight="1" x14ac:dyDescent="0.35">
      <c r="A3" s="582"/>
      <c r="B3" s="618" t="s">
        <v>226</v>
      </c>
      <c r="C3" s="614"/>
      <c r="D3" s="614"/>
      <c r="E3" s="614"/>
      <c r="F3" s="614"/>
      <c r="G3" s="614"/>
      <c r="H3" s="198"/>
    </row>
    <row r="4" spans="1:8" x14ac:dyDescent="0.35">
      <c r="A4" s="337"/>
      <c r="B4" s="337"/>
      <c r="C4" s="337"/>
      <c r="D4" s="338"/>
      <c r="E4" s="338"/>
      <c r="F4" s="338"/>
      <c r="G4" s="337"/>
    </row>
    <row r="5" spans="1:8" ht="21.5" thickBot="1" x14ac:dyDescent="0.4">
      <c r="A5" s="584" t="s">
        <v>227</v>
      </c>
      <c r="B5" s="196"/>
      <c r="C5" s="196"/>
      <c r="D5" s="196"/>
      <c r="E5" s="196"/>
      <c r="F5" s="196"/>
      <c r="G5" s="196"/>
    </row>
    <row r="6" spans="1:8" ht="16.5" customHeight="1" x14ac:dyDescent="0.35">
      <c r="A6" s="580" t="s">
        <v>228</v>
      </c>
      <c r="B6" s="515"/>
      <c r="C6" s="515"/>
      <c r="D6" s="515"/>
      <c r="E6" s="515"/>
      <c r="F6" s="515"/>
      <c r="G6" s="515"/>
    </row>
    <row r="7" spans="1:8" ht="24.75" customHeight="1" x14ac:dyDescent="0.35">
      <c r="A7" s="82" t="s">
        <v>229</v>
      </c>
      <c r="B7" s="82"/>
      <c r="C7" s="82"/>
      <c r="D7" s="82"/>
      <c r="E7" s="82"/>
      <c r="F7" s="82"/>
      <c r="G7" s="82"/>
    </row>
    <row r="8" spans="1:8" ht="24.75" customHeight="1" x14ac:dyDescent="0.35">
      <c r="A8" s="83" t="s">
        <v>230</v>
      </c>
      <c r="B8" s="83"/>
      <c r="C8" s="83"/>
      <c r="D8" s="83"/>
      <c r="E8" s="83"/>
      <c r="F8" s="83"/>
      <c r="G8" s="83"/>
    </row>
    <row r="9" spans="1:8" ht="24.75" customHeight="1" x14ac:dyDescent="0.35">
      <c r="A9" s="82" t="s">
        <v>231</v>
      </c>
      <c r="B9" s="82"/>
      <c r="C9" s="82"/>
      <c r="D9" s="82"/>
      <c r="E9" s="82"/>
      <c r="F9" s="82"/>
      <c r="G9" s="82"/>
    </row>
    <row r="10" spans="1:8" ht="24.75" customHeight="1" x14ac:dyDescent="0.35">
      <c r="A10" s="83" t="s">
        <v>232</v>
      </c>
      <c r="B10" s="83"/>
      <c r="C10" s="83"/>
      <c r="D10" s="83"/>
      <c r="E10" s="83"/>
      <c r="F10" s="83"/>
      <c r="G10" s="83"/>
    </row>
    <row r="11" spans="1:8" ht="18" customHeight="1" x14ac:dyDescent="0.35">
      <c r="A11" s="337"/>
      <c r="B11" s="337"/>
      <c r="C11" s="337"/>
      <c r="D11" s="338"/>
      <c r="E11" s="338"/>
      <c r="F11" s="338"/>
      <c r="G11" s="337"/>
    </row>
    <row r="12" spans="1:8" ht="20" customHeight="1" x14ac:dyDescent="0.35">
      <c r="A12" s="585" t="s">
        <v>347</v>
      </c>
      <c r="B12" s="585"/>
      <c r="C12" s="585"/>
      <c r="D12" s="585"/>
      <c r="E12" s="585"/>
      <c r="F12" s="585"/>
      <c r="G12" s="585"/>
    </row>
    <row r="13" spans="1:8" ht="22" customHeight="1" x14ac:dyDescent="0.35">
      <c r="A13" s="585" t="s">
        <v>233</v>
      </c>
      <c r="B13" s="585"/>
      <c r="C13" s="585"/>
      <c r="D13" s="585"/>
      <c r="E13" s="585"/>
      <c r="F13" s="585"/>
      <c r="G13" s="585"/>
    </row>
    <row r="14" spans="1:8" ht="37" customHeight="1" thickBot="1" x14ac:dyDescent="0.4">
      <c r="A14" s="539" t="s">
        <v>234</v>
      </c>
      <c r="B14" s="539" t="s">
        <v>1755</v>
      </c>
      <c r="C14" s="539" t="s">
        <v>235</v>
      </c>
      <c r="D14" s="540" t="s">
        <v>236</v>
      </c>
      <c r="E14" s="540" t="s">
        <v>237</v>
      </c>
      <c r="F14" s="539" t="s">
        <v>238</v>
      </c>
      <c r="G14" s="626"/>
    </row>
    <row r="15" spans="1:8" ht="25.5" customHeight="1" x14ac:dyDescent="0.35">
      <c r="A15" s="84" t="s">
        <v>239</v>
      </c>
      <c r="B15" s="85"/>
      <c r="C15" s="86" t="s">
        <v>240</v>
      </c>
      <c r="D15" s="87"/>
      <c r="E15" s="88">
        <f>IFERROR(D15/B15,0)</f>
        <v>0</v>
      </c>
      <c r="F15" s="625"/>
      <c r="G15" s="625"/>
    </row>
    <row r="16" spans="1:8" x14ac:dyDescent="0.35">
      <c r="A16" s="337"/>
      <c r="B16" s="337"/>
      <c r="C16" s="337"/>
      <c r="D16" s="338"/>
      <c r="E16" s="338"/>
      <c r="F16" s="338"/>
      <c r="G16" s="337"/>
    </row>
    <row r="17" spans="1:7" ht="21" x14ac:dyDescent="0.35">
      <c r="A17" s="585" t="s">
        <v>241</v>
      </c>
      <c r="B17" s="585"/>
      <c r="C17" s="585"/>
      <c r="D17" s="585"/>
      <c r="E17" s="585"/>
      <c r="F17" s="585"/>
      <c r="G17" s="585"/>
    </row>
    <row r="18" spans="1:7" ht="21" x14ac:dyDescent="0.35">
      <c r="A18" s="585" t="s">
        <v>242</v>
      </c>
      <c r="B18" s="585"/>
      <c r="C18" s="585"/>
      <c r="D18" s="585"/>
      <c r="E18" s="585"/>
      <c r="F18" s="585"/>
      <c r="G18" s="585"/>
    </row>
    <row r="19" spans="1:7" x14ac:dyDescent="0.35">
      <c r="A19" s="571" t="s">
        <v>243</v>
      </c>
      <c r="B19" s="571"/>
      <c r="C19" s="571"/>
      <c r="D19" s="571"/>
      <c r="E19" s="571"/>
      <c r="F19" s="571"/>
      <c r="G19" s="571"/>
    </row>
    <row r="20" spans="1:7" ht="57" customHeight="1" x14ac:dyDescent="0.35">
      <c r="A20" s="539" t="s">
        <v>234</v>
      </c>
      <c r="B20" s="540" t="s">
        <v>1756</v>
      </c>
      <c r="C20" s="539" t="s">
        <v>235</v>
      </c>
      <c r="D20" s="1019" t="s">
        <v>244</v>
      </c>
      <c r="E20" s="1019"/>
      <c r="F20" s="540" t="s">
        <v>238</v>
      </c>
      <c r="G20" s="540"/>
    </row>
    <row r="21" spans="1:7" ht="24" customHeight="1" x14ac:dyDescent="0.35">
      <c r="A21" s="513" t="s">
        <v>245</v>
      </c>
      <c r="B21" s="513"/>
      <c r="C21" s="513"/>
      <c r="D21" s="513"/>
      <c r="E21" s="513"/>
      <c r="F21" s="513"/>
      <c r="G21" s="513"/>
    </row>
    <row r="22" spans="1:7" ht="16" thickBot="1" x14ac:dyDescent="0.4">
      <c r="A22" s="101" t="s">
        <v>246</v>
      </c>
      <c r="B22" s="102">
        <v>0</v>
      </c>
      <c r="C22" s="103" t="s">
        <v>240</v>
      </c>
      <c r="D22" s="586" t="s">
        <v>247</v>
      </c>
      <c r="E22" s="586"/>
      <c r="F22" s="588"/>
      <c r="G22" s="588"/>
    </row>
    <row r="23" spans="1:7" x14ac:dyDescent="0.35">
      <c r="A23" s="104" t="s">
        <v>248</v>
      </c>
      <c r="B23" s="105">
        <v>0</v>
      </c>
      <c r="C23" s="106" t="s">
        <v>249</v>
      </c>
      <c r="D23" s="587"/>
      <c r="E23" s="587"/>
      <c r="F23" s="587"/>
      <c r="G23" s="587"/>
    </row>
    <row r="24" spans="1:7" ht="24" customHeight="1" x14ac:dyDescent="0.35">
      <c r="A24" s="513" t="s">
        <v>250</v>
      </c>
      <c r="B24" s="513"/>
      <c r="C24" s="513"/>
      <c r="D24" s="513"/>
      <c r="E24" s="513"/>
      <c r="F24" s="513"/>
      <c r="G24" s="513"/>
    </row>
    <row r="25" spans="1:7" ht="16" thickBot="1" x14ac:dyDescent="0.4">
      <c r="A25" s="101" t="s">
        <v>251</v>
      </c>
      <c r="B25" s="105">
        <v>0</v>
      </c>
      <c r="C25" s="103" t="s">
        <v>240</v>
      </c>
      <c r="D25" s="588"/>
      <c r="E25" s="588"/>
      <c r="F25" s="588"/>
      <c r="G25" s="588"/>
    </row>
    <row r="26" spans="1:7" x14ac:dyDescent="0.35">
      <c r="A26" s="104" t="s">
        <v>252</v>
      </c>
      <c r="B26" s="105">
        <v>0</v>
      </c>
      <c r="C26" s="106" t="s">
        <v>240</v>
      </c>
      <c r="D26" s="587"/>
      <c r="E26" s="587"/>
      <c r="F26" s="587"/>
      <c r="G26" s="587"/>
    </row>
    <row r="27" spans="1:7" ht="24" customHeight="1" x14ac:dyDescent="0.35">
      <c r="A27" s="513" t="s">
        <v>253</v>
      </c>
      <c r="B27" s="513"/>
      <c r="C27" s="513"/>
      <c r="D27" s="513"/>
      <c r="E27" s="513"/>
      <c r="F27" s="513"/>
      <c r="G27" s="513"/>
    </row>
    <row r="28" spans="1:7" ht="16" thickBot="1" x14ac:dyDescent="0.4">
      <c r="A28" s="101" t="s">
        <v>251</v>
      </c>
      <c r="B28" s="105">
        <v>0</v>
      </c>
      <c r="C28" s="103" t="s">
        <v>240</v>
      </c>
      <c r="D28" s="588"/>
      <c r="E28" s="588"/>
      <c r="F28" s="588"/>
      <c r="G28" s="588"/>
    </row>
    <row r="29" spans="1:7" x14ac:dyDescent="0.35">
      <c r="A29" s="104" t="s">
        <v>252</v>
      </c>
      <c r="B29" s="105">
        <v>0</v>
      </c>
      <c r="C29" s="106" t="s">
        <v>240</v>
      </c>
      <c r="D29" s="587"/>
      <c r="E29" s="587"/>
      <c r="F29" s="587"/>
      <c r="G29" s="587"/>
    </row>
    <row r="30" spans="1:7" ht="24" customHeight="1" x14ac:dyDescent="0.35">
      <c r="A30" s="513" t="s">
        <v>254</v>
      </c>
      <c r="B30" s="513"/>
      <c r="C30" s="513"/>
      <c r="D30" s="513"/>
      <c r="E30" s="513"/>
      <c r="F30" s="513"/>
      <c r="G30" s="513"/>
    </row>
    <row r="31" spans="1:7" ht="16" thickBot="1" x14ac:dyDescent="0.4">
      <c r="A31" s="101" t="s">
        <v>251</v>
      </c>
      <c r="B31" s="105">
        <v>0</v>
      </c>
      <c r="C31" s="103" t="s">
        <v>240</v>
      </c>
      <c r="D31" s="588"/>
      <c r="E31" s="588"/>
      <c r="F31" s="588"/>
      <c r="G31" s="588"/>
    </row>
    <row r="32" spans="1:7" x14ac:dyDescent="0.35">
      <c r="A32" s="104" t="s">
        <v>252</v>
      </c>
      <c r="B32" s="105">
        <v>0</v>
      </c>
      <c r="C32" s="106" t="s">
        <v>240</v>
      </c>
      <c r="D32" s="587"/>
      <c r="E32" s="587"/>
      <c r="F32" s="587"/>
      <c r="G32" s="587"/>
    </row>
    <row r="33" spans="1:7" ht="24" customHeight="1" x14ac:dyDescent="0.35">
      <c r="A33" s="513" t="s">
        <v>255</v>
      </c>
      <c r="B33" s="513"/>
      <c r="C33" s="513"/>
      <c r="D33" s="513"/>
      <c r="E33" s="513"/>
      <c r="F33" s="513"/>
      <c r="G33" s="513"/>
    </row>
    <row r="34" spans="1:7" ht="16" thickBot="1" x14ac:dyDescent="0.4">
      <c r="A34" s="101" t="s">
        <v>251</v>
      </c>
      <c r="B34" s="105">
        <v>0</v>
      </c>
      <c r="C34" s="103" t="s">
        <v>240</v>
      </c>
      <c r="D34" s="588"/>
      <c r="E34" s="588"/>
      <c r="F34" s="588"/>
      <c r="G34" s="588"/>
    </row>
    <row r="35" spans="1:7" x14ac:dyDescent="0.35">
      <c r="A35" s="104" t="s">
        <v>252</v>
      </c>
      <c r="B35" s="105">
        <v>0</v>
      </c>
      <c r="C35" s="106" t="s">
        <v>240</v>
      </c>
      <c r="D35" s="587"/>
      <c r="E35" s="587"/>
      <c r="F35" s="587"/>
      <c r="G35" s="587"/>
    </row>
    <row r="36" spans="1:7" ht="24" customHeight="1" x14ac:dyDescent="0.35">
      <c r="A36" s="513" t="s">
        <v>256</v>
      </c>
      <c r="B36" s="513"/>
      <c r="C36" s="513"/>
      <c r="D36" s="513"/>
      <c r="E36" s="513"/>
      <c r="F36" s="513"/>
      <c r="G36" s="513"/>
    </row>
    <row r="37" spans="1:7" ht="16" thickBot="1" x14ac:dyDescent="0.4">
      <c r="A37" s="101" t="s">
        <v>251</v>
      </c>
      <c r="B37" s="102">
        <v>0</v>
      </c>
      <c r="C37" s="103" t="s">
        <v>240</v>
      </c>
      <c r="D37" s="586" t="s">
        <v>257</v>
      </c>
      <c r="E37" s="586"/>
      <c r="F37" s="588"/>
      <c r="G37" s="588"/>
    </row>
    <row r="38" spans="1:7" x14ac:dyDescent="0.35">
      <c r="A38" s="104" t="s">
        <v>252</v>
      </c>
      <c r="B38" s="105">
        <v>0</v>
      </c>
      <c r="C38" s="106" t="s">
        <v>240</v>
      </c>
      <c r="D38" s="587"/>
      <c r="E38" s="587"/>
      <c r="F38" s="587"/>
      <c r="G38" s="587"/>
    </row>
    <row r="39" spans="1:7" hidden="1" x14ac:dyDescent="0.35">
      <c r="A39" s="6"/>
      <c r="B39" s="6"/>
      <c r="C39" s="6"/>
      <c r="D39" s="6"/>
      <c r="E39" s="6"/>
      <c r="F39" s="6"/>
      <c r="G39" s="6"/>
    </row>
    <row r="40" spans="1:7" ht="21" x14ac:dyDescent="0.35">
      <c r="A40" s="585" t="s">
        <v>258</v>
      </c>
      <c r="B40" s="585"/>
      <c r="C40" s="585"/>
      <c r="D40" s="585"/>
      <c r="E40" s="585"/>
      <c r="F40" s="585"/>
      <c r="G40" s="585"/>
    </row>
    <row r="41" spans="1:7" ht="21" x14ac:dyDescent="0.35">
      <c r="A41" s="585" t="s">
        <v>259</v>
      </c>
      <c r="B41" s="585"/>
      <c r="C41" s="585"/>
      <c r="D41" s="585"/>
      <c r="E41" s="585"/>
      <c r="F41" s="585"/>
      <c r="G41" s="585"/>
    </row>
    <row r="42" spans="1:7" x14ac:dyDescent="0.35">
      <c r="A42" s="541" t="s">
        <v>260</v>
      </c>
      <c r="B42" s="541"/>
      <c r="C42" s="541"/>
      <c r="D42" s="541"/>
      <c r="E42" s="541"/>
      <c r="F42" s="541"/>
      <c r="G42" s="541"/>
    </row>
    <row r="43" spans="1:7" ht="49" customHeight="1" thickBot="1" x14ac:dyDescent="0.4">
      <c r="A43" s="539" t="s">
        <v>234</v>
      </c>
      <c r="B43" s="540" t="s">
        <v>1756</v>
      </c>
      <c r="C43" s="539" t="s">
        <v>235</v>
      </c>
      <c r="D43" s="542" t="s">
        <v>261</v>
      </c>
      <c r="E43" s="540" t="s">
        <v>262</v>
      </c>
      <c r="F43" s="540" t="s">
        <v>244</v>
      </c>
      <c r="G43" s="539" t="s">
        <v>238</v>
      </c>
    </row>
    <row r="44" spans="1:7" ht="24" customHeight="1" x14ac:dyDescent="0.35">
      <c r="A44" s="514" t="s">
        <v>245</v>
      </c>
      <c r="B44" s="514"/>
      <c r="C44" s="514"/>
      <c r="D44" s="514"/>
      <c r="E44" s="514"/>
      <c r="F44" s="514"/>
      <c r="G44" s="514"/>
    </row>
    <row r="45" spans="1:7" ht="16" thickBot="1" x14ac:dyDescent="0.4">
      <c r="A45" s="98" t="s">
        <v>246</v>
      </c>
      <c r="B45" s="99">
        <v>0</v>
      </c>
      <c r="C45" s="100" t="s">
        <v>240</v>
      </c>
      <c r="D45" s="251">
        <f>IFERROR(E45/B45,)</f>
        <v>0</v>
      </c>
      <c r="E45" s="112">
        <v>0</v>
      </c>
      <c r="F45" s="113" t="s">
        <v>247</v>
      </c>
      <c r="G45" s="114"/>
    </row>
    <row r="46" spans="1:7" x14ac:dyDescent="0.35">
      <c r="A46" s="96" t="s">
        <v>248</v>
      </c>
      <c r="B46" s="95">
        <v>0</v>
      </c>
      <c r="C46" s="97" t="s">
        <v>249</v>
      </c>
      <c r="D46" s="251">
        <f>IFERROR(E46/B46,)</f>
        <v>0</v>
      </c>
      <c r="E46" s="107">
        <v>0</v>
      </c>
      <c r="F46" s="109"/>
      <c r="G46" s="109"/>
    </row>
    <row r="47" spans="1:7" ht="24" customHeight="1" x14ac:dyDescent="0.35">
      <c r="A47" s="513" t="s">
        <v>250</v>
      </c>
      <c r="B47" s="513"/>
      <c r="C47" s="513"/>
      <c r="D47" s="513"/>
      <c r="E47" s="513"/>
      <c r="F47" s="513"/>
      <c r="G47" s="513"/>
    </row>
    <row r="48" spans="1:7" ht="16" thickBot="1" x14ac:dyDescent="0.4">
      <c r="A48" s="98" t="s">
        <v>251</v>
      </c>
      <c r="B48" s="99">
        <v>0</v>
      </c>
      <c r="C48" s="100" t="s">
        <v>240</v>
      </c>
      <c r="D48" s="251">
        <f>IFERROR(E48/B48,)</f>
        <v>0</v>
      </c>
      <c r="E48" s="107">
        <v>0</v>
      </c>
      <c r="F48" s="114"/>
      <c r="G48" s="114"/>
    </row>
    <row r="49" spans="1:7" x14ac:dyDescent="0.35">
      <c r="A49" s="96" t="s">
        <v>252</v>
      </c>
      <c r="B49" s="95">
        <v>0</v>
      </c>
      <c r="C49" s="97" t="s">
        <v>240</v>
      </c>
      <c r="D49" s="251">
        <f>IFERROR(E49/B49,)</f>
        <v>0</v>
      </c>
      <c r="E49" s="107">
        <v>0</v>
      </c>
      <c r="F49" s="110"/>
      <c r="G49" s="111"/>
    </row>
    <row r="50" spans="1:7" ht="24" customHeight="1" x14ac:dyDescent="0.35">
      <c r="A50" s="513" t="s">
        <v>253</v>
      </c>
      <c r="B50" s="513"/>
      <c r="C50" s="513"/>
      <c r="D50" s="513"/>
      <c r="E50" s="513"/>
      <c r="F50" s="513"/>
      <c r="G50" s="513"/>
    </row>
    <row r="51" spans="1:7" ht="16" thickBot="1" x14ac:dyDescent="0.4">
      <c r="A51" s="98" t="s">
        <v>251</v>
      </c>
      <c r="B51" s="99">
        <v>0</v>
      </c>
      <c r="C51" s="100" t="s">
        <v>240</v>
      </c>
      <c r="D51" s="251">
        <f>IFERROR(E51/B51,)</f>
        <v>0</v>
      </c>
      <c r="E51" s="112">
        <v>0</v>
      </c>
      <c r="F51" s="115"/>
      <c r="G51" s="116"/>
    </row>
    <row r="52" spans="1:7" x14ac:dyDescent="0.35">
      <c r="A52" s="96" t="s">
        <v>252</v>
      </c>
      <c r="B52" s="95">
        <v>0</v>
      </c>
      <c r="C52" s="97" t="s">
        <v>240</v>
      </c>
      <c r="D52" s="251">
        <f>IFERROR(E52/B52,)</f>
        <v>0</v>
      </c>
      <c r="E52" s="107">
        <v>0</v>
      </c>
      <c r="F52" s="110"/>
      <c r="G52" s="109"/>
    </row>
    <row r="53" spans="1:7" ht="24" customHeight="1" x14ac:dyDescent="0.35">
      <c r="A53" s="513" t="s">
        <v>254</v>
      </c>
      <c r="B53" s="513"/>
      <c r="C53" s="513"/>
      <c r="D53" s="513"/>
      <c r="E53" s="513"/>
      <c r="F53" s="513"/>
      <c r="G53" s="513"/>
    </row>
    <row r="54" spans="1:7" ht="16" thickBot="1" x14ac:dyDescent="0.4">
      <c r="A54" s="98" t="s">
        <v>251</v>
      </c>
      <c r="B54" s="99">
        <v>0</v>
      </c>
      <c r="C54" s="100" t="s">
        <v>240</v>
      </c>
      <c r="D54" s="251">
        <f>IFERROR(E54/B54,)</f>
        <v>0</v>
      </c>
      <c r="E54" s="112">
        <v>0</v>
      </c>
      <c r="F54" s="115"/>
      <c r="G54" s="114"/>
    </row>
    <row r="55" spans="1:7" x14ac:dyDescent="0.35">
      <c r="A55" s="96" t="s">
        <v>252</v>
      </c>
      <c r="B55" s="95">
        <v>0</v>
      </c>
      <c r="C55" s="97" t="s">
        <v>240</v>
      </c>
      <c r="D55" s="251">
        <f>IFERROR(E55/B55,)</f>
        <v>0</v>
      </c>
      <c r="E55" s="107">
        <v>0</v>
      </c>
      <c r="F55" s="110"/>
      <c r="G55" s="109"/>
    </row>
    <row r="56" spans="1:7" ht="24" customHeight="1" x14ac:dyDescent="0.35">
      <c r="A56" s="513" t="s">
        <v>255</v>
      </c>
      <c r="B56" s="513"/>
      <c r="C56" s="513"/>
      <c r="D56" s="513"/>
      <c r="E56" s="513"/>
      <c r="F56" s="513"/>
      <c r="G56" s="513"/>
    </row>
    <row r="57" spans="1:7" ht="16" thickBot="1" x14ac:dyDescent="0.4">
      <c r="A57" s="98" t="s">
        <v>251</v>
      </c>
      <c r="B57" s="95">
        <v>0</v>
      </c>
      <c r="C57" s="100" t="s">
        <v>240</v>
      </c>
      <c r="D57" s="251">
        <f>IFERROR(E57/B57,)</f>
        <v>0</v>
      </c>
      <c r="E57" s="112">
        <v>0</v>
      </c>
      <c r="F57" s="115"/>
      <c r="G57" s="114"/>
    </row>
    <row r="58" spans="1:7" x14ac:dyDescent="0.35">
      <c r="A58" s="96" t="s">
        <v>252</v>
      </c>
      <c r="B58" s="95">
        <v>0</v>
      </c>
      <c r="C58" s="97" t="s">
        <v>240</v>
      </c>
      <c r="D58" s="251">
        <f>IFERROR(E58/B58,)</f>
        <v>0</v>
      </c>
      <c r="E58" s="107">
        <v>0</v>
      </c>
      <c r="F58" s="110"/>
      <c r="G58" s="109"/>
    </row>
    <row r="59" spans="1:7" ht="24" customHeight="1" x14ac:dyDescent="0.35">
      <c r="A59" s="513" t="s">
        <v>256</v>
      </c>
      <c r="B59" s="513"/>
      <c r="C59" s="513"/>
      <c r="D59" s="513"/>
      <c r="E59" s="513"/>
      <c r="F59" s="513"/>
      <c r="G59" s="513"/>
    </row>
    <row r="60" spans="1:7" ht="16" thickBot="1" x14ac:dyDescent="0.4">
      <c r="A60" s="98" t="s">
        <v>251</v>
      </c>
      <c r="B60" s="99">
        <v>0</v>
      </c>
      <c r="C60" s="100" t="s">
        <v>240</v>
      </c>
      <c r="D60" s="251">
        <f>IFERROR(E60/B60,)</f>
        <v>0</v>
      </c>
      <c r="E60" s="112">
        <v>0</v>
      </c>
      <c r="F60" s="113" t="s">
        <v>257</v>
      </c>
      <c r="G60" s="114"/>
    </row>
    <row r="61" spans="1:7" x14ac:dyDescent="0.35">
      <c r="A61" s="96" t="s">
        <v>252</v>
      </c>
      <c r="B61" s="95">
        <v>0</v>
      </c>
      <c r="C61" s="97" t="s">
        <v>240</v>
      </c>
      <c r="D61" s="251">
        <f>IFERROR(E61/B61,)</f>
        <v>0</v>
      </c>
      <c r="E61" s="107">
        <v>0</v>
      </c>
      <c r="F61" s="108" t="s">
        <v>257</v>
      </c>
      <c r="G61" s="109"/>
    </row>
    <row r="62" spans="1:7" x14ac:dyDescent="0.35">
      <c r="A62" s="337"/>
      <c r="B62" s="337"/>
      <c r="C62" s="337"/>
      <c r="D62" s="338"/>
      <c r="E62" s="338"/>
      <c r="F62" s="338"/>
      <c r="G62" s="337"/>
    </row>
    <row r="63" spans="1:7" ht="18.75" customHeight="1" x14ac:dyDescent="0.35">
      <c r="A63" s="585" t="s">
        <v>263</v>
      </c>
      <c r="B63" s="585"/>
      <c r="C63" s="585"/>
      <c r="D63" s="585"/>
      <c r="E63" s="585"/>
      <c r="F63" s="585"/>
      <c r="G63" s="585"/>
    </row>
    <row r="64" spans="1:7" ht="21" x14ac:dyDescent="0.35">
      <c r="A64" s="585" t="s">
        <v>264</v>
      </c>
      <c r="B64" s="585"/>
      <c r="C64" s="585"/>
      <c r="D64" s="585"/>
      <c r="E64" s="585"/>
      <c r="F64" s="585"/>
      <c r="G64" s="585"/>
    </row>
    <row r="65" spans="1:8" x14ac:dyDescent="0.35">
      <c r="A65" s="1019" t="s">
        <v>265</v>
      </c>
      <c r="B65" s="1019" t="s">
        <v>266</v>
      </c>
      <c r="C65" s="1019"/>
      <c r="D65" s="1019" t="s">
        <v>267</v>
      </c>
      <c r="E65" s="1019" t="s">
        <v>268</v>
      </c>
      <c r="F65" s="1019" t="s">
        <v>269</v>
      </c>
      <c r="G65" s="1019" t="s">
        <v>270</v>
      </c>
    </row>
    <row r="66" spans="1:8" ht="15.75" customHeight="1" thickBot="1" x14ac:dyDescent="0.4">
      <c r="A66" s="1020"/>
      <c r="B66" s="1020"/>
      <c r="C66" s="1020"/>
      <c r="D66" s="1020"/>
      <c r="E66" s="1020"/>
      <c r="F66" s="1020"/>
      <c r="G66" s="1020"/>
    </row>
    <row r="67" spans="1:8" ht="20.25" customHeight="1" thickBot="1" x14ac:dyDescent="0.4">
      <c r="A67" s="234"/>
      <c r="B67" s="598">
        <v>0</v>
      </c>
      <c r="C67" s="600"/>
      <c r="D67" s="211">
        <v>0</v>
      </c>
      <c r="E67" s="233">
        <f>IFERROR(D67/B67,0)</f>
        <v>0</v>
      </c>
      <c r="F67" s="204" t="s">
        <v>271</v>
      </c>
      <c r="G67" s="202"/>
      <c r="H67" s="597"/>
    </row>
    <row r="68" spans="1:8" ht="0.75" customHeight="1" x14ac:dyDescent="0.35">
      <c r="A68" s="516" t="str">
        <f>IF(F67="other","Please provide 'Other' technology details here","")</f>
        <v/>
      </c>
      <c r="B68" s="516"/>
      <c r="C68" s="601"/>
      <c r="D68" s="516"/>
      <c r="E68" s="516"/>
      <c r="F68" s="516"/>
      <c r="G68" s="516"/>
      <c r="H68" s="597"/>
    </row>
    <row r="69" spans="1:8" ht="15.5" customHeight="1" x14ac:dyDescent="0.35">
      <c r="A69" s="234"/>
      <c r="B69" s="95">
        <v>0</v>
      </c>
      <c r="C69" s="604"/>
      <c r="D69" s="107">
        <v>0</v>
      </c>
      <c r="E69" s="605">
        <f>IFERROR(D69/B69,0)</f>
        <v>0</v>
      </c>
      <c r="F69" s="203" t="s">
        <v>271</v>
      </c>
      <c r="G69" s="208"/>
      <c r="H69" s="597"/>
    </row>
    <row r="70" spans="1:8" ht="15.5" customHeight="1" x14ac:dyDescent="0.35">
      <c r="A70" s="234"/>
      <c r="B70" s="95">
        <v>0</v>
      </c>
      <c r="C70" s="604"/>
      <c r="D70" s="107">
        <v>0</v>
      </c>
      <c r="E70" s="605">
        <f>IFERROR(D70/B70,0)</f>
        <v>0</v>
      </c>
      <c r="F70" s="203" t="s">
        <v>271</v>
      </c>
      <c r="G70" s="208"/>
      <c r="H70" s="597"/>
    </row>
    <row r="71" spans="1:8" s="138" customFormat="1" ht="0.75" customHeight="1" thickBot="1" x14ac:dyDescent="0.4">
      <c r="A71" s="520"/>
      <c r="B71" s="520"/>
      <c r="C71" s="603"/>
      <c r="D71" s="520"/>
      <c r="E71" s="520"/>
      <c r="F71" s="520"/>
      <c r="G71" s="520"/>
      <c r="H71" s="597"/>
    </row>
    <row r="72" spans="1:8" ht="20.25" customHeight="1" thickBot="1" x14ac:dyDescent="0.4">
      <c r="A72" s="235"/>
      <c r="B72" s="599">
        <v>0</v>
      </c>
      <c r="C72" s="602"/>
      <c r="D72" s="212">
        <v>0</v>
      </c>
      <c r="E72" s="233">
        <f>IFERROR(D72/B72,0)</f>
        <v>0</v>
      </c>
      <c r="F72" s="203" t="s">
        <v>271</v>
      </c>
      <c r="G72" s="208"/>
      <c r="H72" s="597"/>
    </row>
    <row r="73" spans="1:8" ht="12.75" customHeight="1" x14ac:dyDescent="0.35">
      <c r="A73" s="521"/>
      <c r="B73" s="521"/>
      <c r="C73" s="521"/>
      <c r="D73" s="521"/>
      <c r="E73" s="521"/>
      <c r="F73" s="521"/>
      <c r="G73" s="521"/>
    </row>
    <row r="74" spans="1:8" ht="21" x14ac:dyDescent="0.35">
      <c r="A74" s="370" t="s">
        <v>272</v>
      </c>
      <c r="B74" s="370"/>
      <c r="C74" s="370"/>
      <c r="D74" s="370"/>
      <c r="E74" s="370"/>
      <c r="F74" s="370"/>
      <c r="G74" s="370"/>
    </row>
    <row r="75" spans="1:8" ht="21" x14ac:dyDescent="0.35">
      <c r="A75" s="370" t="s">
        <v>273</v>
      </c>
      <c r="B75" s="370"/>
      <c r="C75" s="370"/>
      <c r="D75" s="370"/>
      <c r="E75" s="370"/>
      <c r="F75" s="370"/>
      <c r="G75" s="370"/>
    </row>
    <row r="76" spans="1:8" ht="15.5" customHeight="1" x14ac:dyDescent="0.35">
      <c r="A76" s="541" t="s">
        <v>274</v>
      </c>
      <c r="B76" s="519"/>
      <c r="C76" s="519"/>
      <c r="D76" s="519"/>
      <c r="E76" s="519"/>
      <c r="F76" s="519"/>
      <c r="G76" s="519"/>
    </row>
    <row r="77" spans="1:8" ht="14.5" customHeight="1" x14ac:dyDescent="0.35">
      <c r="A77" s="571" t="s">
        <v>275</v>
      </c>
      <c r="B77" s="571"/>
      <c r="C77" s="571"/>
      <c r="D77" s="571"/>
      <c r="E77" s="571"/>
      <c r="F77" s="571"/>
      <c r="G77" s="571"/>
    </row>
    <row r="78" spans="1:8" ht="38" customHeight="1" thickBot="1" x14ac:dyDescent="0.4">
      <c r="A78" s="539" t="s">
        <v>276</v>
      </c>
      <c r="B78" s="540" t="s">
        <v>1757</v>
      </c>
      <c r="C78" s="539" t="s">
        <v>1736</v>
      </c>
      <c r="D78" s="540" t="s">
        <v>277</v>
      </c>
      <c r="E78" s="589" t="s">
        <v>278</v>
      </c>
      <c r="F78" s="589"/>
      <c r="G78" s="589"/>
    </row>
    <row r="79" spans="1:8" s="36" customFormat="1" ht="14.5" customHeight="1" x14ac:dyDescent="0.35">
      <c r="A79" s="518" t="s">
        <v>279</v>
      </c>
      <c r="B79" s="518"/>
      <c r="C79" s="518"/>
      <c r="D79" s="518"/>
      <c r="E79" s="518"/>
      <c r="F79" s="518"/>
      <c r="G79" s="518"/>
      <c r="H79" s="197"/>
    </row>
    <row r="80" spans="1:8" ht="18" customHeight="1" x14ac:dyDescent="0.35">
      <c r="A80" s="121" t="s">
        <v>280</v>
      </c>
      <c r="B80" s="95">
        <v>0</v>
      </c>
      <c r="C80" s="97" t="s">
        <v>281</v>
      </c>
      <c r="D80" s="107">
        <v>0</v>
      </c>
      <c r="E80" s="590"/>
      <c r="F80" s="590"/>
      <c r="G80" s="590"/>
    </row>
    <row r="81" spans="1:8" ht="23.25" customHeight="1" x14ac:dyDescent="0.35">
      <c r="A81" s="517" t="s">
        <v>282</v>
      </c>
      <c r="B81" s="517"/>
      <c r="C81" s="517"/>
      <c r="D81" s="517"/>
      <c r="E81" s="517"/>
      <c r="F81" s="517"/>
      <c r="G81" s="517"/>
      <c r="H81" s="6"/>
    </row>
    <row r="82" spans="1:8" ht="17.25" customHeight="1" thickBot="1" x14ac:dyDescent="0.4">
      <c r="A82" s="98" t="s">
        <v>283</v>
      </c>
      <c r="B82" s="99">
        <v>0</v>
      </c>
      <c r="C82" s="140" t="s">
        <v>284</v>
      </c>
      <c r="D82" s="112">
        <v>0</v>
      </c>
      <c r="E82" s="591"/>
      <c r="F82" s="591"/>
      <c r="G82" s="591"/>
    </row>
    <row r="83" spans="1:8" ht="17.25" customHeight="1" thickBot="1" x14ac:dyDescent="0.4">
      <c r="A83" s="98" t="s">
        <v>285</v>
      </c>
      <c r="B83" s="99">
        <v>0</v>
      </c>
      <c r="C83" s="140" t="s">
        <v>284</v>
      </c>
      <c r="D83" s="112">
        <v>0</v>
      </c>
      <c r="E83" s="592"/>
      <c r="F83" s="592"/>
      <c r="G83" s="592"/>
    </row>
    <row r="84" spans="1:8" ht="17.25" customHeight="1" thickBot="1" x14ac:dyDescent="0.4">
      <c r="A84" s="120" t="s">
        <v>286</v>
      </c>
      <c r="B84" s="117">
        <v>0</v>
      </c>
      <c r="C84" s="141" t="s">
        <v>284</v>
      </c>
      <c r="D84" s="118">
        <v>0</v>
      </c>
      <c r="E84" s="592"/>
      <c r="F84" s="592"/>
      <c r="G84" s="592"/>
    </row>
    <row r="85" spans="1:8" ht="16.5" customHeight="1" x14ac:dyDescent="0.35">
      <c r="A85" s="96" t="s">
        <v>287</v>
      </c>
      <c r="B85" s="95">
        <v>0</v>
      </c>
      <c r="C85" s="213" t="s">
        <v>284</v>
      </c>
      <c r="D85" s="107">
        <v>0</v>
      </c>
      <c r="E85" s="593"/>
      <c r="F85" s="593"/>
      <c r="G85" s="593"/>
    </row>
    <row r="86" spans="1:8" ht="21.75" customHeight="1" x14ac:dyDescent="0.35">
      <c r="A86" s="517" t="s">
        <v>288</v>
      </c>
      <c r="B86" s="517"/>
      <c r="C86" s="517"/>
      <c r="D86" s="517"/>
      <c r="E86" s="517"/>
      <c r="F86" s="517"/>
      <c r="G86" s="517"/>
    </row>
    <row r="87" spans="1:8" ht="17.25" customHeight="1" x14ac:dyDescent="0.35">
      <c r="A87" s="236"/>
      <c r="B87" s="205">
        <v>0</v>
      </c>
      <c r="C87" s="206" t="s">
        <v>284</v>
      </c>
      <c r="D87" s="207">
        <v>0</v>
      </c>
      <c r="E87" s="594" t="s">
        <v>289</v>
      </c>
      <c r="F87" s="595"/>
      <c r="G87" s="142"/>
    </row>
    <row r="88" spans="1:8" ht="42" customHeight="1" thickBot="1" x14ac:dyDescent="0.4">
      <c r="A88" s="522" t="s">
        <v>265</v>
      </c>
      <c r="B88" s="522" t="s">
        <v>1758</v>
      </c>
      <c r="C88" s="560"/>
      <c r="D88" s="522" t="s">
        <v>290</v>
      </c>
      <c r="E88" s="522" t="s">
        <v>291</v>
      </c>
      <c r="F88" s="522" t="s">
        <v>292</v>
      </c>
      <c r="G88" s="522" t="s">
        <v>278</v>
      </c>
    </row>
    <row r="89" spans="1:8" ht="23.25" customHeight="1" thickBot="1" x14ac:dyDescent="0.4">
      <c r="A89" s="561" t="s">
        <v>293</v>
      </c>
      <c r="B89" s="561"/>
      <c r="C89" s="561"/>
      <c r="D89" s="561"/>
      <c r="E89" s="561"/>
      <c r="F89" s="561"/>
      <c r="G89" s="561"/>
    </row>
    <row r="90" spans="1:8" ht="16" thickBot="1" x14ac:dyDescent="0.4">
      <c r="A90" s="214" t="s">
        <v>294</v>
      </c>
      <c r="B90" s="117">
        <v>0</v>
      </c>
      <c r="C90" s="596"/>
      <c r="D90" s="211">
        <v>0</v>
      </c>
      <c r="E90" s="215"/>
      <c r="F90" s="216" t="s">
        <v>295</v>
      </c>
      <c r="G90" s="371"/>
    </row>
    <row r="91" spans="1:8" ht="16" thickBot="1" x14ac:dyDescent="0.4">
      <c r="A91" s="214"/>
      <c r="B91" s="117">
        <v>0</v>
      </c>
      <c r="C91" s="596"/>
      <c r="D91" s="211">
        <v>0</v>
      </c>
      <c r="E91" s="214"/>
      <c r="F91" s="217" t="s">
        <v>295</v>
      </c>
      <c r="G91" s="372"/>
    </row>
    <row r="92" spans="1:8" ht="16" thickBot="1" x14ac:dyDescent="0.4">
      <c r="A92" s="214"/>
      <c r="B92" s="117">
        <v>0</v>
      </c>
      <c r="C92" s="596"/>
      <c r="D92" s="211">
        <v>0</v>
      </c>
      <c r="E92" s="214"/>
      <c r="F92" s="217" t="s">
        <v>295</v>
      </c>
      <c r="G92" s="372"/>
    </row>
    <row r="93" spans="1:8" x14ac:dyDescent="0.35">
      <c r="A93" s="337"/>
      <c r="B93" s="337"/>
      <c r="C93" s="337"/>
      <c r="D93" s="338"/>
      <c r="E93" s="338"/>
      <c r="F93" s="338"/>
      <c r="G93" s="337"/>
    </row>
    <row r="94" spans="1:8" x14ac:dyDescent="0.35">
      <c r="A94" s="337"/>
      <c r="B94" s="337"/>
      <c r="C94" s="337"/>
      <c r="D94" s="338"/>
      <c r="E94" s="338"/>
      <c r="F94" s="338"/>
      <c r="G94" s="337"/>
    </row>
    <row r="95" spans="1:8" x14ac:dyDescent="0.35">
      <c r="A95" s="337"/>
      <c r="B95" s="337"/>
      <c r="C95" s="337"/>
      <c r="D95" s="338"/>
      <c r="E95" s="338"/>
      <c r="F95" s="338"/>
      <c r="G95" s="337"/>
    </row>
    <row r="96" spans="1:8" x14ac:dyDescent="0.35">
      <c r="A96" s="337"/>
      <c r="B96" s="337"/>
      <c r="C96" s="337"/>
      <c r="D96" s="338"/>
      <c r="E96" s="338"/>
      <c r="F96" s="338"/>
      <c r="G96" s="337"/>
    </row>
    <row r="97" spans="1:7" x14ac:dyDescent="0.35">
      <c r="A97" s="337"/>
      <c r="B97" s="337"/>
      <c r="C97" s="337"/>
      <c r="D97" s="338"/>
      <c r="E97" s="338"/>
      <c r="F97" s="338"/>
      <c r="G97" s="337"/>
    </row>
    <row r="98" spans="1:7" x14ac:dyDescent="0.35">
      <c r="A98" s="337"/>
      <c r="B98" s="337"/>
      <c r="C98" s="337"/>
      <c r="D98" s="337"/>
      <c r="E98" s="337"/>
      <c r="F98" s="337"/>
      <c r="G98" s="337"/>
    </row>
    <row r="99" spans="1:7" x14ac:dyDescent="0.35">
      <c r="A99" s="337"/>
      <c r="B99" s="337"/>
      <c r="C99" s="337"/>
      <c r="D99" s="337"/>
      <c r="E99" s="337"/>
      <c r="F99" s="337"/>
      <c r="G99" s="337"/>
    </row>
    <row r="100" spans="1:7" x14ac:dyDescent="0.35">
      <c r="A100" s="337"/>
      <c r="B100" s="337"/>
      <c r="C100" s="337"/>
      <c r="D100" s="337"/>
      <c r="E100" s="337"/>
      <c r="F100" s="337"/>
      <c r="G100" s="337"/>
    </row>
    <row r="101" spans="1:7" x14ac:dyDescent="0.35">
      <c r="A101" s="337"/>
      <c r="B101" s="337"/>
      <c r="C101" s="337"/>
      <c r="D101" s="337"/>
      <c r="E101" s="337"/>
      <c r="F101" s="337"/>
      <c r="G101" s="337"/>
    </row>
    <row r="102" spans="1:7" x14ac:dyDescent="0.35">
      <c r="D102" s="337"/>
      <c r="E102" s="337"/>
      <c r="F102" s="337"/>
    </row>
    <row r="103" spans="1:7" x14ac:dyDescent="0.35">
      <c r="D103" s="337"/>
      <c r="E103" s="337"/>
      <c r="F103" s="337"/>
    </row>
    <row r="104" spans="1:7" hidden="1" x14ac:dyDescent="0.35">
      <c r="D104" s="337"/>
      <c r="E104" s="337"/>
      <c r="F104" s="337"/>
    </row>
    <row r="105" spans="1:7" hidden="1" x14ac:dyDescent="0.35">
      <c r="D105" s="337"/>
      <c r="E105" s="337"/>
      <c r="F105" s="337"/>
    </row>
    <row r="106" spans="1:7" hidden="1" x14ac:dyDescent="0.35">
      <c r="D106" s="337"/>
      <c r="E106" s="337"/>
      <c r="F106" s="337"/>
    </row>
    <row r="107" spans="1:7" hidden="1" x14ac:dyDescent="0.35">
      <c r="D107" s="337"/>
      <c r="E107" s="337"/>
      <c r="F107" s="337"/>
    </row>
    <row r="108" spans="1:7" hidden="1" x14ac:dyDescent="0.35">
      <c r="D108" s="337"/>
      <c r="E108" s="337"/>
      <c r="F108" s="337"/>
    </row>
    <row r="109" spans="1:7" hidden="1" x14ac:dyDescent="0.35">
      <c r="D109" s="337"/>
      <c r="E109" s="337"/>
      <c r="F109" s="337"/>
    </row>
    <row r="110" spans="1:7" hidden="1" x14ac:dyDescent="0.35">
      <c r="D110" s="337"/>
      <c r="E110" s="337"/>
      <c r="F110" s="337"/>
    </row>
    <row r="111" spans="1:7" hidden="1" x14ac:dyDescent="0.35">
      <c r="D111" s="337"/>
      <c r="E111" s="337"/>
      <c r="F111" s="337"/>
    </row>
    <row r="112" spans="1:7" hidden="1" x14ac:dyDescent="0.35">
      <c r="D112" s="337"/>
      <c r="E112" s="337"/>
      <c r="F112" s="337"/>
    </row>
    <row r="113" spans="4:6" hidden="1" x14ac:dyDescent="0.35">
      <c r="D113" s="337"/>
      <c r="E113" s="337"/>
      <c r="F113" s="337"/>
    </row>
    <row r="114" spans="4:6" hidden="1" x14ac:dyDescent="0.35">
      <c r="D114" s="337"/>
      <c r="E114" s="337"/>
      <c r="F114" s="337"/>
    </row>
    <row r="115" spans="4:6" hidden="1" x14ac:dyDescent="0.35">
      <c r="D115" s="337"/>
      <c r="E115" s="337"/>
      <c r="F115" s="337"/>
    </row>
    <row r="116" spans="4:6" hidden="1" x14ac:dyDescent="0.35">
      <c r="D116" s="337"/>
      <c r="E116" s="337"/>
      <c r="F116" s="337"/>
    </row>
    <row r="117" spans="4:6" hidden="1" x14ac:dyDescent="0.35">
      <c r="D117" s="337"/>
      <c r="E117" s="337"/>
      <c r="F117" s="337"/>
    </row>
    <row r="118" spans="4:6" hidden="1" x14ac:dyDescent="0.35">
      <c r="D118" s="337"/>
      <c r="E118" s="337"/>
      <c r="F118" s="337"/>
    </row>
    <row r="119" spans="4:6" hidden="1" x14ac:dyDescent="0.35">
      <c r="D119" s="337"/>
      <c r="E119" s="337"/>
      <c r="F119" s="337"/>
    </row>
    <row r="120" spans="4:6" hidden="1" x14ac:dyDescent="0.35">
      <c r="D120" s="337"/>
      <c r="E120" s="337"/>
      <c r="F120" s="337"/>
    </row>
    <row r="121" spans="4:6" hidden="1" x14ac:dyDescent="0.35">
      <c r="D121" s="337"/>
      <c r="E121" s="337"/>
      <c r="F121" s="337"/>
    </row>
    <row r="122" spans="4:6" hidden="1" x14ac:dyDescent="0.35">
      <c r="D122" s="337"/>
      <c r="E122" s="337"/>
      <c r="F122" s="337"/>
    </row>
    <row r="123" spans="4:6" hidden="1" x14ac:dyDescent="0.35">
      <c r="D123" s="337"/>
      <c r="E123" s="337"/>
      <c r="F123" s="337"/>
    </row>
    <row r="124" spans="4:6" hidden="1" x14ac:dyDescent="0.35">
      <c r="D124" s="337"/>
      <c r="E124" s="337"/>
      <c r="F124" s="337"/>
    </row>
    <row r="125" spans="4:6" hidden="1" x14ac:dyDescent="0.35">
      <c r="D125" s="337"/>
      <c r="E125" s="337"/>
      <c r="F125" s="337"/>
    </row>
    <row r="126" spans="4:6" hidden="1" x14ac:dyDescent="0.35">
      <c r="D126" s="337"/>
      <c r="E126" s="337"/>
      <c r="F126" s="337"/>
    </row>
    <row r="127" spans="4:6" hidden="1" x14ac:dyDescent="0.35">
      <c r="D127" s="337"/>
      <c r="E127" s="337"/>
      <c r="F127" s="337"/>
    </row>
    <row r="128" spans="4:6" hidden="1" x14ac:dyDescent="0.35">
      <c r="D128" s="337"/>
      <c r="E128" s="337"/>
      <c r="F128" s="337"/>
    </row>
    <row r="129" spans="4:6" hidden="1" x14ac:dyDescent="0.35">
      <c r="D129" s="337"/>
      <c r="E129" s="337"/>
      <c r="F129" s="337"/>
    </row>
    <row r="130" spans="4:6" hidden="1" x14ac:dyDescent="0.35">
      <c r="D130" s="337"/>
      <c r="E130" s="337"/>
      <c r="F130" s="337"/>
    </row>
    <row r="131" spans="4:6" hidden="1" x14ac:dyDescent="0.35">
      <c r="D131" s="337"/>
      <c r="E131" s="337"/>
      <c r="F131" s="337"/>
    </row>
    <row r="132" spans="4:6" hidden="1" x14ac:dyDescent="0.35">
      <c r="D132" s="337"/>
      <c r="E132" s="337"/>
      <c r="F132" s="337"/>
    </row>
    <row r="133" spans="4:6" hidden="1" x14ac:dyDescent="0.35">
      <c r="D133" s="337"/>
      <c r="E133" s="337"/>
      <c r="F133" s="337"/>
    </row>
    <row r="134" spans="4:6" hidden="1" x14ac:dyDescent="0.35">
      <c r="D134" s="337"/>
      <c r="E134" s="337"/>
      <c r="F134" s="337"/>
    </row>
    <row r="135" spans="4:6" hidden="1" x14ac:dyDescent="0.35">
      <c r="D135" s="337"/>
      <c r="E135" s="337"/>
      <c r="F135" s="337"/>
    </row>
    <row r="136" spans="4:6" hidden="1" x14ac:dyDescent="0.35">
      <c r="D136" s="337"/>
      <c r="E136" s="337"/>
      <c r="F136" s="337"/>
    </row>
    <row r="137" spans="4:6" hidden="1" x14ac:dyDescent="0.35">
      <c r="D137" s="337"/>
      <c r="E137" s="337"/>
      <c r="F137" s="337"/>
    </row>
    <row r="138" spans="4:6" hidden="1" x14ac:dyDescent="0.35">
      <c r="D138" s="338"/>
      <c r="E138" s="338"/>
      <c r="F138" s="338"/>
    </row>
    <row r="139" spans="4:6" hidden="1" x14ac:dyDescent="0.35">
      <c r="D139" s="338"/>
      <c r="E139" s="338"/>
      <c r="F139" s="338"/>
    </row>
    <row r="140" spans="4:6" hidden="1" x14ac:dyDescent="0.35">
      <c r="D140" s="338"/>
      <c r="E140" s="338"/>
      <c r="F140" s="338"/>
    </row>
    <row r="141" spans="4:6" hidden="1" x14ac:dyDescent="0.35">
      <c r="D141" s="338"/>
      <c r="E141" s="338"/>
      <c r="F141" s="338"/>
    </row>
    <row r="142" spans="4:6" hidden="1" x14ac:dyDescent="0.35">
      <c r="D142" s="338"/>
      <c r="E142" s="338"/>
      <c r="F142" s="338"/>
    </row>
    <row r="143" spans="4:6" hidden="1" x14ac:dyDescent="0.35">
      <c r="D143" s="338"/>
      <c r="E143" s="338"/>
      <c r="F143" s="338"/>
    </row>
    <row r="144" spans="4:6" hidden="1" x14ac:dyDescent="0.35">
      <c r="D144" s="338"/>
      <c r="E144" s="338"/>
      <c r="F144" s="338"/>
    </row>
    <row r="145" spans="4:6" hidden="1" x14ac:dyDescent="0.35">
      <c r="D145" s="338"/>
      <c r="E145" s="338"/>
      <c r="F145" s="338"/>
    </row>
    <row r="146" spans="4:6" hidden="1" x14ac:dyDescent="0.35">
      <c r="D146" s="338"/>
      <c r="E146" s="338"/>
      <c r="F146" s="338"/>
    </row>
    <row r="147" spans="4:6" hidden="1" x14ac:dyDescent="0.35">
      <c r="D147" s="338"/>
      <c r="E147" s="338"/>
      <c r="F147" s="338"/>
    </row>
    <row r="148" spans="4:6" hidden="1" x14ac:dyDescent="0.35">
      <c r="D148" s="338"/>
      <c r="E148" s="338"/>
      <c r="F148" s="338"/>
    </row>
    <row r="149" spans="4:6" hidden="1" x14ac:dyDescent="0.35">
      <c r="D149" s="338"/>
      <c r="E149" s="338"/>
      <c r="F149" s="338"/>
    </row>
    <row r="156" spans="4:6" x14ac:dyDescent="0.35"/>
  </sheetData>
  <sheetProtection selectLockedCells="1"/>
  <mergeCells count="7">
    <mergeCell ref="D65:D66"/>
    <mergeCell ref="B65:C66"/>
    <mergeCell ref="D20:E20"/>
    <mergeCell ref="A65:A66"/>
    <mergeCell ref="G65:G66"/>
    <mergeCell ref="E65:E66"/>
    <mergeCell ref="F65:F66"/>
  </mergeCells>
  <conditionalFormatting sqref="A68">
    <cfRule type="containsText" dxfId="27" priority="10" operator="containsText" text="Please provide 'Other' technology details here">
      <formula>NOT(ISERROR(SEARCH("Please provide 'Other' technology details here",A68)))</formula>
    </cfRule>
  </conditionalFormatting>
  <pageMargins left="0.7" right="0.7" top="0.75" bottom="0.75" header="0.3" footer="0.3"/>
  <pageSetup scale="45"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Source!$A$1:$A$9</xm:f>
          </x14:formula1>
          <xm:sqref>F69 F67 F70 F72</xm:sqref>
        </x14:dataValidation>
        <x14:dataValidation type="list" allowBlank="1" showInputMessage="1" showErrorMessage="1" xr:uid="{00000000-0002-0000-0600-000001000000}">
          <x14:formula1>
            <xm:f>Source!$AM$1:$AM$4</xm:f>
          </x14:formula1>
          <xm:sqref>F90:F92</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pageSetUpPr fitToPage="1"/>
  </sheetPr>
  <dimension ref="A1:I37"/>
  <sheetViews>
    <sheetView showGridLines="0" topLeftCell="A4" zoomScale="80" zoomScaleNormal="80" workbookViewId="0">
      <selection activeCell="G14" sqref="G14"/>
    </sheetView>
  </sheetViews>
  <sheetFormatPr defaultColWidth="0" defaultRowHeight="15.5" zeroHeight="1" x14ac:dyDescent="0.35"/>
  <cols>
    <col min="1" max="1" width="51" style="5" customWidth="1"/>
    <col min="2" max="2" width="19.26953125" style="5" bestFit="1" customWidth="1"/>
    <col min="3" max="3" width="12.26953125" style="5" customWidth="1"/>
    <col min="4" max="4" width="18.453125" style="5" customWidth="1"/>
    <col min="5" max="5" width="13.453125" style="5" customWidth="1"/>
    <col min="6" max="6" width="34.81640625" style="5" customWidth="1"/>
    <col min="7" max="7" width="48.453125" style="5" customWidth="1"/>
    <col min="8" max="8" width="5" style="5" customWidth="1"/>
    <col min="9" max="9" width="0" style="5" hidden="1" customWidth="1"/>
    <col min="10" max="16384" width="9.1796875" style="5" hidden="1"/>
  </cols>
  <sheetData>
    <row r="1" spans="1:8" ht="16" thickBot="1" x14ac:dyDescent="0.4">
      <c r="A1" s="583" t="s">
        <v>22</v>
      </c>
      <c r="B1" s="583"/>
      <c r="C1" s="583"/>
      <c r="D1" s="583"/>
      <c r="E1" s="583"/>
      <c r="F1" s="583"/>
      <c r="G1" s="583"/>
      <c r="H1" s="337"/>
    </row>
    <row r="2" spans="1:8" ht="52.5" customHeight="1" x14ac:dyDescent="0.35">
      <c r="A2" s="606" t="s">
        <v>296</v>
      </c>
      <c r="B2" s="782" t="s">
        <v>1737</v>
      </c>
      <c r="C2" s="783"/>
      <c r="D2" s="783"/>
      <c r="E2" s="783"/>
      <c r="F2" s="783"/>
      <c r="G2" s="783"/>
      <c r="H2" s="337"/>
    </row>
    <row r="3" spans="1:8" ht="19.5" customHeight="1" thickBot="1" x14ac:dyDescent="0.4">
      <c r="A3" s="606"/>
      <c r="B3" s="615" t="s">
        <v>297</v>
      </c>
      <c r="C3" s="616"/>
      <c r="D3" s="616"/>
      <c r="E3" s="616"/>
      <c r="F3" s="616"/>
      <c r="G3" s="616"/>
      <c r="H3" s="337"/>
    </row>
    <row r="4" spans="1:8" ht="28.5" customHeight="1" x14ac:dyDescent="0.35">
      <c r="A4" s="337"/>
      <c r="B4" s="337"/>
      <c r="C4" s="337"/>
      <c r="D4" s="337"/>
      <c r="E4" s="337"/>
      <c r="F4" s="337"/>
      <c r="G4" s="337"/>
      <c r="H4" s="337"/>
    </row>
    <row r="5" spans="1:8" s="36" customFormat="1" ht="25.5" customHeight="1" x14ac:dyDescent="0.35">
      <c r="A5" s="607" t="s">
        <v>298</v>
      </c>
      <c r="B5" s="607"/>
      <c r="C5" s="607"/>
      <c r="D5" s="607"/>
      <c r="E5" s="607"/>
      <c r="F5" s="607"/>
      <c r="G5" s="607"/>
      <c r="H5" s="339"/>
    </row>
    <row r="6" spans="1:8" s="4" customFormat="1" ht="53.5" customHeight="1" x14ac:dyDescent="0.45">
      <c r="A6" s="543" t="s">
        <v>234</v>
      </c>
      <c r="B6" s="544" t="s">
        <v>1759</v>
      </c>
      <c r="C6" s="543" t="s">
        <v>299</v>
      </c>
      <c r="D6" s="544" t="s">
        <v>300</v>
      </c>
      <c r="E6" s="544" t="s">
        <v>301</v>
      </c>
      <c r="F6" s="544" t="s">
        <v>302</v>
      </c>
      <c r="G6" s="543" t="s">
        <v>238</v>
      </c>
    </row>
    <row r="7" spans="1:8" s="36" customFormat="1" ht="19.5" customHeight="1" x14ac:dyDescent="0.35">
      <c r="A7" s="268" t="s">
        <v>303</v>
      </c>
      <c r="B7" s="89">
        <v>0</v>
      </c>
      <c r="C7" s="255" t="s">
        <v>304</v>
      </c>
      <c r="D7" s="92">
        <v>0</v>
      </c>
      <c r="E7" s="258">
        <f>IFERROR(D7/B7,0)</f>
        <v>0</v>
      </c>
      <c r="F7" s="259"/>
      <c r="G7" s="260"/>
      <c r="H7" s="57"/>
    </row>
    <row r="8" spans="1:8" s="36" customFormat="1" ht="19.5" customHeight="1" x14ac:dyDescent="0.35">
      <c r="A8" s="269" t="s">
        <v>305</v>
      </c>
      <c r="B8" s="89">
        <v>0</v>
      </c>
      <c r="C8" s="256" t="s">
        <v>304</v>
      </c>
      <c r="D8" s="90">
        <v>0</v>
      </c>
      <c r="E8" s="261">
        <f t="shared" ref="E8:E22" si="0">IFERROR(D8/B8,0)</f>
        <v>0</v>
      </c>
      <c r="F8" s="262"/>
      <c r="G8" s="262"/>
      <c r="H8" s="57"/>
    </row>
    <row r="9" spans="1:8" s="36" customFormat="1" ht="19.5" customHeight="1" x14ac:dyDescent="0.35">
      <c r="A9" s="270"/>
      <c r="B9" s="58"/>
      <c r="C9" s="340"/>
      <c r="D9" s="58"/>
      <c r="E9" s="58"/>
      <c r="F9" s="339"/>
      <c r="G9" s="339"/>
      <c r="H9" s="57"/>
    </row>
    <row r="10" spans="1:8" s="59" customFormat="1" ht="19.5" customHeight="1" thickBot="1" x14ac:dyDescent="0.4">
      <c r="A10" s="271" t="s">
        <v>1738</v>
      </c>
      <c r="B10" s="91">
        <v>0</v>
      </c>
      <c r="C10" s="255" t="s">
        <v>306</v>
      </c>
      <c r="D10" s="92">
        <v>0</v>
      </c>
      <c r="E10" s="258">
        <f t="shared" si="0"/>
        <v>0</v>
      </c>
      <c r="F10" s="259"/>
      <c r="G10" s="260"/>
      <c r="H10" s="60"/>
    </row>
    <row r="11" spans="1:8" s="59" customFormat="1" ht="19.5" customHeight="1" thickBot="1" x14ac:dyDescent="0.4">
      <c r="A11" s="271" t="s">
        <v>1739</v>
      </c>
      <c r="B11" s="91"/>
      <c r="C11" s="255"/>
      <c r="D11" s="92"/>
      <c r="E11" s="258"/>
      <c r="F11" s="259"/>
      <c r="G11" s="260"/>
      <c r="H11" s="60"/>
    </row>
    <row r="12" spans="1:8" s="61" customFormat="1" ht="19.5" customHeight="1" thickBot="1" x14ac:dyDescent="0.4">
      <c r="A12" s="272" t="s">
        <v>307</v>
      </c>
      <c r="B12" s="91">
        <v>0</v>
      </c>
      <c r="C12" s="257" t="s">
        <v>306</v>
      </c>
      <c r="D12" s="94">
        <v>0</v>
      </c>
      <c r="E12" s="263">
        <f t="shared" si="0"/>
        <v>0</v>
      </c>
      <c r="F12" s="429"/>
      <c r="G12" s="267"/>
      <c r="H12" s="62"/>
    </row>
    <row r="13" spans="1:8" s="61" customFormat="1" ht="19.5" customHeight="1" thickBot="1" x14ac:dyDescent="0.4">
      <c r="A13" s="272" t="s">
        <v>1741</v>
      </c>
      <c r="B13" s="91"/>
      <c r="C13" s="257"/>
      <c r="D13" s="94"/>
      <c r="E13" s="263"/>
      <c r="F13" s="267"/>
      <c r="G13" s="267"/>
      <c r="H13" s="62"/>
    </row>
    <row r="14" spans="1:8" s="61" customFormat="1" ht="19.5" customHeight="1" thickBot="1" x14ac:dyDescent="0.4">
      <c r="A14" s="273" t="s">
        <v>1740</v>
      </c>
      <c r="B14" s="93">
        <v>0</v>
      </c>
      <c r="C14" s="257" t="s">
        <v>306</v>
      </c>
      <c r="D14" s="94">
        <v>0</v>
      </c>
      <c r="E14" s="263">
        <f>IFERROR(D14/B14,0)</f>
        <v>0</v>
      </c>
      <c r="F14" s="264"/>
      <c r="G14" s="265"/>
      <c r="H14" s="62"/>
    </row>
    <row r="15" spans="1:8" s="61" customFormat="1" ht="19.5" customHeight="1" thickBot="1" x14ac:dyDescent="0.4">
      <c r="A15" s="272" t="s">
        <v>308</v>
      </c>
      <c r="B15" s="93">
        <v>0</v>
      </c>
      <c r="C15" s="257" t="s">
        <v>306</v>
      </c>
      <c r="D15" s="94">
        <v>0</v>
      </c>
      <c r="E15" s="263">
        <f t="shared" si="0"/>
        <v>0</v>
      </c>
      <c r="F15" s="264"/>
      <c r="G15" s="265"/>
      <c r="H15" s="62"/>
    </row>
    <row r="16" spans="1:8" s="61" customFormat="1" ht="19.5" customHeight="1" thickBot="1" x14ac:dyDescent="0.4">
      <c r="A16" s="272" t="s">
        <v>309</v>
      </c>
      <c r="B16" s="93">
        <v>0</v>
      </c>
      <c r="C16" s="257" t="s">
        <v>306</v>
      </c>
      <c r="D16" s="94">
        <v>0</v>
      </c>
      <c r="E16" s="263">
        <f t="shared" si="0"/>
        <v>0</v>
      </c>
      <c r="F16" s="264"/>
      <c r="G16" s="265"/>
      <c r="H16" s="62"/>
    </row>
    <row r="17" spans="1:8" s="36" customFormat="1" ht="19.5" customHeight="1" x14ac:dyDescent="0.35">
      <c r="A17" s="274" t="s">
        <v>310</v>
      </c>
      <c r="B17" s="89">
        <v>0</v>
      </c>
      <c r="C17" s="256" t="s">
        <v>306</v>
      </c>
      <c r="D17" s="90">
        <v>0</v>
      </c>
      <c r="E17" s="261">
        <f t="shared" si="0"/>
        <v>0</v>
      </c>
      <c r="F17" s="266"/>
      <c r="G17" s="262"/>
      <c r="H17" s="57"/>
    </row>
    <row r="18" spans="1:8" s="36" customFormat="1" ht="19.5" customHeight="1" x14ac:dyDescent="0.35">
      <c r="A18" s="270"/>
      <c r="B18" s="340"/>
      <c r="C18" s="340"/>
      <c r="D18" s="58"/>
      <c r="E18" s="58"/>
      <c r="F18" s="340"/>
      <c r="G18" s="340"/>
      <c r="H18" s="339"/>
    </row>
    <row r="19" spans="1:8" s="59" customFormat="1" ht="19.5" customHeight="1" thickBot="1" x14ac:dyDescent="0.4">
      <c r="A19" s="271" t="s">
        <v>311</v>
      </c>
      <c r="B19" s="91">
        <v>0</v>
      </c>
      <c r="C19" s="255" t="s">
        <v>312</v>
      </c>
      <c r="D19" s="92">
        <v>0</v>
      </c>
      <c r="E19" s="258">
        <f t="shared" si="0"/>
        <v>0</v>
      </c>
      <c r="F19" s="262"/>
      <c r="G19" s="260"/>
      <c r="H19" s="341"/>
    </row>
    <row r="20" spans="1:8" s="61" customFormat="1" ht="19.5" customHeight="1" thickBot="1" x14ac:dyDescent="0.4">
      <c r="A20" s="272" t="s">
        <v>313</v>
      </c>
      <c r="B20" s="93">
        <v>0</v>
      </c>
      <c r="C20" s="257" t="s">
        <v>314</v>
      </c>
      <c r="D20" s="94">
        <v>0</v>
      </c>
      <c r="E20" s="263">
        <f t="shared" si="0"/>
        <v>0</v>
      </c>
      <c r="F20" s="265"/>
      <c r="G20" s="265"/>
      <c r="H20" s="342"/>
    </row>
    <row r="21" spans="1:8" s="61" customFormat="1" ht="19.5" customHeight="1" thickBot="1" x14ac:dyDescent="0.4">
      <c r="A21" s="272" t="s">
        <v>315</v>
      </c>
      <c r="B21" s="93">
        <v>0</v>
      </c>
      <c r="C21" s="257" t="s">
        <v>314</v>
      </c>
      <c r="D21" s="94">
        <v>0</v>
      </c>
      <c r="E21" s="263">
        <f t="shared" si="0"/>
        <v>0</v>
      </c>
      <c r="F21" s="265"/>
      <c r="G21" s="265"/>
      <c r="H21" s="342"/>
    </row>
    <row r="22" spans="1:8" s="36" customFormat="1" ht="19.5" customHeight="1" x14ac:dyDescent="0.35">
      <c r="A22" s="275" t="s">
        <v>316</v>
      </c>
      <c r="B22" s="89">
        <v>0</v>
      </c>
      <c r="C22" s="343" t="s">
        <v>317</v>
      </c>
      <c r="D22" s="90">
        <v>0</v>
      </c>
      <c r="E22" s="261">
        <f t="shared" si="0"/>
        <v>0</v>
      </c>
      <c r="F22" s="266"/>
      <c r="G22" s="262"/>
      <c r="H22" s="339"/>
    </row>
    <row r="23" spans="1:8" x14ac:dyDescent="0.35">
      <c r="A23" s="337"/>
      <c r="B23" s="337"/>
      <c r="C23" s="337"/>
      <c r="D23" s="11"/>
      <c r="E23" s="11"/>
      <c r="F23" s="337"/>
      <c r="G23" s="337"/>
      <c r="H23" s="337"/>
    </row>
    <row r="24" spans="1:8" customFormat="1" ht="18.649999999999999" customHeight="1" x14ac:dyDescent="0.35">
      <c r="A24" s="608" t="s">
        <v>318</v>
      </c>
      <c r="B24" s="608"/>
      <c r="C24" s="608"/>
      <c r="D24" s="608"/>
      <c r="E24" s="608"/>
      <c r="F24" s="608"/>
      <c r="G24" s="608"/>
      <c r="H24" s="19"/>
    </row>
    <row r="25" spans="1:8" customFormat="1" ht="18.649999999999999" customHeight="1" x14ac:dyDescent="0.35">
      <c r="A25" s="287" t="s">
        <v>319</v>
      </c>
      <c r="B25" s="93"/>
      <c r="C25" s="93"/>
      <c r="D25" s="93"/>
      <c r="E25" s="93"/>
      <c r="F25" s="93"/>
      <c r="G25" s="93"/>
      <c r="H25" s="19"/>
    </row>
    <row r="26" spans="1:8" customFormat="1" ht="18.649999999999999" customHeight="1" x14ac:dyDescent="0.35">
      <c r="A26" s="288" t="s">
        <v>320</v>
      </c>
      <c r="B26" s="93"/>
      <c r="C26" s="93"/>
      <c r="D26" s="93"/>
      <c r="E26" s="93"/>
      <c r="F26" s="93"/>
      <c r="G26" s="93"/>
      <c r="H26" s="19"/>
    </row>
    <row r="27" spans="1:8" customFormat="1" ht="15.75" customHeight="1" x14ac:dyDescent="0.35">
      <c r="A27" s="288" t="s">
        <v>321</v>
      </c>
      <c r="B27" s="93"/>
      <c r="C27" s="93"/>
      <c r="D27" s="93"/>
      <c r="E27" s="93"/>
      <c r="F27" s="93"/>
      <c r="G27" s="93"/>
      <c r="H27" s="19"/>
    </row>
    <row r="28" spans="1:8" customFormat="1" ht="19.5" customHeight="1" x14ac:dyDescent="0.35">
      <c r="A28" s="288" t="s">
        <v>322</v>
      </c>
      <c r="B28" s="93"/>
      <c r="C28" s="93"/>
      <c r="D28" s="93"/>
      <c r="E28" s="93"/>
      <c r="F28" s="93"/>
      <c r="G28" s="93"/>
      <c r="H28" s="19"/>
    </row>
    <row r="29" spans="1:8" ht="34.5" customHeight="1" x14ac:dyDescent="0.35">
      <c r="A29" s="322" t="s">
        <v>323</v>
      </c>
      <c r="B29" s="93"/>
      <c r="C29" s="93"/>
      <c r="D29" s="93"/>
      <c r="E29" s="93"/>
      <c r="F29" s="93"/>
      <c r="G29" s="93"/>
      <c r="H29" s="337"/>
    </row>
    <row r="30" spans="1:8" x14ac:dyDescent="0.35">
      <c r="A30" s="337"/>
      <c r="B30" s="337"/>
      <c r="C30" s="337"/>
      <c r="D30" s="11"/>
      <c r="E30" s="11"/>
      <c r="F30" s="337"/>
      <c r="G30" s="337"/>
      <c r="H30" s="337"/>
    </row>
    <row r="31" spans="1:8" x14ac:dyDescent="0.35">
      <c r="A31" s="337"/>
      <c r="B31" s="337"/>
      <c r="C31" s="337"/>
      <c r="D31" s="337"/>
      <c r="E31" s="337"/>
      <c r="F31" s="337"/>
      <c r="G31" s="337"/>
      <c r="H31" s="337"/>
    </row>
    <row r="32" spans="1:8" x14ac:dyDescent="0.35">
      <c r="A32" s="337"/>
      <c r="B32" s="337"/>
      <c r="C32" s="337"/>
      <c r="D32" s="337"/>
      <c r="E32" s="337"/>
      <c r="F32" s="337"/>
      <c r="G32" s="337"/>
      <c r="H32" s="337"/>
    </row>
    <row r="33" spans="1:8" x14ac:dyDescent="0.35">
      <c r="A33" s="337"/>
      <c r="B33" s="337"/>
      <c r="C33" s="337"/>
      <c r="D33" s="337"/>
      <c r="E33" s="337"/>
      <c r="F33" s="337"/>
      <c r="G33" s="337"/>
      <c r="H33" s="337"/>
    </row>
    <row r="34" spans="1:8" x14ac:dyDescent="0.35"/>
    <row r="35" spans="1:8" x14ac:dyDescent="0.35"/>
    <row r="36" spans="1:8" x14ac:dyDescent="0.35"/>
    <row r="37" spans="1:8" x14ac:dyDescent="0.35"/>
  </sheetData>
  <sheetProtection selectLockedCells="1"/>
  <conditionalFormatting sqref="E7:E8">
    <cfRule type="expression" dxfId="26" priority="16">
      <formula>$H7=FALSE</formula>
    </cfRule>
  </conditionalFormatting>
  <conditionalFormatting sqref="E10:E17">
    <cfRule type="expression" dxfId="25" priority="2">
      <formula>$H10=FALSE</formula>
    </cfRule>
  </conditionalFormatting>
  <pageMargins left="0.7" right="0.7" top="0.75" bottom="0.75" header="0.3" footer="0.3"/>
  <pageSetup scale="73"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Source!$D$1:$D$7</xm:f>
          </x14:formula1>
          <xm:sqref>C22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pageSetUpPr fitToPage="1"/>
  </sheetPr>
  <dimension ref="A1:P39"/>
  <sheetViews>
    <sheetView showGridLines="0" zoomScale="70" zoomScaleNormal="70" workbookViewId="0">
      <selection activeCell="B2" sqref="B2:G2"/>
    </sheetView>
  </sheetViews>
  <sheetFormatPr defaultColWidth="0" defaultRowHeight="14.5" zeroHeight="1" x14ac:dyDescent="0.35"/>
  <cols>
    <col min="1" max="1" width="51" bestFit="1" customWidth="1"/>
    <col min="2" max="2" width="19.26953125" bestFit="1" customWidth="1"/>
    <col min="3" max="3" width="12" bestFit="1" customWidth="1"/>
    <col min="4" max="4" width="21.81640625" customWidth="1"/>
    <col min="5" max="5" width="13.7265625" customWidth="1"/>
    <col min="6" max="6" width="47.7265625" customWidth="1"/>
    <col min="7" max="7" width="51.1796875" customWidth="1"/>
    <col min="8" max="8" width="4.81640625" customWidth="1"/>
    <col min="9" max="16" width="0" hidden="1" customWidth="1"/>
    <col min="17" max="16384" width="9.1796875" hidden="1"/>
  </cols>
  <sheetData>
    <row r="1" spans="1:15" ht="15" thickBot="1" x14ac:dyDescent="0.4">
      <c r="A1" s="583" t="s">
        <v>22</v>
      </c>
      <c r="B1" s="583"/>
      <c r="C1" s="583"/>
      <c r="D1" s="583"/>
      <c r="E1" s="583"/>
      <c r="F1" s="583"/>
      <c r="G1" s="583"/>
    </row>
    <row r="2" spans="1:15" ht="46" customHeight="1" x14ac:dyDescent="0.35">
      <c r="A2" s="643" t="s">
        <v>324</v>
      </c>
      <c r="B2" s="807" t="s">
        <v>325</v>
      </c>
      <c r="C2" s="808"/>
      <c r="D2" s="808"/>
      <c r="E2" s="808"/>
      <c r="F2" s="808"/>
      <c r="G2" s="808"/>
      <c r="H2" s="9"/>
      <c r="I2" s="9"/>
      <c r="J2" s="9"/>
      <c r="K2" s="9"/>
      <c r="L2" s="9"/>
      <c r="M2" s="9"/>
      <c r="N2" s="9"/>
      <c r="O2" s="9"/>
    </row>
    <row r="3" spans="1:15" ht="21" customHeight="1" thickBot="1" x14ac:dyDescent="0.4">
      <c r="A3" s="606"/>
      <c r="B3" s="615" t="s">
        <v>226</v>
      </c>
      <c r="C3" s="616"/>
      <c r="D3" s="616"/>
      <c r="E3" s="616"/>
      <c r="F3" s="616"/>
      <c r="G3" s="616"/>
      <c r="H3" s="9"/>
      <c r="I3" s="9"/>
      <c r="J3" s="9"/>
      <c r="K3" s="9"/>
      <c r="L3" s="9"/>
      <c r="M3" s="9"/>
      <c r="N3" s="9"/>
      <c r="O3" s="9"/>
    </row>
    <row r="4" spans="1:15" ht="18.75" customHeight="1" x14ac:dyDescent="0.35"/>
    <row r="5" spans="1:15" ht="23.25" customHeight="1" thickBot="1" x14ac:dyDescent="0.4">
      <c r="A5" s="609" t="s">
        <v>326</v>
      </c>
      <c r="B5" s="609"/>
      <c r="C5" s="609"/>
      <c r="D5" s="609"/>
      <c r="E5" s="609"/>
      <c r="F5" s="609"/>
      <c r="G5" s="609"/>
    </row>
    <row r="6" spans="1:15" s="4" customFormat="1" ht="42" customHeight="1" thickBot="1" x14ac:dyDescent="0.5">
      <c r="A6" s="547" t="s">
        <v>327</v>
      </c>
      <c r="B6" s="546" t="s">
        <v>1755</v>
      </c>
      <c r="C6" s="547" t="s">
        <v>299</v>
      </c>
      <c r="D6" s="546" t="s">
        <v>300</v>
      </c>
      <c r="E6" s="546" t="s">
        <v>301</v>
      </c>
      <c r="F6" s="546" t="s">
        <v>302</v>
      </c>
      <c r="G6" s="547" t="s">
        <v>238</v>
      </c>
    </row>
    <row r="7" spans="1:15" s="65" customFormat="1" ht="19.5" customHeight="1" thickBot="1" x14ac:dyDescent="0.4">
      <c r="A7" s="276" t="s">
        <v>328</v>
      </c>
      <c r="B7" s="74">
        <v>0</v>
      </c>
      <c r="C7" s="141" t="s">
        <v>306</v>
      </c>
      <c r="D7" s="69">
        <v>0</v>
      </c>
      <c r="E7" s="278">
        <f t="shared" ref="E7:E16" si="0">IFERROR(D7/B7,0)</f>
        <v>0</v>
      </c>
      <c r="F7" s="70"/>
      <c r="G7" s="344"/>
      <c r="H7" s="66"/>
    </row>
    <row r="8" spans="1:15" s="65" customFormat="1" ht="19.5" customHeight="1" thickBot="1" x14ac:dyDescent="0.4">
      <c r="A8" s="276" t="s">
        <v>329</v>
      </c>
      <c r="B8" s="74">
        <v>0</v>
      </c>
      <c r="C8" s="141" t="s">
        <v>306</v>
      </c>
      <c r="D8" s="69">
        <v>0</v>
      </c>
      <c r="E8" s="278">
        <f t="shared" si="0"/>
        <v>0</v>
      </c>
      <c r="F8" s="70"/>
      <c r="G8" s="344"/>
      <c r="H8" s="66"/>
    </row>
    <row r="9" spans="1:15" s="65" customFormat="1" ht="19.5" customHeight="1" thickBot="1" x14ac:dyDescent="0.4">
      <c r="A9" s="276" t="s">
        <v>1470</v>
      </c>
      <c r="B9" s="74">
        <v>0</v>
      </c>
      <c r="C9" s="141" t="s">
        <v>306</v>
      </c>
      <c r="D9" s="69">
        <v>0</v>
      </c>
      <c r="E9" s="278">
        <f t="shared" si="0"/>
        <v>0</v>
      </c>
      <c r="F9" s="70" t="s">
        <v>1473</v>
      </c>
      <c r="G9" s="474"/>
      <c r="H9" s="66"/>
    </row>
    <row r="10" spans="1:15" s="65" customFormat="1" ht="19.5" customHeight="1" thickBot="1" x14ac:dyDescent="0.4">
      <c r="A10" s="276" t="s">
        <v>330</v>
      </c>
      <c r="B10" s="74">
        <v>0</v>
      </c>
      <c r="C10" s="141" t="s">
        <v>306</v>
      </c>
      <c r="D10" s="69">
        <v>0</v>
      </c>
      <c r="E10" s="278">
        <f t="shared" si="0"/>
        <v>0</v>
      </c>
      <c r="F10" s="76"/>
      <c r="G10" s="267"/>
      <c r="H10" s="66"/>
    </row>
    <row r="11" spans="1:15" s="65" customFormat="1" ht="19.5" customHeight="1" thickBot="1" x14ac:dyDescent="0.4">
      <c r="A11" s="276" t="s">
        <v>331</v>
      </c>
      <c r="B11" s="74">
        <v>0</v>
      </c>
      <c r="C11" s="141" t="s">
        <v>306</v>
      </c>
      <c r="D11" s="69">
        <v>0</v>
      </c>
      <c r="E11" s="278">
        <f t="shared" si="0"/>
        <v>0</v>
      </c>
      <c r="F11" s="73"/>
      <c r="G11" s="344"/>
      <c r="H11" s="66"/>
    </row>
    <row r="12" spans="1:15" s="65" customFormat="1" ht="19.5" customHeight="1" thickBot="1" x14ac:dyDescent="0.4">
      <c r="A12" s="276" t="s">
        <v>332</v>
      </c>
      <c r="B12" s="74">
        <v>0</v>
      </c>
      <c r="C12" s="141" t="s">
        <v>306</v>
      </c>
      <c r="D12" s="69">
        <v>0</v>
      </c>
      <c r="E12" s="278">
        <f t="shared" si="0"/>
        <v>0</v>
      </c>
      <c r="F12" s="73"/>
      <c r="G12" s="344"/>
      <c r="H12" s="66"/>
    </row>
    <row r="13" spans="1:15" s="65" customFormat="1" ht="19.5" customHeight="1" thickBot="1" x14ac:dyDescent="0.4">
      <c r="A13" s="276" t="s">
        <v>333</v>
      </c>
      <c r="B13" s="74" t="s">
        <v>294</v>
      </c>
      <c r="C13" s="141" t="s">
        <v>306</v>
      </c>
      <c r="D13" s="69" t="s">
        <v>294</v>
      </c>
      <c r="E13" s="278">
        <f t="shared" si="0"/>
        <v>0</v>
      </c>
      <c r="F13" s="73"/>
      <c r="G13" s="344"/>
      <c r="H13" s="66"/>
    </row>
    <row r="14" spans="1:15" s="65" customFormat="1" ht="19.5" customHeight="1" thickBot="1" x14ac:dyDescent="0.4">
      <c r="A14" s="276" t="s">
        <v>334</v>
      </c>
      <c r="B14" s="74">
        <v>0</v>
      </c>
      <c r="C14" s="141" t="s">
        <v>306</v>
      </c>
      <c r="D14" s="69">
        <v>0</v>
      </c>
      <c r="E14" s="278">
        <f t="shared" si="0"/>
        <v>0</v>
      </c>
      <c r="F14" s="70"/>
      <c r="G14" s="344"/>
      <c r="H14" s="66"/>
    </row>
    <row r="15" spans="1:15" s="65" customFormat="1" ht="19.5" customHeight="1" thickBot="1" x14ac:dyDescent="0.4">
      <c r="A15" s="276" t="s">
        <v>335</v>
      </c>
      <c r="B15" s="74">
        <v>0</v>
      </c>
      <c r="C15" s="141" t="s">
        <v>240</v>
      </c>
      <c r="D15" s="69">
        <v>0</v>
      </c>
      <c r="E15" s="278">
        <f t="shared" si="0"/>
        <v>0</v>
      </c>
      <c r="F15" s="76" t="s">
        <v>336</v>
      </c>
      <c r="G15" s="344"/>
      <c r="H15" s="66"/>
    </row>
    <row r="16" spans="1:15" s="65" customFormat="1" ht="19.5" customHeight="1" thickBot="1" x14ac:dyDescent="0.4">
      <c r="A16" s="276" t="s">
        <v>337</v>
      </c>
      <c r="B16" s="68">
        <v>0</v>
      </c>
      <c r="C16" s="277" t="s">
        <v>317</v>
      </c>
      <c r="D16" s="69">
        <v>0</v>
      </c>
      <c r="E16" s="278">
        <f t="shared" si="0"/>
        <v>0</v>
      </c>
      <c r="F16" s="345"/>
      <c r="G16" s="344"/>
      <c r="H16" s="66"/>
    </row>
    <row r="17" spans="1:8" ht="16.5" customHeight="1" x14ac:dyDescent="0.35">
      <c r="A17" s="337"/>
      <c r="B17" s="337"/>
      <c r="C17" s="337"/>
      <c r="D17" s="337"/>
      <c r="E17" s="337"/>
      <c r="F17" s="337"/>
      <c r="G17" s="337"/>
    </row>
    <row r="18" spans="1:8" s="8" customFormat="1" ht="21" x14ac:dyDescent="0.5">
      <c r="A18" s="607" t="s">
        <v>338</v>
      </c>
      <c r="B18" s="607"/>
      <c r="C18" s="607"/>
      <c r="D18" s="607"/>
      <c r="E18" s="607"/>
      <c r="F18" s="607"/>
      <c r="G18" s="607"/>
    </row>
    <row r="19" spans="1:8" s="610" customFormat="1" ht="43.5" customHeight="1" thickBot="1" x14ac:dyDescent="0.4">
      <c r="A19" s="784" t="s">
        <v>1469</v>
      </c>
      <c r="B19" s="784"/>
      <c r="C19" s="784"/>
      <c r="D19" s="784"/>
      <c r="E19" s="784"/>
      <c r="F19" s="784"/>
      <c r="G19" s="784"/>
    </row>
    <row r="20" spans="1:8" s="23" customFormat="1" ht="42" customHeight="1" thickBot="1" x14ac:dyDescent="0.4">
      <c r="A20" s="67" t="s">
        <v>339</v>
      </c>
      <c r="B20" s="75" t="s">
        <v>1755</v>
      </c>
      <c r="C20" s="67" t="s">
        <v>299</v>
      </c>
      <c r="D20" s="67" t="s">
        <v>300</v>
      </c>
      <c r="E20" s="75" t="s">
        <v>237</v>
      </c>
      <c r="F20" s="67" t="s">
        <v>340</v>
      </c>
      <c r="G20" s="67" t="s">
        <v>238</v>
      </c>
    </row>
    <row r="21" spans="1:8" ht="16" thickBot="1" x14ac:dyDescent="0.4">
      <c r="A21" s="276"/>
      <c r="B21" s="68">
        <v>0</v>
      </c>
      <c r="C21" s="281"/>
      <c r="D21" s="69">
        <v>0</v>
      </c>
      <c r="E21" s="279">
        <f t="shared" ref="E21:E26" si="1">IFERROR(D21/B21,0)</f>
        <v>0</v>
      </c>
      <c r="F21" s="70"/>
      <c r="G21" s="344"/>
      <c r="H21" s="3"/>
    </row>
    <row r="22" spans="1:8" s="63" customFormat="1" ht="16" thickBot="1" x14ac:dyDescent="0.4">
      <c r="A22" s="283"/>
      <c r="B22" s="71">
        <v>0</v>
      </c>
      <c r="C22" s="282"/>
      <c r="D22" s="72">
        <v>0</v>
      </c>
      <c r="E22" s="280">
        <f t="shared" si="1"/>
        <v>0</v>
      </c>
      <c r="F22" s="56"/>
      <c r="G22" s="346"/>
      <c r="H22" s="64"/>
    </row>
    <row r="23" spans="1:8" s="65" customFormat="1" ht="16" thickBot="1" x14ac:dyDescent="0.4">
      <c r="A23" s="276"/>
      <c r="B23" s="68">
        <v>0</v>
      </c>
      <c r="C23" s="281"/>
      <c r="D23" s="69">
        <v>0</v>
      </c>
      <c r="E23" s="280">
        <f t="shared" si="1"/>
        <v>0</v>
      </c>
      <c r="F23" s="70"/>
      <c r="G23" s="344"/>
      <c r="H23" s="66"/>
    </row>
    <row r="24" spans="1:8" s="65" customFormat="1" ht="16" thickBot="1" x14ac:dyDescent="0.4">
      <c r="A24" s="276"/>
      <c r="B24" s="68">
        <v>0</v>
      </c>
      <c r="C24" s="281"/>
      <c r="D24" s="69">
        <v>0</v>
      </c>
      <c r="E24" s="279">
        <f t="shared" si="1"/>
        <v>0</v>
      </c>
      <c r="F24" s="70"/>
      <c r="G24" s="344"/>
      <c r="H24" s="66"/>
    </row>
    <row r="25" spans="1:8" s="65" customFormat="1" ht="16" thickBot="1" x14ac:dyDescent="0.4">
      <c r="A25" s="284"/>
      <c r="B25" s="68">
        <v>0</v>
      </c>
      <c r="C25" s="281"/>
      <c r="D25" s="69">
        <v>0</v>
      </c>
      <c r="E25" s="279">
        <f t="shared" si="1"/>
        <v>0</v>
      </c>
      <c r="F25" s="70"/>
      <c r="G25" s="344"/>
      <c r="H25" s="66"/>
    </row>
    <row r="26" spans="1:8" s="65" customFormat="1" ht="16" thickBot="1" x14ac:dyDescent="0.4">
      <c r="A26" s="284"/>
      <c r="B26" s="68">
        <v>0</v>
      </c>
      <c r="C26" s="281"/>
      <c r="D26" s="69">
        <v>0</v>
      </c>
      <c r="E26" s="279">
        <f t="shared" si="1"/>
        <v>0</v>
      </c>
      <c r="F26" s="345"/>
      <c r="G26" s="344"/>
      <c r="H26" s="66"/>
    </row>
    <row r="27" spans="1:8" x14ac:dyDescent="0.35">
      <c r="A27" s="143"/>
    </row>
    <row r="28" spans="1:8" ht="18.649999999999999" customHeight="1" x14ac:dyDescent="0.35">
      <c r="A28" s="608" t="s">
        <v>341</v>
      </c>
      <c r="B28" s="608"/>
      <c r="C28" s="608"/>
      <c r="D28" s="608"/>
      <c r="E28" s="608"/>
      <c r="F28" s="608"/>
      <c r="G28" s="608"/>
      <c r="H28" s="19"/>
    </row>
    <row r="29" spans="1:8" ht="19" customHeight="1" x14ac:dyDescent="0.35">
      <c r="A29" s="287" t="s">
        <v>319</v>
      </c>
      <c r="B29" s="93"/>
      <c r="C29" s="93"/>
      <c r="D29" s="93"/>
      <c r="E29" s="93"/>
      <c r="F29" s="93"/>
      <c r="G29" s="93"/>
      <c r="H29" s="19"/>
    </row>
    <row r="30" spans="1:8" ht="19" customHeight="1" x14ac:dyDescent="0.35">
      <c r="A30" s="288" t="s">
        <v>320</v>
      </c>
      <c r="B30" s="93"/>
      <c r="C30" s="93"/>
      <c r="D30" s="93"/>
      <c r="E30" s="93"/>
      <c r="F30" s="93"/>
      <c r="G30" s="93"/>
      <c r="H30" s="19"/>
    </row>
    <row r="31" spans="1:8" ht="19" customHeight="1" x14ac:dyDescent="0.35">
      <c r="A31" s="288" t="s">
        <v>321</v>
      </c>
      <c r="B31" s="93"/>
      <c r="C31" s="93"/>
      <c r="D31" s="93"/>
      <c r="E31" s="93"/>
      <c r="F31" s="93"/>
      <c r="G31" s="93"/>
      <c r="H31" s="19"/>
    </row>
    <row r="32" spans="1:8" ht="19" customHeight="1" x14ac:dyDescent="0.35">
      <c r="A32" s="288" t="s">
        <v>322</v>
      </c>
      <c r="B32" s="93"/>
      <c r="C32" s="93"/>
      <c r="D32" s="93"/>
      <c r="E32" s="93"/>
      <c r="F32" s="93"/>
      <c r="G32" s="93"/>
      <c r="H32" s="19"/>
    </row>
    <row r="33" customFormat="1" x14ac:dyDescent="0.35"/>
    <row r="34" customFormat="1" x14ac:dyDescent="0.35"/>
    <row r="35" customFormat="1" x14ac:dyDescent="0.35"/>
    <row r="36" customFormat="1" x14ac:dyDescent="0.35"/>
    <row r="37" customFormat="1" x14ac:dyDescent="0.35"/>
    <row r="38" customFormat="1" x14ac:dyDescent="0.35"/>
    <row r="39" customFormat="1" x14ac:dyDescent="0.35"/>
  </sheetData>
  <sheetProtection selectLockedCells="1"/>
  <conditionalFormatting sqref="E7:E8 E10:E16">
    <cfRule type="expression" dxfId="24" priority="17">
      <formula>$H7=FALSE</formula>
    </cfRule>
  </conditionalFormatting>
  <conditionalFormatting sqref="E21:E26">
    <cfRule type="expression" dxfId="23" priority="1">
      <formula>$H21=FALSE</formula>
    </cfRule>
  </conditionalFormatting>
  <pageMargins left="0.7" right="0.7" top="0.75" bottom="0.75" header="0.3" footer="0.3"/>
  <pageSetup scale="69"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Source!D1:D7</xm:f>
          </x14:formula1>
          <xm:sqref>C16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7">
    <tabColor rgb="FF92D050"/>
  </sheetPr>
  <dimension ref="A1:BG53"/>
  <sheetViews>
    <sheetView topLeftCell="B12" workbookViewId="0">
      <selection activeCell="H25" sqref="H25"/>
    </sheetView>
  </sheetViews>
  <sheetFormatPr defaultColWidth="8.81640625" defaultRowHeight="14.5" x14ac:dyDescent="0.35"/>
  <cols>
    <col min="1" max="1" width="50.7265625" bestFit="1" customWidth="1"/>
    <col min="2" max="2" width="50.7265625" customWidth="1"/>
    <col min="4" max="4" width="13.1796875" bestFit="1" customWidth="1"/>
    <col min="6" max="6" width="41.26953125" customWidth="1"/>
    <col min="7" max="7" width="22.1796875" style="50" customWidth="1"/>
    <col min="9" max="9" width="26.453125" bestFit="1" customWidth="1"/>
    <col min="18" max="18" width="9.1796875"/>
    <col min="19" max="19" width="14.26953125" bestFit="1" customWidth="1"/>
    <col min="20" max="20" width="29" bestFit="1" customWidth="1"/>
    <col min="21" max="22" width="49" bestFit="1" customWidth="1"/>
    <col min="24" max="24" width="44.1796875" bestFit="1" customWidth="1"/>
    <col min="26" max="26" width="44.1796875" bestFit="1" customWidth="1"/>
    <col min="28" max="28" width="44.1796875" bestFit="1" customWidth="1"/>
    <col min="30" max="30" width="39.1796875" bestFit="1" customWidth="1"/>
    <col min="33" max="33" width="43.81640625" bestFit="1" customWidth="1"/>
    <col min="35" max="35" width="32.7265625" bestFit="1" customWidth="1"/>
    <col min="37" max="37" width="37.26953125" bestFit="1" customWidth="1"/>
    <col min="39" max="39" width="26.1796875" bestFit="1" customWidth="1"/>
    <col min="43" max="43" width="18.1796875" bestFit="1" customWidth="1"/>
    <col min="48" max="48" width="12.26953125" bestFit="1" customWidth="1"/>
    <col min="59" max="59" width="24.81640625" customWidth="1"/>
  </cols>
  <sheetData>
    <row r="1" spans="1:59" ht="15" customHeight="1" x14ac:dyDescent="0.35">
      <c r="A1" s="1" t="s">
        <v>271</v>
      </c>
      <c r="B1" s="1" t="s">
        <v>271</v>
      </c>
      <c r="D1" s="1" t="s">
        <v>317</v>
      </c>
      <c r="F1" s="12" t="s">
        <v>385</v>
      </c>
      <c r="G1" s="49" t="s">
        <v>1775</v>
      </c>
      <c r="I1" s="12" t="s">
        <v>216</v>
      </c>
      <c r="L1" s="1" t="s">
        <v>757</v>
      </c>
      <c r="M1" s="1" t="s">
        <v>758</v>
      </c>
      <c r="N1" s="1" t="s">
        <v>333</v>
      </c>
      <c r="O1" s="1" t="s">
        <v>759</v>
      </c>
      <c r="P1" s="2" t="s">
        <v>760</v>
      </c>
      <c r="Q1" s="2" t="s">
        <v>761</v>
      </c>
      <c r="S1" s="1" t="s">
        <v>216</v>
      </c>
      <c r="T1" s="1" t="s">
        <v>216</v>
      </c>
      <c r="U1" s="1" t="s">
        <v>216</v>
      </c>
      <c r="V1" s="1" t="s">
        <v>216</v>
      </c>
      <c r="W1" s="1" t="s">
        <v>216</v>
      </c>
      <c r="X1" s="1" t="s">
        <v>216</v>
      </c>
      <c r="Z1" s="1" t="s">
        <v>381</v>
      </c>
      <c r="AB1" s="1" t="s">
        <v>216</v>
      </c>
      <c r="AD1" s="12" t="s">
        <v>216</v>
      </c>
      <c r="AG1" s="12" t="s">
        <v>295</v>
      </c>
      <c r="AI1" s="12" t="s">
        <v>381</v>
      </c>
      <c r="AK1" s="12" t="s">
        <v>762</v>
      </c>
      <c r="AM1" s="12" t="s">
        <v>295</v>
      </c>
      <c r="AO1" s="12" t="s">
        <v>216</v>
      </c>
      <c r="AQ1" s="12" t="s">
        <v>581</v>
      </c>
      <c r="AS1" s="12" t="s">
        <v>216</v>
      </c>
      <c r="AV1" s="12" t="s">
        <v>216</v>
      </c>
      <c r="AZ1" s="12" t="s">
        <v>216</v>
      </c>
      <c r="BC1" s="407" t="s">
        <v>928</v>
      </c>
      <c r="BD1" s="407" t="s">
        <v>931</v>
      </c>
      <c r="BE1" s="407" t="s">
        <v>932</v>
      </c>
      <c r="BG1" s="12" t="s">
        <v>216</v>
      </c>
    </row>
    <row r="2" spans="1:59" ht="15.5" x14ac:dyDescent="0.35">
      <c r="A2" s="10" t="s">
        <v>763</v>
      </c>
      <c r="B2" s="10" t="s">
        <v>764</v>
      </c>
      <c r="D2" s="10" t="s">
        <v>558</v>
      </c>
      <c r="F2" s="12" t="s">
        <v>49</v>
      </c>
      <c r="G2" s="499" t="s">
        <v>50</v>
      </c>
      <c r="I2" s="10" t="s">
        <v>707</v>
      </c>
      <c r="L2" s="10" t="s">
        <v>304</v>
      </c>
      <c r="M2" s="10" t="s">
        <v>306</v>
      </c>
      <c r="N2" s="10" t="s">
        <v>306</v>
      </c>
      <c r="O2" s="10" t="s">
        <v>314</v>
      </c>
      <c r="P2" s="10" t="s">
        <v>312</v>
      </c>
      <c r="Q2" s="10" t="s">
        <v>304</v>
      </c>
      <c r="S2" s="10" t="s">
        <v>765</v>
      </c>
      <c r="T2" s="10" t="s">
        <v>707</v>
      </c>
      <c r="U2" s="10" t="s">
        <v>766</v>
      </c>
      <c r="V2" s="10" t="s">
        <v>767</v>
      </c>
      <c r="W2" s="10" t="s">
        <v>614</v>
      </c>
      <c r="X2" s="10" t="s">
        <v>768</v>
      </c>
      <c r="Z2" s="10" t="s">
        <v>769</v>
      </c>
      <c r="AB2" s="31" t="s">
        <v>603</v>
      </c>
      <c r="AD2" s="10" t="s">
        <v>770</v>
      </c>
      <c r="AG2" s="10" t="s">
        <v>771</v>
      </c>
      <c r="AI2" s="10" t="s">
        <v>772</v>
      </c>
      <c r="AK2" s="10" t="s">
        <v>394</v>
      </c>
      <c r="AM2" s="10" t="s">
        <v>773</v>
      </c>
      <c r="AO2" t="s">
        <v>774</v>
      </c>
      <c r="AQ2" t="s">
        <v>775</v>
      </c>
      <c r="AS2" t="s">
        <v>707</v>
      </c>
      <c r="AV2" t="s">
        <v>705</v>
      </c>
      <c r="AZ2" s="237" t="s">
        <v>394</v>
      </c>
      <c r="BC2" t="s">
        <v>707</v>
      </c>
      <c r="BD2" t="s">
        <v>707</v>
      </c>
      <c r="BE2" t="s">
        <v>707</v>
      </c>
      <c r="BG2" t="s">
        <v>776</v>
      </c>
    </row>
    <row r="3" spans="1:59" ht="15.5" x14ac:dyDescent="0.35">
      <c r="A3" s="10" t="s">
        <v>777</v>
      </c>
      <c r="B3" s="10" t="s">
        <v>555</v>
      </c>
      <c r="D3" s="10" t="s">
        <v>778</v>
      </c>
      <c r="F3" s="246" t="s">
        <v>1800</v>
      </c>
      <c r="G3" s="498">
        <v>304401</v>
      </c>
      <c r="I3" s="10" t="s">
        <v>706</v>
      </c>
      <c r="L3" s="10" t="s">
        <v>779</v>
      </c>
      <c r="M3" s="10" t="s">
        <v>780</v>
      </c>
      <c r="N3" s="10" t="s">
        <v>761</v>
      </c>
      <c r="O3" s="10" t="s">
        <v>781</v>
      </c>
      <c r="P3" s="10" t="s">
        <v>781</v>
      </c>
      <c r="Q3" s="10" t="s">
        <v>779</v>
      </c>
      <c r="S3" s="10" t="s">
        <v>706</v>
      </c>
      <c r="T3" s="10" t="s">
        <v>706</v>
      </c>
      <c r="U3" s="10" t="s">
        <v>782</v>
      </c>
      <c r="V3" s="10" t="s">
        <v>783</v>
      </c>
      <c r="W3" s="10" t="s">
        <v>604</v>
      </c>
      <c r="X3" s="10" t="s">
        <v>784</v>
      </c>
      <c r="Z3" s="10" t="s">
        <v>785</v>
      </c>
      <c r="AB3" s="31" t="s">
        <v>618</v>
      </c>
      <c r="AD3" s="10" t="s">
        <v>786</v>
      </c>
      <c r="AG3" s="10" t="s">
        <v>787</v>
      </c>
      <c r="AI3" s="10" t="s">
        <v>391</v>
      </c>
      <c r="AK3" s="10" t="s">
        <v>788</v>
      </c>
      <c r="AM3" s="10" t="s">
        <v>789</v>
      </c>
      <c r="AO3" t="s">
        <v>790</v>
      </c>
      <c r="AQ3" t="s">
        <v>791</v>
      </c>
      <c r="AS3" t="s">
        <v>706</v>
      </c>
      <c r="AV3" t="s">
        <v>709</v>
      </c>
      <c r="AZ3" s="237" t="s">
        <v>788</v>
      </c>
      <c r="BC3" t="s">
        <v>706</v>
      </c>
      <c r="BD3" t="s">
        <v>706</v>
      </c>
      <c r="BE3" t="s">
        <v>706</v>
      </c>
      <c r="BG3" t="s">
        <v>792</v>
      </c>
    </row>
    <row r="4" spans="1:59" ht="15.5" x14ac:dyDescent="0.35">
      <c r="A4" s="10" t="s">
        <v>254</v>
      </c>
      <c r="B4" s="10" t="s">
        <v>793</v>
      </c>
      <c r="D4" s="10" t="s">
        <v>553</v>
      </c>
      <c r="F4" s="246" t="s">
        <v>58</v>
      </c>
      <c r="G4" s="498">
        <v>2062731</v>
      </c>
      <c r="I4" s="10" t="s">
        <v>794</v>
      </c>
      <c r="L4" s="10" t="s">
        <v>781</v>
      </c>
      <c r="M4" s="10" t="s">
        <v>761</v>
      </c>
      <c r="O4" s="10" t="s">
        <v>558</v>
      </c>
      <c r="P4" s="10" t="s">
        <v>558</v>
      </c>
      <c r="Q4" s="10" t="s">
        <v>781</v>
      </c>
      <c r="S4" s="10" t="s">
        <v>795</v>
      </c>
      <c r="T4" s="10" t="s">
        <v>796</v>
      </c>
      <c r="U4" s="10" t="s">
        <v>797</v>
      </c>
      <c r="V4" s="10"/>
      <c r="W4" s="10" t="s">
        <v>942</v>
      </c>
      <c r="X4" s="10" t="s">
        <v>337</v>
      </c>
      <c r="Z4" s="10" t="s">
        <v>337</v>
      </c>
      <c r="AB4" s="31" t="s">
        <v>798</v>
      </c>
      <c r="AD4" s="10" t="s">
        <v>799</v>
      </c>
      <c r="AG4" s="10" t="s">
        <v>800</v>
      </c>
      <c r="AI4" s="10" t="s">
        <v>801</v>
      </c>
      <c r="AK4" s="10" t="s">
        <v>802</v>
      </c>
      <c r="AM4" s="10" t="s">
        <v>803</v>
      </c>
      <c r="AO4" t="s">
        <v>337</v>
      </c>
      <c r="AQ4" t="s">
        <v>804</v>
      </c>
      <c r="AS4" t="s">
        <v>805</v>
      </c>
      <c r="AV4" t="s">
        <v>714</v>
      </c>
      <c r="AZ4" s="237" t="s">
        <v>802</v>
      </c>
      <c r="BC4" t="s">
        <v>814</v>
      </c>
      <c r="BD4" t="s">
        <v>930</v>
      </c>
      <c r="BG4" t="s">
        <v>806</v>
      </c>
    </row>
    <row r="5" spans="1:59" ht="15.5" x14ac:dyDescent="0.35">
      <c r="A5" s="10" t="s">
        <v>253</v>
      </c>
      <c r="B5" s="10" t="s">
        <v>807</v>
      </c>
      <c r="D5" s="10" t="s">
        <v>808</v>
      </c>
      <c r="F5" s="246" t="s">
        <v>708</v>
      </c>
      <c r="G5" s="498">
        <v>404491</v>
      </c>
      <c r="L5" s="10" t="s">
        <v>558</v>
      </c>
      <c r="O5" s="10" t="s">
        <v>553</v>
      </c>
      <c r="P5" s="10" t="s">
        <v>761</v>
      </c>
      <c r="Q5" s="10" t="s">
        <v>558</v>
      </c>
      <c r="S5" s="10" t="s">
        <v>809</v>
      </c>
      <c r="T5" s="10" t="s">
        <v>810</v>
      </c>
      <c r="U5" s="10" t="s">
        <v>811</v>
      </c>
      <c r="V5" s="10" t="s">
        <v>337</v>
      </c>
      <c r="W5" s="10" t="s">
        <v>337</v>
      </c>
      <c r="X5" s="10"/>
      <c r="AB5" s="31" t="s">
        <v>337</v>
      </c>
      <c r="AG5" s="10" t="s">
        <v>337</v>
      </c>
      <c r="AK5" s="10" t="s">
        <v>812</v>
      </c>
      <c r="AQ5" t="s">
        <v>333</v>
      </c>
      <c r="AS5" t="s">
        <v>813</v>
      </c>
      <c r="AV5" t="s">
        <v>814</v>
      </c>
      <c r="AZ5" s="237" t="s">
        <v>812</v>
      </c>
      <c r="BG5" t="s">
        <v>815</v>
      </c>
    </row>
    <row r="6" spans="1:59" ht="16" thickBot="1" x14ac:dyDescent="0.4">
      <c r="A6" s="10" t="s">
        <v>401</v>
      </c>
      <c r="B6" s="10" t="s">
        <v>547</v>
      </c>
      <c r="D6" s="10" t="s">
        <v>816</v>
      </c>
      <c r="F6" s="246" t="s">
        <v>416</v>
      </c>
      <c r="G6" s="498">
        <v>481475</v>
      </c>
      <c r="L6" s="10" t="s">
        <v>306</v>
      </c>
      <c r="O6" s="10" t="s">
        <v>761</v>
      </c>
      <c r="Q6" s="10" t="s">
        <v>306</v>
      </c>
      <c r="AK6" s="10" t="s">
        <v>337</v>
      </c>
      <c r="AQ6" t="s">
        <v>817</v>
      </c>
      <c r="AZ6" s="238" t="s">
        <v>818</v>
      </c>
      <c r="BG6" t="s">
        <v>819</v>
      </c>
    </row>
    <row r="7" spans="1:59" ht="15.5" x14ac:dyDescent="0.35">
      <c r="A7" s="10" t="s">
        <v>421</v>
      </c>
      <c r="B7" s="10" t="s">
        <v>337</v>
      </c>
      <c r="D7" s="10" t="s">
        <v>337</v>
      </c>
      <c r="F7" s="192" t="s">
        <v>78</v>
      </c>
      <c r="G7" s="498">
        <v>650000</v>
      </c>
      <c r="L7" s="10" t="s">
        <v>761</v>
      </c>
      <c r="Q7" s="10" t="s">
        <v>780</v>
      </c>
      <c r="AZ7" s="237"/>
      <c r="BG7" t="s">
        <v>820</v>
      </c>
    </row>
    <row r="8" spans="1:59" x14ac:dyDescent="0.35">
      <c r="A8" s="10" t="s">
        <v>415</v>
      </c>
      <c r="F8" s="246" t="s">
        <v>419</v>
      </c>
      <c r="G8" s="498">
        <v>330254</v>
      </c>
      <c r="Q8" s="10" t="s">
        <v>761</v>
      </c>
      <c r="BG8" t="s">
        <v>821</v>
      </c>
    </row>
    <row r="9" spans="1:59" ht="14.25" customHeight="1" x14ac:dyDescent="0.35">
      <c r="A9" s="10" t="s">
        <v>337</v>
      </c>
      <c r="F9" s="246" t="s">
        <v>1152</v>
      </c>
      <c r="G9" s="498">
        <v>721058</v>
      </c>
      <c r="BG9" t="s">
        <v>822</v>
      </c>
    </row>
    <row r="10" spans="1:59" x14ac:dyDescent="0.35">
      <c r="F10" s="246" t="s">
        <v>92</v>
      </c>
      <c r="G10" s="498" t="s">
        <v>513</v>
      </c>
      <c r="BG10" t="s">
        <v>337</v>
      </c>
    </row>
    <row r="11" spans="1:59" x14ac:dyDescent="0.35">
      <c r="F11" s="246" t="s">
        <v>93</v>
      </c>
      <c r="G11" s="498">
        <v>5903400</v>
      </c>
    </row>
    <row r="12" spans="1:59" x14ac:dyDescent="0.35">
      <c r="F12" s="246" t="s">
        <v>98</v>
      </c>
      <c r="G12" s="498">
        <v>1238051</v>
      </c>
    </row>
    <row r="13" spans="1:59" x14ac:dyDescent="0.35">
      <c r="A13" s="407" t="s">
        <v>1462</v>
      </c>
      <c r="F13" s="246" t="s">
        <v>99</v>
      </c>
      <c r="G13" s="498">
        <v>201174</v>
      </c>
    </row>
    <row r="14" spans="1:59" x14ac:dyDescent="0.35">
      <c r="A14" t="s">
        <v>1461</v>
      </c>
      <c r="F14" s="246" t="s">
        <v>100</v>
      </c>
      <c r="G14" s="498" t="s">
        <v>513</v>
      </c>
    </row>
    <row r="15" spans="1:59" x14ac:dyDescent="0.35">
      <c r="A15" t="s">
        <v>1460</v>
      </c>
      <c r="F15" s="246" t="s">
        <v>101</v>
      </c>
      <c r="G15" s="498">
        <v>1812030</v>
      </c>
    </row>
    <row r="16" spans="1:59" x14ac:dyDescent="0.35">
      <c r="F16" s="246" t="s">
        <v>102</v>
      </c>
      <c r="G16" s="498">
        <v>2481221</v>
      </c>
    </row>
    <row r="17" spans="6:7" x14ac:dyDescent="0.35">
      <c r="F17" s="246" t="s">
        <v>103</v>
      </c>
      <c r="G17" s="500">
        <v>781119</v>
      </c>
    </row>
    <row r="18" spans="6:7" x14ac:dyDescent="0.35">
      <c r="F18" s="246" t="s">
        <v>104</v>
      </c>
      <c r="G18" s="498">
        <v>559530</v>
      </c>
    </row>
    <row r="19" spans="6:7" x14ac:dyDescent="0.35">
      <c r="F19" s="246" t="s">
        <v>105</v>
      </c>
      <c r="G19" s="498">
        <v>2856249</v>
      </c>
    </row>
    <row r="20" spans="6:7" x14ac:dyDescent="0.35">
      <c r="F20" s="246" t="s">
        <v>106</v>
      </c>
      <c r="G20" s="498" t="s">
        <v>513</v>
      </c>
    </row>
    <row r="21" spans="6:7" x14ac:dyDescent="0.35">
      <c r="F21" s="246" t="s">
        <v>107</v>
      </c>
      <c r="G21" s="498">
        <v>1589858</v>
      </c>
    </row>
    <row r="22" spans="6:7" x14ac:dyDescent="0.35">
      <c r="F22" s="246" t="s">
        <v>35</v>
      </c>
      <c r="G22" s="498">
        <v>1444264</v>
      </c>
    </row>
    <row r="23" spans="6:7" x14ac:dyDescent="0.35">
      <c r="F23" s="246" t="s">
        <v>834</v>
      </c>
      <c r="G23" s="498">
        <v>305637</v>
      </c>
    </row>
    <row r="24" spans="6:7" x14ac:dyDescent="0.35">
      <c r="F24" s="246" t="s">
        <v>862</v>
      </c>
      <c r="G24" s="498">
        <v>594566</v>
      </c>
    </row>
    <row r="25" spans="6:7" x14ac:dyDescent="0.35">
      <c r="F25" s="246" t="s">
        <v>1594</v>
      </c>
      <c r="G25" s="498">
        <v>228576</v>
      </c>
    </row>
    <row r="26" spans="6:7" x14ac:dyDescent="0.35">
      <c r="F26" s="246" t="s">
        <v>123</v>
      </c>
      <c r="G26" s="498" t="s">
        <v>513</v>
      </c>
    </row>
    <row r="27" spans="6:7" x14ac:dyDescent="0.35">
      <c r="F27" s="246" t="s">
        <v>1811</v>
      </c>
      <c r="G27" s="498">
        <v>349412</v>
      </c>
    </row>
    <row r="28" spans="6:7" x14ac:dyDescent="0.35">
      <c r="F28" s="246" t="s">
        <v>719</v>
      </c>
      <c r="G28" s="498">
        <v>9754756</v>
      </c>
    </row>
    <row r="29" spans="6:7" x14ac:dyDescent="0.35">
      <c r="F29" s="246" t="s">
        <v>128</v>
      </c>
      <c r="G29" s="498">
        <v>1147269</v>
      </c>
    </row>
    <row r="30" spans="6:7" x14ac:dyDescent="0.35">
      <c r="F30" s="246" t="s">
        <v>130</v>
      </c>
      <c r="G30" s="500">
        <v>797073</v>
      </c>
    </row>
    <row r="31" spans="6:7" x14ac:dyDescent="0.35">
      <c r="F31" s="246" t="s">
        <v>133</v>
      </c>
      <c r="G31" s="498">
        <v>750859</v>
      </c>
    </row>
    <row r="32" spans="6:7" x14ac:dyDescent="0.35">
      <c r="F32" s="246" t="s">
        <v>141</v>
      </c>
      <c r="G32" s="498" t="s">
        <v>513</v>
      </c>
    </row>
    <row r="33" spans="6:7" x14ac:dyDescent="0.35">
      <c r="F33" s="246" t="s">
        <v>1806</v>
      </c>
      <c r="G33" s="498">
        <v>562339</v>
      </c>
    </row>
    <row r="34" spans="6:7" x14ac:dyDescent="0.35">
      <c r="F34" s="246" t="s">
        <v>161</v>
      </c>
      <c r="G34" s="501">
        <v>21828</v>
      </c>
    </row>
    <row r="35" spans="6:7" x14ac:dyDescent="0.35">
      <c r="F35" s="246" t="s">
        <v>162</v>
      </c>
      <c r="G35" s="498" t="s">
        <v>513</v>
      </c>
    </row>
    <row r="36" spans="6:7" x14ac:dyDescent="0.35">
      <c r="F36" s="246" t="s">
        <v>163</v>
      </c>
      <c r="G36" s="498" t="s">
        <v>513</v>
      </c>
    </row>
    <row r="37" spans="6:7" x14ac:dyDescent="0.35">
      <c r="F37" s="246" t="s">
        <v>1193</v>
      </c>
      <c r="G37" s="498">
        <v>479716</v>
      </c>
    </row>
    <row r="38" spans="6:7" x14ac:dyDescent="0.35">
      <c r="F38" s="246" t="s">
        <v>169</v>
      </c>
      <c r="G38" s="498">
        <v>1356040</v>
      </c>
    </row>
    <row r="39" spans="6:7" x14ac:dyDescent="0.35">
      <c r="F39" s="246" t="s">
        <v>1812</v>
      </c>
      <c r="G39" s="498">
        <v>537032</v>
      </c>
    </row>
    <row r="40" spans="6:7" x14ac:dyDescent="0.35">
      <c r="F40" s="246" t="s">
        <v>1809</v>
      </c>
      <c r="G40" s="498">
        <v>497777</v>
      </c>
    </row>
    <row r="41" spans="6:7" x14ac:dyDescent="0.35">
      <c r="F41" s="246" t="s">
        <v>1813</v>
      </c>
      <c r="G41" s="498">
        <v>522938</v>
      </c>
    </row>
    <row r="42" spans="6:7" x14ac:dyDescent="0.35">
      <c r="F42" s="246" t="s">
        <v>557</v>
      </c>
      <c r="G42" s="500">
        <v>368529</v>
      </c>
    </row>
    <row r="43" spans="6:7" x14ac:dyDescent="0.35">
      <c r="F43" s="246" t="s">
        <v>888</v>
      </c>
      <c r="G43" s="498">
        <v>421634</v>
      </c>
    </row>
    <row r="44" spans="6:7" x14ac:dyDescent="0.35">
      <c r="F44" s="246" t="s">
        <v>185</v>
      </c>
      <c r="G44" s="498">
        <v>1570136</v>
      </c>
    </row>
    <row r="45" spans="6:7" x14ac:dyDescent="0.35">
      <c r="F45" s="246" t="s">
        <v>919</v>
      </c>
      <c r="G45" s="498">
        <v>1072079</v>
      </c>
    </row>
    <row r="46" spans="6:7" x14ac:dyDescent="0.35">
      <c r="F46" s="246" t="s">
        <v>191</v>
      </c>
      <c r="G46" s="498">
        <v>4906180</v>
      </c>
    </row>
    <row r="47" spans="6:7" x14ac:dyDescent="0.35">
      <c r="F47" s="246" t="s">
        <v>192</v>
      </c>
      <c r="G47" s="498">
        <v>13119822</v>
      </c>
    </row>
    <row r="48" spans="6:7" x14ac:dyDescent="0.35">
      <c r="F48" s="246" t="s">
        <v>197</v>
      </c>
      <c r="G48" s="500">
        <v>3072218</v>
      </c>
    </row>
    <row r="49" spans="6:7" x14ac:dyDescent="0.35">
      <c r="F49" s="246" t="s">
        <v>198</v>
      </c>
      <c r="G49" s="498">
        <v>2367957</v>
      </c>
    </row>
    <row r="50" spans="6:7" x14ac:dyDescent="0.35">
      <c r="F50" s="246" t="s">
        <v>203</v>
      </c>
      <c r="G50" s="500">
        <v>4967886</v>
      </c>
    </row>
    <row r="51" spans="6:7" x14ac:dyDescent="0.35">
      <c r="F51" s="246" t="s">
        <v>204</v>
      </c>
      <c r="G51" s="500">
        <v>5185503.37</v>
      </c>
    </row>
    <row r="52" spans="6:7" x14ac:dyDescent="0.35">
      <c r="F52" s="246" t="s">
        <v>209</v>
      </c>
      <c r="G52" s="498">
        <v>1560921</v>
      </c>
    </row>
    <row r="53" spans="6:7" x14ac:dyDescent="0.35">
      <c r="F53" s="246" t="s">
        <v>211</v>
      </c>
      <c r="G53" s="500">
        <v>1240765</v>
      </c>
    </row>
  </sheetData>
  <autoFilter ref="F1:G53" xr:uid="{00000000-0001-0000-1A00-000000000000}"/>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FB231"/>
  <sheetViews>
    <sheetView showGridLines="0" topLeftCell="A17" zoomScale="70" zoomScaleNormal="70" workbookViewId="0">
      <selection activeCell="B36" sqref="B36"/>
    </sheetView>
  </sheetViews>
  <sheetFormatPr defaultColWidth="0" defaultRowHeight="14.5" zeroHeight="1" x14ac:dyDescent="0.35"/>
  <cols>
    <col min="1" max="1" width="14.7265625" style="285" customWidth="1"/>
    <col min="2" max="2" width="18.26953125" style="285" customWidth="1"/>
    <col min="3" max="5" width="20.453125" style="285" customWidth="1"/>
    <col min="6" max="6" width="25.1796875" style="285" bestFit="1" customWidth="1"/>
    <col min="7" max="7" width="24.54296875" style="285" customWidth="1"/>
    <col min="8" max="8" width="20.453125" style="285" customWidth="1"/>
    <col min="9" max="9" width="25.1796875" style="285" customWidth="1"/>
    <col min="10" max="10" width="45.26953125" style="285" customWidth="1"/>
    <col min="11" max="11" width="4.90625" style="285" customWidth="1"/>
    <col min="12" max="12" width="1.81640625" style="285" hidden="1" customWidth="1"/>
    <col min="13" max="14" width="15.453125" style="285" hidden="1" customWidth="1"/>
    <col min="15" max="15" width="16.26953125" style="285" hidden="1" customWidth="1"/>
    <col min="16" max="16" width="9.1796875" style="285" hidden="1" customWidth="1"/>
    <col min="17" max="23" width="0" style="285" hidden="1" customWidth="1"/>
    <col min="24" max="16382" width="9.1796875" style="285" hidden="1"/>
    <col min="16383" max="16384" width="5" style="285" customWidth="1"/>
  </cols>
  <sheetData>
    <row r="1" spans="1:21" customFormat="1" ht="19" customHeight="1" thickBot="1" x14ac:dyDescent="0.4">
      <c r="A1" s="611" t="s">
        <v>22</v>
      </c>
      <c r="B1" s="611"/>
      <c r="C1" s="611"/>
      <c r="D1" s="611"/>
      <c r="E1" s="611"/>
      <c r="F1" s="611"/>
      <c r="G1" s="611"/>
      <c r="H1" s="611"/>
      <c r="I1" s="611"/>
      <c r="J1" s="611"/>
      <c r="K1" s="19"/>
      <c r="M1" s="9"/>
      <c r="N1" s="9"/>
      <c r="O1" s="9"/>
      <c r="P1" s="9"/>
    </row>
    <row r="2" spans="1:21" customFormat="1" ht="56" customHeight="1" x14ac:dyDescent="0.35">
      <c r="A2" s="786" t="s">
        <v>18</v>
      </c>
      <c r="B2" s="785" t="s">
        <v>563</v>
      </c>
      <c r="C2" s="785"/>
      <c r="D2" s="785"/>
      <c r="E2" s="785"/>
      <c r="F2" s="785"/>
      <c r="G2" s="785"/>
      <c r="H2" s="785"/>
      <c r="I2" s="785"/>
      <c r="J2" s="785"/>
      <c r="L2" s="9"/>
      <c r="M2" s="9"/>
      <c r="N2" s="9"/>
      <c r="O2" s="9"/>
      <c r="P2" s="9"/>
      <c r="Q2" s="9"/>
      <c r="R2" s="9"/>
      <c r="S2" s="9"/>
      <c r="T2" s="9"/>
      <c r="U2" s="9"/>
    </row>
    <row r="3" spans="1:21" customFormat="1" ht="15" customHeight="1" thickBot="1" x14ac:dyDescent="0.4">
      <c r="A3" s="612"/>
      <c r="B3" s="614" t="s">
        <v>345</v>
      </c>
      <c r="C3" s="614"/>
      <c r="D3" s="614"/>
      <c r="E3" s="614"/>
      <c r="F3" s="614"/>
      <c r="G3" s="614"/>
      <c r="H3" s="614"/>
      <c r="I3" s="614"/>
      <c r="J3" s="614"/>
      <c r="K3" s="19"/>
      <c r="L3" s="9"/>
      <c r="M3" s="9"/>
      <c r="N3" s="9"/>
      <c r="O3" s="9"/>
      <c r="P3" s="9"/>
    </row>
    <row r="4" spans="1:21" customFormat="1" ht="22" customHeight="1" x14ac:dyDescent="0.35">
      <c r="A4" s="612"/>
      <c r="B4" s="850" t="s">
        <v>564</v>
      </c>
      <c r="C4" s="572"/>
      <c r="D4" s="572"/>
      <c r="E4" s="572"/>
      <c r="F4" s="572"/>
      <c r="G4" s="572"/>
      <c r="H4" s="572"/>
      <c r="I4" s="572"/>
      <c r="J4" s="849"/>
      <c r="K4" s="19"/>
      <c r="M4" s="83"/>
      <c r="N4" s="156"/>
      <c r="O4" s="9"/>
      <c r="P4" s="9"/>
      <c r="Q4" s="9"/>
    </row>
    <row r="5" spans="1:21" customFormat="1" ht="22" customHeight="1" x14ac:dyDescent="0.35">
      <c r="A5" s="612"/>
      <c r="B5" s="310" t="s">
        <v>941</v>
      </c>
      <c r="C5" s="83"/>
      <c r="D5" s="83"/>
      <c r="E5" s="83"/>
      <c r="F5" s="83"/>
      <c r="G5" s="83"/>
      <c r="H5" s="83"/>
      <c r="I5" s="83"/>
      <c r="J5" s="311"/>
      <c r="K5" s="19"/>
      <c r="M5" s="82"/>
      <c r="N5" s="82"/>
      <c r="O5" s="9"/>
      <c r="P5" s="9"/>
      <c r="Q5" s="9"/>
    </row>
    <row r="6" spans="1:21" s="19" customFormat="1" ht="26.15" customHeight="1" x14ac:dyDescent="0.35">
      <c r="A6" s="164"/>
      <c r="B6" s="309"/>
      <c r="C6" s="309"/>
      <c r="D6" s="309"/>
      <c r="E6" s="309"/>
      <c r="F6" s="309"/>
      <c r="G6" s="309"/>
      <c r="H6" s="309"/>
      <c r="I6" s="309"/>
      <c r="J6" s="309"/>
      <c r="M6" s="155"/>
      <c r="N6" s="155"/>
      <c r="O6" s="155"/>
      <c r="P6" s="155"/>
      <c r="Q6" s="155"/>
    </row>
    <row r="7" spans="1:21" s="19" customFormat="1" ht="21" x14ac:dyDescent="0.35">
      <c r="A7" s="550" t="s">
        <v>565</v>
      </c>
      <c r="B7" s="551"/>
      <c r="C7" s="551"/>
      <c r="D7" s="551"/>
      <c r="E7" s="551"/>
      <c r="F7" s="551"/>
      <c r="G7" s="551"/>
      <c r="H7" s="551"/>
      <c r="I7" s="551"/>
      <c r="J7" s="552"/>
      <c r="M7" s="155"/>
      <c r="N7" s="155"/>
      <c r="O7" s="155"/>
      <c r="P7" s="155"/>
      <c r="Q7" s="155"/>
    </row>
    <row r="8" spans="1:21" s="19" customFormat="1" ht="15.5" x14ac:dyDescent="0.35">
      <c r="A8" s="627" t="s">
        <v>566</v>
      </c>
      <c r="B8" s="628"/>
      <c r="C8" s="628"/>
      <c r="D8" s="628"/>
      <c r="E8" s="628"/>
      <c r="F8" s="628"/>
      <c r="G8" s="628"/>
      <c r="H8" s="628"/>
      <c r="I8" s="628"/>
      <c r="J8" s="629"/>
      <c r="M8" s="155"/>
      <c r="N8" s="155"/>
      <c r="O8" s="155"/>
      <c r="P8" s="155"/>
      <c r="Q8" s="155"/>
    </row>
    <row r="9" spans="1:21" customFormat="1" ht="36" customHeight="1" x14ac:dyDescent="0.35">
      <c r="A9" s="787" t="s">
        <v>1471</v>
      </c>
      <c r="B9" s="788"/>
      <c r="C9" s="788"/>
      <c r="D9" s="788"/>
      <c r="E9" s="788"/>
      <c r="F9" s="788"/>
      <c r="G9" s="788"/>
      <c r="H9" s="788"/>
      <c r="I9" s="788"/>
      <c r="J9" s="426" t="s">
        <v>216</v>
      </c>
    </row>
    <row r="10" spans="1:21" customFormat="1" ht="15" customHeight="1" x14ac:dyDescent="0.35">
      <c r="A10" s="630" t="s">
        <v>567</v>
      </c>
      <c r="B10" s="562"/>
      <c r="C10" s="562"/>
      <c r="D10" s="562"/>
      <c r="E10" s="562"/>
      <c r="F10" s="562"/>
      <c r="G10" s="562"/>
      <c r="H10" s="562"/>
      <c r="I10" s="562"/>
      <c r="J10" s="563"/>
      <c r="K10" s="19"/>
    </row>
    <row r="11" spans="1:21" customFormat="1" ht="36.5" customHeight="1" x14ac:dyDescent="0.35">
      <c r="A11" s="408"/>
      <c r="B11" s="409"/>
      <c r="C11" s="409"/>
      <c r="D11" s="409"/>
      <c r="E11" s="409"/>
      <c r="F11" s="409"/>
      <c r="G11" s="409"/>
      <c r="H11" s="409"/>
      <c r="I11" s="409"/>
      <c r="J11" s="410"/>
      <c r="K11" s="19"/>
    </row>
    <row r="12" spans="1:21" customFormat="1" ht="16" customHeight="1" x14ac:dyDescent="0.35">
      <c r="A12" s="411"/>
      <c r="B12" s="412"/>
      <c r="C12" s="412"/>
      <c r="D12" s="412"/>
      <c r="E12" s="412"/>
      <c r="F12" s="412"/>
      <c r="G12" s="412"/>
      <c r="H12" s="412"/>
      <c r="I12" s="412"/>
      <c r="J12" s="413"/>
    </row>
    <row r="13" spans="1:21" customFormat="1" ht="16" customHeight="1" x14ac:dyDescent="0.35">
      <c r="A13" s="789" t="s">
        <v>1472</v>
      </c>
      <c r="B13" s="790"/>
      <c r="C13" s="790"/>
      <c r="D13" s="790"/>
      <c r="E13" s="790"/>
      <c r="F13" s="790"/>
      <c r="G13" s="790"/>
      <c r="H13" s="790"/>
      <c r="I13" s="790"/>
      <c r="J13" s="427" t="s">
        <v>933</v>
      </c>
      <c r="K13" s="19"/>
    </row>
    <row r="14" spans="1:21" customFormat="1" ht="16" customHeight="1" x14ac:dyDescent="0.35">
      <c r="A14" s="631"/>
      <c r="B14" s="409"/>
      <c r="C14" s="409"/>
      <c r="D14" s="409"/>
      <c r="E14" s="409"/>
      <c r="F14" s="409"/>
      <c r="G14" s="409"/>
      <c r="H14" s="409"/>
      <c r="I14" s="409"/>
      <c r="J14" s="410"/>
      <c r="K14" s="19"/>
    </row>
    <row r="15" spans="1:21" customFormat="1" ht="29" customHeight="1" x14ac:dyDescent="0.35">
      <c r="A15" s="793"/>
      <c r="B15" s="794"/>
      <c r="C15" s="794"/>
      <c r="D15" s="794"/>
      <c r="E15" s="794"/>
      <c r="F15" s="794"/>
      <c r="G15" s="794"/>
      <c r="H15" s="794"/>
      <c r="I15" s="794"/>
      <c r="J15" s="795"/>
      <c r="K15" s="19"/>
    </row>
    <row r="16" spans="1:21" s="19" customFormat="1" ht="15.5" x14ac:dyDescent="0.35">
      <c r="A16" s="313"/>
      <c r="B16" s="159"/>
      <c r="C16" s="160"/>
      <c r="D16" s="160"/>
      <c r="E16" s="161"/>
      <c r="F16" s="161"/>
      <c r="G16" s="161"/>
      <c r="H16" s="161"/>
      <c r="I16" s="161"/>
      <c r="J16" s="314"/>
    </row>
    <row r="17" spans="1:20" s="19" customFormat="1" ht="21" customHeight="1" x14ac:dyDescent="0.35">
      <c r="A17" s="791" t="s">
        <v>568</v>
      </c>
      <c r="B17" s="792"/>
      <c r="C17" s="792"/>
      <c r="D17" s="792"/>
      <c r="E17" s="792"/>
      <c r="F17" s="792"/>
      <c r="G17" s="792"/>
      <c r="H17" s="792"/>
      <c r="I17" s="792"/>
      <c r="J17" s="312" t="s">
        <v>216</v>
      </c>
    </row>
    <row r="18" spans="1:20" s="19" customFormat="1" ht="15.5" customHeight="1" x14ac:dyDescent="0.35">
      <c r="A18" s="632" t="s">
        <v>569</v>
      </c>
      <c r="B18" s="523"/>
      <c r="C18" s="523"/>
      <c r="D18" s="523"/>
      <c r="E18" s="523"/>
      <c r="F18" s="523"/>
      <c r="G18" s="523"/>
      <c r="H18" s="523"/>
      <c r="I18" s="523"/>
      <c r="J18" s="524"/>
    </row>
    <row r="19" spans="1:20" s="19" customFormat="1" ht="30.5" customHeight="1" x14ac:dyDescent="0.35">
      <c r="A19" s="793"/>
      <c r="B19" s="794"/>
      <c r="C19" s="794"/>
      <c r="D19" s="794"/>
      <c r="E19" s="794"/>
      <c r="F19" s="794"/>
      <c r="G19" s="794"/>
      <c r="H19" s="794"/>
      <c r="I19" s="794"/>
      <c r="J19" s="795"/>
    </row>
    <row r="20" spans="1:20" s="19" customFormat="1" ht="15.5" x14ac:dyDescent="0.35">
      <c r="A20" s="313"/>
      <c r="B20" s="159"/>
      <c r="C20" s="160"/>
      <c r="D20" s="160"/>
      <c r="E20" s="161"/>
      <c r="F20" s="161"/>
      <c r="G20" s="161"/>
      <c r="H20" s="161"/>
      <c r="I20" s="161"/>
      <c r="J20" s="314"/>
    </row>
    <row r="21" spans="1:20" s="19" customFormat="1" ht="15.5" x14ac:dyDescent="0.35">
      <c r="A21" s="315"/>
      <c r="B21" s="316"/>
      <c r="C21" s="317"/>
      <c r="D21" s="317"/>
      <c r="E21" s="318"/>
      <c r="F21" s="318"/>
      <c r="G21" s="318"/>
      <c r="H21" s="318"/>
      <c r="I21" s="318"/>
      <c r="J21" s="319"/>
    </row>
    <row r="22" spans="1:20" customFormat="1" ht="21" customHeight="1" x14ac:dyDescent="0.35">
      <c r="A22" s="607" t="s">
        <v>934</v>
      </c>
      <c r="B22" s="607"/>
      <c r="C22" s="607"/>
      <c r="D22" s="607"/>
      <c r="E22" s="607"/>
      <c r="F22" s="607"/>
      <c r="G22" s="607"/>
      <c r="H22" s="607"/>
      <c r="I22" s="607"/>
      <c r="J22" s="607"/>
      <c r="K22" s="607"/>
      <c r="L22" s="607"/>
      <c r="M22" s="607"/>
      <c r="N22" s="607"/>
      <c r="O22" s="607"/>
      <c r="P22" s="607"/>
      <c r="Q22" s="607"/>
      <c r="R22" s="607"/>
      <c r="S22" s="607"/>
      <c r="T22" s="607"/>
    </row>
    <row r="23" spans="1:20" customFormat="1" ht="72" customHeight="1" thickBot="1" x14ac:dyDescent="0.4">
      <c r="A23" s="796" t="s">
        <v>940</v>
      </c>
      <c r="B23" s="796"/>
      <c r="C23" s="796"/>
      <c r="D23" s="796"/>
      <c r="E23" s="796"/>
      <c r="F23" s="796"/>
      <c r="G23" s="796"/>
      <c r="H23" s="796"/>
      <c r="I23" s="796"/>
      <c r="J23" s="796"/>
      <c r="K23" s="796"/>
    </row>
    <row r="24" spans="1:20" customFormat="1" ht="18.649999999999999" customHeight="1" thickBot="1" x14ac:dyDescent="0.4">
      <c r="A24" s="797" t="s">
        <v>1001</v>
      </c>
      <c r="B24" s="798"/>
      <c r="C24" s="798"/>
      <c r="D24" s="798"/>
      <c r="E24" s="798"/>
      <c r="F24" s="798"/>
      <c r="G24" s="798"/>
      <c r="H24" s="798"/>
      <c r="I24" s="799"/>
      <c r="J24" s="431"/>
      <c r="K24" s="431"/>
    </row>
    <row r="25" spans="1:20" s="63" customFormat="1" ht="30" customHeight="1" thickBot="1" x14ac:dyDescent="0.4">
      <c r="A25" s="851" t="s">
        <v>570</v>
      </c>
      <c r="B25" s="851"/>
      <c r="C25" s="378" t="s">
        <v>571</v>
      </c>
      <c r="D25" s="378" t="s">
        <v>572</v>
      </c>
      <c r="E25" s="378" t="s">
        <v>573</v>
      </c>
      <c r="F25" s="378" t="s">
        <v>574</v>
      </c>
      <c r="G25" s="378" t="s">
        <v>575</v>
      </c>
      <c r="H25" s="414" t="s">
        <v>576</v>
      </c>
      <c r="I25" s="414" t="s">
        <v>1398</v>
      </c>
      <c r="J25" s="378" t="s">
        <v>278</v>
      </c>
    </row>
    <row r="26" spans="1:20" s="65" customFormat="1" ht="17.25" customHeight="1" thickBot="1" x14ac:dyDescent="0.4">
      <c r="A26" s="635" t="s">
        <v>328</v>
      </c>
      <c r="B26" s="636"/>
      <c r="C26" s="634"/>
      <c r="D26" s="320"/>
      <c r="E26" s="320"/>
      <c r="F26" s="320"/>
      <c r="G26" s="320"/>
      <c r="H26" s="320"/>
      <c r="I26" s="320"/>
      <c r="J26" s="321"/>
    </row>
    <row r="27" spans="1:20" s="65" customFormat="1" ht="17.25" customHeight="1" thickBot="1" x14ac:dyDescent="0.4">
      <c r="A27" s="635" t="s">
        <v>577</v>
      </c>
      <c r="B27" s="636"/>
      <c r="C27" s="634"/>
      <c r="D27" s="320"/>
      <c r="E27" s="320"/>
      <c r="F27" s="320"/>
      <c r="G27" s="320"/>
      <c r="H27" s="320"/>
      <c r="I27" s="320"/>
      <c r="J27" s="321"/>
    </row>
    <row r="28" spans="1:20" s="65" customFormat="1" ht="17.25" customHeight="1" thickBot="1" x14ac:dyDescent="0.4">
      <c r="A28" s="635" t="s">
        <v>578</v>
      </c>
      <c r="B28" s="636"/>
      <c r="C28" s="634"/>
      <c r="D28" s="320"/>
      <c r="E28" s="320"/>
      <c r="F28" s="320"/>
      <c r="G28" s="320"/>
      <c r="H28" s="320"/>
      <c r="I28" s="320"/>
      <c r="J28" s="321"/>
    </row>
    <row r="29" spans="1:20" s="65" customFormat="1" ht="17.25" customHeight="1" thickBot="1" x14ac:dyDescent="0.4">
      <c r="A29" s="635" t="s">
        <v>579</v>
      </c>
      <c r="B29" s="636"/>
      <c r="C29" s="634"/>
      <c r="D29" s="320"/>
      <c r="E29" s="320"/>
      <c r="F29" s="320"/>
      <c r="G29" s="320"/>
      <c r="H29" s="320"/>
      <c r="I29" s="320"/>
      <c r="J29" s="321"/>
    </row>
    <row r="30" spans="1:20" s="65" customFormat="1" ht="17.25" customHeight="1" thickBot="1" x14ac:dyDescent="0.4">
      <c r="A30" s="635" t="s">
        <v>580</v>
      </c>
      <c r="B30" s="636"/>
      <c r="C30" s="634"/>
      <c r="D30" s="320"/>
      <c r="E30" s="320"/>
      <c r="F30" s="320"/>
      <c r="G30" s="320"/>
      <c r="H30" s="320"/>
      <c r="I30" s="320"/>
      <c r="J30" s="321"/>
    </row>
    <row r="31" spans="1:20" s="65" customFormat="1" ht="17.25" customHeight="1" thickBot="1" x14ac:dyDescent="0.4">
      <c r="A31" s="637" t="s">
        <v>581</v>
      </c>
      <c r="B31" s="638"/>
      <c r="C31" s="634"/>
      <c r="D31" s="320"/>
      <c r="E31" s="320"/>
      <c r="F31" s="320"/>
      <c r="G31" s="320"/>
      <c r="H31" s="320"/>
      <c r="I31" s="320"/>
      <c r="J31" s="321"/>
    </row>
    <row r="32" spans="1:20" s="65" customFormat="1" ht="17.25" customHeight="1" thickBot="1" x14ac:dyDescent="0.4">
      <c r="A32" s="637" t="s">
        <v>581</v>
      </c>
      <c r="B32" s="638"/>
      <c r="C32" s="634"/>
      <c r="D32" s="320"/>
      <c r="E32" s="320"/>
      <c r="F32" s="320"/>
      <c r="G32" s="320"/>
      <c r="H32" s="320"/>
      <c r="I32" s="320"/>
      <c r="J32" s="321"/>
    </row>
    <row r="33" spans="1:12" s="65" customFormat="1" ht="17.25" customHeight="1" thickBot="1" x14ac:dyDescent="0.4">
      <c r="A33" s="637" t="s">
        <v>581</v>
      </c>
      <c r="B33" s="638"/>
      <c r="C33" s="634"/>
      <c r="D33" s="320"/>
      <c r="E33" s="320"/>
      <c r="F33" s="320"/>
      <c r="G33" s="320"/>
      <c r="H33" s="320"/>
      <c r="I33" s="320"/>
      <c r="J33" s="321"/>
    </row>
    <row r="34" spans="1:12" customFormat="1" ht="16.5" customHeight="1" x14ac:dyDescent="0.35">
      <c r="A34" s="639" t="s">
        <v>582</v>
      </c>
      <c r="B34" s="639"/>
      <c r="C34" s="307">
        <f>SUM(C26:C33)</f>
        <v>0</v>
      </c>
      <c r="D34" s="307">
        <f>SUM(D26:D33)</f>
        <v>0</v>
      </c>
      <c r="E34" s="307">
        <f>SUM(E26:E33)</f>
        <v>0</v>
      </c>
      <c r="F34" s="307">
        <f>SUM(F26:F33)</f>
        <v>0</v>
      </c>
      <c r="G34" s="307">
        <f>SUM(G26:G33)</f>
        <v>0</v>
      </c>
      <c r="H34" s="307">
        <f t="shared" ref="H34:I34" si="0">SUM(H26:H33)</f>
        <v>0</v>
      </c>
      <c r="I34" s="307">
        <f t="shared" si="0"/>
        <v>0</v>
      </c>
      <c r="J34" s="308"/>
    </row>
    <row r="35" spans="1:12" s="19" customFormat="1" x14ac:dyDescent="0.35">
      <c r="A35" s="526" t="s">
        <v>1399</v>
      </c>
      <c r="B35" s="526"/>
      <c r="C35" s="526"/>
      <c r="D35" s="526"/>
      <c r="E35" s="526"/>
      <c r="F35" s="305"/>
      <c r="G35" s="305"/>
      <c r="H35" s="305"/>
      <c r="I35" s="305"/>
    </row>
    <row r="36" spans="1:12" s="63" customFormat="1" ht="19" customHeight="1" thickBot="1" x14ac:dyDescent="0.4">
      <c r="A36" s="19"/>
      <c r="B36" s="19"/>
      <c r="C36" s="19"/>
      <c r="D36" s="302"/>
      <c r="E36" s="302"/>
      <c r="F36" s="302"/>
      <c r="G36" s="633" t="s">
        <v>935</v>
      </c>
      <c r="H36" s="633"/>
      <c r="I36" s="301">
        <f>SUM(C34:I34)</f>
        <v>0</v>
      </c>
      <c r="J36" s="394" t="s">
        <v>583</v>
      </c>
      <c r="K36" s="157"/>
    </row>
    <row r="37" spans="1:12" customFormat="1" ht="36" customHeight="1" x14ac:dyDescent="0.35">
      <c r="A37" s="19"/>
      <c r="B37" s="19"/>
      <c r="C37" s="161"/>
      <c r="D37" s="161"/>
      <c r="E37" s="161"/>
      <c r="F37" s="161"/>
      <c r="G37" s="161"/>
      <c r="H37" s="303"/>
      <c r="I37" s="304"/>
      <c r="J37" s="549"/>
      <c r="K37" s="19"/>
    </row>
    <row r="38" spans="1:12" customFormat="1" ht="17.5" customHeight="1" thickBot="1" x14ac:dyDescent="0.4">
      <c r="A38" s="19"/>
      <c r="B38" s="19"/>
      <c r="C38" s="161"/>
      <c r="D38" s="161"/>
      <c r="E38" s="161"/>
      <c r="F38" s="161"/>
      <c r="G38" s="161"/>
      <c r="H38" s="303"/>
      <c r="I38" s="304"/>
      <c r="J38" s="21"/>
      <c r="K38" s="19"/>
    </row>
    <row r="39" spans="1:12" customFormat="1" ht="16" customHeight="1" thickBot="1" x14ac:dyDescent="0.4">
      <c r="A39" s="19"/>
      <c r="B39" s="19"/>
      <c r="C39" s="800" t="s">
        <v>937</v>
      </c>
      <c r="D39" s="801"/>
      <c r="E39" s="801"/>
      <c r="F39" s="801"/>
      <c r="G39" s="802" t="s">
        <v>938</v>
      </c>
      <c r="H39" s="803"/>
      <c r="I39" s="304"/>
      <c r="J39" s="21"/>
      <c r="K39" s="19"/>
    </row>
    <row r="40" spans="1:12" customFormat="1" ht="36" customHeight="1" x14ac:dyDescent="0.35">
      <c r="A40" s="640" t="s">
        <v>570</v>
      </c>
      <c r="B40" s="640"/>
      <c r="C40" s="418" t="s">
        <v>573</v>
      </c>
      <c r="D40" s="419" t="s">
        <v>574</v>
      </c>
      <c r="E40" s="419" t="s">
        <v>575</v>
      </c>
      <c r="F40" s="419" t="s">
        <v>936</v>
      </c>
      <c r="G40" s="468" t="s">
        <v>1400</v>
      </c>
      <c r="H40" s="420" t="s">
        <v>1401</v>
      </c>
      <c r="I40" s="416" t="s">
        <v>278</v>
      </c>
      <c r="J40" s="304"/>
      <c r="K40" s="21"/>
      <c r="L40" s="19"/>
    </row>
    <row r="41" spans="1:12" customFormat="1" ht="15.5" x14ac:dyDescent="0.35">
      <c r="A41" s="635" t="s">
        <v>328</v>
      </c>
      <c r="B41" s="636"/>
      <c r="C41" s="641"/>
      <c r="D41" s="417"/>
      <c r="E41" s="417"/>
      <c r="F41" s="466"/>
      <c r="G41" s="467"/>
      <c r="H41" s="423"/>
      <c r="I41" s="423"/>
      <c r="J41" s="304"/>
      <c r="K41" s="21"/>
      <c r="L41" s="19"/>
    </row>
    <row r="42" spans="1:12" customFormat="1" ht="15.5" x14ac:dyDescent="0.35">
      <c r="A42" s="635" t="s">
        <v>577</v>
      </c>
      <c r="B42" s="636"/>
      <c r="C42" s="641"/>
      <c r="D42" s="417"/>
      <c r="E42" s="417"/>
      <c r="F42" s="466"/>
      <c r="G42" s="467"/>
      <c r="H42" s="423"/>
      <c r="I42" s="423"/>
      <c r="J42" s="304"/>
      <c r="K42" s="21"/>
      <c r="L42" s="19"/>
    </row>
    <row r="43" spans="1:12" customFormat="1" ht="15.5" x14ac:dyDescent="0.35">
      <c r="A43" s="635" t="s">
        <v>578</v>
      </c>
      <c r="B43" s="636"/>
      <c r="C43" s="641"/>
      <c r="D43" s="417"/>
      <c r="E43" s="417"/>
      <c r="F43" s="466"/>
      <c r="G43" s="467"/>
      <c r="H43" s="423"/>
      <c r="I43" s="423"/>
      <c r="J43" s="304"/>
      <c r="K43" s="21"/>
      <c r="L43" s="19"/>
    </row>
    <row r="44" spans="1:12" customFormat="1" ht="15.5" x14ac:dyDescent="0.35">
      <c r="A44" s="635" t="s">
        <v>579</v>
      </c>
      <c r="B44" s="636"/>
      <c r="C44" s="641"/>
      <c r="D44" s="417"/>
      <c r="E44" s="417"/>
      <c r="F44" s="466"/>
      <c r="G44" s="467"/>
      <c r="H44" s="423"/>
      <c r="I44" s="423"/>
      <c r="J44" s="304"/>
      <c r="K44" s="21"/>
      <c r="L44" s="19"/>
    </row>
    <row r="45" spans="1:12" customFormat="1" ht="15.5" x14ac:dyDescent="0.35">
      <c r="A45" s="635" t="s">
        <v>580</v>
      </c>
      <c r="B45" s="636"/>
      <c r="C45" s="641"/>
      <c r="D45" s="417"/>
      <c r="E45" s="417"/>
      <c r="F45" s="466"/>
      <c r="G45" s="467"/>
      <c r="H45" s="423"/>
      <c r="I45" s="423"/>
      <c r="J45" s="304"/>
      <c r="K45" s="21"/>
      <c r="L45" s="19"/>
    </row>
    <row r="46" spans="1:12" customFormat="1" ht="15.5" x14ac:dyDescent="0.35">
      <c r="A46" s="637" t="s">
        <v>581</v>
      </c>
      <c r="B46" s="638"/>
      <c r="C46" s="641"/>
      <c r="D46" s="417"/>
      <c r="E46" s="417"/>
      <c r="F46" s="466"/>
      <c r="G46" s="467"/>
      <c r="H46" s="423"/>
      <c r="I46" s="423"/>
      <c r="J46" s="304"/>
      <c r="K46" s="21"/>
      <c r="L46" s="19"/>
    </row>
    <row r="47" spans="1:12" customFormat="1" ht="15.5" x14ac:dyDescent="0.35">
      <c r="A47" s="639" t="s">
        <v>582</v>
      </c>
      <c r="B47" s="639"/>
      <c r="C47" s="425">
        <f>SUM(C41:C46)</f>
        <v>0</v>
      </c>
      <c r="D47" s="425">
        <f t="shared" ref="D47:H47" si="1">SUM(D41:D46)</f>
        <v>0</v>
      </c>
      <c r="E47" s="425">
        <f t="shared" si="1"/>
        <v>0</v>
      </c>
      <c r="F47" s="425">
        <f t="shared" si="1"/>
        <v>0</v>
      </c>
      <c r="G47" s="425">
        <f>SUM(G41:G46)</f>
        <v>0</v>
      </c>
      <c r="H47" s="425">
        <f t="shared" si="1"/>
        <v>0</v>
      </c>
      <c r="I47" s="424"/>
      <c r="J47" s="304"/>
      <c r="K47" s="21"/>
      <c r="L47" s="19"/>
    </row>
    <row r="48" spans="1:12" customFormat="1" ht="15.5" x14ac:dyDescent="0.35">
      <c r="A48" s="19"/>
      <c r="B48" s="19"/>
      <c r="C48" s="19"/>
      <c r="D48" s="302"/>
      <c r="E48" s="302"/>
      <c r="F48" s="302"/>
      <c r="G48" s="421"/>
      <c r="H48" s="421"/>
      <c r="I48" s="422"/>
      <c r="J48" s="21"/>
      <c r="K48" s="19"/>
    </row>
    <row r="49" spans="1:11" customFormat="1" ht="15.5" x14ac:dyDescent="0.35">
      <c r="A49" s="19"/>
      <c r="B49" s="19"/>
      <c r="C49" s="19"/>
      <c r="D49" s="302"/>
      <c r="E49" s="302"/>
      <c r="F49" s="302"/>
      <c r="G49" s="633" t="s">
        <v>939</v>
      </c>
      <c r="H49" s="633"/>
      <c r="I49" s="301">
        <f>SUM(C47:H47)</f>
        <v>0</v>
      </c>
      <c r="J49" s="394" t="s">
        <v>583</v>
      </c>
      <c r="K49" s="19"/>
    </row>
    <row r="50" spans="1:11" customFormat="1" ht="15.5" x14ac:dyDescent="0.35">
      <c r="A50" s="19"/>
      <c r="B50" s="19"/>
      <c r="C50" s="19"/>
      <c r="D50" s="302"/>
      <c r="E50" s="302"/>
      <c r="F50" s="302"/>
      <c r="G50" s="303"/>
      <c r="H50" s="303"/>
      <c r="I50" s="304"/>
      <c r="J50" s="1021"/>
      <c r="K50" s="19"/>
    </row>
    <row r="51" spans="1:11" customFormat="1" ht="15.5" x14ac:dyDescent="0.35">
      <c r="A51" s="19"/>
      <c r="B51" s="19"/>
      <c r="C51" s="19"/>
      <c r="D51" s="302"/>
      <c r="E51" s="302"/>
      <c r="F51" s="302"/>
      <c r="G51" s="303"/>
      <c r="H51" s="303"/>
      <c r="I51" s="304"/>
      <c r="J51" s="1021"/>
      <c r="K51" s="19"/>
    </row>
    <row r="52" spans="1:11" s="19" customFormat="1" x14ac:dyDescent="0.35">
      <c r="D52" s="305"/>
      <c r="E52" s="305"/>
      <c r="F52" s="305"/>
      <c r="G52" s="306"/>
      <c r="H52" s="306"/>
      <c r="I52" s="305"/>
    </row>
    <row r="53" spans="1:11" s="19" customFormat="1" ht="19" customHeight="1" x14ac:dyDescent="0.35">
      <c r="A53" s="633" t="s">
        <v>831</v>
      </c>
      <c r="B53" s="633"/>
      <c r="C53" s="633"/>
      <c r="D53" s="633"/>
      <c r="E53" s="633"/>
      <c r="F53" s="633"/>
      <c r="G53" s="633"/>
      <c r="H53" s="633"/>
      <c r="I53" s="633"/>
      <c r="J53" s="289" t="s">
        <v>216</v>
      </c>
    </row>
    <row r="54" spans="1:11" s="286" customFormat="1" ht="15.5" customHeight="1" x14ac:dyDescent="0.35">
      <c r="A54" s="642" t="s">
        <v>1467</v>
      </c>
      <c r="B54" s="525"/>
      <c r="C54" s="525"/>
      <c r="D54" s="525"/>
      <c r="E54" s="525"/>
      <c r="F54" s="525"/>
      <c r="G54" s="525"/>
      <c r="H54" s="525"/>
      <c r="I54" s="525"/>
      <c r="J54" s="525"/>
    </row>
    <row r="55" spans="1:11" s="286" customFormat="1" ht="31.5" customHeight="1" x14ac:dyDescent="0.35">
      <c r="A55" s="794"/>
      <c r="B55" s="794"/>
      <c r="C55" s="794"/>
      <c r="D55" s="794"/>
      <c r="E55" s="794"/>
      <c r="F55" s="794"/>
      <c r="G55" s="794"/>
      <c r="H55" s="794"/>
      <c r="I55" s="794"/>
      <c r="J55" s="794"/>
    </row>
    <row r="56" spans="1:11" s="286" customFormat="1" ht="16" customHeight="1" x14ac:dyDescent="0.35">
      <c r="A56" s="415"/>
      <c r="B56" s="415"/>
      <c r="C56" s="415"/>
      <c r="D56" s="415"/>
      <c r="E56" s="415"/>
      <c r="F56" s="415"/>
      <c r="G56" s="415"/>
      <c r="H56" s="415"/>
      <c r="I56" s="415"/>
      <c r="J56" s="415"/>
    </row>
    <row r="57" spans="1:11" s="286" customFormat="1" ht="16" customHeight="1" x14ac:dyDescent="0.35">
      <c r="A57" s="415"/>
      <c r="B57" s="415"/>
      <c r="C57" s="415"/>
      <c r="D57" s="415"/>
      <c r="E57" s="415"/>
      <c r="F57" s="415"/>
      <c r="G57" s="415"/>
      <c r="H57" s="415"/>
      <c r="I57" s="415"/>
      <c r="J57" s="415"/>
    </row>
    <row r="58" spans="1:11" s="286" customFormat="1" ht="16" customHeight="1" x14ac:dyDescent="0.35">
      <c r="A58" s="415"/>
      <c r="B58" s="415"/>
      <c r="C58" s="415"/>
      <c r="D58" s="415"/>
      <c r="E58" s="415"/>
      <c r="F58" s="415"/>
      <c r="G58" s="415"/>
      <c r="H58" s="415"/>
      <c r="I58" s="415"/>
      <c r="J58" s="415"/>
    </row>
    <row r="59" spans="1:11" s="286" customFormat="1" x14ac:dyDescent="0.35"/>
    <row r="60" spans="1:11" x14ac:dyDescent="0.35"/>
    <row r="61" spans="1:11" x14ac:dyDescent="0.35"/>
    <row r="62" spans="1:11" x14ac:dyDescent="0.35"/>
    <row r="63" spans="1:11" x14ac:dyDescent="0.35"/>
    <row r="64" spans="1:11" x14ac:dyDescent="0.35"/>
    <row r="65" x14ac:dyDescent="0.35"/>
    <row r="66" x14ac:dyDescent="0.35"/>
    <row r="67" x14ac:dyDescent="0.35"/>
    <row r="68" x14ac:dyDescent="0.35"/>
    <row r="70" x14ac:dyDescent="0.35"/>
    <row r="71" x14ac:dyDescent="0.35"/>
    <row r="72" x14ac:dyDescent="0.35"/>
    <row r="73" x14ac:dyDescent="0.35"/>
    <row r="74" x14ac:dyDescent="0.35"/>
    <row r="75" x14ac:dyDescent="0.35"/>
    <row r="76" x14ac:dyDescent="0.35"/>
    <row r="77" x14ac:dyDescent="0.35"/>
    <row r="78" x14ac:dyDescent="0.35"/>
    <row r="79" x14ac:dyDescent="0.35"/>
    <row r="80" x14ac:dyDescent="0.35"/>
    <row r="81" x14ac:dyDescent="0.35"/>
    <row r="82" x14ac:dyDescent="0.35"/>
    <row r="83" x14ac:dyDescent="0.35"/>
    <row r="84" x14ac:dyDescent="0.35"/>
    <row r="85" x14ac:dyDescent="0.35"/>
    <row r="86" x14ac:dyDescent="0.35"/>
    <row r="87" x14ac:dyDescent="0.35"/>
    <row r="88" x14ac:dyDescent="0.35"/>
    <row r="89" x14ac:dyDescent="0.35"/>
    <row r="90" x14ac:dyDescent="0.35"/>
    <row r="91" x14ac:dyDescent="0.35"/>
    <row r="92" x14ac:dyDescent="0.35"/>
    <row r="93" x14ac:dyDescent="0.35"/>
    <row r="94" x14ac:dyDescent="0.35"/>
    <row r="95" x14ac:dyDescent="0.35"/>
    <row r="96" x14ac:dyDescent="0.35"/>
    <row r="97" x14ac:dyDescent="0.35"/>
    <row r="98" x14ac:dyDescent="0.35"/>
    <row r="99" x14ac:dyDescent="0.35"/>
    <row r="100" x14ac:dyDescent="0.35"/>
    <row r="101" x14ac:dyDescent="0.35"/>
    <row r="102" x14ac:dyDescent="0.35"/>
    <row r="103" x14ac:dyDescent="0.35"/>
    <row r="104" x14ac:dyDescent="0.35"/>
    <row r="105" x14ac:dyDescent="0.35"/>
    <row r="106" x14ac:dyDescent="0.35"/>
    <row r="107" x14ac:dyDescent="0.35"/>
    <row r="108" x14ac:dyDescent="0.35"/>
    <row r="109" x14ac:dyDescent="0.35"/>
    <row r="110" x14ac:dyDescent="0.35"/>
    <row r="111" x14ac:dyDescent="0.35"/>
    <row r="112" x14ac:dyDescent="0.35"/>
    <row r="113" x14ac:dyDescent="0.35"/>
    <row r="114" x14ac:dyDescent="0.35"/>
    <row r="115" x14ac:dyDescent="0.35"/>
    <row r="116" x14ac:dyDescent="0.35"/>
    <row r="117" x14ac:dyDescent="0.35"/>
    <row r="118" x14ac:dyDescent="0.35"/>
    <row r="119" x14ac:dyDescent="0.35"/>
    <row r="120" x14ac:dyDescent="0.35"/>
    <row r="121" x14ac:dyDescent="0.35"/>
    <row r="122" x14ac:dyDescent="0.35"/>
    <row r="123" x14ac:dyDescent="0.35"/>
    <row r="124" x14ac:dyDescent="0.35"/>
    <row r="125" x14ac:dyDescent="0.35"/>
    <row r="126" x14ac:dyDescent="0.35"/>
    <row r="127" x14ac:dyDescent="0.35"/>
    <row r="128" x14ac:dyDescent="0.35"/>
    <row r="129" x14ac:dyDescent="0.35"/>
    <row r="130" x14ac:dyDescent="0.35"/>
    <row r="131" x14ac:dyDescent="0.35"/>
    <row r="132" x14ac:dyDescent="0.35"/>
    <row r="133" x14ac:dyDescent="0.35"/>
    <row r="134" x14ac:dyDescent="0.35"/>
    <row r="135" x14ac:dyDescent="0.35"/>
    <row r="136" x14ac:dyDescent="0.35"/>
    <row r="137" x14ac:dyDescent="0.35"/>
    <row r="138" x14ac:dyDescent="0.35"/>
    <row r="139" x14ac:dyDescent="0.35"/>
    <row r="140" x14ac:dyDescent="0.35"/>
    <row r="141" x14ac:dyDescent="0.35"/>
    <row r="142" x14ac:dyDescent="0.35"/>
    <row r="143" x14ac:dyDescent="0.35"/>
    <row r="144" x14ac:dyDescent="0.35"/>
    <row r="145" x14ac:dyDescent="0.35"/>
    <row r="146" x14ac:dyDescent="0.35"/>
    <row r="147" x14ac:dyDescent="0.35"/>
    <row r="148" x14ac:dyDescent="0.35"/>
    <row r="149" x14ac:dyDescent="0.35"/>
    <row r="150" x14ac:dyDescent="0.35"/>
    <row r="151" x14ac:dyDescent="0.35"/>
    <row r="152" x14ac:dyDescent="0.35"/>
    <row r="153" x14ac:dyDescent="0.35"/>
    <row r="154" x14ac:dyDescent="0.35"/>
    <row r="155" x14ac:dyDescent="0.35"/>
    <row r="156" x14ac:dyDescent="0.35"/>
    <row r="157" x14ac:dyDescent="0.35"/>
    <row r="158" x14ac:dyDescent="0.35"/>
    <row r="159" x14ac:dyDescent="0.35"/>
    <row r="160" x14ac:dyDescent="0.35"/>
    <row r="161" x14ac:dyDescent="0.35"/>
    <row r="162" x14ac:dyDescent="0.35"/>
    <row r="163" x14ac:dyDescent="0.35"/>
    <row r="164" x14ac:dyDescent="0.35"/>
    <row r="165" x14ac:dyDescent="0.35"/>
    <row r="166" x14ac:dyDescent="0.35"/>
    <row r="167" x14ac:dyDescent="0.35"/>
    <row r="168" x14ac:dyDescent="0.35"/>
    <row r="169" x14ac:dyDescent="0.35"/>
    <row r="170" x14ac:dyDescent="0.35"/>
    <row r="171" x14ac:dyDescent="0.35"/>
    <row r="172" x14ac:dyDescent="0.35"/>
    <row r="173" x14ac:dyDescent="0.35"/>
    <row r="174" x14ac:dyDescent="0.35"/>
    <row r="175" x14ac:dyDescent="0.35"/>
    <row r="176" x14ac:dyDescent="0.35"/>
    <row r="177" x14ac:dyDescent="0.35"/>
    <row r="178" x14ac:dyDescent="0.35"/>
    <row r="179" x14ac:dyDescent="0.35"/>
    <row r="180" x14ac:dyDescent="0.35"/>
    <row r="181" x14ac:dyDescent="0.35"/>
    <row r="182" x14ac:dyDescent="0.35"/>
    <row r="183" x14ac:dyDescent="0.35"/>
    <row r="184" x14ac:dyDescent="0.35"/>
    <row r="185" x14ac:dyDescent="0.35"/>
    <row r="186" x14ac:dyDescent="0.35"/>
    <row r="187" x14ac:dyDescent="0.35"/>
    <row r="188" x14ac:dyDescent="0.35"/>
    <row r="189" x14ac:dyDescent="0.35"/>
    <row r="190" x14ac:dyDescent="0.35"/>
    <row r="191" x14ac:dyDescent="0.35"/>
    <row r="192" x14ac:dyDescent="0.35"/>
    <row r="193" x14ac:dyDescent="0.35"/>
    <row r="194" x14ac:dyDescent="0.35"/>
    <row r="195" x14ac:dyDescent="0.35"/>
    <row r="196" x14ac:dyDescent="0.35"/>
    <row r="197" x14ac:dyDescent="0.35"/>
    <row r="198" x14ac:dyDescent="0.35"/>
    <row r="199" x14ac:dyDescent="0.35"/>
    <row r="200" x14ac:dyDescent="0.35"/>
    <row r="201" x14ac:dyDescent="0.35"/>
    <row r="202" x14ac:dyDescent="0.35"/>
    <row r="203" x14ac:dyDescent="0.35"/>
    <row r="204" x14ac:dyDescent="0.35"/>
    <row r="205" x14ac:dyDescent="0.35"/>
    <row r="206" x14ac:dyDescent="0.35"/>
    <row r="207" x14ac:dyDescent="0.35"/>
    <row r="208" x14ac:dyDescent="0.35"/>
    <row r="209" x14ac:dyDescent="0.35"/>
    <row r="210" x14ac:dyDescent="0.35"/>
    <row r="211" x14ac:dyDescent="0.35"/>
    <row r="212" x14ac:dyDescent="0.35"/>
    <row r="213" x14ac:dyDescent="0.35"/>
    <row r="214" x14ac:dyDescent="0.35"/>
    <row r="215" x14ac:dyDescent="0.35"/>
    <row r="216" x14ac:dyDescent="0.35"/>
    <row r="217" x14ac:dyDescent="0.35"/>
    <row r="218" x14ac:dyDescent="0.35"/>
    <row r="219" x14ac:dyDescent="0.35"/>
    <row r="220" x14ac:dyDescent="0.35"/>
    <row r="221" x14ac:dyDescent="0.35"/>
    <row r="222" x14ac:dyDescent="0.35"/>
    <row r="223" x14ac:dyDescent="0.35"/>
    <row r="224" x14ac:dyDescent="0.35"/>
    <row r="225" x14ac:dyDescent="0.35"/>
    <row r="226" x14ac:dyDescent="0.35"/>
    <row r="227" x14ac:dyDescent="0.35"/>
    <row r="228" x14ac:dyDescent="0.35"/>
    <row r="229" x14ac:dyDescent="0.35"/>
    <row r="230" x14ac:dyDescent="0.35"/>
    <row r="231" x14ac:dyDescent="0.35"/>
  </sheetData>
  <sheetProtection selectLockedCells="1"/>
  <mergeCells count="1">
    <mergeCell ref="J50:J51"/>
  </mergeCells>
  <conditionalFormatting sqref="A10">
    <cfRule type="expression" dxfId="22" priority="4">
      <formula>$J$9&lt;&gt;"yes"</formula>
    </cfRule>
  </conditionalFormatting>
  <conditionalFormatting sqref="A18:J18">
    <cfRule type="expression" dxfId="21" priority="2">
      <formula>$J$17&lt;&gt;"yes"</formula>
    </cfRule>
  </conditionalFormatting>
  <conditionalFormatting sqref="A54:J54">
    <cfRule type="expression" dxfId="20" priority="1">
      <formula>$J$53&lt;&gt;"yes"</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C338E21-527B-024C-94D3-D9AC14C92EB8}">
          <x14:formula1>
            <xm:f>Source!$I$1:$I$4</xm:f>
          </x14:formula1>
          <xm:sqref>J9 J17 J53</xm:sqref>
        </x14:dataValidation>
        <x14:dataValidation type="list" allowBlank="1" showInputMessage="1" showErrorMessage="1" xr:uid="{65257A4D-64FA-4A4A-8121-19B46E2DBF0D}">
          <x14:formula1>
            <xm:f>Source!$AQ$1:$AQ$6</xm:f>
          </x14:formula1>
          <xm:sqref>A31:B33 A46:B46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94"/>
  <sheetViews>
    <sheetView showGridLines="0" topLeftCell="A14" zoomScale="70" zoomScaleNormal="70" workbookViewId="0">
      <selection activeCell="G23" sqref="G23"/>
    </sheetView>
  </sheetViews>
  <sheetFormatPr defaultColWidth="0" defaultRowHeight="15.5" zeroHeight="1" x14ac:dyDescent="0.35"/>
  <cols>
    <col min="1" max="1" width="10.26953125" style="138" customWidth="1"/>
    <col min="2" max="2" width="27" style="138" customWidth="1"/>
    <col min="3" max="3" width="58.26953125" style="247" customWidth="1"/>
    <col min="4" max="4" width="24" style="138" customWidth="1"/>
    <col min="5" max="5" width="14.26953125" style="138" customWidth="1"/>
    <col min="6" max="6" width="13.453125" style="162" customWidth="1"/>
    <col min="7" max="7" width="20" style="138" customWidth="1"/>
    <col min="8" max="8" width="20.08984375" style="138" customWidth="1"/>
    <col min="9" max="9" width="38" style="138" customWidth="1"/>
    <col min="10" max="10" width="8.453125" style="138" customWidth="1"/>
    <col min="11" max="16384" width="9.1796875" style="138" hidden="1"/>
  </cols>
  <sheetData>
    <row r="1" spans="1:17" ht="26.5" customHeight="1" thickBot="1" x14ac:dyDescent="0.4">
      <c r="A1" s="687" t="s">
        <v>22</v>
      </c>
      <c r="B1" s="687"/>
      <c r="C1" s="687"/>
      <c r="D1" s="687"/>
      <c r="E1" s="687"/>
      <c r="F1" s="687"/>
      <c r="G1" s="687"/>
      <c r="H1" s="687"/>
      <c r="I1" s="687"/>
      <c r="J1" s="30"/>
      <c r="K1" s="336"/>
      <c r="L1" s="336"/>
      <c r="M1" s="336"/>
      <c r="N1" s="336"/>
      <c r="O1" s="336"/>
      <c r="P1" s="336"/>
      <c r="Q1" s="336"/>
    </row>
    <row r="2" spans="1:17" ht="42.5" customHeight="1" x14ac:dyDescent="0.35">
      <c r="A2" s="749" t="s">
        <v>19</v>
      </c>
      <c r="B2" s="749"/>
      <c r="C2" s="809" t="s">
        <v>584</v>
      </c>
      <c r="D2" s="810"/>
      <c r="E2" s="810"/>
      <c r="F2" s="810"/>
      <c r="G2" s="810"/>
      <c r="H2" s="810"/>
      <c r="I2" s="810"/>
      <c r="J2" s="9"/>
      <c r="K2" s="155"/>
      <c r="L2" s="155"/>
      <c r="M2" s="155"/>
      <c r="N2" s="155"/>
      <c r="O2" s="155"/>
      <c r="P2" s="155"/>
      <c r="Q2" s="155"/>
    </row>
    <row r="3" spans="1:17" ht="15.75" customHeight="1" thickBot="1" x14ac:dyDescent="0.4">
      <c r="A3" s="644"/>
      <c r="B3" s="644"/>
      <c r="C3" s="811" t="s">
        <v>585</v>
      </c>
      <c r="D3" s="812"/>
      <c r="E3" s="812"/>
      <c r="F3" s="812"/>
      <c r="G3" s="812"/>
      <c r="H3" s="812"/>
      <c r="I3" s="812"/>
      <c r="J3" s="804"/>
      <c r="K3" s="155"/>
      <c r="L3" s="155"/>
      <c r="M3" s="155"/>
      <c r="N3" s="155"/>
      <c r="O3" s="155"/>
      <c r="P3" s="155"/>
      <c r="Q3" s="155"/>
    </row>
    <row r="4" spans="1:17" ht="18" customHeight="1" x14ac:dyDescent="0.35">
      <c r="A4" s="644"/>
      <c r="B4" s="644"/>
      <c r="C4" s="617" t="s">
        <v>345</v>
      </c>
      <c r="D4" s="613"/>
      <c r="E4" s="613"/>
      <c r="F4" s="613"/>
      <c r="G4" s="613"/>
      <c r="H4" s="613"/>
      <c r="I4" s="613"/>
      <c r="J4" s="155"/>
      <c r="K4" s="155"/>
      <c r="L4" s="155"/>
      <c r="M4" s="155"/>
      <c r="N4" s="155"/>
      <c r="O4" s="155"/>
      <c r="P4" s="155"/>
      <c r="Q4" s="155"/>
    </row>
    <row r="5" spans="1:17" ht="17" customHeight="1" x14ac:dyDescent="0.35">
      <c r="A5" s="336"/>
      <c r="B5" s="336"/>
      <c r="C5" s="351"/>
      <c r="D5" s="336"/>
      <c r="E5" s="336"/>
      <c r="F5" s="352"/>
      <c r="G5" s="336"/>
      <c r="H5" s="336"/>
      <c r="I5" s="336"/>
      <c r="J5" s="336"/>
      <c r="K5" s="336"/>
      <c r="L5" s="336"/>
      <c r="M5" s="336"/>
      <c r="N5" s="336"/>
      <c r="O5" s="336"/>
      <c r="P5" s="336"/>
      <c r="Q5" s="336"/>
    </row>
    <row r="6" spans="1:17" s="163" customFormat="1" ht="27" customHeight="1" x14ac:dyDescent="0.35">
      <c r="A6" s="353"/>
      <c r="B6" s="353"/>
      <c r="C6" s="1022" t="s">
        <v>26</v>
      </c>
      <c r="D6" s="1022"/>
      <c r="E6" s="1023" t="str">
        <f>'Contact Information '!I8</f>
        <v>Please select your answer from the dropdown</v>
      </c>
      <c r="F6" s="1023"/>
      <c r="G6" s="1023"/>
      <c r="H6" s="81"/>
      <c r="I6" s="164"/>
      <c r="J6" s="353"/>
      <c r="K6" s="353"/>
      <c r="L6" s="353"/>
      <c r="M6" s="353"/>
      <c r="N6" s="353"/>
      <c r="O6" s="353"/>
      <c r="P6" s="353"/>
      <c r="Q6" s="353"/>
    </row>
    <row r="7" spans="1:17" ht="15" customHeight="1" x14ac:dyDescent="0.35">
      <c r="A7" s="336"/>
      <c r="B7" s="336"/>
      <c r="C7" s="351"/>
      <c r="D7" s="336"/>
      <c r="E7" s="336"/>
      <c r="F7" s="336"/>
      <c r="G7" s="336"/>
      <c r="H7" s="336"/>
      <c r="I7" s="336"/>
      <c r="J7" s="336"/>
      <c r="K7" s="336"/>
      <c r="L7" s="336"/>
      <c r="M7" s="336"/>
      <c r="N7" s="336"/>
      <c r="O7" s="336"/>
      <c r="P7" s="336"/>
      <c r="Q7" s="336"/>
    </row>
    <row r="8" spans="1:17" ht="14.5" customHeight="1" x14ac:dyDescent="0.35">
      <c r="A8" s="336"/>
      <c r="B8" s="336"/>
      <c r="C8" s="351"/>
      <c r="D8" s="165"/>
      <c r="E8" s="165"/>
      <c r="F8" s="165"/>
      <c r="G8" s="165"/>
      <c r="H8" s="165"/>
      <c r="I8" s="165"/>
      <c r="J8" s="336"/>
      <c r="K8" s="336"/>
      <c r="L8" s="336"/>
      <c r="M8" s="336"/>
      <c r="N8" s="336"/>
      <c r="O8" s="336"/>
      <c r="P8" s="336"/>
      <c r="Q8" s="336"/>
    </row>
    <row r="9" spans="1:17" ht="30.75" customHeight="1" thickBot="1" x14ac:dyDescent="0.4">
      <c r="A9" s="645" t="s">
        <v>19</v>
      </c>
      <c r="B9" s="645"/>
      <c r="C9" s="645"/>
      <c r="D9" s="645"/>
      <c r="E9" s="645"/>
      <c r="F9" s="645"/>
      <c r="G9" s="645"/>
      <c r="H9" s="645"/>
      <c r="I9" s="645"/>
      <c r="J9" s="28"/>
      <c r="K9" s="336"/>
      <c r="L9" s="336"/>
      <c r="M9" s="336"/>
      <c r="N9" s="336"/>
      <c r="O9" s="336"/>
      <c r="P9" s="336"/>
      <c r="Q9" s="336"/>
    </row>
    <row r="10" spans="1:17" s="163" customFormat="1" ht="36" customHeight="1" thickBot="1" x14ac:dyDescent="0.4">
      <c r="A10" s="185" t="s">
        <v>347</v>
      </c>
      <c r="B10" s="646" t="s">
        <v>586</v>
      </c>
      <c r="C10" s="646"/>
      <c r="D10" s="646"/>
      <c r="E10" s="646"/>
      <c r="F10" s="646"/>
      <c r="G10" s="646"/>
      <c r="H10" s="646"/>
      <c r="I10" s="646"/>
      <c r="J10" s="29"/>
      <c r="K10" s="353"/>
      <c r="L10" s="353"/>
      <c r="M10" s="353"/>
      <c r="N10" s="353"/>
      <c r="O10" s="353"/>
      <c r="P10" s="353"/>
      <c r="Q10" s="353"/>
    </row>
    <row r="11" spans="1:17" s="163" customFormat="1" ht="36" customHeight="1" x14ac:dyDescent="0.35">
      <c r="A11" s="80" t="s">
        <v>349</v>
      </c>
      <c r="B11" s="648" t="s">
        <v>587</v>
      </c>
      <c r="C11" s="649"/>
      <c r="D11" s="649"/>
      <c r="E11" s="649"/>
      <c r="F11" s="649"/>
      <c r="G11" s="649"/>
      <c r="H11" s="649"/>
      <c r="I11" s="649"/>
      <c r="J11" s="29"/>
      <c r="K11" s="353"/>
      <c r="L11" s="353"/>
      <c r="M11" s="353"/>
      <c r="N11" s="353"/>
      <c r="O11" s="353"/>
      <c r="P11" s="353"/>
      <c r="Q11" s="353"/>
    </row>
    <row r="12" spans="1:17" s="188" customFormat="1" ht="20.25" customHeight="1" x14ac:dyDescent="0.35">
      <c r="A12" s="190"/>
      <c r="C12" s="190"/>
      <c r="F12" s="189"/>
    </row>
    <row r="13" spans="1:17" ht="15.5" customHeight="1" x14ac:dyDescent="0.35">
      <c r="A13" s="647" t="s">
        <v>352</v>
      </c>
      <c r="B13" s="647"/>
      <c r="C13" s="647"/>
      <c r="D13" s="647"/>
      <c r="E13" s="647"/>
      <c r="F13" s="647"/>
      <c r="G13" s="647"/>
      <c r="H13" s="647"/>
      <c r="I13" s="647"/>
      <c r="J13" s="26"/>
      <c r="K13" s="336"/>
      <c r="L13" s="336"/>
      <c r="M13" s="336"/>
      <c r="N13" s="336"/>
      <c r="O13" s="336"/>
      <c r="P13" s="336"/>
      <c r="Q13" s="336"/>
    </row>
    <row r="14" spans="1:17" ht="17" customHeight="1" x14ac:dyDescent="0.35">
      <c r="A14" s="650" t="s">
        <v>588</v>
      </c>
      <c r="B14" s="650"/>
      <c r="C14" s="650"/>
      <c r="D14" s="650"/>
      <c r="E14" s="650"/>
      <c r="F14" s="650"/>
      <c r="G14" s="650"/>
      <c r="H14" s="650"/>
      <c r="I14" s="650"/>
      <c r="J14" s="26"/>
      <c r="K14" s="336"/>
      <c r="L14" s="336"/>
      <c r="M14" s="336"/>
      <c r="N14" s="336"/>
      <c r="O14" s="336"/>
      <c r="P14" s="336"/>
      <c r="Q14" s="336"/>
    </row>
    <row r="15" spans="1:17" ht="23.5" customHeight="1" thickBot="1" x14ac:dyDescent="0.4">
      <c r="A15" s="651" t="s">
        <v>589</v>
      </c>
      <c r="B15" s="651"/>
      <c r="C15" s="651"/>
      <c r="D15" s="651"/>
      <c r="E15" s="651"/>
      <c r="F15" s="651"/>
      <c r="G15" s="651"/>
      <c r="H15" s="651"/>
      <c r="I15" s="651"/>
      <c r="J15" s="27"/>
      <c r="K15" s="336"/>
      <c r="L15" s="336"/>
      <c r="M15" s="336"/>
      <c r="N15" s="336"/>
      <c r="O15" s="336"/>
      <c r="P15" s="336"/>
      <c r="Q15" s="336"/>
    </row>
    <row r="16" spans="1:17" ht="20" customHeight="1" thickBot="1" x14ac:dyDescent="0.4">
      <c r="A16" s="652" t="s">
        <v>590</v>
      </c>
      <c r="B16" s="652"/>
      <c r="C16" s="652"/>
      <c r="D16" s="652"/>
      <c r="E16" s="652"/>
      <c r="F16" s="652"/>
      <c r="G16" s="652"/>
      <c r="H16" s="652"/>
      <c r="I16" s="652"/>
      <c r="J16" s="27"/>
    </row>
    <row r="17" spans="1:11" ht="41.5" customHeight="1" thickBot="1" x14ac:dyDescent="0.4">
      <c r="A17" s="77"/>
      <c r="B17" s="527" t="s">
        <v>546</v>
      </c>
      <c r="C17" s="379" t="s">
        <v>400</v>
      </c>
      <c r="D17" s="78" t="s">
        <v>591</v>
      </c>
      <c r="E17" s="78" t="s">
        <v>1814</v>
      </c>
      <c r="F17" s="78" t="s">
        <v>1982</v>
      </c>
      <c r="G17" s="79" t="s">
        <v>593</v>
      </c>
      <c r="H17" s="78" t="s">
        <v>825</v>
      </c>
      <c r="I17" s="661" t="s">
        <v>361</v>
      </c>
      <c r="J17" s="336"/>
    </row>
    <row r="18" spans="1:11" ht="15" customHeight="1" thickBot="1" x14ac:dyDescent="0.4">
      <c r="A18" s="354">
        <v>1</v>
      </c>
      <c r="B18" s="658" t="str">
        <f>IFERROR(VLOOKUP($E$6&amp;$A18,'EV Charging Stations source'!$A:$K,4,FALSE),"")</f>
        <v/>
      </c>
      <c r="C18" s="248" t="str">
        <f>IFERROR(VLOOKUP($E$6&amp;$A18,'EV Charging Stations source'!$A:$K,5,FALSE),"")</f>
        <v/>
      </c>
      <c r="D18" s="887" t="str">
        <f>IFERROR(VLOOKUP($E$6&amp;$A18,'EV Charging Stations source'!$A:$K,6,FALSE),"")</f>
        <v/>
      </c>
      <c r="E18" s="887" t="str">
        <f>IFERROR(VLOOKUP($E$6&amp;$A18,'EV Charging Stations source'!$A:$K,7,FALSE),"")</f>
        <v/>
      </c>
      <c r="F18" s="888" t="str">
        <f>IFERROR(VLOOKUP($E$6&amp;$A18,'EV Charging Stations source'!$A:$K,8,FALSE),"")</f>
        <v/>
      </c>
      <c r="G18" s="992" t="str">
        <f>IFERROR(VLOOKUP($E$6&amp;$A18,'EV Charging Stations source'!$A:$K,9,FALSE)," ")</f>
        <v xml:space="preserve"> </v>
      </c>
      <c r="H18" s="166" t="str">
        <f>IFERROR(VLOOKUP($E$6&amp;$A18,'EV Charging Stations source'!$A:$K,10,FALSE)," ")</f>
        <v xml:space="preserve"> </v>
      </c>
      <c r="I18" s="659"/>
      <c r="J18" s="336"/>
    </row>
    <row r="19" spans="1:11" ht="15" customHeight="1" thickBot="1" x14ac:dyDescent="0.4">
      <c r="A19" s="354">
        <v>2</v>
      </c>
      <c r="B19" s="658" t="str">
        <f>IFERROR(VLOOKUP($E$6&amp;$A19,'EV Charging Stations source'!$A:$K,4,FALSE),"")</f>
        <v/>
      </c>
      <c r="C19" s="248" t="str">
        <f>IFERROR(VLOOKUP($E$6&amp;$A19,'EV Charging Stations source'!$A:$K,5,FALSE),"")</f>
        <v/>
      </c>
      <c r="D19" s="887" t="str">
        <f>IFERROR(VLOOKUP($E$6&amp;$A19,'EV Charging Stations source'!$A:$K,6,FALSE),"")</f>
        <v/>
      </c>
      <c r="E19" s="887" t="str">
        <f>IFERROR(VLOOKUP($E$6&amp;$A19,'EV Charging Stations source'!$A:$K,7,FALSE),"")</f>
        <v/>
      </c>
      <c r="F19" s="888" t="str">
        <f>IFERROR(VLOOKUP($E$6&amp;$A19,'EV Charging Stations source'!$A:$K,8,FALSE),"")</f>
        <v/>
      </c>
      <c r="G19" s="992" t="str">
        <f>IFERROR(VLOOKUP($E$6&amp;$A19,'EV Charging Stations source'!$A:$K,9,FALSE)," ")</f>
        <v xml:space="preserve"> </v>
      </c>
      <c r="H19" s="166" t="str">
        <f>IFERROR(VLOOKUP($E$6&amp;$A19,'EV Charging Stations source'!$A:$K,10,FALSE)," ")</f>
        <v xml:space="preserve"> </v>
      </c>
      <c r="I19" s="659"/>
      <c r="J19" s="336"/>
    </row>
    <row r="20" spans="1:11" ht="15" customHeight="1" thickBot="1" x14ac:dyDescent="0.4">
      <c r="A20" s="354">
        <v>3</v>
      </c>
      <c r="B20" s="658" t="str">
        <f>IFERROR(VLOOKUP($E$6&amp;$A20,'EV Charging Stations source'!$A:$K,4,FALSE),"")</f>
        <v/>
      </c>
      <c r="C20" s="248" t="str">
        <f>IFERROR(VLOOKUP($E$6&amp;$A20,'EV Charging Stations source'!$A:$K,5,FALSE),"")</f>
        <v/>
      </c>
      <c r="D20" s="887" t="str">
        <f>IFERROR(VLOOKUP($E$6&amp;$A20,'EV Charging Stations source'!$A:$K,6,FALSE),"")</f>
        <v/>
      </c>
      <c r="E20" s="887" t="str">
        <f>IFERROR(VLOOKUP($E$6&amp;$A20,'EV Charging Stations source'!$A:$K,7,FALSE),"")</f>
        <v/>
      </c>
      <c r="F20" s="888" t="str">
        <f>IFERROR(VLOOKUP($E$6&amp;$A20,'EV Charging Stations source'!$A:$K,8,FALSE),"")</f>
        <v/>
      </c>
      <c r="G20" s="992" t="str">
        <f>IFERROR(VLOOKUP($E$6&amp;$A20,'EV Charging Stations source'!$A:$K,9,FALSE)," ")</f>
        <v xml:space="preserve"> </v>
      </c>
      <c r="H20" s="166" t="str">
        <f>IFERROR(VLOOKUP($E$6&amp;$A20,'EV Charging Stations source'!$A:$K,10,FALSE)," ")</f>
        <v xml:space="preserve"> </v>
      </c>
      <c r="I20" s="659"/>
      <c r="J20" s="336"/>
    </row>
    <row r="21" spans="1:11" ht="15" customHeight="1" thickBot="1" x14ac:dyDescent="0.4">
      <c r="A21" s="354">
        <v>4</v>
      </c>
      <c r="B21" s="658" t="str">
        <f>IFERROR(VLOOKUP($E$6&amp;$A21,'EV Charging Stations source'!$A:$K,4,FALSE),"")</f>
        <v/>
      </c>
      <c r="C21" s="248" t="str">
        <f>IFERROR(VLOOKUP($E$6&amp;$A21,'EV Charging Stations source'!$A:$K,5,FALSE),"")</f>
        <v/>
      </c>
      <c r="D21" s="887" t="str">
        <f>IFERROR(VLOOKUP($E$6&amp;$A21,'EV Charging Stations source'!$A:$K,6,FALSE),"")</f>
        <v/>
      </c>
      <c r="E21" s="887" t="str">
        <f>IFERROR(VLOOKUP($E$6&amp;$A21,'EV Charging Stations source'!$A:$K,7,FALSE),"")</f>
        <v/>
      </c>
      <c r="F21" s="888" t="str">
        <f>IFERROR(VLOOKUP($E$6&amp;$A21,'EV Charging Stations source'!$A:$K,8,FALSE),"")</f>
        <v/>
      </c>
      <c r="G21" s="992" t="str">
        <f>IFERROR(VLOOKUP($E$6&amp;$A21,'EV Charging Stations source'!$A:$K,9,FALSE)," ")</f>
        <v xml:space="preserve"> </v>
      </c>
      <c r="H21" s="166" t="str">
        <f>IFERROR(VLOOKUP($E$6&amp;$A21,'EV Charging Stations source'!$A:$K,10,FALSE)," ")</f>
        <v xml:space="preserve"> </v>
      </c>
      <c r="I21" s="659"/>
      <c r="J21" s="336"/>
    </row>
    <row r="22" spans="1:11" ht="15" customHeight="1" thickBot="1" x14ac:dyDescent="0.4">
      <c r="A22" s="354">
        <v>5</v>
      </c>
      <c r="B22" s="658" t="str">
        <f>IFERROR(VLOOKUP($E$6&amp;$A22,'EV Charging Stations source'!$A:$K,4,FALSE),"")</f>
        <v/>
      </c>
      <c r="C22" s="248" t="str">
        <f>IFERROR(VLOOKUP($E$6&amp;$A22,'EV Charging Stations source'!$A:$K,5,FALSE),"")</f>
        <v/>
      </c>
      <c r="D22" s="887" t="str">
        <f>IFERROR(VLOOKUP($E$6&amp;$A22,'EV Charging Stations source'!$A:$K,6,FALSE),"")</f>
        <v/>
      </c>
      <c r="E22" s="887" t="str">
        <f>IFERROR(VLOOKUP($E$6&amp;$A22,'EV Charging Stations source'!$A:$K,7,FALSE),"")</f>
        <v/>
      </c>
      <c r="F22" s="888" t="str">
        <f>IFERROR(VLOOKUP($E$6&amp;$A22,'EV Charging Stations source'!$A:$K,8,FALSE),"")</f>
        <v/>
      </c>
      <c r="G22" s="992" t="str">
        <f>IFERROR(VLOOKUP($E$6&amp;$A22,'EV Charging Stations source'!$A:$K,9,FALSE)," ")</f>
        <v xml:space="preserve"> </v>
      </c>
      <c r="H22" s="166" t="str">
        <f>IFERROR(VLOOKUP($E$6&amp;$A22,'EV Charging Stations source'!$A:$K,10,FALSE)," ")</f>
        <v xml:space="preserve"> </v>
      </c>
      <c r="I22" s="659"/>
      <c r="J22" s="336"/>
    </row>
    <row r="23" spans="1:11" ht="15" customHeight="1" thickBot="1" x14ac:dyDescent="0.4">
      <c r="A23" s="354">
        <v>6</v>
      </c>
      <c r="B23" s="658" t="str">
        <f>IFERROR(VLOOKUP($E$6&amp;$A23,'EV Charging Stations source'!$A:$K,4,FALSE),"")</f>
        <v/>
      </c>
      <c r="C23" s="248" t="str">
        <f>IFERROR(VLOOKUP($E$6&amp;$A23,'EV Charging Stations source'!$A:$K,5,FALSE),"")</f>
        <v/>
      </c>
      <c r="D23" s="887" t="str">
        <f>IFERROR(VLOOKUP($E$6&amp;$A23,'EV Charging Stations source'!$A:$K,6,FALSE),"")</f>
        <v/>
      </c>
      <c r="E23" s="887" t="str">
        <f>IFERROR(VLOOKUP($E$6&amp;$A23,'EV Charging Stations source'!$A:$K,7,FALSE),"")</f>
        <v/>
      </c>
      <c r="F23" s="888" t="str">
        <f>IFERROR(VLOOKUP($E$6&amp;$A23,'EV Charging Stations source'!$A:$K,8,FALSE),"")</f>
        <v/>
      </c>
      <c r="G23" s="992" t="str">
        <f>IFERROR(VLOOKUP($E$6&amp;$A23,'EV Charging Stations source'!$A:$K,9,FALSE)," ")</f>
        <v xml:space="preserve"> </v>
      </c>
      <c r="H23" s="166" t="str">
        <f>IFERROR(VLOOKUP($E$6&amp;$A23,'EV Charging Stations source'!$A:$K,10,FALSE)," ")</f>
        <v xml:space="preserve"> </v>
      </c>
      <c r="I23" s="659"/>
      <c r="J23" s="336"/>
    </row>
    <row r="24" spans="1:11" ht="15" customHeight="1" thickBot="1" x14ac:dyDescent="0.4">
      <c r="A24" s="354">
        <v>7</v>
      </c>
      <c r="B24" s="658" t="str">
        <f>IFERROR(VLOOKUP($E$6&amp;$A24,'EV Charging Stations source'!$A:$K,4,FALSE),"")</f>
        <v/>
      </c>
      <c r="C24" s="248" t="str">
        <f>IFERROR(VLOOKUP($E$6&amp;$A24,'EV Charging Stations source'!$A:$K,5,FALSE),"")</f>
        <v/>
      </c>
      <c r="D24" s="887" t="str">
        <f>IFERROR(VLOOKUP($E$6&amp;$A24,'EV Charging Stations source'!$A:$K,6,FALSE),"")</f>
        <v/>
      </c>
      <c r="E24" s="887" t="str">
        <f>IFERROR(VLOOKUP($E$6&amp;$A24,'EV Charging Stations source'!$A:$K,7,FALSE),"")</f>
        <v/>
      </c>
      <c r="F24" s="888" t="str">
        <f>IFERROR(VLOOKUP($E$6&amp;$A24,'EV Charging Stations source'!$A:$K,8,FALSE),"")</f>
        <v/>
      </c>
      <c r="G24" s="992" t="str">
        <f>IFERROR(VLOOKUP($E$6&amp;$A24,'EV Charging Stations source'!$A:$K,9,FALSE)," ")</f>
        <v xml:space="preserve"> </v>
      </c>
      <c r="H24" s="166" t="str">
        <f>IFERROR(VLOOKUP($E$6&amp;$A24,'EV Charging Stations source'!$A:$K,10,FALSE)," ")</f>
        <v xml:space="preserve"> </v>
      </c>
      <c r="I24" s="659"/>
      <c r="J24" s="336"/>
    </row>
    <row r="25" spans="1:11" ht="15" customHeight="1" thickBot="1" x14ac:dyDescent="0.4">
      <c r="A25" s="354">
        <v>8</v>
      </c>
      <c r="B25" s="658" t="str">
        <f>IFERROR(VLOOKUP($E$6&amp;$A25,'EV Charging Stations source'!$A:$K,4,FALSE),"")</f>
        <v/>
      </c>
      <c r="C25" s="248" t="str">
        <f>IFERROR(VLOOKUP($E$6&amp;$A25,'EV Charging Stations source'!$A:$K,5,FALSE),"")</f>
        <v/>
      </c>
      <c r="D25" s="887" t="str">
        <f>IFERROR(VLOOKUP($E$6&amp;$A25,'EV Charging Stations source'!$A:$K,6,FALSE),"")</f>
        <v/>
      </c>
      <c r="E25" s="887" t="str">
        <f>IFERROR(VLOOKUP($E$6&amp;$A25,'EV Charging Stations source'!$A:$K,7,FALSE),"")</f>
        <v/>
      </c>
      <c r="F25" s="888" t="str">
        <f>IFERROR(VLOOKUP($E$6&amp;$A25,'EV Charging Stations source'!$A:$K,8,FALSE),"")</f>
        <v/>
      </c>
      <c r="G25" s="992" t="str">
        <f>IFERROR(VLOOKUP($E$6&amp;$A25,'EV Charging Stations source'!$A:$K,9,FALSE)," ")</f>
        <v xml:space="preserve"> </v>
      </c>
      <c r="H25" s="166" t="str">
        <f>IFERROR(VLOOKUP($E$6&amp;$A25,'EV Charging Stations source'!$A:$K,10,FALSE)," ")</f>
        <v xml:space="preserve"> </v>
      </c>
      <c r="I25" s="659"/>
      <c r="J25" s="336"/>
    </row>
    <row r="26" spans="1:11" ht="15" customHeight="1" thickBot="1" x14ac:dyDescent="0.4">
      <c r="A26" s="354">
        <v>9</v>
      </c>
      <c r="B26" s="658" t="str">
        <f>IFERROR(VLOOKUP($E$6&amp;$A26,'EV Charging Stations source'!$A:$K,4,FALSE),"")</f>
        <v/>
      </c>
      <c r="C26" s="248" t="str">
        <f>IFERROR(VLOOKUP($E$6&amp;$A26,'EV Charging Stations source'!$A:$K,5,FALSE),"")</f>
        <v/>
      </c>
      <c r="D26" s="887" t="str">
        <f>IFERROR(VLOOKUP($E$6&amp;$A26,'EV Charging Stations source'!$A:$K,6,FALSE),"")</f>
        <v/>
      </c>
      <c r="E26" s="887" t="str">
        <f>IFERROR(VLOOKUP($E$6&amp;$A26,'EV Charging Stations source'!$A:$K,7,FALSE),"")</f>
        <v/>
      </c>
      <c r="F26" s="888" t="str">
        <f>IFERROR(VLOOKUP($E$6&amp;$A26,'EV Charging Stations source'!$A:$K,8,FALSE),"")</f>
        <v/>
      </c>
      <c r="G26" s="992" t="str">
        <f>IFERROR(VLOOKUP($E$6&amp;$A26,'EV Charging Stations source'!$A:$K,9,FALSE)," ")</f>
        <v xml:space="preserve"> </v>
      </c>
      <c r="H26" s="166" t="str">
        <f>IFERROR(VLOOKUP($E$6&amp;$A26,'EV Charging Stations source'!$A:$K,10,FALSE)," ")</f>
        <v xml:space="preserve"> </v>
      </c>
      <c r="I26" s="659"/>
      <c r="J26" s="336"/>
    </row>
    <row r="27" spans="1:11" ht="15" customHeight="1" thickBot="1" x14ac:dyDescent="0.4">
      <c r="A27" s="354">
        <v>10</v>
      </c>
      <c r="B27" s="658" t="str">
        <f>IFERROR(VLOOKUP($E$6&amp;$A27,'EV Charging Stations source'!$A:$K,4,FALSE),"")</f>
        <v/>
      </c>
      <c r="C27" s="248" t="str">
        <f>IFERROR(VLOOKUP($E$6&amp;$A27,'EV Charging Stations source'!$A:$K,5,FALSE),"")</f>
        <v/>
      </c>
      <c r="D27" s="887" t="str">
        <f>IFERROR(VLOOKUP($E$6&amp;$A27,'EV Charging Stations source'!$A:$K,6,FALSE),"")</f>
        <v/>
      </c>
      <c r="E27" s="887" t="str">
        <f>IFERROR(VLOOKUP($E$6&amp;$A27,'EV Charging Stations source'!$A:$K,7,FALSE),"")</f>
        <v/>
      </c>
      <c r="F27" s="888" t="str">
        <f>IFERROR(VLOOKUP($E$6&amp;$A27,'EV Charging Stations source'!$A:$K,8,FALSE),"")</f>
        <v/>
      </c>
      <c r="G27" s="992" t="str">
        <f>IFERROR(VLOOKUP($E$6&amp;$A27,'EV Charging Stations source'!$A:$K,9,FALSE)," ")</f>
        <v xml:space="preserve"> </v>
      </c>
      <c r="H27" s="166" t="str">
        <f>IFERROR(VLOOKUP($E$6&amp;$A27,'EV Charging Stations source'!$A:$K,10,FALSE)," ")</f>
        <v xml:space="preserve"> </v>
      </c>
      <c r="I27" s="659"/>
      <c r="J27" s="336"/>
    </row>
    <row r="28" spans="1:11" ht="15" customHeight="1" thickBot="1" x14ac:dyDescent="0.4">
      <c r="A28" s="354">
        <v>11</v>
      </c>
      <c r="B28" s="658" t="str">
        <f>IFERROR(VLOOKUP($E$6&amp;$A28,'EV Charging Stations source'!$A:$K,4,FALSE),"")</f>
        <v/>
      </c>
      <c r="C28" s="248" t="str">
        <f>IFERROR(VLOOKUP($E$6&amp;$A28,'EV Charging Stations source'!$A:$K,5,FALSE),"")</f>
        <v/>
      </c>
      <c r="D28" s="887" t="str">
        <f>IFERROR(VLOOKUP($E$6&amp;$A28,'EV Charging Stations source'!$A:$K,6,FALSE),"")</f>
        <v/>
      </c>
      <c r="E28" s="887" t="str">
        <f>IFERROR(VLOOKUP($E$6&amp;$A28,'EV Charging Stations source'!$A:$K,7,FALSE),"")</f>
        <v/>
      </c>
      <c r="F28" s="888" t="str">
        <f>IFERROR(VLOOKUP($E$6&amp;$A28,'EV Charging Stations source'!$A:$K,8,FALSE),"")</f>
        <v/>
      </c>
      <c r="G28" s="992" t="str">
        <f>IFERROR(VLOOKUP($E$6&amp;$A28,'EV Charging Stations source'!$A:$K,9,FALSE)," ")</f>
        <v xml:space="preserve"> </v>
      </c>
      <c r="H28" s="166" t="str">
        <f>IFERROR(VLOOKUP($E$6&amp;$A28,'EV Charging Stations source'!$A:$K,10,FALSE)," ")</f>
        <v xml:space="preserve"> </v>
      </c>
      <c r="I28" s="659"/>
      <c r="J28" s="336"/>
    </row>
    <row r="29" spans="1:11" ht="15" customHeight="1" thickBot="1" x14ac:dyDescent="0.4">
      <c r="A29" s="354">
        <v>12</v>
      </c>
      <c r="B29" s="658" t="str">
        <f>IFERROR(VLOOKUP($E$6&amp;$A29,'EV Charging Stations source'!$A:$K,4,FALSE),"")</f>
        <v/>
      </c>
      <c r="C29" s="248" t="str">
        <f>IFERROR(VLOOKUP($E$6&amp;$A29,'EV Charging Stations source'!$A:$K,5,FALSE),"")</f>
        <v/>
      </c>
      <c r="D29" s="887" t="str">
        <f>IFERROR(VLOOKUP($E$6&amp;$A29,'EV Charging Stations source'!$A:$K,6,FALSE),"")</f>
        <v/>
      </c>
      <c r="E29" s="887" t="str">
        <f>IFERROR(VLOOKUP($E$6&amp;$A29,'EV Charging Stations source'!$A:$K,7,FALSE),"")</f>
        <v/>
      </c>
      <c r="F29" s="888" t="str">
        <f>IFERROR(VLOOKUP($E$6&amp;$A29,'EV Charging Stations source'!$A:$K,8,FALSE),"")</f>
        <v/>
      </c>
      <c r="G29" s="992" t="str">
        <f>IFERROR(VLOOKUP($E$6&amp;$A29,'EV Charging Stations source'!$A:$K,9,FALSE)," ")</f>
        <v xml:space="preserve"> </v>
      </c>
      <c r="H29" s="166" t="str">
        <f>IFERROR(VLOOKUP($E$6&amp;$A29,'EV Charging Stations source'!$A:$K,10,FALSE)," ")</f>
        <v xml:space="preserve"> </v>
      </c>
      <c r="I29" s="659"/>
      <c r="J29" s="336"/>
    </row>
    <row r="30" spans="1:11" ht="15" customHeight="1" thickBot="1" x14ac:dyDescent="0.4">
      <c r="A30" s="354">
        <v>13</v>
      </c>
      <c r="B30" s="658" t="str">
        <f>IFERROR(VLOOKUP($E$6&amp;$A30,'EV Charging Stations source'!$A:$K,4,FALSE),"")</f>
        <v/>
      </c>
      <c r="C30" s="248" t="str">
        <f>IFERROR(VLOOKUP($E$6&amp;$A30,'EV Charging Stations source'!$A:$K,5,FALSE),"")</f>
        <v/>
      </c>
      <c r="D30" s="887" t="str">
        <f>IFERROR(VLOOKUP($E$6&amp;$A30,'EV Charging Stations source'!$A:$K,6,FALSE),"")</f>
        <v/>
      </c>
      <c r="E30" s="887" t="str">
        <f>IFERROR(VLOOKUP($E$6&amp;$A30,'EV Charging Stations source'!$A:$K,7,FALSE),"")</f>
        <v/>
      </c>
      <c r="F30" s="888" t="str">
        <f>IFERROR(VLOOKUP($E$6&amp;$A30,'EV Charging Stations source'!$A:$K,8,FALSE),"")</f>
        <v/>
      </c>
      <c r="G30" s="992" t="str">
        <f>IFERROR(VLOOKUP($E$6&amp;$A30,'EV Charging Stations source'!$A:$K,9,FALSE)," ")</f>
        <v xml:space="preserve"> </v>
      </c>
      <c r="H30" s="166" t="str">
        <f>IFERROR(VLOOKUP($E$6&amp;$A30,'EV Charging Stations source'!$A:$K,10,FALSE)," ")</f>
        <v xml:space="preserve"> </v>
      </c>
      <c r="I30" s="659"/>
      <c r="J30" s="336"/>
    </row>
    <row r="31" spans="1:11" ht="15" customHeight="1" thickBot="1" x14ac:dyDescent="0.4">
      <c r="A31" s="354">
        <v>14</v>
      </c>
      <c r="B31" s="658" t="str">
        <f>IFERROR(VLOOKUP($E$6&amp;$A31,'EV Charging Stations source'!$A:$K,4,FALSE),"")</f>
        <v/>
      </c>
      <c r="C31" s="248" t="str">
        <f>IFERROR(VLOOKUP($E$6&amp;$A31,'EV Charging Stations source'!$A:$K,5,FALSE),"")</f>
        <v/>
      </c>
      <c r="D31" s="887" t="str">
        <f>IFERROR(VLOOKUP($E$6&amp;$A31,'EV Charging Stations source'!$A:$K,6,FALSE),"")</f>
        <v/>
      </c>
      <c r="E31" s="887" t="str">
        <f>IFERROR(VLOOKUP($E$6&amp;$A31,'EV Charging Stations source'!$A:$K,7,FALSE),"")</f>
        <v/>
      </c>
      <c r="F31" s="888" t="str">
        <f>IFERROR(VLOOKUP($E$6&amp;$A31,'EV Charging Stations source'!$A:$K,8,FALSE),"")</f>
        <v/>
      </c>
      <c r="G31" s="992" t="str">
        <f>IFERROR(VLOOKUP($E$6&amp;$A31,'EV Charging Stations source'!$A:$K,9,FALSE)," ")</f>
        <v xml:space="preserve"> </v>
      </c>
      <c r="H31" s="166" t="str">
        <f>IFERROR(VLOOKUP($E$6&amp;$A31,'EV Charging Stations source'!$A:$K,10,FALSE)," ")</f>
        <v xml:space="preserve"> </v>
      </c>
      <c r="I31" s="659"/>
      <c r="J31" s="336"/>
    </row>
    <row r="32" spans="1:11" ht="15" customHeight="1" thickBot="1" x14ac:dyDescent="0.4">
      <c r="A32" s="354">
        <v>15</v>
      </c>
      <c r="B32" s="658" t="str">
        <f>IFERROR(VLOOKUP($E$6&amp;$A32,'EV Charging Stations source'!$A:$K,4,FALSE),"")</f>
        <v/>
      </c>
      <c r="C32" s="248" t="str">
        <f>IFERROR(VLOOKUP($E$6&amp;$A32,'EV Charging Stations source'!$A:$K,5,FALSE),"")</f>
        <v/>
      </c>
      <c r="D32" s="887" t="str">
        <f>IFERROR(VLOOKUP($E$6&amp;$A32,'EV Charging Stations source'!$A:$K,6,FALSE),"")</f>
        <v/>
      </c>
      <c r="E32" s="887" t="str">
        <f>IFERROR(VLOOKUP($E$6&amp;$A32,'EV Charging Stations source'!$A:$K,7,FALSE),"")</f>
        <v/>
      </c>
      <c r="F32" s="888" t="str">
        <f>IFERROR(VLOOKUP($E$6&amp;$A32,'EV Charging Stations source'!$A:$K,8,FALSE),"")</f>
        <v/>
      </c>
      <c r="G32" s="992" t="str">
        <f>IFERROR(VLOOKUP($E$6&amp;$A32,'EV Charging Stations source'!$A:$K,9,FALSE)," ")</f>
        <v xml:space="preserve"> </v>
      </c>
      <c r="H32" s="166" t="str">
        <f>IFERROR(VLOOKUP($E$6&amp;$A32,'EV Charging Stations source'!$A:$K,10,FALSE)," ")</f>
        <v xml:space="preserve"> </v>
      </c>
      <c r="I32" s="659"/>
      <c r="J32" s="336"/>
      <c r="K32" s="336"/>
    </row>
    <row r="33" spans="1:11" ht="15" customHeight="1" thickBot="1" x14ac:dyDescent="0.4">
      <c r="A33" s="354">
        <v>16</v>
      </c>
      <c r="B33" s="658" t="str">
        <f>IFERROR(VLOOKUP($E$6&amp;$A33,'EV Charging Stations source'!$A:$K,4,FALSE),"")</f>
        <v/>
      </c>
      <c r="C33" s="248" t="str">
        <f>IFERROR(VLOOKUP($E$6&amp;$A33,'EV Charging Stations source'!$A:$K,5,FALSE),"")</f>
        <v/>
      </c>
      <c r="D33" s="887" t="str">
        <f>IFERROR(VLOOKUP($E$6&amp;$A33,'EV Charging Stations source'!$A:$K,6,FALSE),"")</f>
        <v/>
      </c>
      <c r="E33" s="887" t="str">
        <f>IFERROR(VLOOKUP($E$6&amp;$A33,'EV Charging Stations source'!$A:$K,7,FALSE),"")</f>
        <v/>
      </c>
      <c r="F33" s="888" t="str">
        <f>IFERROR(VLOOKUP($E$6&amp;$A33,'EV Charging Stations source'!$A:$K,8,FALSE),"")</f>
        <v/>
      </c>
      <c r="G33" s="992" t="str">
        <f>IFERROR(VLOOKUP($E$6&amp;$A33,'EV Charging Stations source'!$A:$K,9,FALSE)," ")</f>
        <v xml:space="preserve"> </v>
      </c>
      <c r="H33" s="166" t="str">
        <f>IFERROR(VLOOKUP($E$6&amp;$A33,'EV Charging Stations source'!$A:$K,10,FALSE)," ")</f>
        <v xml:space="preserve"> </v>
      </c>
      <c r="I33" s="659"/>
      <c r="J33" s="336"/>
      <c r="K33" s="336"/>
    </row>
    <row r="34" spans="1:11" ht="15" customHeight="1" thickBot="1" x14ac:dyDescent="0.4">
      <c r="A34" s="354">
        <v>17</v>
      </c>
      <c r="B34" s="658" t="str">
        <f>IFERROR(VLOOKUP($E$6&amp;$A34,'EV Charging Stations source'!$A:$K,4,FALSE),"")</f>
        <v/>
      </c>
      <c r="C34" s="248" t="str">
        <f>IFERROR(VLOOKUP($E$6&amp;$A34,'EV Charging Stations source'!$A:$K,5,FALSE),"")</f>
        <v/>
      </c>
      <c r="D34" s="887" t="str">
        <f>IFERROR(VLOOKUP($E$6&amp;$A34,'EV Charging Stations source'!$A:$K,6,FALSE),"")</f>
        <v/>
      </c>
      <c r="E34" s="887" t="str">
        <f>IFERROR(VLOOKUP($E$6&amp;$A34,'EV Charging Stations source'!$A:$K,7,FALSE),"")</f>
        <v/>
      </c>
      <c r="F34" s="888" t="str">
        <f>IFERROR(VLOOKUP($E$6&amp;$A34,'EV Charging Stations source'!$A:$K,8,FALSE),"")</f>
        <v/>
      </c>
      <c r="G34" s="992" t="str">
        <f>IFERROR(VLOOKUP($E$6&amp;$A34,'EV Charging Stations source'!$A:$K,9,FALSE)," ")</f>
        <v xml:space="preserve"> </v>
      </c>
      <c r="H34" s="166" t="str">
        <f>IFERROR(VLOOKUP($E$6&amp;$A34,'EV Charging Stations source'!$A:$K,10,FALSE)," ")</f>
        <v xml:space="preserve"> </v>
      </c>
      <c r="I34" s="659"/>
      <c r="J34" s="336"/>
      <c r="K34" s="336"/>
    </row>
    <row r="35" spans="1:11" ht="15" customHeight="1" thickBot="1" x14ac:dyDescent="0.4">
      <c r="A35" s="354">
        <v>18</v>
      </c>
      <c r="B35" s="658" t="str">
        <f>IFERROR(VLOOKUP($E$6&amp;$A35,'EV Charging Stations source'!$A:$K,4,FALSE),"")</f>
        <v/>
      </c>
      <c r="C35" s="248" t="str">
        <f>IFERROR(VLOOKUP($E$6&amp;$A35,'EV Charging Stations source'!$A:$K,5,FALSE),"")</f>
        <v/>
      </c>
      <c r="D35" s="887" t="str">
        <f>IFERROR(VLOOKUP($E$6&amp;$A35,'EV Charging Stations source'!$A:$K,6,FALSE),"")</f>
        <v/>
      </c>
      <c r="E35" s="887" t="str">
        <f>IFERROR(VLOOKUP($E$6&amp;$A35,'EV Charging Stations source'!$A:$K,7,FALSE),"")</f>
        <v/>
      </c>
      <c r="F35" s="888" t="str">
        <f>IFERROR(VLOOKUP($E$6&amp;$A35,'EV Charging Stations source'!$A:$K,8,FALSE),"")</f>
        <v/>
      </c>
      <c r="G35" s="992" t="str">
        <f>IFERROR(VLOOKUP($E$6&amp;$A35,'EV Charging Stations source'!$A:$K,9,FALSE)," ")</f>
        <v xml:space="preserve"> </v>
      </c>
      <c r="H35" s="166" t="str">
        <f>IFERROR(VLOOKUP($E$6&amp;$A35,'EV Charging Stations source'!$A:$K,10,FALSE)," ")</f>
        <v xml:space="preserve"> </v>
      </c>
      <c r="I35" s="659"/>
      <c r="J35" s="336"/>
      <c r="K35" s="336"/>
    </row>
    <row r="36" spans="1:11" ht="15" customHeight="1" thickBot="1" x14ac:dyDescent="0.4">
      <c r="A36" s="354">
        <v>19</v>
      </c>
      <c r="B36" s="658" t="str">
        <f>IFERROR(VLOOKUP($E$6&amp;$A36,'EV Charging Stations source'!$A:$K,4,FALSE),"")</f>
        <v/>
      </c>
      <c r="C36" s="248" t="str">
        <f>IFERROR(VLOOKUP($E$6&amp;$A36,'EV Charging Stations source'!$A:$K,5,FALSE),"")</f>
        <v/>
      </c>
      <c r="D36" s="887" t="str">
        <f>IFERROR(VLOOKUP($E$6&amp;$A36,'EV Charging Stations source'!$A:$K,6,FALSE),"")</f>
        <v/>
      </c>
      <c r="E36" s="887" t="str">
        <f>IFERROR(VLOOKUP($E$6&amp;$A36,'EV Charging Stations source'!$A:$K,7,FALSE),"")</f>
        <v/>
      </c>
      <c r="F36" s="888" t="str">
        <f>IFERROR(VLOOKUP($E$6&amp;$A36,'EV Charging Stations source'!$A:$K,8,FALSE),"")</f>
        <v/>
      </c>
      <c r="G36" s="992" t="str">
        <f>IFERROR(VLOOKUP($E$6&amp;$A36,'EV Charging Stations source'!$A:$K,9,FALSE)," ")</f>
        <v xml:space="preserve"> </v>
      </c>
      <c r="H36" s="166" t="str">
        <f>IFERROR(VLOOKUP($E$6&amp;$A36,'EV Charging Stations source'!$A:$K,10,FALSE)," ")</f>
        <v xml:space="preserve"> </v>
      </c>
      <c r="I36" s="659"/>
      <c r="J36" s="336"/>
      <c r="K36" s="336"/>
    </row>
    <row r="37" spans="1:11" ht="15" customHeight="1" thickBot="1" x14ac:dyDescent="0.4">
      <c r="A37" s="354">
        <v>20</v>
      </c>
      <c r="B37" s="658" t="str">
        <f>IFERROR(VLOOKUP($E$6&amp;$A37,'EV Charging Stations source'!$A:$K,4,FALSE),"")</f>
        <v/>
      </c>
      <c r="C37" s="248" t="str">
        <f>IFERROR(VLOOKUP($E$6&amp;$A37,'EV Charging Stations source'!$A:$K,5,FALSE),"")</f>
        <v/>
      </c>
      <c r="D37" s="887" t="str">
        <f>IFERROR(VLOOKUP($E$6&amp;$A37,'EV Charging Stations source'!$A:$K,6,FALSE),"")</f>
        <v/>
      </c>
      <c r="E37" s="887" t="str">
        <f>IFERROR(VLOOKUP($E$6&amp;$A37,'EV Charging Stations source'!$A:$K,7,FALSE),"")</f>
        <v/>
      </c>
      <c r="F37" s="888" t="str">
        <f>IFERROR(VLOOKUP($E$6&amp;$A37,'EV Charging Stations source'!$A:$K,8,FALSE),"")</f>
        <v/>
      </c>
      <c r="G37" s="992" t="str">
        <f>IFERROR(VLOOKUP($E$6&amp;$A37,'EV Charging Stations source'!$A:$K,9,FALSE)," ")</f>
        <v xml:space="preserve"> </v>
      </c>
      <c r="H37" s="166" t="str">
        <f>IFERROR(VLOOKUP($E$6&amp;$A37,'EV Charging Stations source'!$A:$K,10,FALSE)," ")</f>
        <v xml:space="preserve"> </v>
      </c>
      <c r="I37" s="376"/>
      <c r="J37" s="336"/>
      <c r="K37" s="336"/>
    </row>
    <row r="38" spans="1:11" ht="15" customHeight="1" thickBot="1" x14ac:dyDescent="0.4">
      <c r="A38" s="354">
        <v>21</v>
      </c>
      <c r="B38" s="658" t="str">
        <f>IFERROR(VLOOKUP($E$6&amp;$A38,'EV Charging Stations source'!$A:$K,4,FALSE),"")</f>
        <v/>
      </c>
      <c r="C38" s="248" t="str">
        <f>IFERROR(VLOOKUP($E$6&amp;$A38,'EV Charging Stations source'!$A:$K,5,FALSE),"")</f>
        <v/>
      </c>
      <c r="D38" s="887" t="str">
        <f>IFERROR(VLOOKUP($E$6&amp;$A38,'EV Charging Stations source'!$A:$K,6,FALSE),"")</f>
        <v/>
      </c>
      <c r="E38" s="887" t="str">
        <f>IFERROR(VLOOKUP($E$6&amp;$A38,'EV Charging Stations source'!$A:$K,7,FALSE),"")</f>
        <v/>
      </c>
      <c r="F38" s="888" t="str">
        <f>IFERROR(VLOOKUP($E$6&amp;$A38,'EV Charging Stations source'!$A:$K,8,FALSE),"")</f>
        <v/>
      </c>
      <c r="G38" s="992" t="str">
        <f>IFERROR(VLOOKUP($E$6&amp;$A38,'EV Charging Stations source'!$A:$K,9,FALSE)," ")</f>
        <v xml:space="preserve"> </v>
      </c>
      <c r="H38" s="166" t="str">
        <f>IFERROR(VLOOKUP($E$6&amp;$A38,'EV Charging Stations source'!$A:$K,10,FALSE)," ")</f>
        <v xml:space="preserve"> </v>
      </c>
      <c r="I38" s="376"/>
      <c r="J38" s="336"/>
      <c r="K38" s="336"/>
    </row>
    <row r="39" spans="1:11" ht="15" customHeight="1" thickBot="1" x14ac:dyDescent="0.4">
      <c r="A39" s="354">
        <v>22</v>
      </c>
      <c r="B39" s="658" t="str">
        <f>IFERROR(VLOOKUP($E$6&amp;$A39,'EV Charging Stations source'!$A:$K,4,FALSE),"")</f>
        <v/>
      </c>
      <c r="C39" s="248" t="str">
        <f>IFERROR(VLOOKUP($E$6&amp;$A39,'EV Charging Stations source'!$A:$K,5,FALSE),"")</f>
        <v/>
      </c>
      <c r="D39" s="887" t="str">
        <f>IFERROR(VLOOKUP($E$6&amp;$A39,'EV Charging Stations source'!$A:$K,6,FALSE),"")</f>
        <v/>
      </c>
      <c r="E39" s="887" t="str">
        <f>IFERROR(VLOOKUP($E$6&amp;$A39,'EV Charging Stations source'!$A:$K,7,FALSE),"")</f>
        <v/>
      </c>
      <c r="F39" s="888" t="str">
        <f>IFERROR(VLOOKUP($E$6&amp;$A39,'EV Charging Stations source'!$A:$K,8,FALSE),"")</f>
        <v/>
      </c>
      <c r="G39" s="992" t="str">
        <f>IFERROR(VLOOKUP($E$6&amp;$A39,'EV Charging Stations source'!$A:$K,9,FALSE)," ")</f>
        <v xml:space="preserve"> </v>
      </c>
      <c r="H39" s="166" t="str">
        <f>IFERROR(VLOOKUP($E$6&amp;$A39,'EV Charging Stations source'!$A:$K,10,FALSE)," ")</f>
        <v xml:space="preserve"> </v>
      </c>
      <c r="I39" s="376"/>
      <c r="J39" s="336"/>
      <c r="K39" s="336"/>
    </row>
    <row r="40" spans="1:11" ht="15" customHeight="1" thickBot="1" x14ac:dyDescent="0.4">
      <c r="A40" s="354">
        <v>23</v>
      </c>
      <c r="B40" s="658" t="str">
        <f>IFERROR(VLOOKUP($E$6&amp;$A40,'EV Charging Stations source'!$A:$K,4,FALSE),"")</f>
        <v/>
      </c>
      <c r="C40" s="248" t="str">
        <f>IFERROR(VLOOKUP($E$6&amp;$A40,'EV Charging Stations source'!$A:$K,5,FALSE),"")</f>
        <v/>
      </c>
      <c r="D40" s="887" t="str">
        <f>IFERROR(VLOOKUP($E$6&amp;$A40,'EV Charging Stations source'!$A:$K,6,FALSE),"")</f>
        <v/>
      </c>
      <c r="E40" s="887" t="str">
        <f>IFERROR(VLOOKUP($E$6&amp;$A40,'EV Charging Stations source'!$A:$K,7,FALSE),"")</f>
        <v/>
      </c>
      <c r="F40" s="888" t="str">
        <f>IFERROR(VLOOKUP($E$6&amp;$A40,'EV Charging Stations source'!$A:$K,8,FALSE),"")</f>
        <v/>
      </c>
      <c r="G40" s="992" t="str">
        <f>IFERROR(VLOOKUP($E$6&amp;$A40,'EV Charging Stations source'!$A:$K,9,FALSE)," ")</f>
        <v xml:space="preserve"> </v>
      </c>
      <c r="H40" s="166" t="str">
        <f>IFERROR(VLOOKUP($E$6&amp;$A40,'EV Charging Stations source'!$A:$K,10,FALSE)," ")</f>
        <v xml:space="preserve"> </v>
      </c>
      <c r="I40" s="376"/>
      <c r="J40" s="336"/>
      <c r="K40" s="336"/>
    </row>
    <row r="41" spans="1:11" ht="15" customHeight="1" thickBot="1" x14ac:dyDescent="0.4">
      <c r="A41" s="354">
        <v>24</v>
      </c>
      <c r="B41" s="658" t="str">
        <f>IFERROR(VLOOKUP($E$6&amp;$A41,'EV Charging Stations source'!$A:$K,4,FALSE),"")</f>
        <v/>
      </c>
      <c r="C41" s="248" t="str">
        <f>IFERROR(VLOOKUP($E$6&amp;$A41,'EV Charging Stations source'!$A:$K,5,FALSE),"")</f>
        <v/>
      </c>
      <c r="D41" s="887" t="str">
        <f>IFERROR(VLOOKUP($E$6&amp;$A41,'EV Charging Stations source'!$A:$K,6,FALSE),"")</f>
        <v/>
      </c>
      <c r="E41" s="887" t="str">
        <f>IFERROR(VLOOKUP($E$6&amp;$A41,'EV Charging Stations source'!$A:$K,7,FALSE),"")</f>
        <v/>
      </c>
      <c r="F41" s="888" t="str">
        <f>IFERROR(VLOOKUP($E$6&amp;$A41,'EV Charging Stations source'!$A:$K,8,FALSE),"")</f>
        <v/>
      </c>
      <c r="G41" s="992" t="str">
        <f>IFERROR(VLOOKUP($E$6&amp;$A41,'EV Charging Stations source'!$A:$K,9,FALSE)," ")</f>
        <v xml:space="preserve"> </v>
      </c>
      <c r="H41" s="166" t="str">
        <f>IFERROR(VLOOKUP($E$6&amp;$A41,'EV Charging Stations source'!$A:$K,10,FALSE)," ")</f>
        <v xml:space="preserve"> </v>
      </c>
      <c r="I41" s="376"/>
      <c r="J41" s="336"/>
      <c r="K41" s="336"/>
    </row>
    <row r="42" spans="1:11" ht="15" customHeight="1" thickBot="1" x14ac:dyDescent="0.4">
      <c r="A42" s="354">
        <v>25</v>
      </c>
      <c r="B42" s="658" t="str">
        <f>IFERROR(VLOOKUP($E$6&amp;$A42,'EV Charging Stations source'!$A:$K,4,FALSE),"")</f>
        <v/>
      </c>
      <c r="C42" s="248" t="str">
        <f>IFERROR(VLOOKUP($E$6&amp;$A42,'EV Charging Stations source'!$A:$K,5,FALSE),"")</f>
        <v/>
      </c>
      <c r="D42" s="887" t="str">
        <f>IFERROR(VLOOKUP($E$6&amp;$A42,'EV Charging Stations source'!$A:$K,6,FALSE),"")</f>
        <v/>
      </c>
      <c r="E42" s="887" t="str">
        <f>IFERROR(VLOOKUP($E$6&amp;$A42,'EV Charging Stations source'!$A:$K,7,FALSE),"")</f>
        <v/>
      </c>
      <c r="F42" s="888" t="str">
        <f>IFERROR(VLOOKUP($E$6&amp;$A42,'EV Charging Stations source'!$A:$K,8,FALSE),"")</f>
        <v/>
      </c>
      <c r="G42" s="992" t="str">
        <f>IFERROR(VLOOKUP($E$6&amp;$A42,'EV Charging Stations source'!$A:$K,9,FALSE)," ")</f>
        <v xml:space="preserve"> </v>
      </c>
      <c r="H42" s="166" t="str">
        <f>IFERROR(VLOOKUP($E$6&amp;$A42,'EV Charging Stations source'!$A:$K,10,FALSE)," ")</f>
        <v xml:space="preserve"> </v>
      </c>
      <c r="I42" s="376"/>
      <c r="J42" s="336"/>
      <c r="K42" s="336"/>
    </row>
    <row r="43" spans="1:11" ht="15" customHeight="1" thickBot="1" x14ac:dyDescent="0.4">
      <c r="A43" s="355">
        <v>26</v>
      </c>
      <c r="B43" s="658" t="str">
        <f>IFERROR(VLOOKUP($E$6&amp;$A43,'EV Charging Stations source'!$A:$K,4,FALSE),"")</f>
        <v/>
      </c>
      <c r="C43" s="248" t="str">
        <f>IFERROR(VLOOKUP($E$6&amp;$A43,'EV Charging Stations source'!$A:$K,5,FALSE),"")</f>
        <v/>
      </c>
      <c r="D43" s="887" t="str">
        <f>IFERROR(VLOOKUP($E$6&amp;$A43,'EV Charging Stations source'!$A:$K,6,FALSE),"")</f>
        <v/>
      </c>
      <c r="E43" s="887" t="str">
        <f>IFERROR(VLOOKUP($E$6&amp;$A43,'EV Charging Stations source'!$A:$K,7,FALSE),"")</f>
        <v/>
      </c>
      <c r="F43" s="888" t="str">
        <f>IFERROR(VLOOKUP($E$6&amp;$A43,'EV Charging Stations source'!$A:$K,8,FALSE),"")</f>
        <v/>
      </c>
      <c r="G43" s="992" t="str">
        <f>IFERROR(VLOOKUP($E$6&amp;$A43,'EV Charging Stations source'!$A:$K,9,FALSE)," ")</f>
        <v xml:space="preserve"> </v>
      </c>
      <c r="H43" s="166" t="str">
        <f>IFERROR(VLOOKUP($E$6&amp;$A43,'EV Charging Stations source'!$A:$K,10,FALSE)," ")</f>
        <v xml:space="preserve"> </v>
      </c>
      <c r="I43" s="660"/>
      <c r="J43" s="336"/>
      <c r="K43" s="336"/>
    </row>
    <row r="44" spans="1:11" ht="15" customHeight="1" thickBot="1" x14ac:dyDescent="0.4">
      <c r="A44" s="354">
        <v>27</v>
      </c>
      <c r="B44" s="658" t="str">
        <f>IFERROR(VLOOKUP($E$6&amp;$A44,'EV Charging Stations source'!$A:$K,4,FALSE),"")</f>
        <v/>
      </c>
      <c r="C44" s="248" t="str">
        <f>IFERROR(VLOOKUP($E$6&amp;$A44,'EV Charging Stations source'!$A:$K,5,FALSE),"")</f>
        <v/>
      </c>
      <c r="D44" s="887" t="str">
        <f>IFERROR(VLOOKUP($E$6&amp;$A44,'EV Charging Stations source'!$A:$K,6,FALSE),"")</f>
        <v/>
      </c>
      <c r="E44" s="887" t="str">
        <f>IFERROR(VLOOKUP($E$6&amp;$A44,'EV Charging Stations source'!$A:$K,7,FALSE),"")</f>
        <v/>
      </c>
      <c r="F44" s="888" t="str">
        <f>IFERROR(VLOOKUP($E$6&amp;$A44,'EV Charging Stations source'!$A:$K,8,FALSE),"")</f>
        <v/>
      </c>
      <c r="G44" s="992" t="str">
        <f>IFERROR(VLOOKUP($E$6&amp;$A44,'EV Charging Stations source'!$A:$K,9,FALSE)," ")</f>
        <v xml:space="preserve"> </v>
      </c>
      <c r="H44" s="166" t="str">
        <f>IFERROR(VLOOKUP($E$6&amp;$A44,'EV Charging Stations source'!$A:$K,10,FALSE)," ")</f>
        <v xml:space="preserve"> </v>
      </c>
      <c r="I44" s="437"/>
      <c r="J44" s="336"/>
      <c r="K44" s="336"/>
    </row>
    <row r="45" spans="1:11" ht="15" customHeight="1" thickBot="1" x14ac:dyDescent="0.4">
      <c r="A45" s="354">
        <v>28</v>
      </c>
      <c r="B45" s="658" t="str">
        <f>IFERROR(VLOOKUP($E$6&amp;$A45,'EV Charging Stations source'!$A:$K,4,FALSE),"")</f>
        <v/>
      </c>
      <c r="C45" s="248" t="str">
        <f>IFERROR(VLOOKUP($E$6&amp;$A45,'EV Charging Stations source'!$A:$K,5,FALSE),"")</f>
        <v/>
      </c>
      <c r="D45" s="887" t="str">
        <f>IFERROR(VLOOKUP($E$6&amp;$A45,'EV Charging Stations source'!$A:$K,6,FALSE),"")</f>
        <v/>
      </c>
      <c r="E45" s="887" t="str">
        <f>IFERROR(VLOOKUP($E$6&amp;$A45,'EV Charging Stations source'!$A:$K,7,FALSE),"")</f>
        <v/>
      </c>
      <c r="F45" s="888" t="str">
        <f>IFERROR(VLOOKUP($E$6&amp;$A45,'EV Charging Stations source'!$A:$K,8,FALSE),"")</f>
        <v/>
      </c>
      <c r="G45" s="992" t="str">
        <f>IFERROR(VLOOKUP($E$6&amp;$A45,'EV Charging Stations source'!$A:$K,9,FALSE)," ")</f>
        <v xml:space="preserve"> </v>
      </c>
      <c r="H45" s="166" t="str">
        <f>IFERROR(VLOOKUP($E$6&amp;$A45,'EV Charging Stations source'!$A:$K,10,FALSE)," ")</f>
        <v xml:space="preserve"> </v>
      </c>
      <c r="I45" s="437"/>
      <c r="J45" s="336"/>
      <c r="K45" s="336"/>
    </row>
    <row r="46" spans="1:11" ht="15" customHeight="1" thickBot="1" x14ac:dyDescent="0.4">
      <c r="A46" s="355">
        <v>29</v>
      </c>
      <c r="B46" s="658" t="str">
        <f>IFERROR(VLOOKUP($E$6&amp;$A46,'EV Charging Stations source'!$A:$K,4,FALSE),"")</f>
        <v/>
      </c>
      <c r="C46" s="248" t="str">
        <f>IFERROR(VLOOKUP($E$6&amp;$A46,'EV Charging Stations source'!$A:$K,5,FALSE),"")</f>
        <v/>
      </c>
      <c r="D46" s="887" t="str">
        <f>IFERROR(VLOOKUP($E$6&amp;$A46,'EV Charging Stations source'!$A:$K,6,FALSE),"")</f>
        <v/>
      </c>
      <c r="E46" s="887" t="str">
        <f>IFERROR(VLOOKUP($E$6&amp;$A46,'EV Charging Stations source'!$A:$K,7,FALSE),"")</f>
        <v/>
      </c>
      <c r="F46" s="888" t="str">
        <f>IFERROR(VLOOKUP($E$6&amp;$A46,'EV Charging Stations source'!$A:$K,8,FALSE),"")</f>
        <v/>
      </c>
      <c r="G46" s="992" t="str">
        <f>IFERROR(VLOOKUP($E$6&amp;$A46,'EV Charging Stations source'!$A:$K,9,FALSE)," ")</f>
        <v xml:space="preserve"> </v>
      </c>
      <c r="H46" s="166" t="str">
        <f>IFERROR(VLOOKUP($E$6&amp;$A46,'EV Charging Stations source'!$A:$K,10,FALSE)," ")</f>
        <v xml:space="preserve"> </v>
      </c>
      <c r="I46" s="437"/>
      <c r="J46" s="336"/>
      <c r="K46" s="336"/>
    </row>
    <row r="47" spans="1:11" ht="15" customHeight="1" thickBot="1" x14ac:dyDescent="0.4">
      <c r="A47" s="354">
        <v>30</v>
      </c>
      <c r="B47" s="658" t="str">
        <f>IFERROR(VLOOKUP($E$6&amp;$A47,'EV Charging Stations source'!$A:$K,4,FALSE),"")</f>
        <v/>
      </c>
      <c r="C47" s="248" t="str">
        <f>IFERROR(VLOOKUP($E$6&amp;$A47,'EV Charging Stations source'!$A:$K,5,FALSE),"")</f>
        <v/>
      </c>
      <c r="D47" s="887" t="str">
        <f>IFERROR(VLOOKUP($E$6&amp;$A47,'EV Charging Stations source'!$A:$K,6,FALSE),"")</f>
        <v/>
      </c>
      <c r="E47" s="887" t="str">
        <f>IFERROR(VLOOKUP($E$6&amp;$A47,'EV Charging Stations source'!$A:$K,7,FALSE),"")</f>
        <v/>
      </c>
      <c r="F47" s="888" t="str">
        <f>IFERROR(VLOOKUP($E$6&amp;$A47,'EV Charging Stations source'!$A:$K,8,FALSE),"")</f>
        <v/>
      </c>
      <c r="G47" s="992" t="str">
        <f>IFERROR(VLOOKUP($E$6&amp;$A47,'EV Charging Stations source'!$A:$K,9,FALSE)," ")</f>
        <v xml:space="preserve"> </v>
      </c>
      <c r="H47" s="166" t="str">
        <f>IFERROR(VLOOKUP($E$6&amp;$A47,'EV Charging Stations source'!$A:$K,10,FALSE)," ")</f>
        <v xml:space="preserve"> </v>
      </c>
      <c r="I47" s="437"/>
      <c r="J47" s="336"/>
      <c r="K47" s="336"/>
    </row>
    <row r="48" spans="1:11" ht="15" customHeight="1" thickBot="1" x14ac:dyDescent="0.4">
      <c r="A48" s="354">
        <v>31</v>
      </c>
      <c r="B48" s="658" t="str">
        <f>IFERROR(VLOOKUP($E$6&amp;$A48,'EV Charging Stations source'!$A:$K,4,FALSE),"")</f>
        <v/>
      </c>
      <c r="C48" s="248" t="str">
        <f>IFERROR(VLOOKUP($E$6&amp;$A48,'EV Charging Stations source'!$A:$K,5,FALSE),"")</f>
        <v/>
      </c>
      <c r="D48" s="887" t="str">
        <f>IFERROR(VLOOKUP($E$6&amp;$A48,'EV Charging Stations source'!$A:$K,6,FALSE),"")</f>
        <v/>
      </c>
      <c r="E48" s="887" t="str">
        <f>IFERROR(VLOOKUP($E$6&amp;$A48,'EV Charging Stations source'!$A:$K,7,FALSE),"")</f>
        <v/>
      </c>
      <c r="F48" s="888" t="str">
        <f>IFERROR(VLOOKUP($E$6&amp;$A48,'EV Charging Stations source'!$A:$K,8,FALSE),"")</f>
        <v/>
      </c>
      <c r="G48" s="992" t="str">
        <f>IFERROR(VLOOKUP($E$6&amp;$A48,'EV Charging Stations source'!$A:$K,9,FALSE)," ")</f>
        <v xml:space="preserve"> </v>
      </c>
      <c r="H48" s="166" t="str">
        <f>IFERROR(VLOOKUP($E$6&amp;$A48,'EV Charging Stations source'!$A:$K,10,FALSE)," ")</f>
        <v xml:space="preserve"> </v>
      </c>
      <c r="I48" s="437"/>
      <c r="J48" s="336"/>
      <c r="K48" s="336"/>
    </row>
    <row r="49" spans="1:11" ht="15" customHeight="1" thickBot="1" x14ac:dyDescent="0.4">
      <c r="A49" s="355">
        <v>32</v>
      </c>
      <c r="B49" s="658" t="str">
        <f>IFERROR(VLOOKUP($E$6&amp;$A49,'EV Charging Stations source'!$A:$K,4,FALSE),"")</f>
        <v/>
      </c>
      <c r="C49" s="248" t="str">
        <f>IFERROR(VLOOKUP($E$6&amp;$A49,'EV Charging Stations source'!$A:$K,5,FALSE),"")</f>
        <v/>
      </c>
      <c r="D49" s="887" t="str">
        <f>IFERROR(VLOOKUP($E$6&amp;$A49,'EV Charging Stations source'!$A:$K,6,FALSE),"")</f>
        <v/>
      </c>
      <c r="E49" s="887" t="str">
        <f>IFERROR(VLOOKUP($E$6&amp;$A49,'EV Charging Stations source'!$A:$K,7,FALSE),"")</f>
        <v/>
      </c>
      <c r="F49" s="888" t="str">
        <f>IFERROR(VLOOKUP($E$6&amp;$A49,'EV Charging Stations source'!$A:$K,8,FALSE),"")</f>
        <v/>
      </c>
      <c r="G49" s="992" t="str">
        <f>IFERROR(VLOOKUP($E$6&amp;$A49,'EV Charging Stations source'!$A:$K,9,FALSE)," ")</f>
        <v xml:space="preserve"> </v>
      </c>
      <c r="H49" s="166" t="str">
        <f>IFERROR(VLOOKUP($E$6&amp;$A49,'EV Charging Stations source'!$A:$K,10,FALSE)," ")</f>
        <v xml:space="preserve"> </v>
      </c>
      <c r="I49" s="437"/>
      <c r="J49" s="336"/>
      <c r="K49" s="336"/>
    </row>
    <row r="50" spans="1:11" ht="15" customHeight="1" thickBot="1" x14ac:dyDescent="0.4">
      <c r="A50" s="354">
        <v>33</v>
      </c>
      <c r="B50" s="658" t="str">
        <f>IFERROR(VLOOKUP($E$6&amp;$A50,'EV Charging Stations source'!$A:$K,4,FALSE),"")</f>
        <v/>
      </c>
      <c r="C50" s="248" t="str">
        <f>IFERROR(VLOOKUP($E$6&amp;$A50,'EV Charging Stations source'!$A:$K,5,FALSE),"")</f>
        <v/>
      </c>
      <c r="D50" s="887" t="str">
        <f>IFERROR(VLOOKUP($E$6&amp;$A50,'EV Charging Stations source'!$A:$K,6,FALSE),"")</f>
        <v/>
      </c>
      <c r="E50" s="887" t="str">
        <f>IFERROR(VLOOKUP($E$6&amp;$A50,'EV Charging Stations source'!$A:$K,7,FALSE),"")</f>
        <v/>
      </c>
      <c r="F50" s="888" t="str">
        <f>IFERROR(VLOOKUP($E$6&amp;$A50,'EV Charging Stations source'!$A:$K,8,FALSE),"")</f>
        <v/>
      </c>
      <c r="G50" s="992" t="str">
        <f>IFERROR(VLOOKUP($E$6&amp;$A50,'EV Charging Stations source'!$A:$K,9,FALSE)," ")</f>
        <v xml:space="preserve"> </v>
      </c>
      <c r="H50" s="166" t="str">
        <f>IFERROR(VLOOKUP($E$6&amp;$A50,'EV Charging Stations source'!$A:$K,10,FALSE)," ")</f>
        <v xml:space="preserve"> </v>
      </c>
      <c r="I50" s="437"/>
      <c r="J50" s="336"/>
      <c r="K50" s="336"/>
    </row>
    <row r="51" spans="1:11" ht="15" customHeight="1" thickBot="1" x14ac:dyDescent="0.4">
      <c r="A51" s="354">
        <v>34</v>
      </c>
      <c r="B51" s="658" t="str">
        <f>IFERROR(VLOOKUP($E$6&amp;$A51,'EV Charging Stations source'!$A:$K,4,FALSE),"")</f>
        <v/>
      </c>
      <c r="C51" s="248" t="str">
        <f>IFERROR(VLOOKUP($E$6&amp;$A51,'EV Charging Stations source'!$A:$K,5,FALSE),"")</f>
        <v/>
      </c>
      <c r="D51" s="887" t="str">
        <f>IFERROR(VLOOKUP($E$6&amp;$A51,'EV Charging Stations source'!$A:$K,6,FALSE),"")</f>
        <v/>
      </c>
      <c r="E51" s="887" t="str">
        <f>IFERROR(VLOOKUP($E$6&amp;$A51,'EV Charging Stations source'!$A:$K,7,FALSE),"")</f>
        <v/>
      </c>
      <c r="F51" s="888" t="str">
        <f>IFERROR(VLOOKUP($E$6&amp;$A51,'EV Charging Stations source'!$A:$K,8,FALSE),"")</f>
        <v/>
      </c>
      <c r="G51" s="992" t="str">
        <f>IFERROR(VLOOKUP($E$6&amp;$A51,'EV Charging Stations source'!$A:$K,9,FALSE)," ")</f>
        <v xml:space="preserve"> </v>
      </c>
      <c r="H51" s="166" t="str">
        <f>IFERROR(VLOOKUP($E$6&amp;$A51,'EV Charging Stations source'!$A:$K,10,FALSE)," ")</f>
        <v xml:space="preserve"> </v>
      </c>
      <c r="I51" s="437"/>
      <c r="J51" s="336"/>
      <c r="K51" s="336"/>
    </row>
    <row r="52" spans="1:11" ht="15" customHeight="1" thickBot="1" x14ac:dyDescent="0.4">
      <c r="A52" s="355">
        <v>35</v>
      </c>
      <c r="B52" s="658" t="str">
        <f>IFERROR(VLOOKUP($E$6&amp;$A52,'EV Charging Stations source'!$A:$K,4,FALSE),"")</f>
        <v/>
      </c>
      <c r="C52" s="248" t="str">
        <f>IFERROR(VLOOKUP($E$6&amp;$A52,'EV Charging Stations source'!$A:$K,5,FALSE),"")</f>
        <v/>
      </c>
      <c r="D52" s="887" t="str">
        <f>IFERROR(VLOOKUP($E$6&amp;$A52,'EV Charging Stations source'!$A:$K,6,FALSE),"")</f>
        <v/>
      </c>
      <c r="E52" s="887" t="str">
        <f>IFERROR(VLOOKUP($E$6&amp;$A52,'EV Charging Stations source'!$A:$K,7,FALSE),"")</f>
        <v/>
      </c>
      <c r="F52" s="888" t="str">
        <f>IFERROR(VLOOKUP($E$6&amp;$A52,'EV Charging Stations source'!$A:$K,8,FALSE),"")</f>
        <v/>
      </c>
      <c r="G52" s="992" t="str">
        <f>IFERROR(VLOOKUP($E$6&amp;$A52,'EV Charging Stations source'!$A:$K,9,FALSE)," ")</f>
        <v xml:space="preserve"> </v>
      </c>
      <c r="H52" s="166" t="str">
        <f>IFERROR(VLOOKUP($E$6&amp;$A52,'EV Charging Stations source'!$A:$K,10,FALSE)," ")</f>
        <v xml:space="preserve"> </v>
      </c>
      <c r="I52" s="437"/>
      <c r="J52" s="336"/>
      <c r="K52" s="336"/>
    </row>
    <row r="53" spans="1:11" ht="15" customHeight="1" thickBot="1" x14ac:dyDescent="0.4">
      <c r="A53" s="355">
        <v>36</v>
      </c>
      <c r="B53" s="658" t="str">
        <f>IFERROR(VLOOKUP($E$6&amp;$A53,'EV Charging Stations source'!$A:$K,4,FALSE),"")</f>
        <v/>
      </c>
      <c r="C53" s="248" t="str">
        <f>IFERROR(VLOOKUP($E$6&amp;$A53,'EV Charging Stations source'!$A:$K,5,FALSE),"")</f>
        <v/>
      </c>
      <c r="D53" s="887" t="str">
        <f>IFERROR(VLOOKUP($E$6&amp;$A53,'EV Charging Stations source'!$A:$K,6,FALSE),"")</f>
        <v/>
      </c>
      <c r="E53" s="887" t="str">
        <f>IFERROR(VLOOKUP($E$6&amp;$A53,'EV Charging Stations source'!$A:$K,7,FALSE),"")</f>
        <v/>
      </c>
      <c r="F53" s="888" t="str">
        <f>IFERROR(VLOOKUP($E$6&amp;$A53,'EV Charging Stations source'!$A:$K,8,FALSE),"")</f>
        <v/>
      </c>
      <c r="G53" s="992" t="str">
        <f>IFERROR(VLOOKUP($E$6&amp;$A53,'EV Charging Stations source'!$A:$K,9,FALSE)," ")</f>
        <v xml:space="preserve"> </v>
      </c>
      <c r="H53" s="166" t="str">
        <f>IFERROR(VLOOKUP($E$6&amp;$A53,'EV Charging Stations source'!$A:$K,10,FALSE)," ")</f>
        <v xml:space="preserve"> </v>
      </c>
      <c r="I53" s="437"/>
      <c r="J53" s="336"/>
      <c r="K53" s="336"/>
    </row>
    <row r="54" spans="1:11" ht="15" customHeight="1" thickBot="1" x14ac:dyDescent="0.4">
      <c r="A54" s="653"/>
      <c r="B54" s="654"/>
      <c r="C54" s="655"/>
      <c r="D54" s="654"/>
      <c r="E54" s="889"/>
      <c r="F54" s="654"/>
      <c r="G54" s="654"/>
      <c r="H54" s="656"/>
      <c r="I54" s="657"/>
      <c r="J54" s="336"/>
      <c r="K54" s="336"/>
    </row>
    <row r="55" spans="1:11" ht="23.5" customHeight="1" thickBot="1" x14ac:dyDescent="0.4">
      <c r="A55" s="805" t="s">
        <v>596</v>
      </c>
      <c r="B55" s="527"/>
      <c r="C55" s="527"/>
      <c r="D55" s="527"/>
      <c r="E55" s="527"/>
      <c r="F55" s="527"/>
      <c r="G55" s="527"/>
      <c r="H55" s="527"/>
      <c r="I55" s="528"/>
      <c r="J55" s="26"/>
      <c r="K55" s="336"/>
    </row>
    <row r="56" spans="1:11" s="5" customFormat="1" ht="35" customHeight="1" thickBot="1" x14ac:dyDescent="0.4">
      <c r="A56" s="77"/>
      <c r="B56" s="527" t="s">
        <v>397</v>
      </c>
      <c r="C56" s="379" t="s">
        <v>597</v>
      </c>
      <c r="D56" s="78" t="s">
        <v>591</v>
      </c>
      <c r="E56" s="78" t="s">
        <v>598</v>
      </c>
      <c r="F56" s="78" t="s">
        <v>592</v>
      </c>
      <c r="G56" s="405" t="s">
        <v>1402</v>
      </c>
      <c r="H56" s="78" t="s">
        <v>594</v>
      </c>
      <c r="I56" s="380" t="s">
        <v>595</v>
      </c>
      <c r="J56" s="403"/>
      <c r="K56" s="337"/>
    </row>
    <row r="57" spans="1:11" s="5" customFormat="1" ht="15" customHeight="1" thickBot="1" x14ac:dyDescent="0.4">
      <c r="A57" s="381"/>
      <c r="B57" s="381"/>
      <c r="C57" s="249"/>
      <c r="D57" s="55" t="s">
        <v>216</v>
      </c>
      <c r="E57" s="55"/>
      <c r="F57" s="55" t="s">
        <v>216</v>
      </c>
      <c r="G57" s="381"/>
      <c r="H57" s="55" t="s">
        <v>216</v>
      </c>
      <c r="I57" s="402"/>
      <c r="J57" s="404"/>
      <c r="K57" s="337"/>
    </row>
    <row r="58" spans="1:11" s="5" customFormat="1" ht="15" customHeight="1" thickBot="1" x14ac:dyDescent="0.4">
      <c r="A58" s="381"/>
      <c r="B58" s="381"/>
      <c r="C58" s="249"/>
      <c r="D58" s="55" t="s">
        <v>216</v>
      </c>
      <c r="E58" s="55"/>
      <c r="F58" s="55" t="s">
        <v>216</v>
      </c>
      <c r="G58" s="381"/>
      <c r="H58" s="55" t="s">
        <v>216</v>
      </c>
      <c r="I58" s="402"/>
      <c r="J58" s="404"/>
      <c r="K58" s="337"/>
    </row>
    <row r="59" spans="1:11" s="5" customFormat="1" ht="15" customHeight="1" thickBot="1" x14ac:dyDescent="0.4">
      <c r="A59" s="381"/>
      <c r="B59" s="381"/>
      <c r="C59" s="249"/>
      <c r="D59" s="55" t="s">
        <v>216</v>
      </c>
      <c r="E59" s="55"/>
      <c r="F59" s="55" t="s">
        <v>216</v>
      </c>
      <c r="G59" s="381"/>
      <c r="H59" s="55" t="s">
        <v>216</v>
      </c>
      <c r="I59" s="402"/>
      <c r="J59" s="404"/>
      <c r="K59" s="337"/>
    </row>
    <row r="60" spans="1:11" s="5" customFormat="1" ht="15" customHeight="1" thickBot="1" x14ac:dyDescent="0.4">
      <c r="A60" s="381"/>
      <c r="B60" s="381"/>
      <c r="C60" s="249"/>
      <c r="D60" s="55" t="s">
        <v>216</v>
      </c>
      <c r="E60" s="55"/>
      <c r="F60" s="55" t="s">
        <v>216</v>
      </c>
      <c r="G60" s="381"/>
      <c r="H60" s="55" t="s">
        <v>216</v>
      </c>
      <c r="I60" s="402"/>
      <c r="J60" s="404"/>
      <c r="K60" s="337"/>
    </row>
    <row r="61" spans="1:11" s="5" customFormat="1" ht="15" customHeight="1" thickBot="1" x14ac:dyDescent="0.4">
      <c r="A61" s="381"/>
      <c r="B61" s="381"/>
      <c r="C61" s="249"/>
      <c r="D61" s="55" t="s">
        <v>216</v>
      </c>
      <c r="E61" s="55"/>
      <c r="F61" s="55" t="s">
        <v>216</v>
      </c>
      <c r="G61" s="381"/>
      <c r="H61" s="55" t="s">
        <v>216</v>
      </c>
      <c r="I61" s="402"/>
      <c r="J61" s="404"/>
      <c r="K61" s="337"/>
    </row>
    <row r="62" spans="1:11" s="5" customFormat="1" ht="15" customHeight="1" thickBot="1" x14ac:dyDescent="0.4">
      <c r="A62" s="381"/>
      <c r="B62" s="381"/>
      <c r="C62" s="249"/>
      <c r="D62" s="55" t="s">
        <v>216</v>
      </c>
      <c r="E62" s="55"/>
      <c r="F62" s="55" t="s">
        <v>216</v>
      </c>
      <c r="G62" s="381"/>
      <c r="H62" s="55" t="s">
        <v>216</v>
      </c>
      <c r="I62" s="402"/>
      <c r="J62" s="404"/>
      <c r="K62" s="337"/>
    </row>
    <row r="63" spans="1:11" s="5" customFormat="1" ht="15" customHeight="1" thickBot="1" x14ac:dyDescent="0.4">
      <c r="A63" s="381"/>
      <c r="B63" s="381"/>
      <c r="C63" s="249"/>
      <c r="D63" s="55" t="s">
        <v>216</v>
      </c>
      <c r="E63" s="55"/>
      <c r="F63" s="55" t="s">
        <v>216</v>
      </c>
      <c r="G63" s="381"/>
      <c r="H63" s="55" t="s">
        <v>216</v>
      </c>
      <c r="I63" s="402"/>
      <c r="J63" s="404"/>
      <c r="K63" s="337"/>
    </row>
    <row r="64" spans="1:11" s="5" customFormat="1" ht="15" customHeight="1" thickBot="1" x14ac:dyDescent="0.4">
      <c r="A64" s="381"/>
      <c r="B64" s="381"/>
      <c r="C64" s="249"/>
      <c r="D64" s="55" t="s">
        <v>216</v>
      </c>
      <c r="E64" s="55"/>
      <c r="F64" s="55" t="s">
        <v>216</v>
      </c>
      <c r="G64" s="381"/>
      <c r="H64" s="55" t="s">
        <v>216</v>
      </c>
      <c r="I64" s="402"/>
      <c r="J64" s="404"/>
      <c r="K64" s="337"/>
    </row>
    <row r="65" spans="1:11" s="5" customFormat="1" ht="15" customHeight="1" thickBot="1" x14ac:dyDescent="0.4">
      <c r="A65" s="381"/>
      <c r="B65" s="381"/>
      <c r="C65" s="249"/>
      <c r="D65" s="55" t="s">
        <v>216</v>
      </c>
      <c r="E65" s="55"/>
      <c r="F65" s="55" t="s">
        <v>216</v>
      </c>
      <c r="G65" s="381"/>
      <c r="H65" s="55" t="s">
        <v>216</v>
      </c>
      <c r="I65" s="402"/>
      <c r="J65" s="404"/>
      <c r="K65" s="337"/>
    </row>
    <row r="66" spans="1:11" ht="15" customHeight="1" x14ac:dyDescent="0.35">
      <c r="A66" s="356"/>
      <c r="B66" s="356"/>
      <c r="C66" s="250"/>
      <c r="D66" s="167"/>
      <c r="E66" s="167"/>
      <c r="F66" s="167"/>
      <c r="G66" s="336"/>
      <c r="H66" s="336"/>
      <c r="I66" s="336"/>
      <c r="J66" s="167"/>
      <c r="K66" s="336"/>
    </row>
    <row r="67" spans="1:11" s="163" customFormat="1" ht="23.25" customHeight="1" x14ac:dyDescent="0.35">
      <c r="A67" s="647" t="s">
        <v>364</v>
      </c>
      <c r="B67" s="647"/>
      <c r="C67" s="647"/>
      <c r="D67" s="647"/>
      <c r="E67" s="647"/>
      <c r="F67" s="647"/>
      <c r="G67" s="647"/>
      <c r="H67" s="647"/>
      <c r="I67" s="647"/>
      <c r="J67" s="33"/>
      <c r="K67" s="353"/>
    </row>
    <row r="68" spans="1:11" s="163" customFormat="1" ht="21" customHeight="1" x14ac:dyDescent="0.35">
      <c r="A68" s="650" t="s">
        <v>599</v>
      </c>
      <c r="B68" s="650"/>
      <c r="C68" s="650"/>
      <c r="D68" s="650"/>
      <c r="E68" s="650"/>
      <c r="F68" s="650"/>
      <c r="G68" s="650"/>
      <c r="H68" s="650"/>
      <c r="I68" s="650"/>
      <c r="J68" s="33"/>
      <c r="K68" s="353"/>
    </row>
    <row r="69" spans="1:11" ht="18.75" customHeight="1" thickBot="1" x14ac:dyDescent="0.4">
      <c r="A69" s="663" t="s">
        <v>600</v>
      </c>
      <c r="B69" s="663"/>
      <c r="C69" s="663"/>
      <c r="D69" s="663"/>
      <c r="E69" s="663"/>
      <c r="F69" s="663"/>
      <c r="G69" s="663"/>
      <c r="H69" s="663"/>
      <c r="I69" s="663"/>
      <c r="J69" s="32"/>
      <c r="K69" s="336"/>
    </row>
    <row r="70" spans="1:11" ht="58" customHeight="1" thickBot="1" x14ac:dyDescent="0.4">
      <c r="A70" s="379"/>
      <c r="B70" s="527" t="s">
        <v>397</v>
      </c>
      <c r="C70" s="379" t="s">
        <v>597</v>
      </c>
      <c r="D70" s="379" t="s">
        <v>591</v>
      </c>
      <c r="E70" s="379" t="s">
        <v>598</v>
      </c>
      <c r="F70" s="78" t="s">
        <v>592</v>
      </c>
      <c r="G70" s="78" t="s">
        <v>921</v>
      </c>
      <c r="H70" s="379" t="s">
        <v>832</v>
      </c>
      <c r="I70" s="379" t="s">
        <v>278</v>
      </c>
      <c r="J70"/>
      <c r="K70" s="336"/>
    </row>
    <row r="71" spans="1:11" ht="15" customHeight="1" thickBot="1" x14ac:dyDescent="0.4">
      <c r="A71" s="381">
        <v>1</v>
      </c>
      <c r="B71" s="662"/>
      <c r="C71" s="249"/>
      <c r="D71" s="55" t="s">
        <v>216</v>
      </c>
      <c r="E71" s="55"/>
      <c r="F71" s="55" t="s">
        <v>216</v>
      </c>
      <c r="G71" s="381"/>
      <c r="H71" s="55" t="s">
        <v>216</v>
      </c>
      <c r="I71" s="381"/>
      <c r="J71"/>
      <c r="K71" s="336"/>
    </row>
    <row r="72" spans="1:11" ht="15" customHeight="1" thickBot="1" x14ac:dyDescent="0.4">
      <c r="A72" s="381">
        <v>2</v>
      </c>
      <c r="B72" s="381"/>
      <c r="C72" s="249"/>
      <c r="D72" s="55" t="s">
        <v>216</v>
      </c>
      <c r="E72" s="55"/>
      <c r="F72" s="55" t="s">
        <v>216</v>
      </c>
      <c r="G72" s="381"/>
      <c r="H72" s="55" t="s">
        <v>216</v>
      </c>
      <c r="I72" s="381"/>
      <c r="J72"/>
      <c r="K72" s="336"/>
    </row>
    <row r="73" spans="1:11" ht="15" customHeight="1" thickBot="1" x14ac:dyDescent="0.4">
      <c r="A73" s="381">
        <v>3</v>
      </c>
      <c r="B73" s="381"/>
      <c r="C73" s="249"/>
      <c r="D73" s="55" t="s">
        <v>216</v>
      </c>
      <c r="E73" s="55"/>
      <c r="F73" s="55" t="s">
        <v>216</v>
      </c>
      <c r="G73" s="381"/>
      <c r="H73" s="55" t="s">
        <v>216</v>
      </c>
      <c r="I73" s="381"/>
      <c r="J73"/>
      <c r="K73" s="336"/>
    </row>
    <row r="74" spans="1:11" ht="15" customHeight="1" thickBot="1" x14ac:dyDescent="0.4">
      <c r="A74" s="381">
        <v>4</v>
      </c>
      <c r="B74" s="381"/>
      <c r="C74" s="249"/>
      <c r="D74" s="55" t="s">
        <v>216</v>
      </c>
      <c r="E74" s="55"/>
      <c r="F74" s="55" t="s">
        <v>216</v>
      </c>
      <c r="G74" s="381"/>
      <c r="H74" s="55" t="s">
        <v>216</v>
      </c>
      <c r="I74" s="381"/>
      <c r="J74"/>
      <c r="K74" s="336"/>
    </row>
    <row r="75" spans="1:11" ht="15" customHeight="1" thickBot="1" x14ac:dyDescent="0.4">
      <c r="A75" s="381">
        <v>5</v>
      </c>
      <c r="B75" s="381"/>
      <c r="C75" s="249"/>
      <c r="D75" s="55" t="s">
        <v>216</v>
      </c>
      <c r="E75" s="55"/>
      <c r="F75" s="55" t="s">
        <v>216</v>
      </c>
      <c r="G75" s="381"/>
      <c r="H75" s="55" t="s">
        <v>216</v>
      </c>
      <c r="I75" s="381"/>
      <c r="J75"/>
      <c r="K75" s="336"/>
    </row>
    <row r="76" spans="1:11" ht="15" customHeight="1" thickBot="1" x14ac:dyDescent="0.4">
      <c r="A76" s="381">
        <v>6</v>
      </c>
      <c r="B76" s="381"/>
      <c r="C76" s="249"/>
      <c r="D76" s="55" t="s">
        <v>216</v>
      </c>
      <c r="E76" s="55"/>
      <c r="F76" s="55" t="s">
        <v>216</v>
      </c>
      <c r="G76" s="381"/>
      <c r="H76" s="55" t="s">
        <v>216</v>
      </c>
      <c r="I76" s="381"/>
      <c r="J76"/>
      <c r="K76" s="336"/>
    </row>
    <row r="77" spans="1:11" ht="15" customHeight="1" thickBot="1" x14ac:dyDescent="0.4">
      <c r="A77" s="381">
        <v>7</v>
      </c>
      <c r="B77" s="381"/>
      <c r="C77" s="249"/>
      <c r="D77" s="55" t="s">
        <v>216</v>
      </c>
      <c r="E77" s="55"/>
      <c r="F77" s="55" t="s">
        <v>216</v>
      </c>
      <c r="G77" s="381"/>
      <c r="H77" s="55" t="s">
        <v>216</v>
      </c>
      <c r="I77" s="381"/>
      <c r="J77"/>
      <c r="K77" s="336"/>
    </row>
    <row r="78" spans="1:11" ht="15" customHeight="1" thickBot="1" x14ac:dyDescent="0.4">
      <c r="A78" s="381">
        <v>8</v>
      </c>
      <c r="B78" s="381"/>
      <c r="C78" s="249"/>
      <c r="D78" s="55" t="s">
        <v>216</v>
      </c>
      <c r="E78" s="55"/>
      <c r="F78" s="55" t="s">
        <v>216</v>
      </c>
      <c r="G78" s="381"/>
      <c r="H78" s="55" t="s">
        <v>216</v>
      </c>
      <c r="I78" s="381"/>
      <c r="J78"/>
      <c r="K78" s="336"/>
    </row>
    <row r="79" spans="1:11" ht="15" customHeight="1" thickBot="1" x14ac:dyDescent="0.4">
      <c r="A79" s="381">
        <v>9</v>
      </c>
      <c r="B79" s="381"/>
      <c r="C79" s="249"/>
      <c r="D79" s="55" t="s">
        <v>216</v>
      </c>
      <c r="E79" s="55"/>
      <c r="F79" s="55" t="s">
        <v>216</v>
      </c>
      <c r="G79" s="381"/>
      <c r="H79" s="55" t="s">
        <v>216</v>
      </c>
      <c r="I79" s="381"/>
      <c r="J79"/>
      <c r="K79" s="336"/>
    </row>
    <row r="80" spans="1:11" ht="15" customHeight="1" thickBot="1" x14ac:dyDescent="0.4">
      <c r="A80" s="381">
        <v>10</v>
      </c>
      <c r="B80" s="381"/>
      <c r="C80" s="249"/>
      <c r="D80" s="55" t="s">
        <v>216</v>
      </c>
      <c r="E80" s="55"/>
      <c r="F80" s="55" t="s">
        <v>216</v>
      </c>
      <c r="G80" s="381"/>
      <c r="H80" s="55" t="s">
        <v>216</v>
      </c>
      <c r="I80" s="381"/>
      <c r="J80"/>
      <c r="K80" s="336"/>
    </row>
    <row r="81" spans="1:11" ht="15" customHeight="1" x14ac:dyDescent="0.35">
      <c r="A81" s="336"/>
      <c r="B81" s="336"/>
      <c r="C81" s="351"/>
      <c r="D81" s="336"/>
      <c r="E81" s="336"/>
      <c r="F81" s="352"/>
      <c r="G81" s="336"/>
      <c r="H81" s="336"/>
      <c r="I81" s="336"/>
      <c r="J81" s="336"/>
      <c r="K81" s="336"/>
    </row>
    <row r="82" spans="1:11" hidden="1" x14ac:dyDescent="0.35">
      <c r="A82" s="336"/>
      <c r="B82" s="336"/>
      <c r="C82" s="351"/>
      <c r="D82" s="336"/>
      <c r="E82" s="336"/>
      <c r="F82" s="352"/>
      <c r="G82" s="336"/>
      <c r="H82" s="336"/>
      <c r="I82" s="336"/>
      <c r="J82" s="336"/>
      <c r="K82" s="336"/>
    </row>
    <row r="83" spans="1:11" ht="25" customHeight="1" thickBot="1" x14ac:dyDescent="0.4">
      <c r="A83" s="1025" t="s">
        <v>601</v>
      </c>
      <c r="B83" s="1025"/>
      <c r="C83" s="1025"/>
      <c r="D83" s="1025"/>
      <c r="E83" s="1025"/>
      <c r="F83" s="1026"/>
      <c r="G83" s="1027" t="s">
        <v>216</v>
      </c>
      <c r="H83" s="1028"/>
      <c r="I83" s="1028"/>
      <c r="J83" s="336"/>
      <c r="K83" s="336"/>
    </row>
    <row r="84" spans="1:11" ht="20.25" customHeight="1" x14ac:dyDescent="0.35">
      <c r="A84" s="530" t="str">
        <f>IF(G83="yes","Please provide any details below","")</f>
        <v/>
      </c>
      <c r="B84" s="530"/>
      <c r="C84" s="530"/>
      <c r="D84" s="530"/>
      <c r="E84" s="530"/>
      <c r="F84" s="530"/>
      <c r="G84" s="530"/>
      <c r="H84" s="530"/>
      <c r="I84" s="530"/>
      <c r="J84" s="336"/>
      <c r="K84" s="336"/>
    </row>
    <row r="85" spans="1:11" ht="63.75" customHeight="1" x14ac:dyDescent="0.35">
      <c r="A85" s="806"/>
      <c r="B85" s="806"/>
      <c r="C85" s="806"/>
      <c r="D85" s="806"/>
      <c r="E85" s="806"/>
      <c r="F85" s="806"/>
      <c r="G85" s="806"/>
      <c r="H85" s="806"/>
      <c r="I85" s="806"/>
      <c r="J85" s="336"/>
      <c r="K85" s="336"/>
    </row>
    <row r="86" spans="1:11" ht="13" customHeight="1" x14ac:dyDescent="0.35">
      <c r="A86" s="336"/>
      <c r="B86" s="336"/>
      <c r="C86" s="351"/>
      <c r="D86" s="336"/>
      <c r="E86" s="336"/>
      <c r="F86" s="352"/>
      <c r="G86" s="336"/>
      <c r="H86" s="336"/>
      <c r="I86" s="336"/>
      <c r="J86" s="336"/>
      <c r="K86" s="336"/>
    </row>
    <row r="87" spans="1:11" ht="23.15" customHeight="1" thickBot="1" x14ac:dyDescent="0.4">
      <c r="A87" s="1029"/>
      <c r="B87" s="1029"/>
      <c r="C87" s="1029"/>
      <c r="D87" s="1029"/>
      <c r="E87" s="1029"/>
      <c r="F87" s="1030"/>
      <c r="G87" s="1031"/>
      <c r="H87" s="1032"/>
      <c r="I87" s="1032"/>
      <c r="J87" s="336"/>
      <c r="K87" s="336"/>
    </row>
    <row r="88" spans="1:11" ht="13.5" customHeight="1" x14ac:dyDescent="0.35">
      <c r="A88" s="529"/>
      <c r="B88" s="529"/>
      <c r="C88" s="529"/>
      <c r="D88" s="529"/>
      <c r="E88" s="529"/>
      <c r="F88" s="529"/>
      <c r="G88" s="529"/>
      <c r="H88" s="529"/>
      <c r="I88" s="529"/>
      <c r="J88" s="336"/>
      <c r="K88" s="336"/>
    </row>
    <row r="89" spans="1:11" ht="53.15" customHeight="1" x14ac:dyDescent="0.35">
      <c r="A89" s="1024"/>
      <c r="B89" s="1024"/>
      <c r="C89" s="1024"/>
      <c r="D89" s="1024"/>
      <c r="E89" s="1024"/>
      <c r="F89" s="1024"/>
      <c r="G89" s="1024"/>
      <c r="H89" s="1024"/>
      <c r="I89" s="1024"/>
      <c r="J89" s="336"/>
      <c r="K89" s="336"/>
    </row>
    <row r="90" spans="1:11" hidden="1" x14ac:dyDescent="0.35">
      <c r="A90" s="336"/>
      <c r="B90" s="336"/>
      <c r="C90" s="351"/>
      <c r="D90" s="336"/>
      <c r="E90" s="336"/>
      <c r="F90" s="352"/>
      <c r="G90" s="336"/>
      <c r="H90" s="336"/>
      <c r="I90" s="336"/>
      <c r="J90" s="336"/>
      <c r="K90" s="336"/>
    </row>
    <row r="91" spans="1:11" hidden="1" x14ac:dyDescent="0.35">
      <c r="A91" s="336"/>
      <c r="B91" s="336"/>
      <c r="C91" s="351"/>
      <c r="D91" s="336"/>
      <c r="E91" s="336"/>
      <c r="F91" s="352"/>
      <c r="G91" s="336"/>
      <c r="H91" s="336"/>
      <c r="I91" s="336"/>
      <c r="J91" s="336"/>
      <c r="K91" s="336"/>
    </row>
    <row r="92" spans="1:11" hidden="1" x14ac:dyDescent="0.35">
      <c r="A92" s="336"/>
      <c r="B92" s="336"/>
      <c r="C92" s="351"/>
      <c r="D92" s="336"/>
      <c r="E92" s="336"/>
      <c r="F92" s="352"/>
      <c r="G92" s="336"/>
      <c r="H92" s="336"/>
      <c r="I92" s="336"/>
      <c r="J92" s="336"/>
      <c r="K92" s="336"/>
    </row>
    <row r="93" spans="1:11" hidden="1" x14ac:dyDescent="0.35">
      <c r="A93" s="336"/>
      <c r="B93" s="336"/>
      <c r="C93" s="351"/>
      <c r="D93" s="336"/>
      <c r="E93" s="336"/>
      <c r="F93" s="352"/>
      <c r="G93" s="336"/>
      <c r="H93" s="336"/>
      <c r="I93" s="336"/>
      <c r="J93" s="336"/>
      <c r="K93" s="336"/>
    </row>
    <row r="94" spans="1:11" x14ac:dyDescent="0.35"/>
  </sheetData>
  <sheetProtection selectLockedCells="1"/>
  <mergeCells count="7">
    <mergeCell ref="C6:D6"/>
    <mergeCell ref="E6:G6"/>
    <mergeCell ref="A89:I89"/>
    <mergeCell ref="A83:F83"/>
    <mergeCell ref="G83:I83"/>
    <mergeCell ref="A87:F87"/>
    <mergeCell ref="G87:I87"/>
  </mergeCells>
  <conditionalFormatting sqref="A84:I84 A88:I88">
    <cfRule type="expression" dxfId="19" priority="98">
      <formula>$G$83="yes"</formula>
    </cfRule>
  </conditionalFormatting>
  <dataValidations disablePrompts="1" count="2">
    <dataValidation type="list" allowBlank="1" showInputMessage="1" showErrorMessage="1" sqref="E66" xr:uid="{1A6F2D35-1D81-4921-B47A-B4C060483E0B}">
      <formula1>$T$1:$T$4</formula1>
    </dataValidation>
    <dataValidation type="list" allowBlank="1" showInputMessage="1" showErrorMessage="1" sqref="F66" xr:uid="{A5C12227-04D5-4020-B36F-B6F44A5A1209}">
      <formula1>$U$1:$U$3</formula1>
    </dataValidation>
  </dataValidations>
  <pageMargins left="0.7" right="0.7" top="0.75" bottom="0.75" header="0.3" footer="0.3"/>
  <pageSetup scale="46" fitToHeight="0" orientation="landscape" r:id="rId1"/>
  <extLst>
    <ext xmlns:x14="http://schemas.microsoft.com/office/spreadsheetml/2009/9/main" uri="{CCE6A557-97BC-4b89-ADB6-D9C93CAAB3DF}">
      <x14:dataValidations xmlns:xm="http://schemas.microsoft.com/office/excel/2006/main" disablePrompts="1" count="7">
        <x14:dataValidation type="list" allowBlank="1" showInputMessage="1" showErrorMessage="1" xr:uid="{E8C6A8DB-20D5-4C6D-9DD4-2418CC367C81}">
          <x14:formula1>
            <xm:f>Source!$W$1:$W$5</xm:f>
          </x14:formula1>
          <xm:sqref>D71:D80 D57:D65</xm:sqref>
        </x14:dataValidation>
        <x14:dataValidation type="list" allowBlank="1" showInputMessage="1" showErrorMessage="1" xr:uid="{3661C3C0-2ED2-470D-B128-668B668F665D}">
          <x14:formula1>
            <xm:f>Source!$X$1:$X$4</xm:f>
          </x14:formula1>
          <xm:sqref>F70:F80 F57:F65</xm:sqref>
        </x14:dataValidation>
        <x14:dataValidation type="list" allowBlank="1" showInputMessage="1" showErrorMessage="1" xr:uid="{6B990701-6258-427D-ACDA-52E328B325AC}">
          <x14:formula1>
            <xm:f>Source!$I$1:$I$3</xm:f>
          </x14:formula1>
          <xm:sqref>I66</xm:sqref>
        </x14:dataValidation>
        <x14:dataValidation type="list" allowBlank="1" showInputMessage="1" showErrorMessage="1" xr:uid="{AB117CCD-DCC2-432E-9C19-679F3601BAA2}">
          <x14:formula1>
            <xm:f>Source!$A$1:$A$9</xm:f>
          </x14:formula1>
          <xm:sqref>G66:H66</xm:sqref>
        </x14:dataValidation>
        <x14:dataValidation type="list" allowBlank="1" showInputMessage="1" showErrorMessage="1" xr:uid="{9482B766-A80B-4EFB-B584-1C56195BB7E0}">
          <x14:formula1>
            <xm:f>Source!$X$2:$X$4</xm:f>
          </x14:formula1>
          <xm:sqref>F57:F65</xm:sqref>
        </x14:dataValidation>
        <x14:dataValidation type="list" allowBlank="1" showInputMessage="1" showErrorMessage="1" xr:uid="{A5B43D4B-FF9E-4DBE-A8DC-3B1CEF21EF9C}">
          <x14:formula1>
            <xm:f>Source!$T$1:$T$4</xm:f>
          </x14:formula1>
          <xm:sqref>G83:I83 G87:I87</xm:sqref>
        </x14:dataValidation>
        <x14:dataValidation type="list" allowBlank="1" showInputMessage="1" showErrorMessage="1" xr:uid="{B84D34D6-16A0-4481-A90D-ECB448C90EFB}">
          <x14:formula1>
            <xm:f>Source!$AB$1:$AB$5</xm:f>
          </x14:formula1>
          <xm:sqref>H71:H80 H57:H65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339"/>
  <sheetViews>
    <sheetView zoomScale="80" zoomScaleNormal="80" workbookViewId="0">
      <selection activeCell="I16" sqref="I16"/>
    </sheetView>
  </sheetViews>
  <sheetFormatPr defaultColWidth="9.1796875" defaultRowHeight="14.5" x14ac:dyDescent="0.35"/>
  <cols>
    <col min="1" max="1" width="41" customWidth="1"/>
    <col min="2" max="2" width="8.1796875" customWidth="1"/>
    <col min="3" max="3" width="12.7265625" customWidth="1"/>
    <col min="4" max="4" width="11.26953125" customWidth="1"/>
    <col min="5" max="5" width="18.7265625" customWidth="1"/>
    <col min="6" max="7" width="13.08984375" customWidth="1"/>
    <col min="8" max="8" width="18.54296875" customWidth="1"/>
    <col min="9" max="9" width="15.36328125" customWidth="1"/>
    <col min="10" max="10" width="19.54296875" customWidth="1"/>
    <col min="11" max="11" width="18.7265625" customWidth="1"/>
  </cols>
  <sheetData>
    <row r="1" spans="1:11" s="24" customFormat="1" x14ac:dyDescent="0.35">
      <c r="A1" s="890" t="s">
        <v>602</v>
      </c>
      <c r="B1" s="890" t="s">
        <v>386</v>
      </c>
      <c r="C1" s="891" t="s">
        <v>385</v>
      </c>
      <c r="D1" s="892" t="s">
        <v>546</v>
      </c>
      <c r="E1" s="892" t="s">
        <v>1902</v>
      </c>
      <c r="F1" s="892" t="s">
        <v>1815</v>
      </c>
      <c r="G1" s="892" t="s">
        <v>1814</v>
      </c>
      <c r="H1" s="892" t="s">
        <v>1982</v>
      </c>
      <c r="I1" s="892" t="s">
        <v>593</v>
      </c>
      <c r="J1" s="892" t="s">
        <v>832</v>
      </c>
      <c r="K1" s="892" t="s">
        <v>278</v>
      </c>
    </row>
    <row r="2" spans="1:11" x14ac:dyDescent="0.35">
      <c r="A2" s="435" t="str">
        <f t="shared" ref="A2:A65" si="0">C2&amp;B2</f>
        <v>Barnstable Sheriff's Office1</v>
      </c>
      <c r="B2" s="435">
        <v>1</v>
      </c>
      <c r="C2" s="435" t="s">
        <v>1857</v>
      </c>
      <c r="D2" s="435" t="s">
        <v>1858</v>
      </c>
      <c r="E2" s="893" t="s">
        <v>1935</v>
      </c>
      <c r="F2" s="894" t="s">
        <v>604</v>
      </c>
      <c r="G2" s="894">
        <v>4</v>
      </c>
      <c r="H2" s="435">
        <v>8</v>
      </c>
      <c r="I2" s="895">
        <v>45566</v>
      </c>
      <c r="J2" s="893" t="s">
        <v>618</v>
      </c>
      <c r="K2" s="435"/>
    </row>
    <row r="3" spans="1:11" x14ac:dyDescent="0.35">
      <c r="A3" s="435" t="str">
        <f t="shared" si="0"/>
        <v>Barnstable Sheriff's Office2</v>
      </c>
      <c r="B3" s="435">
        <v>2</v>
      </c>
      <c r="C3" s="435" t="s">
        <v>1857</v>
      </c>
      <c r="D3" s="435" t="s">
        <v>1897</v>
      </c>
      <c r="E3" s="896" t="s">
        <v>1971</v>
      </c>
      <c r="F3" s="894" t="s">
        <v>604</v>
      </c>
      <c r="G3" s="894">
        <v>1</v>
      </c>
      <c r="H3" s="435">
        <v>2</v>
      </c>
      <c r="I3" s="895">
        <v>45834</v>
      </c>
      <c r="J3" s="893" t="s">
        <v>618</v>
      </c>
      <c r="K3" s="435"/>
    </row>
    <row r="4" spans="1:11" x14ac:dyDescent="0.35">
      <c r="A4" s="435" t="str">
        <f t="shared" si="0"/>
        <v>Berkshire Community College1</v>
      </c>
      <c r="B4" s="435">
        <v>1</v>
      </c>
      <c r="C4" s="435" t="s">
        <v>1800</v>
      </c>
      <c r="D4" s="435" t="s">
        <v>1800</v>
      </c>
      <c r="E4" s="893" t="s">
        <v>403</v>
      </c>
      <c r="F4" s="894" t="s">
        <v>604</v>
      </c>
      <c r="G4" s="894">
        <v>8</v>
      </c>
      <c r="H4" s="435">
        <v>8</v>
      </c>
      <c r="I4" s="895">
        <v>45870</v>
      </c>
      <c r="J4" s="893" t="s">
        <v>618</v>
      </c>
      <c r="K4" s="435"/>
    </row>
    <row r="5" spans="1:11" x14ac:dyDescent="0.35">
      <c r="A5" s="435" t="str">
        <f t="shared" si="0"/>
        <v>Bridgewater State University1</v>
      </c>
      <c r="B5" s="435">
        <v>1</v>
      </c>
      <c r="C5" s="435" t="s">
        <v>58</v>
      </c>
      <c r="D5" s="435" t="s">
        <v>605</v>
      </c>
      <c r="E5" s="897" t="s">
        <v>849</v>
      </c>
      <c r="F5" s="894" t="s">
        <v>604</v>
      </c>
      <c r="G5" s="894">
        <v>3</v>
      </c>
      <c r="H5" s="435">
        <v>6</v>
      </c>
      <c r="I5" s="895" t="s">
        <v>1978</v>
      </c>
      <c r="J5" s="897" t="s">
        <v>618</v>
      </c>
      <c r="K5" s="435"/>
    </row>
    <row r="6" spans="1:11" x14ac:dyDescent="0.35">
      <c r="A6" s="435" t="str">
        <f t="shared" si="0"/>
        <v>Bridgewater State University2</v>
      </c>
      <c r="B6" s="435">
        <v>2</v>
      </c>
      <c r="C6" s="435" t="s">
        <v>58</v>
      </c>
      <c r="D6" s="435" t="s">
        <v>904</v>
      </c>
      <c r="E6" s="897" t="s">
        <v>905</v>
      </c>
      <c r="F6" s="894" t="s">
        <v>614</v>
      </c>
      <c r="G6" s="894">
        <v>8</v>
      </c>
      <c r="H6" s="435">
        <v>16</v>
      </c>
      <c r="I6" s="895" t="s">
        <v>2014</v>
      </c>
      <c r="J6" s="897" t="s">
        <v>876</v>
      </c>
      <c r="K6" s="435"/>
    </row>
    <row r="7" spans="1:11" x14ac:dyDescent="0.35">
      <c r="A7" s="435" t="str">
        <f t="shared" si="0"/>
        <v>Bridgewater State University3</v>
      </c>
      <c r="B7" s="435">
        <v>3</v>
      </c>
      <c r="C7" s="435" t="s">
        <v>58</v>
      </c>
      <c r="D7" s="435" t="s">
        <v>906</v>
      </c>
      <c r="E7" s="897" t="s">
        <v>907</v>
      </c>
      <c r="F7" s="894" t="s">
        <v>614</v>
      </c>
      <c r="G7" s="894">
        <v>2</v>
      </c>
      <c r="H7" s="435">
        <v>4</v>
      </c>
      <c r="I7" s="895" t="s">
        <v>2014</v>
      </c>
      <c r="J7" s="897" t="s">
        <v>876</v>
      </c>
      <c r="K7" s="435"/>
    </row>
    <row r="8" spans="1:11" x14ac:dyDescent="0.35">
      <c r="A8" s="435" t="str">
        <f t="shared" si="0"/>
        <v>Bridgewater State University4</v>
      </c>
      <c r="B8" s="898">
        <v>4</v>
      </c>
      <c r="C8" s="898" t="s">
        <v>58</v>
      </c>
      <c r="D8" s="435" t="s">
        <v>58</v>
      </c>
      <c r="E8" s="897" t="s">
        <v>1928</v>
      </c>
      <c r="F8" s="894" t="s">
        <v>604</v>
      </c>
      <c r="G8" s="894">
        <v>2</v>
      </c>
      <c r="H8" s="435">
        <v>4</v>
      </c>
      <c r="I8" s="895">
        <v>45461</v>
      </c>
      <c r="J8" s="897" t="s">
        <v>618</v>
      </c>
      <c r="K8" s="435"/>
    </row>
    <row r="9" spans="1:11" x14ac:dyDescent="0.35">
      <c r="A9" s="435" t="str">
        <f t="shared" si="0"/>
        <v>Bristol Community College1</v>
      </c>
      <c r="B9" s="435">
        <v>1</v>
      </c>
      <c r="C9" s="435" t="s">
        <v>708</v>
      </c>
      <c r="D9" s="898" t="s">
        <v>606</v>
      </c>
      <c r="E9" s="897" t="s">
        <v>413</v>
      </c>
      <c r="F9" s="894" t="s">
        <v>604</v>
      </c>
      <c r="G9" s="894">
        <v>1</v>
      </c>
      <c r="H9" s="898">
        <v>2</v>
      </c>
      <c r="I9" s="895" t="s">
        <v>2014</v>
      </c>
      <c r="J9" s="897" t="s">
        <v>603</v>
      </c>
      <c r="K9" s="898"/>
    </row>
    <row r="10" spans="1:11" x14ac:dyDescent="0.35">
      <c r="A10" s="435" t="str">
        <f t="shared" si="0"/>
        <v>Bristol Community College2</v>
      </c>
      <c r="B10" s="898">
        <v>2</v>
      </c>
      <c r="C10" s="898" t="s">
        <v>708</v>
      </c>
      <c r="D10" s="898" t="s">
        <v>606</v>
      </c>
      <c r="E10" s="897" t="s">
        <v>413</v>
      </c>
      <c r="F10" s="894" t="s">
        <v>604</v>
      </c>
      <c r="G10" s="894">
        <v>5</v>
      </c>
      <c r="H10" s="898">
        <v>10</v>
      </c>
      <c r="I10" s="895" t="s">
        <v>2014</v>
      </c>
      <c r="J10" s="897" t="s">
        <v>603</v>
      </c>
      <c r="K10" s="898"/>
    </row>
    <row r="11" spans="1:11" x14ac:dyDescent="0.35">
      <c r="A11" s="435" t="str">
        <f t="shared" si="0"/>
        <v>Bristol Community College3</v>
      </c>
      <c r="B11" s="435">
        <v>3</v>
      </c>
      <c r="C11" s="435" t="s">
        <v>708</v>
      </c>
      <c r="D11" s="898" t="s">
        <v>606</v>
      </c>
      <c r="E11" s="897" t="s">
        <v>413</v>
      </c>
      <c r="F11" s="894" t="s">
        <v>604</v>
      </c>
      <c r="G11" s="894">
        <v>5</v>
      </c>
      <c r="H11" s="898">
        <v>10</v>
      </c>
      <c r="I11" s="895" t="s">
        <v>2014</v>
      </c>
      <c r="J11" s="897" t="s">
        <v>603</v>
      </c>
      <c r="K11" s="898"/>
    </row>
    <row r="12" spans="1:11" x14ac:dyDescent="0.35">
      <c r="A12" s="435" t="str">
        <f t="shared" si="0"/>
        <v>Bristol Community College4</v>
      </c>
      <c r="B12" s="435">
        <v>4</v>
      </c>
      <c r="C12" s="435" t="s">
        <v>708</v>
      </c>
      <c r="D12" s="898" t="s">
        <v>606</v>
      </c>
      <c r="E12" s="897" t="s">
        <v>413</v>
      </c>
      <c r="F12" s="894" t="s">
        <v>613</v>
      </c>
      <c r="G12" s="894">
        <v>6</v>
      </c>
      <c r="H12" s="898">
        <v>12</v>
      </c>
      <c r="I12" s="899" t="s">
        <v>1977</v>
      </c>
      <c r="J12" s="897" t="s">
        <v>603</v>
      </c>
      <c r="K12" s="898"/>
    </row>
    <row r="13" spans="1:11" s="22" customFormat="1" x14ac:dyDescent="0.35">
      <c r="A13" s="435" t="str">
        <f t="shared" si="0"/>
        <v>Bunker Hill Community College1</v>
      </c>
      <c r="B13" s="898">
        <v>1</v>
      </c>
      <c r="C13" s="898" t="s">
        <v>416</v>
      </c>
      <c r="D13" s="435" t="s">
        <v>416</v>
      </c>
      <c r="E13" s="893" t="s">
        <v>1516</v>
      </c>
      <c r="F13" s="894" t="s">
        <v>604</v>
      </c>
      <c r="G13" s="894">
        <v>6</v>
      </c>
      <c r="H13" s="435">
        <v>11</v>
      </c>
      <c r="I13" s="895">
        <v>45413</v>
      </c>
      <c r="J13" s="893" t="s">
        <v>877</v>
      </c>
      <c r="K13" s="435"/>
    </row>
    <row r="14" spans="1:11" s="22" customFormat="1" x14ac:dyDescent="0.35">
      <c r="A14" s="435" t="str">
        <f t="shared" si="0"/>
        <v>Cape Cod Community College1</v>
      </c>
      <c r="B14" s="435">
        <v>1</v>
      </c>
      <c r="C14" s="435" t="s">
        <v>419</v>
      </c>
      <c r="D14" s="898" t="s">
        <v>1827</v>
      </c>
      <c r="E14" s="897" t="s">
        <v>833</v>
      </c>
      <c r="F14" s="894" t="s">
        <v>604</v>
      </c>
      <c r="G14" s="894">
        <v>2</v>
      </c>
      <c r="H14" s="898">
        <v>4</v>
      </c>
      <c r="I14" s="899">
        <v>45108</v>
      </c>
      <c r="J14" s="897" t="s">
        <v>603</v>
      </c>
      <c r="K14" s="898"/>
    </row>
    <row r="15" spans="1:11" s="22" customFormat="1" x14ac:dyDescent="0.35">
      <c r="A15" s="435" t="str">
        <f t="shared" si="0"/>
        <v>Cape Cod Community College2</v>
      </c>
      <c r="B15" s="435">
        <v>2</v>
      </c>
      <c r="C15" s="435" t="s">
        <v>419</v>
      </c>
      <c r="D15" s="898" t="s">
        <v>1347</v>
      </c>
      <c r="E15" s="897" t="s">
        <v>833</v>
      </c>
      <c r="F15" s="894" t="s">
        <v>604</v>
      </c>
      <c r="G15" s="894">
        <v>1</v>
      </c>
      <c r="H15" s="898">
        <v>2</v>
      </c>
      <c r="I15" s="899">
        <v>44805</v>
      </c>
      <c r="J15" s="897" t="s">
        <v>603</v>
      </c>
      <c r="K15" s="898"/>
    </row>
    <row r="16" spans="1:11" s="22" customFormat="1" x14ac:dyDescent="0.35">
      <c r="A16" s="435" t="str">
        <f t="shared" si="0"/>
        <v>Cape Cod Regional Transit Authority1</v>
      </c>
      <c r="B16" s="435">
        <v>1</v>
      </c>
      <c r="C16" s="435" t="s">
        <v>850</v>
      </c>
      <c r="D16" s="898" t="s">
        <v>851</v>
      </c>
      <c r="E16" s="897" t="s">
        <v>852</v>
      </c>
      <c r="F16" s="894" t="s">
        <v>604</v>
      </c>
      <c r="G16" s="894">
        <v>1</v>
      </c>
      <c r="H16" s="898">
        <v>2</v>
      </c>
      <c r="I16" s="895" t="s">
        <v>2014</v>
      </c>
      <c r="J16" s="897" t="s">
        <v>603</v>
      </c>
      <c r="K16" s="898"/>
    </row>
    <row r="17" spans="1:11" s="22" customFormat="1" x14ac:dyDescent="0.35">
      <c r="A17" s="435" t="str">
        <f t="shared" si="0"/>
        <v>Cape Cod Regional Transit Authority2</v>
      </c>
      <c r="B17" s="435">
        <v>2</v>
      </c>
      <c r="C17" s="435" t="s">
        <v>850</v>
      </c>
      <c r="D17" s="435" t="s">
        <v>851</v>
      </c>
      <c r="E17" s="897" t="s">
        <v>852</v>
      </c>
      <c r="F17" s="894" t="s">
        <v>604</v>
      </c>
      <c r="G17" s="894">
        <v>10</v>
      </c>
      <c r="H17" s="435">
        <v>20</v>
      </c>
      <c r="I17" s="895" t="s">
        <v>2014</v>
      </c>
      <c r="J17" s="897" t="s">
        <v>603</v>
      </c>
      <c r="K17" s="435"/>
    </row>
    <row r="18" spans="1:11" s="22" customFormat="1" x14ac:dyDescent="0.35">
      <c r="A18" s="435" t="str">
        <f t="shared" si="0"/>
        <v>Chief Medical Examiner1</v>
      </c>
      <c r="B18" s="435">
        <v>1</v>
      </c>
      <c r="C18" s="435" t="s">
        <v>1898</v>
      </c>
      <c r="D18" s="435" t="s">
        <v>1899</v>
      </c>
      <c r="E18" s="893" t="s">
        <v>1973</v>
      </c>
      <c r="F18" s="894" t="s">
        <v>604</v>
      </c>
      <c r="G18" s="894">
        <v>1</v>
      </c>
      <c r="H18" s="435">
        <v>2</v>
      </c>
      <c r="I18" s="895">
        <v>45717</v>
      </c>
      <c r="J18" s="893" t="s">
        <v>618</v>
      </c>
      <c r="K18" s="435"/>
    </row>
    <row r="19" spans="1:11" s="22" customFormat="1" x14ac:dyDescent="0.35">
      <c r="A19" s="435" t="str">
        <f t="shared" si="0"/>
        <v>Chief Medical Examiner2</v>
      </c>
      <c r="B19" s="435">
        <v>2</v>
      </c>
      <c r="C19" s="435" t="s">
        <v>1898</v>
      </c>
      <c r="D19" s="435" t="s">
        <v>1900</v>
      </c>
      <c r="E19" s="893" t="s">
        <v>1974</v>
      </c>
      <c r="F19" s="894" t="s">
        <v>604</v>
      </c>
      <c r="G19" s="894">
        <v>1</v>
      </c>
      <c r="H19" s="435">
        <v>2</v>
      </c>
      <c r="I19" s="895">
        <v>45717</v>
      </c>
      <c r="J19" s="893" t="s">
        <v>618</v>
      </c>
      <c r="K19" s="435"/>
    </row>
    <row r="20" spans="1:11" x14ac:dyDescent="0.35">
      <c r="A20" s="435" t="str">
        <f t="shared" si="0"/>
        <v>Chief Medical Examiner3</v>
      </c>
      <c r="B20" s="435">
        <v>3</v>
      </c>
      <c r="C20" s="435" t="s">
        <v>1898</v>
      </c>
      <c r="D20" s="435" t="s">
        <v>1901</v>
      </c>
      <c r="E20" s="893" t="s">
        <v>1975</v>
      </c>
      <c r="F20" s="894" t="s">
        <v>604</v>
      </c>
      <c r="G20" s="894">
        <v>2</v>
      </c>
      <c r="H20" s="435">
        <v>2</v>
      </c>
      <c r="I20" s="895">
        <v>45717</v>
      </c>
      <c r="J20" s="893" t="s">
        <v>618</v>
      </c>
      <c r="K20" s="435"/>
    </row>
    <row r="21" spans="1:11" x14ac:dyDescent="0.35">
      <c r="A21" s="435" t="str">
        <f t="shared" si="0"/>
        <v>Div. of Capital Asset Management &amp; Maintenance1</v>
      </c>
      <c r="B21" s="435">
        <v>1</v>
      </c>
      <c r="C21" s="435" t="s">
        <v>1985</v>
      </c>
      <c r="D21" s="435" t="s">
        <v>608</v>
      </c>
      <c r="E21" s="897" t="s">
        <v>609</v>
      </c>
      <c r="F21" s="894" t="s">
        <v>604</v>
      </c>
      <c r="G21" s="894">
        <v>1</v>
      </c>
      <c r="H21" s="435">
        <v>2</v>
      </c>
      <c r="I21" s="895" t="s">
        <v>2014</v>
      </c>
      <c r="J21" s="897" t="s">
        <v>337</v>
      </c>
      <c r="K21" s="435"/>
    </row>
    <row r="22" spans="1:11" x14ac:dyDescent="0.35">
      <c r="A22" s="435" t="str">
        <f t="shared" si="0"/>
        <v>Div. of Capital Asset Management &amp; Maintenance2</v>
      </c>
      <c r="B22" s="435">
        <v>2</v>
      </c>
      <c r="C22" s="435" t="s">
        <v>1985</v>
      </c>
      <c r="D22" s="435" t="s">
        <v>880</v>
      </c>
      <c r="E22" s="897" t="s">
        <v>610</v>
      </c>
      <c r="F22" s="894" t="s">
        <v>604</v>
      </c>
      <c r="G22" s="894">
        <v>3</v>
      </c>
      <c r="H22" s="435">
        <v>6</v>
      </c>
      <c r="I22" s="895" t="s">
        <v>2014</v>
      </c>
      <c r="J22" s="897" t="s">
        <v>603</v>
      </c>
      <c r="K22" s="435"/>
    </row>
    <row r="23" spans="1:11" x14ac:dyDescent="0.35">
      <c r="A23" s="435" t="str">
        <f t="shared" si="0"/>
        <v>Div. of Capital Asset Management &amp; Maintenance3</v>
      </c>
      <c r="B23" s="435">
        <v>3</v>
      </c>
      <c r="C23" s="435" t="s">
        <v>1985</v>
      </c>
      <c r="D23" s="435" t="s">
        <v>1352</v>
      </c>
      <c r="E23" s="893" t="s">
        <v>1353</v>
      </c>
      <c r="F23" s="894" t="s">
        <v>604</v>
      </c>
      <c r="G23" s="894">
        <v>4</v>
      </c>
      <c r="H23" s="435">
        <v>8</v>
      </c>
      <c r="I23" s="895">
        <v>45566</v>
      </c>
      <c r="J23" s="893" t="s">
        <v>618</v>
      </c>
      <c r="K23" s="435"/>
    </row>
    <row r="24" spans="1:11" x14ac:dyDescent="0.35">
      <c r="A24" s="435" t="str">
        <f t="shared" si="0"/>
        <v>Div. of Capital Asset Management &amp; Maintenance4</v>
      </c>
      <c r="B24" s="435">
        <v>4</v>
      </c>
      <c r="C24" s="435" t="s">
        <v>1985</v>
      </c>
      <c r="D24" s="435" t="s">
        <v>880</v>
      </c>
      <c r="E24" s="893" t="s">
        <v>610</v>
      </c>
      <c r="F24" s="894" t="s">
        <v>604</v>
      </c>
      <c r="G24" s="894">
        <v>2</v>
      </c>
      <c r="H24" s="435">
        <v>4</v>
      </c>
      <c r="I24" s="895">
        <v>45717</v>
      </c>
      <c r="J24" s="893" t="s">
        <v>618</v>
      </c>
      <c r="K24" s="435"/>
    </row>
    <row r="25" spans="1:11" x14ac:dyDescent="0.35">
      <c r="A25" s="435" t="str">
        <f t="shared" si="0"/>
        <v>Div. of Capital Asset Management &amp; Maintenance5</v>
      </c>
      <c r="B25" s="435">
        <v>5</v>
      </c>
      <c r="C25" s="435" t="s">
        <v>1985</v>
      </c>
      <c r="D25" s="435" t="s">
        <v>1517</v>
      </c>
      <c r="E25" s="893" t="s">
        <v>609</v>
      </c>
      <c r="F25" s="894" t="s">
        <v>604</v>
      </c>
      <c r="G25" s="894">
        <v>3</v>
      </c>
      <c r="H25" s="435">
        <v>6</v>
      </c>
      <c r="I25" s="895">
        <v>45566</v>
      </c>
      <c r="J25" s="893" t="s">
        <v>618</v>
      </c>
      <c r="K25" s="435"/>
    </row>
    <row r="26" spans="1:11" x14ac:dyDescent="0.35">
      <c r="A26" s="435" t="str">
        <f t="shared" si="0"/>
        <v>Div. of Capital Asset Management &amp; Maintenance6</v>
      </c>
      <c r="B26" s="435">
        <v>6</v>
      </c>
      <c r="C26" s="435" t="s">
        <v>1985</v>
      </c>
      <c r="D26" s="435" t="s">
        <v>1518</v>
      </c>
      <c r="E26" s="893" t="s">
        <v>1519</v>
      </c>
      <c r="F26" s="894" t="s">
        <v>604</v>
      </c>
      <c r="G26" s="894">
        <v>2</v>
      </c>
      <c r="H26" s="435">
        <v>4</v>
      </c>
      <c r="I26" s="895">
        <v>45566</v>
      </c>
      <c r="J26" s="893" t="s">
        <v>618</v>
      </c>
      <c r="K26" s="435"/>
    </row>
    <row r="27" spans="1:11" x14ac:dyDescent="0.35">
      <c r="A27" s="435" t="str">
        <f t="shared" si="0"/>
        <v>Div. of Capital Asset Management &amp; Maintenance7</v>
      </c>
      <c r="B27" s="435">
        <v>7</v>
      </c>
      <c r="C27" s="435" t="s">
        <v>1985</v>
      </c>
      <c r="D27" s="435" t="s">
        <v>1863</v>
      </c>
      <c r="E27" s="893" t="s">
        <v>1940</v>
      </c>
      <c r="F27" s="894" t="s">
        <v>604</v>
      </c>
      <c r="G27" s="894">
        <v>2</v>
      </c>
      <c r="H27" s="435">
        <v>2</v>
      </c>
      <c r="I27" s="895">
        <v>45717</v>
      </c>
      <c r="J27" s="893" t="s">
        <v>618</v>
      </c>
      <c r="K27" s="435"/>
    </row>
    <row r="28" spans="1:11" x14ac:dyDescent="0.35">
      <c r="A28" s="435" t="str">
        <f t="shared" si="0"/>
        <v>Dept. of Agriculture1</v>
      </c>
      <c r="B28" s="435">
        <v>1</v>
      </c>
      <c r="C28" s="435" t="s">
        <v>1983</v>
      </c>
      <c r="D28" s="898" t="s">
        <v>1983</v>
      </c>
      <c r="E28" s="897" t="s">
        <v>1916</v>
      </c>
      <c r="F28" s="894" t="s">
        <v>604</v>
      </c>
      <c r="G28" s="894">
        <v>2</v>
      </c>
      <c r="H28" s="898">
        <v>4</v>
      </c>
      <c r="I28" s="899">
        <v>45261</v>
      </c>
      <c r="J28" s="897" t="s">
        <v>618</v>
      </c>
      <c r="K28" s="898"/>
    </row>
    <row r="29" spans="1:11" x14ac:dyDescent="0.35">
      <c r="A29" s="435" t="str">
        <f t="shared" si="0"/>
        <v>Dept. of Conservation &amp; Recreation1</v>
      </c>
      <c r="B29" s="435">
        <v>1</v>
      </c>
      <c r="C29" s="435" t="s">
        <v>1731</v>
      </c>
      <c r="D29" s="435" t="s">
        <v>854</v>
      </c>
      <c r="E29" s="897" t="s">
        <v>430</v>
      </c>
      <c r="F29" s="894" t="s">
        <v>604</v>
      </c>
      <c r="G29" s="894">
        <v>2</v>
      </c>
      <c r="H29" s="435">
        <v>4</v>
      </c>
      <c r="I29" s="895">
        <v>42988</v>
      </c>
      <c r="J29" s="897" t="s">
        <v>603</v>
      </c>
      <c r="K29" s="435"/>
    </row>
    <row r="30" spans="1:11" x14ac:dyDescent="0.35">
      <c r="A30" s="435" t="str">
        <f t="shared" si="0"/>
        <v>Dept. of Conservation &amp; Recreation2</v>
      </c>
      <c r="B30" s="435">
        <v>2</v>
      </c>
      <c r="C30" s="435" t="s">
        <v>1731</v>
      </c>
      <c r="D30" s="435" t="s">
        <v>855</v>
      </c>
      <c r="E30" s="897" t="s">
        <v>856</v>
      </c>
      <c r="F30" s="894" t="s">
        <v>604</v>
      </c>
      <c r="G30" s="894">
        <v>3</v>
      </c>
      <c r="H30" s="435">
        <v>6</v>
      </c>
      <c r="I30" s="895">
        <v>45041</v>
      </c>
      <c r="J30" s="897" t="s">
        <v>618</v>
      </c>
      <c r="K30" s="435"/>
    </row>
    <row r="31" spans="1:11" x14ac:dyDescent="0.35">
      <c r="A31" s="435" t="str">
        <f t="shared" si="0"/>
        <v>Dept. of Conservation &amp; Recreation3</v>
      </c>
      <c r="B31" s="435">
        <v>3</v>
      </c>
      <c r="C31" s="435" t="s">
        <v>1731</v>
      </c>
      <c r="D31" s="898" t="s">
        <v>911</v>
      </c>
      <c r="E31" s="897" t="s">
        <v>912</v>
      </c>
      <c r="F31" s="894" t="s">
        <v>604</v>
      </c>
      <c r="G31" s="894">
        <v>1</v>
      </c>
      <c r="H31" s="898">
        <v>1</v>
      </c>
      <c r="I31" s="895" t="s">
        <v>2014</v>
      </c>
      <c r="J31" s="897" t="s">
        <v>603</v>
      </c>
      <c r="K31" s="898"/>
    </row>
    <row r="32" spans="1:11" x14ac:dyDescent="0.35">
      <c r="A32" s="435" t="str">
        <f t="shared" si="0"/>
        <v>Dept. of Conservation &amp; Recreation4</v>
      </c>
      <c r="B32" s="435">
        <v>4</v>
      </c>
      <c r="C32" s="435" t="s">
        <v>1731</v>
      </c>
      <c r="D32" s="898" t="s">
        <v>1321</v>
      </c>
      <c r="E32" s="897" t="s">
        <v>1322</v>
      </c>
      <c r="F32" s="894" t="s">
        <v>604</v>
      </c>
      <c r="G32" s="894">
        <v>1</v>
      </c>
      <c r="H32" s="898">
        <v>3</v>
      </c>
      <c r="I32" s="899">
        <v>45261</v>
      </c>
      <c r="J32" s="897" t="s">
        <v>618</v>
      </c>
      <c r="K32" s="898"/>
    </row>
    <row r="33" spans="1:11" x14ac:dyDescent="0.35">
      <c r="A33" s="435" t="str">
        <f t="shared" si="0"/>
        <v>Dept. of Conservation &amp; Recreation5</v>
      </c>
      <c r="B33" s="435">
        <v>5</v>
      </c>
      <c r="C33" s="435" t="s">
        <v>1731</v>
      </c>
      <c r="D33" s="898" t="s">
        <v>1323</v>
      </c>
      <c r="E33" s="897" t="s">
        <v>1324</v>
      </c>
      <c r="F33" s="894" t="s">
        <v>604</v>
      </c>
      <c r="G33" s="894">
        <v>1</v>
      </c>
      <c r="H33" s="898">
        <v>4</v>
      </c>
      <c r="I33" s="899">
        <v>45261</v>
      </c>
      <c r="J33" s="897" t="s">
        <v>618</v>
      </c>
      <c r="K33" s="898"/>
    </row>
    <row r="34" spans="1:11" x14ac:dyDescent="0.35">
      <c r="A34" s="435" t="str">
        <f t="shared" si="0"/>
        <v>Dept. of Conservation &amp; Recreation6</v>
      </c>
      <c r="B34" s="435">
        <v>6</v>
      </c>
      <c r="C34" s="435" t="s">
        <v>1731</v>
      </c>
      <c r="D34" s="898" t="s">
        <v>1325</v>
      </c>
      <c r="E34" s="897" t="s">
        <v>1326</v>
      </c>
      <c r="F34" s="894" t="s">
        <v>604</v>
      </c>
      <c r="G34" s="894">
        <v>1</v>
      </c>
      <c r="H34" s="898">
        <v>3</v>
      </c>
      <c r="I34" s="899">
        <v>45261</v>
      </c>
      <c r="J34" s="897" t="s">
        <v>618</v>
      </c>
      <c r="K34" s="898"/>
    </row>
    <row r="35" spans="1:11" x14ac:dyDescent="0.35">
      <c r="A35" s="435" t="str">
        <f t="shared" si="0"/>
        <v>Dept. of Conservation &amp; Recreation7</v>
      </c>
      <c r="B35" s="435">
        <v>7</v>
      </c>
      <c r="C35" s="435" t="s">
        <v>1731</v>
      </c>
      <c r="D35" s="898" t="s">
        <v>1327</v>
      </c>
      <c r="E35" s="897" t="s">
        <v>1328</v>
      </c>
      <c r="F35" s="894" t="s">
        <v>604</v>
      </c>
      <c r="G35" s="894">
        <v>1</v>
      </c>
      <c r="H35" s="898">
        <v>3</v>
      </c>
      <c r="I35" s="899">
        <v>45309</v>
      </c>
      <c r="J35" s="897" t="s">
        <v>618</v>
      </c>
      <c r="K35" s="898"/>
    </row>
    <row r="36" spans="1:11" x14ac:dyDescent="0.35">
      <c r="A36" s="435" t="str">
        <f t="shared" si="0"/>
        <v>Dept. of Conservation &amp; Recreation8</v>
      </c>
      <c r="B36" s="435">
        <v>8</v>
      </c>
      <c r="C36" s="435" t="s">
        <v>1731</v>
      </c>
      <c r="D36" s="898" t="s">
        <v>1520</v>
      </c>
      <c r="E36" s="897" t="s">
        <v>1527</v>
      </c>
      <c r="F36" s="894" t="s">
        <v>604</v>
      </c>
      <c r="G36" s="894">
        <v>3</v>
      </c>
      <c r="H36" s="898">
        <v>6</v>
      </c>
      <c r="I36" s="899">
        <v>45890</v>
      </c>
      <c r="J36" s="897" t="s">
        <v>603</v>
      </c>
      <c r="K36" s="898"/>
    </row>
    <row r="37" spans="1:11" x14ac:dyDescent="0.35">
      <c r="A37" s="435" t="str">
        <f t="shared" si="0"/>
        <v>Dept. of Conservation &amp; Recreation9</v>
      </c>
      <c r="B37" s="435">
        <v>9</v>
      </c>
      <c r="C37" s="435" t="s">
        <v>1731</v>
      </c>
      <c r="D37" s="898" t="s">
        <v>1348</v>
      </c>
      <c r="E37" s="897" t="s">
        <v>1349</v>
      </c>
      <c r="F37" s="894" t="s">
        <v>604</v>
      </c>
      <c r="G37" s="894">
        <v>1</v>
      </c>
      <c r="H37" s="898">
        <v>1</v>
      </c>
      <c r="I37" s="899">
        <v>45292</v>
      </c>
      <c r="J37" s="897" t="s">
        <v>618</v>
      </c>
      <c r="K37" s="898"/>
    </row>
    <row r="38" spans="1:11" x14ac:dyDescent="0.35">
      <c r="A38" s="435" t="str">
        <f t="shared" si="0"/>
        <v>Dept. of Conservation &amp; Recreation10</v>
      </c>
      <c r="B38" s="435">
        <v>10</v>
      </c>
      <c r="C38" s="435" t="s">
        <v>1731</v>
      </c>
      <c r="D38" s="435" t="s">
        <v>1521</v>
      </c>
      <c r="E38" s="893" t="s">
        <v>1528</v>
      </c>
      <c r="F38" s="894" t="s">
        <v>604</v>
      </c>
      <c r="G38" s="894">
        <v>3</v>
      </c>
      <c r="H38" s="435">
        <v>6</v>
      </c>
      <c r="I38" s="895">
        <v>45536</v>
      </c>
      <c r="J38" s="897" t="s">
        <v>618</v>
      </c>
      <c r="K38" s="435"/>
    </row>
    <row r="39" spans="1:11" x14ac:dyDescent="0.35">
      <c r="A39" s="435" t="str">
        <f t="shared" si="0"/>
        <v>Dept. of Conservation &amp; Recreation11</v>
      </c>
      <c r="B39" s="435">
        <v>11</v>
      </c>
      <c r="C39" s="435" t="s">
        <v>1731</v>
      </c>
      <c r="D39" s="435" t="s">
        <v>1522</v>
      </c>
      <c r="E39" s="893" t="s">
        <v>1529</v>
      </c>
      <c r="F39" s="894" t="s">
        <v>604</v>
      </c>
      <c r="G39" s="894">
        <v>1</v>
      </c>
      <c r="H39" s="435">
        <v>1</v>
      </c>
      <c r="I39" s="895">
        <v>45323</v>
      </c>
      <c r="J39" s="897" t="s">
        <v>618</v>
      </c>
      <c r="K39" s="435"/>
    </row>
    <row r="40" spans="1:11" x14ac:dyDescent="0.35">
      <c r="A40" s="435" t="str">
        <f t="shared" si="0"/>
        <v>Dept. of Conservation &amp; Recreation12</v>
      </c>
      <c r="B40" s="435">
        <v>12</v>
      </c>
      <c r="C40" s="435" t="s">
        <v>1731</v>
      </c>
      <c r="D40" s="435" t="s">
        <v>1523</v>
      </c>
      <c r="E40" s="893" t="s">
        <v>1530</v>
      </c>
      <c r="F40" s="894" t="s">
        <v>604</v>
      </c>
      <c r="G40" s="894">
        <v>1</v>
      </c>
      <c r="H40" s="435">
        <v>3</v>
      </c>
      <c r="I40" s="895">
        <v>45323</v>
      </c>
      <c r="J40" s="893" t="s">
        <v>618</v>
      </c>
      <c r="K40" s="435"/>
    </row>
    <row r="41" spans="1:11" x14ac:dyDescent="0.35">
      <c r="A41" s="435" t="str">
        <f t="shared" si="0"/>
        <v>Dept. of Conservation &amp; Recreation13</v>
      </c>
      <c r="B41" s="435">
        <v>13</v>
      </c>
      <c r="C41" s="435" t="s">
        <v>1731</v>
      </c>
      <c r="D41" s="435" t="s">
        <v>1524</v>
      </c>
      <c r="E41" s="893" t="s">
        <v>1524</v>
      </c>
      <c r="F41" s="894" t="s">
        <v>604</v>
      </c>
      <c r="G41" s="894">
        <v>1</v>
      </c>
      <c r="H41" s="435">
        <v>1</v>
      </c>
      <c r="I41" s="895">
        <v>45323</v>
      </c>
      <c r="J41" s="893" t="s">
        <v>618</v>
      </c>
      <c r="K41" s="435"/>
    </row>
    <row r="42" spans="1:11" x14ac:dyDescent="0.35">
      <c r="A42" s="435" t="str">
        <f t="shared" si="0"/>
        <v>Dept. of Conservation &amp; Recreation14</v>
      </c>
      <c r="B42" s="435">
        <v>14</v>
      </c>
      <c r="C42" s="435" t="s">
        <v>1731</v>
      </c>
      <c r="D42" s="435" t="s">
        <v>1525</v>
      </c>
      <c r="E42" s="893" t="s">
        <v>1531</v>
      </c>
      <c r="F42" s="894" t="s">
        <v>604</v>
      </c>
      <c r="G42" s="894">
        <v>1</v>
      </c>
      <c r="H42" s="435">
        <v>1</v>
      </c>
      <c r="I42" s="895">
        <v>45292</v>
      </c>
      <c r="J42" s="893" t="s">
        <v>618</v>
      </c>
      <c r="K42" s="435"/>
    </row>
    <row r="43" spans="1:11" x14ac:dyDescent="0.35">
      <c r="A43" s="435" t="str">
        <f t="shared" si="0"/>
        <v>Dept. of Conservation &amp; Recreation15</v>
      </c>
      <c r="B43" s="435">
        <v>15</v>
      </c>
      <c r="C43" s="435" t="s">
        <v>1731</v>
      </c>
      <c r="D43" s="435" t="s">
        <v>1308</v>
      </c>
      <c r="E43" s="897" t="s">
        <v>1309</v>
      </c>
      <c r="F43" s="894" t="s">
        <v>604</v>
      </c>
      <c r="G43" s="894">
        <v>1</v>
      </c>
      <c r="H43" s="435">
        <v>3</v>
      </c>
      <c r="I43" s="895">
        <v>45292</v>
      </c>
      <c r="J43" s="897" t="s">
        <v>618</v>
      </c>
      <c r="K43" s="435"/>
    </row>
    <row r="44" spans="1:11" x14ac:dyDescent="0.35">
      <c r="A44" s="435" t="str">
        <f t="shared" si="0"/>
        <v>Dept. of Conservation &amp; Recreation16</v>
      </c>
      <c r="B44" s="435">
        <v>16</v>
      </c>
      <c r="C44" s="898" t="s">
        <v>1731</v>
      </c>
      <c r="D44" s="435" t="s">
        <v>1310</v>
      </c>
      <c r="E44" s="897" t="s">
        <v>1311</v>
      </c>
      <c r="F44" s="894" t="s">
        <v>604</v>
      </c>
      <c r="G44" s="894">
        <v>1</v>
      </c>
      <c r="H44" s="435">
        <v>4</v>
      </c>
      <c r="I44" s="895">
        <v>45292</v>
      </c>
      <c r="J44" s="897" t="s">
        <v>618</v>
      </c>
      <c r="K44" s="435"/>
    </row>
    <row r="45" spans="1:11" x14ac:dyDescent="0.35">
      <c r="A45" s="435" t="str">
        <f t="shared" si="0"/>
        <v>Dept. of Conservation &amp; Recreation17</v>
      </c>
      <c r="B45" s="435">
        <v>17</v>
      </c>
      <c r="C45" s="435" t="s">
        <v>1731</v>
      </c>
      <c r="D45" s="435" t="s">
        <v>1312</v>
      </c>
      <c r="E45" s="897" t="s">
        <v>1313</v>
      </c>
      <c r="F45" s="894" t="s">
        <v>604</v>
      </c>
      <c r="G45" s="894">
        <v>1</v>
      </c>
      <c r="H45" s="435">
        <v>4</v>
      </c>
      <c r="I45" s="895">
        <v>45320</v>
      </c>
      <c r="J45" s="897" t="s">
        <v>618</v>
      </c>
      <c r="K45" s="435"/>
    </row>
    <row r="46" spans="1:11" x14ac:dyDescent="0.35">
      <c r="A46" s="435" t="str">
        <f t="shared" si="0"/>
        <v>Dept. of Conservation &amp; Recreation18</v>
      </c>
      <c r="B46" s="435">
        <v>18</v>
      </c>
      <c r="C46" s="898" t="s">
        <v>1731</v>
      </c>
      <c r="D46" s="435" t="s">
        <v>1314</v>
      </c>
      <c r="E46" s="897" t="s">
        <v>1315</v>
      </c>
      <c r="F46" s="894" t="s">
        <v>604</v>
      </c>
      <c r="G46" s="894">
        <v>1</v>
      </c>
      <c r="H46" s="435">
        <v>4</v>
      </c>
      <c r="I46" s="895">
        <v>45292</v>
      </c>
      <c r="J46" s="897" t="s">
        <v>618</v>
      </c>
      <c r="K46" s="435"/>
    </row>
    <row r="47" spans="1:11" x14ac:dyDescent="0.35">
      <c r="A47" s="435" t="str">
        <f t="shared" si="0"/>
        <v>Dept. of Conservation &amp; Recreation19</v>
      </c>
      <c r="B47" s="435">
        <v>19</v>
      </c>
      <c r="C47" s="435" t="s">
        <v>1731</v>
      </c>
      <c r="D47" s="435" t="s">
        <v>1316</v>
      </c>
      <c r="E47" s="897" t="s">
        <v>1317</v>
      </c>
      <c r="F47" s="894" t="s">
        <v>604</v>
      </c>
      <c r="G47" s="894">
        <v>1</v>
      </c>
      <c r="H47" s="435">
        <v>4</v>
      </c>
      <c r="I47" s="895">
        <v>45323</v>
      </c>
      <c r="J47" s="897" t="s">
        <v>618</v>
      </c>
      <c r="K47" s="435"/>
    </row>
    <row r="48" spans="1:11" x14ac:dyDescent="0.35">
      <c r="A48" s="435" t="str">
        <f t="shared" si="0"/>
        <v>Dept. of Conservation &amp; Recreation20</v>
      </c>
      <c r="B48" s="435">
        <v>20</v>
      </c>
      <c r="C48" s="898" t="s">
        <v>1731</v>
      </c>
      <c r="D48" s="435" t="s">
        <v>710</v>
      </c>
      <c r="E48" s="897" t="s">
        <v>1318</v>
      </c>
      <c r="F48" s="894" t="s">
        <v>604</v>
      </c>
      <c r="G48" s="894">
        <v>1</v>
      </c>
      <c r="H48" s="435">
        <v>2</v>
      </c>
      <c r="I48" s="895">
        <v>45323</v>
      </c>
      <c r="J48" s="897" t="s">
        <v>618</v>
      </c>
      <c r="K48" s="435"/>
    </row>
    <row r="49" spans="1:11" x14ac:dyDescent="0.35">
      <c r="A49" s="435" t="str">
        <f t="shared" si="0"/>
        <v>Dept. of Conservation &amp; Recreation21</v>
      </c>
      <c r="B49" s="435">
        <v>21</v>
      </c>
      <c r="C49" s="435" t="s">
        <v>1731</v>
      </c>
      <c r="D49" s="435" t="s">
        <v>1319</v>
      </c>
      <c r="E49" s="897" t="s">
        <v>1320</v>
      </c>
      <c r="F49" s="894" t="s">
        <v>604</v>
      </c>
      <c r="G49" s="894">
        <v>1</v>
      </c>
      <c r="H49" s="435">
        <v>3</v>
      </c>
      <c r="I49" s="895">
        <v>45323</v>
      </c>
      <c r="J49" s="897" t="s">
        <v>618</v>
      </c>
      <c r="K49" s="435"/>
    </row>
    <row r="50" spans="1:11" x14ac:dyDescent="0.35">
      <c r="A50" s="435" t="str">
        <f t="shared" si="0"/>
        <v>Dept. of Conservation &amp; Recreation22</v>
      </c>
      <c r="B50" s="435">
        <v>22</v>
      </c>
      <c r="C50" s="435" t="s">
        <v>1731</v>
      </c>
      <c r="D50" s="435" t="s">
        <v>1526</v>
      </c>
      <c r="E50" s="893" t="s">
        <v>1532</v>
      </c>
      <c r="F50" s="894" t="s">
        <v>604</v>
      </c>
      <c r="G50" s="894">
        <v>2</v>
      </c>
      <c r="H50" s="435">
        <v>4</v>
      </c>
      <c r="I50" s="895">
        <v>45778</v>
      </c>
      <c r="J50" s="893" t="s">
        <v>618</v>
      </c>
      <c r="K50" s="435"/>
    </row>
    <row r="51" spans="1:11" x14ac:dyDescent="0.35">
      <c r="A51" s="435" t="str">
        <f t="shared" si="0"/>
        <v>Dept. of Conservation &amp; Recreation23</v>
      </c>
      <c r="B51" s="435">
        <v>23</v>
      </c>
      <c r="C51" s="435" t="s">
        <v>1731</v>
      </c>
      <c r="D51" s="435" t="s">
        <v>1526</v>
      </c>
      <c r="E51" s="893" t="s">
        <v>1532</v>
      </c>
      <c r="F51" s="894" t="s">
        <v>604</v>
      </c>
      <c r="G51" s="894">
        <v>1</v>
      </c>
      <c r="H51" s="435">
        <v>1</v>
      </c>
      <c r="I51" s="895">
        <v>45323</v>
      </c>
      <c r="J51" s="893" t="s">
        <v>618</v>
      </c>
      <c r="K51" s="435"/>
    </row>
    <row r="52" spans="1:11" x14ac:dyDescent="0.35">
      <c r="A52" s="435" t="str">
        <f t="shared" si="0"/>
        <v>Dept. of Conservation &amp; Recreation24</v>
      </c>
      <c r="B52" s="435">
        <v>24</v>
      </c>
      <c r="C52" s="435" t="s">
        <v>1731</v>
      </c>
      <c r="D52" s="435" t="s">
        <v>1862</v>
      </c>
      <c r="E52" s="893" t="s">
        <v>1939</v>
      </c>
      <c r="F52" s="894" t="s">
        <v>604</v>
      </c>
      <c r="G52" s="894">
        <v>3</v>
      </c>
      <c r="H52" s="435">
        <v>6</v>
      </c>
      <c r="I52" s="895">
        <v>45748</v>
      </c>
      <c r="J52" s="893" t="s">
        <v>618</v>
      </c>
      <c r="K52" s="435"/>
    </row>
    <row r="53" spans="1:11" x14ac:dyDescent="0.35">
      <c r="A53" s="435" t="str">
        <f t="shared" si="0"/>
        <v>Dept. of Conservation &amp; Recreation25</v>
      </c>
      <c r="B53" s="435">
        <v>25</v>
      </c>
      <c r="C53" s="435" t="s">
        <v>1731</v>
      </c>
      <c r="D53" s="435" t="s">
        <v>1229</v>
      </c>
      <c r="E53" s="893" t="s">
        <v>1942</v>
      </c>
      <c r="F53" s="894" t="s">
        <v>604</v>
      </c>
      <c r="G53" s="894">
        <v>1</v>
      </c>
      <c r="H53" s="435">
        <v>2</v>
      </c>
      <c r="I53" s="895">
        <v>45717</v>
      </c>
      <c r="J53" s="893" t="s">
        <v>618</v>
      </c>
      <c r="K53" s="435"/>
    </row>
    <row r="54" spans="1:11" x14ac:dyDescent="0.35">
      <c r="A54" s="435" t="str">
        <f t="shared" si="0"/>
        <v>Dept. of Conservation &amp; Recreation26</v>
      </c>
      <c r="B54" s="435">
        <v>26</v>
      </c>
      <c r="C54" s="435" t="s">
        <v>1731</v>
      </c>
      <c r="D54" s="435" t="s">
        <v>1229</v>
      </c>
      <c r="E54" s="893" t="s">
        <v>1942</v>
      </c>
      <c r="F54" s="894" t="s">
        <v>604</v>
      </c>
      <c r="G54" s="894">
        <v>2</v>
      </c>
      <c r="H54" s="435">
        <v>4</v>
      </c>
      <c r="I54" s="895">
        <v>45717</v>
      </c>
      <c r="J54" s="893" t="s">
        <v>618</v>
      </c>
      <c r="K54" s="435"/>
    </row>
    <row r="55" spans="1:11" x14ac:dyDescent="0.35">
      <c r="A55" s="435" t="str">
        <f t="shared" si="0"/>
        <v>Dept. of Conservation &amp; Recreation27</v>
      </c>
      <c r="B55" s="435">
        <v>27</v>
      </c>
      <c r="C55" s="435" t="s">
        <v>1731</v>
      </c>
      <c r="D55" s="435" t="s">
        <v>1865</v>
      </c>
      <c r="E55" s="893" t="s">
        <v>1943</v>
      </c>
      <c r="F55" s="894" t="s">
        <v>604</v>
      </c>
      <c r="G55" s="894">
        <v>1</v>
      </c>
      <c r="H55" s="435">
        <v>2</v>
      </c>
      <c r="I55" s="895">
        <v>45748</v>
      </c>
      <c r="J55" s="893" t="s">
        <v>618</v>
      </c>
      <c r="K55" s="435"/>
    </row>
    <row r="56" spans="1:11" x14ac:dyDescent="0.35">
      <c r="A56" s="435" t="str">
        <f t="shared" si="0"/>
        <v>Dept. of Conservation &amp; Recreation28</v>
      </c>
      <c r="B56" s="435">
        <v>28</v>
      </c>
      <c r="C56" s="435" t="s">
        <v>1731</v>
      </c>
      <c r="D56" s="435" t="s">
        <v>1258</v>
      </c>
      <c r="E56" s="893" t="s">
        <v>1944</v>
      </c>
      <c r="F56" s="894" t="s">
        <v>604</v>
      </c>
      <c r="G56" s="894">
        <v>1</v>
      </c>
      <c r="H56" s="435">
        <v>2</v>
      </c>
      <c r="I56" s="895">
        <v>45809</v>
      </c>
      <c r="J56" s="893" t="s">
        <v>618</v>
      </c>
      <c r="K56" s="435"/>
    </row>
    <row r="57" spans="1:11" x14ac:dyDescent="0.35">
      <c r="A57" s="435" t="str">
        <f t="shared" si="0"/>
        <v>Dept. of Conservation &amp; Recreation29</v>
      </c>
      <c r="B57" s="435">
        <v>29</v>
      </c>
      <c r="C57" s="435" t="s">
        <v>1731</v>
      </c>
      <c r="D57" s="435" t="s">
        <v>1866</v>
      </c>
      <c r="E57" s="893" t="s">
        <v>1945</v>
      </c>
      <c r="F57" s="894" t="s">
        <v>604</v>
      </c>
      <c r="G57" s="894">
        <v>1</v>
      </c>
      <c r="H57" s="435">
        <v>2</v>
      </c>
      <c r="I57" s="895">
        <v>45809</v>
      </c>
      <c r="J57" s="893" t="s">
        <v>618</v>
      </c>
      <c r="K57" s="435"/>
    </row>
    <row r="58" spans="1:11" x14ac:dyDescent="0.35">
      <c r="A58" s="435" t="str">
        <f t="shared" si="0"/>
        <v>Dept. of Conservation &amp; Recreation30</v>
      </c>
      <c r="B58" s="435">
        <v>30</v>
      </c>
      <c r="C58" s="435" t="s">
        <v>1731</v>
      </c>
      <c r="D58" s="435" t="s">
        <v>1867</v>
      </c>
      <c r="E58" s="893" t="s">
        <v>1946</v>
      </c>
      <c r="F58" s="894" t="s">
        <v>604</v>
      </c>
      <c r="G58" s="894">
        <v>1</v>
      </c>
      <c r="H58" s="435">
        <v>2</v>
      </c>
      <c r="I58" s="895">
        <v>45809</v>
      </c>
      <c r="J58" s="893" t="s">
        <v>618</v>
      </c>
      <c r="K58" s="435"/>
    </row>
    <row r="59" spans="1:11" x14ac:dyDescent="0.35">
      <c r="A59" s="435" t="str">
        <f t="shared" si="0"/>
        <v>Dept. of Conservation &amp; Recreation31</v>
      </c>
      <c r="B59" s="435">
        <v>31</v>
      </c>
      <c r="C59" s="435" t="s">
        <v>1731</v>
      </c>
      <c r="D59" s="435" t="s">
        <v>1868</v>
      </c>
      <c r="E59" s="893" t="s">
        <v>1947</v>
      </c>
      <c r="F59" s="894" t="s">
        <v>604</v>
      </c>
      <c r="G59" s="894">
        <v>2</v>
      </c>
      <c r="H59" s="435">
        <v>4</v>
      </c>
      <c r="I59" s="895">
        <v>45809</v>
      </c>
      <c r="J59" s="893" t="s">
        <v>618</v>
      </c>
      <c r="K59" s="435"/>
    </row>
    <row r="60" spans="1:11" x14ac:dyDescent="0.35">
      <c r="A60" s="435" t="str">
        <f t="shared" si="0"/>
        <v>Dept. of Conservation &amp; Recreation32</v>
      </c>
      <c r="B60" s="435">
        <v>32</v>
      </c>
      <c r="C60" s="435" t="s">
        <v>1731</v>
      </c>
      <c r="D60" s="435" t="s">
        <v>1869</v>
      </c>
      <c r="E60" s="893" t="s">
        <v>1948</v>
      </c>
      <c r="F60" s="894" t="s">
        <v>614</v>
      </c>
      <c r="G60" s="894">
        <v>0</v>
      </c>
      <c r="H60" s="435">
        <v>1</v>
      </c>
      <c r="I60" s="895">
        <v>45717</v>
      </c>
      <c r="J60" s="893" t="s">
        <v>618</v>
      </c>
      <c r="K60" s="435"/>
    </row>
    <row r="61" spans="1:11" x14ac:dyDescent="0.35">
      <c r="A61" s="435" t="str">
        <f t="shared" si="0"/>
        <v>Dept. of Conservation &amp; Recreation33</v>
      </c>
      <c r="B61" s="435">
        <v>33</v>
      </c>
      <c r="C61" s="435" t="s">
        <v>1731</v>
      </c>
      <c r="D61" s="435" t="s">
        <v>1870</v>
      </c>
      <c r="E61" s="893" t="s">
        <v>1948</v>
      </c>
      <c r="F61" s="894" t="s">
        <v>614</v>
      </c>
      <c r="G61" s="894">
        <v>0</v>
      </c>
      <c r="H61" s="435">
        <v>1</v>
      </c>
      <c r="I61" s="895">
        <v>45717</v>
      </c>
      <c r="J61" s="893" t="s">
        <v>618</v>
      </c>
      <c r="K61" s="435"/>
    </row>
    <row r="62" spans="1:11" x14ac:dyDescent="0.35">
      <c r="A62" s="435" t="str">
        <f t="shared" si="0"/>
        <v>Dept. of Conservation &amp; Recreation34</v>
      </c>
      <c r="B62" s="435">
        <v>34</v>
      </c>
      <c r="C62" s="435" t="s">
        <v>1731</v>
      </c>
      <c r="D62" s="435" t="s">
        <v>1871</v>
      </c>
      <c r="E62" s="893" t="s">
        <v>1949</v>
      </c>
      <c r="F62" s="894" t="s">
        <v>614</v>
      </c>
      <c r="G62" s="894">
        <v>0</v>
      </c>
      <c r="H62" s="435">
        <v>1</v>
      </c>
      <c r="I62" s="895">
        <v>45717</v>
      </c>
      <c r="J62" s="893" t="s">
        <v>618</v>
      </c>
      <c r="K62" s="435"/>
    </row>
    <row r="63" spans="1:11" x14ac:dyDescent="0.35">
      <c r="A63" s="435" t="str">
        <f t="shared" si="0"/>
        <v>Dept. of Conservation &amp; Recreation35</v>
      </c>
      <c r="B63" s="435">
        <v>35</v>
      </c>
      <c r="C63" s="435" t="s">
        <v>1731</v>
      </c>
      <c r="D63" s="435" t="s">
        <v>1872</v>
      </c>
      <c r="E63" s="893" t="s">
        <v>1943</v>
      </c>
      <c r="F63" s="894" t="s">
        <v>614</v>
      </c>
      <c r="G63" s="894">
        <v>0</v>
      </c>
      <c r="H63" s="435">
        <v>1</v>
      </c>
      <c r="I63" s="895">
        <v>45717</v>
      </c>
      <c r="J63" s="893" t="s">
        <v>618</v>
      </c>
      <c r="K63" s="435"/>
    </row>
    <row r="64" spans="1:11" x14ac:dyDescent="0.35">
      <c r="A64" s="435" t="str">
        <f t="shared" si="0"/>
        <v>Dept. of Conservation &amp; Recreation36</v>
      </c>
      <c r="B64" s="435">
        <v>36</v>
      </c>
      <c r="C64" s="435" t="s">
        <v>1731</v>
      </c>
      <c r="D64" s="435" t="s">
        <v>1873</v>
      </c>
      <c r="E64" s="893" t="s">
        <v>1950</v>
      </c>
      <c r="F64" s="894" t="s">
        <v>604</v>
      </c>
      <c r="G64" s="894">
        <v>3</v>
      </c>
      <c r="H64" s="435">
        <v>6</v>
      </c>
      <c r="I64" s="895">
        <v>45717</v>
      </c>
      <c r="J64" s="893" t="s">
        <v>618</v>
      </c>
      <c r="K64" s="435"/>
    </row>
    <row r="65" spans="1:11" x14ac:dyDescent="0.35">
      <c r="A65" s="435" t="str">
        <f t="shared" si="0"/>
        <v>Dept. of Correction1</v>
      </c>
      <c r="B65" s="435">
        <v>1</v>
      </c>
      <c r="C65" s="435" t="s">
        <v>93</v>
      </c>
      <c r="D65" s="435" t="s">
        <v>901</v>
      </c>
      <c r="E65" s="897" t="s">
        <v>902</v>
      </c>
      <c r="F65" s="894" t="s">
        <v>604</v>
      </c>
      <c r="G65" s="894">
        <v>1</v>
      </c>
      <c r="H65" s="435">
        <v>2</v>
      </c>
      <c r="I65" s="895">
        <v>44835</v>
      </c>
      <c r="J65" s="897" t="s">
        <v>618</v>
      </c>
      <c r="K65" s="435"/>
    </row>
    <row r="66" spans="1:11" x14ac:dyDescent="0.35">
      <c r="A66" s="435" t="str">
        <f t="shared" ref="A66:A129" si="1">C66&amp;B66</f>
        <v>Dept. of Correction2</v>
      </c>
      <c r="B66" s="435">
        <v>2</v>
      </c>
      <c r="C66" s="435" t="s">
        <v>93</v>
      </c>
      <c r="D66" s="435" t="s">
        <v>903</v>
      </c>
      <c r="E66" s="893" t="s">
        <v>1537</v>
      </c>
      <c r="F66" s="894" t="s">
        <v>604</v>
      </c>
      <c r="G66" s="894">
        <v>1</v>
      </c>
      <c r="H66" s="435">
        <v>2</v>
      </c>
      <c r="I66" s="895">
        <v>44743</v>
      </c>
      <c r="J66" s="897" t="s">
        <v>618</v>
      </c>
      <c r="K66" s="435"/>
    </row>
    <row r="67" spans="1:11" x14ac:dyDescent="0.35">
      <c r="A67" s="435" t="str">
        <f t="shared" si="1"/>
        <v>Dept. of Correction3</v>
      </c>
      <c r="B67" s="435">
        <v>3</v>
      </c>
      <c r="C67" s="898" t="s">
        <v>93</v>
      </c>
      <c r="D67" s="435" t="s">
        <v>903</v>
      </c>
      <c r="E67" s="893" t="s">
        <v>1537</v>
      </c>
      <c r="F67" s="894" t="s">
        <v>604</v>
      </c>
      <c r="G67" s="894">
        <v>2</v>
      </c>
      <c r="H67" s="435">
        <v>4</v>
      </c>
      <c r="I67" s="895">
        <v>45352</v>
      </c>
      <c r="J67" s="897" t="s">
        <v>618</v>
      </c>
      <c r="K67" s="435"/>
    </row>
    <row r="68" spans="1:11" x14ac:dyDescent="0.35">
      <c r="A68" s="435" t="str">
        <f t="shared" si="1"/>
        <v>Dept. of Correction4</v>
      </c>
      <c r="B68" s="435">
        <v>4</v>
      </c>
      <c r="C68" s="898" t="s">
        <v>93</v>
      </c>
      <c r="D68" s="435" t="s">
        <v>903</v>
      </c>
      <c r="E68" s="893" t="s">
        <v>1537</v>
      </c>
      <c r="F68" s="894" t="s">
        <v>604</v>
      </c>
      <c r="G68" s="894">
        <v>2</v>
      </c>
      <c r="H68" s="435">
        <v>4</v>
      </c>
      <c r="I68" s="895">
        <v>45352</v>
      </c>
      <c r="J68" s="897" t="s">
        <v>618</v>
      </c>
      <c r="K68" s="435"/>
    </row>
    <row r="69" spans="1:11" s="23" customFormat="1" x14ac:dyDescent="0.35">
      <c r="A69" s="435" t="str">
        <f t="shared" si="1"/>
        <v>Dept. of Correction5</v>
      </c>
      <c r="B69" s="435">
        <v>5</v>
      </c>
      <c r="C69" s="898" t="s">
        <v>93</v>
      </c>
      <c r="D69" s="435" t="s">
        <v>903</v>
      </c>
      <c r="E69" s="893" t="s">
        <v>1537</v>
      </c>
      <c r="F69" s="894" t="s">
        <v>604</v>
      </c>
      <c r="G69" s="894">
        <v>2</v>
      </c>
      <c r="H69" s="435">
        <v>2</v>
      </c>
      <c r="I69" s="895">
        <v>44835</v>
      </c>
      <c r="J69" s="897" t="s">
        <v>618</v>
      </c>
      <c r="K69" s="435"/>
    </row>
    <row r="70" spans="1:11" s="23" customFormat="1" x14ac:dyDescent="0.35">
      <c r="A70" s="435" t="str">
        <f t="shared" si="1"/>
        <v>Dept. of Correction6</v>
      </c>
      <c r="B70" s="435">
        <v>6</v>
      </c>
      <c r="C70" s="898" t="s">
        <v>93</v>
      </c>
      <c r="D70" s="435" t="s">
        <v>1336</v>
      </c>
      <c r="E70" s="897" t="s">
        <v>1337</v>
      </c>
      <c r="F70" s="894" t="s">
        <v>604</v>
      </c>
      <c r="G70" s="894">
        <v>2</v>
      </c>
      <c r="H70" s="435">
        <v>4</v>
      </c>
      <c r="I70" s="895">
        <v>44986</v>
      </c>
      <c r="J70" s="897" t="s">
        <v>618</v>
      </c>
      <c r="K70" s="435"/>
    </row>
    <row r="71" spans="1:11" s="23" customFormat="1" x14ac:dyDescent="0.35">
      <c r="A71" s="435" t="str">
        <f t="shared" si="1"/>
        <v>Dept. of Correction7</v>
      </c>
      <c r="B71" s="435">
        <v>7</v>
      </c>
      <c r="C71" s="898" t="s">
        <v>93</v>
      </c>
      <c r="D71" s="435" t="s">
        <v>1338</v>
      </c>
      <c r="E71" s="893" t="s">
        <v>1540</v>
      </c>
      <c r="F71" s="894" t="s">
        <v>604</v>
      </c>
      <c r="G71" s="894">
        <v>1</v>
      </c>
      <c r="H71" s="435">
        <v>2</v>
      </c>
      <c r="I71" s="895">
        <v>44986</v>
      </c>
      <c r="J71" s="897" t="s">
        <v>618</v>
      </c>
      <c r="K71" s="435"/>
    </row>
    <row r="72" spans="1:11" x14ac:dyDescent="0.35">
      <c r="A72" s="435" t="str">
        <f t="shared" si="1"/>
        <v>Dept. of Correction8</v>
      </c>
      <c r="B72" s="435">
        <v>8</v>
      </c>
      <c r="C72" s="898" t="s">
        <v>93</v>
      </c>
      <c r="D72" s="435" t="s">
        <v>1339</v>
      </c>
      <c r="E72" s="897" t="s">
        <v>1154</v>
      </c>
      <c r="F72" s="894" t="s">
        <v>604</v>
      </c>
      <c r="G72" s="894">
        <v>1</v>
      </c>
      <c r="H72" s="435">
        <v>2</v>
      </c>
      <c r="I72" s="895">
        <v>45352</v>
      </c>
      <c r="J72" s="897" t="s">
        <v>618</v>
      </c>
      <c r="K72" s="435"/>
    </row>
    <row r="73" spans="1:11" x14ac:dyDescent="0.35">
      <c r="A73" s="435" t="str">
        <f t="shared" si="1"/>
        <v>Dept. of Correction9</v>
      </c>
      <c r="B73" s="435">
        <v>9</v>
      </c>
      <c r="C73" s="435" t="s">
        <v>93</v>
      </c>
      <c r="D73" s="435" t="s">
        <v>1339</v>
      </c>
      <c r="E73" s="897" t="s">
        <v>1538</v>
      </c>
      <c r="F73" s="894" t="s">
        <v>614</v>
      </c>
      <c r="G73" s="894">
        <v>2</v>
      </c>
      <c r="H73" s="435">
        <v>4</v>
      </c>
      <c r="I73" s="895">
        <v>45352</v>
      </c>
      <c r="J73" s="897" t="s">
        <v>618</v>
      </c>
      <c r="K73" s="435"/>
    </row>
    <row r="74" spans="1:11" x14ac:dyDescent="0.35">
      <c r="A74" s="435" t="str">
        <f t="shared" si="1"/>
        <v>Dept. of Correction10</v>
      </c>
      <c r="B74" s="435">
        <v>10</v>
      </c>
      <c r="C74" s="435" t="s">
        <v>93</v>
      </c>
      <c r="D74" s="435" t="s">
        <v>1533</v>
      </c>
      <c r="E74" s="893" t="s">
        <v>1539</v>
      </c>
      <c r="F74" s="894" t="s">
        <v>604</v>
      </c>
      <c r="G74" s="894">
        <v>2</v>
      </c>
      <c r="H74" s="435">
        <v>2</v>
      </c>
      <c r="I74" s="895">
        <v>45352</v>
      </c>
      <c r="J74" s="893" t="s">
        <v>618</v>
      </c>
      <c r="K74" s="435"/>
    </row>
    <row r="75" spans="1:11" x14ac:dyDescent="0.35">
      <c r="A75" s="435" t="str">
        <f t="shared" si="1"/>
        <v>Dept. of Correction11</v>
      </c>
      <c r="B75" s="435">
        <v>11</v>
      </c>
      <c r="C75" s="898" t="s">
        <v>93</v>
      </c>
      <c r="D75" s="435" t="s">
        <v>1155</v>
      </c>
      <c r="E75" s="897" t="s">
        <v>1929</v>
      </c>
      <c r="F75" s="894" t="s">
        <v>604</v>
      </c>
      <c r="G75" s="894">
        <v>4</v>
      </c>
      <c r="H75" s="435">
        <v>8</v>
      </c>
      <c r="I75" s="895">
        <v>45717</v>
      </c>
      <c r="J75" s="897" t="s">
        <v>618</v>
      </c>
      <c r="K75" s="435"/>
    </row>
    <row r="76" spans="1:11" x14ac:dyDescent="0.35">
      <c r="A76" s="435" t="str">
        <f t="shared" si="1"/>
        <v>Dept. of Correction12</v>
      </c>
      <c r="B76" s="435">
        <v>12</v>
      </c>
      <c r="C76" s="435" t="s">
        <v>93</v>
      </c>
      <c r="D76" s="435" t="s">
        <v>1533</v>
      </c>
      <c r="E76" s="893" t="s">
        <v>1539</v>
      </c>
      <c r="F76" s="894" t="s">
        <v>604</v>
      </c>
      <c r="G76" s="894">
        <v>4</v>
      </c>
      <c r="H76" s="435">
        <v>8</v>
      </c>
      <c r="I76" s="895">
        <v>45566</v>
      </c>
      <c r="J76" s="893" t="s">
        <v>618</v>
      </c>
      <c r="K76" s="435"/>
    </row>
    <row r="77" spans="1:11" x14ac:dyDescent="0.35">
      <c r="A77" s="435" t="str">
        <f t="shared" si="1"/>
        <v>Dept. of Correction13</v>
      </c>
      <c r="B77" s="435">
        <v>13</v>
      </c>
      <c r="C77" s="435" t="s">
        <v>93</v>
      </c>
      <c r="D77" s="435" t="s">
        <v>1534</v>
      </c>
      <c r="E77" s="893" t="s">
        <v>1540</v>
      </c>
      <c r="F77" s="894" t="s">
        <v>604</v>
      </c>
      <c r="G77" s="894">
        <v>3</v>
      </c>
      <c r="H77" s="435">
        <v>6</v>
      </c>
      <c r="I77" s="895">
        <v>45566</v>
      </c>
      <c r="J77" s="893" t="s">
        <v>618</v>
      </c>
      <c r="K77" s="435"/>
    </row>
    <row r="78" spans="1:11" x14ac:dyDescent="0.35">
      <c r="A78" s="435" t="str">
        <f t="shared" si="1"/>
        <v>Dept. of Correction14</v>
      </c>
      <c r="B78" s="435">
        <v>14</v>
      </c>
      <c r="C78" s="435" t="s">
        <v>93</v>
      </c>
      <c r="D78" s="435" t="s">
        <v>1535</v>
      </c>
      <c r="E78" s="893" t="s">
        <v>1541</v>
      </c>
      <c r="F78" s="894" t="s">
        <v>604</v>
      </c>
      <c r="G78" s="894">
        <v>3</v>
      </c>
      <c r="H78" s="435">
        <v>6</v>
      </c>
      <c r="I78" s="895">
        <v>45566</v>
      </c>
      <c r="J78" s="893" t="s">
        <v>618</v>
      </c>
      <c r="K78" s="435"/>
    </row>
    <row r="79" spans="1:11" x14ac:dyDescent="0.35">
      <c r="A79" s="435" t="str">
        <f t="shared" si="1"/>
        <v>Dept. of Correction15</v>
      </c>
      <c r="B79" s="435">
        <v>15</v>
      </c>
      <c r="C79" s="435" t="s">
        <v>93</v>
      </c>
      <c r="D79" s="435" t="s">
        <v>903</v>
      </c>
      <c r="E79" s="893" t="s">
        <v>1537</v>
      </c>
      <c r="F79" s="894" t="s">
        <v>604</v>
      </c>
      <c r="G79" s="894">
        <v>3</v>
      </c>
      <c r="H79" s="435">
        <v>6</v>
      </c>
      <c r="I79" s="895">
        <v>45717</v>
      </c>
      <c r="J79" s="893" t="s">
        <v>618</v>
      </c>
      <c r="K79" s="435"/>
    </row>
    <row r="80" spans="1:11" s="22" customFormat="1" x14ac:dyDescent="0.35">
      <c r="A80" s="435" t="str">
        <f t="shared" si="1"/>
        <v>Dept. of Correction16</v>
      </c>
      <c r="B80" s="435">
        <v>16</v>
      </c>
      <c r="C80" s="435" t="s">
        <v>93</v>
      </c>
      <c r="D80" s="435" t="s">
        <v>1536</v>
      </c>
      <c r="E80" s="893" t="s">
        <v>1542</v>
      </c>
      <c r="F80" s="894" t="s">
        <v>604</v>
      </c>
      <c r="G80" s="894">
        <v>3</v>
      </c>
      <c r="H80" s="435">
        <v>6</v>
      </c>
      <c r="I80" s="895">
        <v>45566</v>
      </c>
      <c r="J80" s="893" t="s">
        <v>618</v>
      </c>
      <c r="K80" s="435"/>
    </row>
    <row r="81" spans="1:11" s="22" customFormat="1" x14ac:dyDescent="0.35">
      <c r="A81" s="435" t="str">
        <f t="shared" si="1"/>
        <v>Dept. of Correction17</v>
      </c>
      <c r="B81" s="435">
        <v>17</v>
      </c>
      <c r="C81" s="435" t="s">
        <v>93</v>
      </c>
      <c r="D81" s="435" t="s">
        <v>1855</v>
      </c>
      <c r="E81" s="893" t="s">
        <v>1933</v>
      </c>
      <c r="F81" s="894" t="s">
        <v>604</v>
      </c>
      <c r="G81" s="894">
        <v>4</v>
      </c>
      <c r="H81" s="435">
        <v>8</v>
      </c>
      <c r="I81" s="895">
        <v>45717</v>
      </c>
      <c r="J81" s="893" t="s">
        <v>618</v>
      </c>
      <c r="K81" s="435"/>
    </row>
    <row r="82" spans="1:11" s="22" customFormat="1" x14ac:dyDescent="0.35">
      <c r="A82" s="435" t="str">
        <f t="shared" si="1"/>
        <v>Dept. of Correction18</v>
      </c>
      <c r="B82" s="435">
        <v>18</v>
      </c>
      <c r="C82" s="435" t="s">
        <v>93</v>
      </c>
      <c r="D82" s="435" t="s">
        <v>1856</v>
      </c>
      <c r="E82" s="893" t="s">
        <v>433</v>
      </c>
      <c r="F82" s="894" t="s">
        <v>604</v>
      </c>
      <c r="G82" s="894">
        <v>4</v>
      </c>
      <c r="H82" s="435">
        <v>8</v>
      </c>
      <c r="I82" s="895">
        <v>45717</v>
      </c>
      <c r="J82" s="893" t="s">
        <v>618</v>
      </c>
      <c r="K82" s="435"/>
    </row>
    <row r="83" spans="1:11" s="22" customFormat="1" x14ac:dyDescent="0.35">
      <c r="A83" s="435" t="str">
        <f t="shared" si="1"/>
        <v>Dept. of Correction19</v>
      </c>
      <c r="B83" s="435">
        <v>19</v>
      </c>
      <c r="C83" s="435" t="s">
        <v>93</v>
      </c>
      <c r="D83" s="435" t="s">
        <v>1339</v>
      </c>
      <c r="E83" s="893" t="s">
        <v>1934</v>
      </c>
      <c r="F83" s="894" t="s">
        <v>604</v>
      </c>
      <c r="G83" s="894">
        <v>4</v>
      </c>
      <c r="H83" s="435">
        <v>8</v>
      </c>
      <c r="I83" s="895">
        <v>45717</v>
      </c>
      <c r="J83" s="893" t="s">
        <v>618</v>
      </c>
      <c r="K83" s="435"/>
    </row>
    <row r="84" spans="1:11" s="22" customFormat="1" x14ac:dyDescent="0.35">
      <c r="A84" s="435" t="str">
        <f t="shared" si="1"/>
        <v>Dept. of Developmental Services1</v>
      </c>
      <c r="B84" s="435">
        <v>1</v>
      </c>
      <c r="C84" s="435" t="s">
        <v>98</v>
      </c>
      <c r="D84" s="435" t="s">
        <v>1543</v>
      </c>
      <c r="E84" s="893" t="s">
        <v>1549</v>
      </c>
      <c r="F84" s="894" t="s">
        <v>604</v>
      </c>
      <c r="G84" s="894">
        <v>10</v>
      </c>
      <c r="H84" s="435">
        <v>10</v>
      </c>
      <c r="I84" s="895">
        <v>45566</v>
      </c>
      <c r="J84" s="893" t="s">
        <v>618</v>
      </c>
      <c r="K84" s="435"/>
    </row>
    <row r="85" spans="1:11" s="22" customFormat="1" x14ac:dyDescent="0.35">
      <c r="A85" s="435" t="str">
        <f t="shared" si="1"/>
        <v>Dept. of Developmental Services2</v>
      </c>
      <c r="B85" s="898">
        <v>2</v>
      </c>
      <c r="C85" s="898" t="s">
        <v>98</v>
      </c>
      <c r="D85" s="435" t="s">
        <v>1544</v>
      </c>
      <c r="E85" s="893" t="s">
        <v>1549</v>
      </c>
      <c r="F85" s="894" t="s">
        <v>604</v>
      </c>
      <c r="G85" s="894">
        <v>6</v>
      </c>
      <c r="H85" s="435">
        <v>6</v>
      </c>
      <c r="I85" s="895">
        <v>45566</v>
      </c>
      <c r="J85" s="893" t="s">
        <v>618</v>
      </c>
      <c r="K85" s="435"/>
    </row>
    <row r="86" spans="1:11" s="22" customFormat="1" x14ac:dyDescent="0.35">
      <c r="A86" s="435" t="str">
        <f t="shared" si="1"/>
        <v>Dept. of Developmental Services3</v>
      </c>
      <c r="B86" s="435">
        <v>3</v>
      </c>
      <c r="C86" s="898" t="s">
        <v>98</v>
      </c>
      <c r="D86" s="435" t="s">
        <v>1545</v>
      </c>
      <c r="E86" s="893" t="s">
        <v>1549</v>
      </c>
      <c r="F86" s="894" t="s">
        <v>604</v>
      </c>
      <c r="G86" s="894">
        <v>7</v>
      </c>
      <c r="H86" s="435">
        <v>7</v>
      </c>
      <c r="I86" s="895">
        <v>45566</v>
      </c>
      <c r="J86" s="893" t="s">
        <v>618</v>
      </c>
      <c r="K86" s="435"/>
    </row>
    <row r="87" spans="1:11" s="22" customFormat="1" x14ac:dyDescent="0.35">
      <c r="A87" s="435" t="str">
        <f t="shared" si="1"/>
        <v>Dept. of Developmental Services4</v>
      </c>
      <c r="B87" s="898">
        <v>4</v>
      </c>
      <c r="C87" s="435" t="s">
        <v>98</v>
      </c>
      <c r="D87" s="435" t="s">
        <v>1546</v>
      </c>
      <c r="E87" s="893" t="s">
        <v>1549</v>
      </c>
      <c r="F87" s="894" t="s">
        <v>604</v>
      </c>
      <c r="G87" s="894">
        <v>13</v>
      </c>
      <c r="H87" s="435">
        <v>13</v>
      </c>
      <c r="I87" s="895">
        <v>45566</v>
      </c>
      <c r="J87" s="893" t="s">
        <v>618</v>
      </c>
      <c r="K87" s="435"/>
    </row>
    <row r="88" spans="1:11" s="22" customFormat="1" x14ac:dyDescent="0.35">
      <c r="A88" s="435" t="str">
        <f t="shared" si="1"/>
        <v>Dept. of Developmental Services5</v>
      </c>
      <c r="B88" s="435">
        <v>5</v>
      </c>
      <c r="C88" s="898" t="s">
        <v>98</v>
      </c>
      <c r="D88" s="435" t="s">
        <v>1547</v>
      </c>
      <c r="E88" s="893" t="s">
        <v>1549</v>
      </c>
      <c r="F88" s="894" t="s">
        <v>604</v>
      </c>
      <c r="G88" s="894">
        <v>10</v>
      </c>
      <c r="H88" s="435">
        <v>10</v>
      </c>
      <c r="I88" s="895">
        <v>45566</v>
      </c>
      <c r="J88" s="893" t="s">
        <v>618</v>
      </c>
      <c r="K88" s="435"/>
    </row>
    <row r="89" spans="1:11" s="22" customFormat="1" x14ac:dyDescent="0.35">
      <c r="A89" s="435" t="str">
        <f t="shared" si="1"/>
        <v>Dept. of Developmental Services6</v>
      </c>
      <c r="B89" s="898">
        <v>6</v>
      </c>
      <c r="C89" s="898" t="s">
        <v>98</v>
      </c>
      <c r="D89" s="435" t="s">
        <v>98</v>
      </c>
      <c r="E89" s="897" t="s">
        <v>1329</v>
      </c>
      <c r="F89" s="894" t="s">
        <v>604</v>
      </c>
      <c r="G89" s="894">
        <v>4</v>
      </c>
      <c r="H89" s="435">
        <v>8</v>
      </c>
      <c r="I89" s="895">
        <v>45566</v>
      </c>
      <c r="J89" s="897" t="s">
        <v>618</v>
      </c>
      <c r="K89" s="435"/>
    </row>
    <row r="90" spans="1:11" s="22" customFormat="1" x14ac:dyDescent="0.35">
      <c r="A90" s="435" t="str">
        <f t="shared" si="1"/>
        <v>Dept. of Developmental Services7</v>
      </c>
      <c r="B90" s="435">
        <v>7</v>
      </c>
      <c r="C90" s="435" t="s">
        <v>98</v>
      </c>
      <c r="D90" s="435" t="s">
        <v>98</v>
      </c>
      <c r="E90" s="897" t="s">
        <v>1550</v>
      </c>
      <c r="F90" s="894" t="s">
        <v>604</v>
      </c>
      <c r="G90" s="894">
        <v>2</v>
      </c>
      <c r="H90" s="435">
        <v>4</v>
      </c>
      <c r="I90" s="895">
        <v>45566</v>
      </c>
      <c r="J90" s="897" t="s">
        <v>618</v>
      </c>
      <c r="K90" s="435"/>
    </row>
    <row r="91" spans="1:11" s="22" customFormat="1" x14ac:dyDescent="0.35">
      <c r="A91" s="435" t="str">
        <f t="shared" si="1"/>
        <v>Dept. of Developmental Services8</v>
      </c>
      <c r="B91" s="898">
        <v>8</v>
      </c>
      <c r="C91" s="435" t="s">
        <v>98</v>
      </c>
      <c r="D91" s="435" t="s">
        <v>98</v>
      </c>
      <c r="E91" s="897" t="s">
        <v>1330</v>
      </c>
      <c r="F91" s="894" t="s">
        <v>604</v>
      </c>
      <c r="G91" s="894">
        <v>2</v>
      </c>
      <c r="H91" s="435">
        <v>4</v>
      </c>
      <c r="I91" s="895">
        <v>45566</v>
      </c>
      <c r="J91" s="897" t="s">
        <v>618</v>
      </c>
      <c r="K91" s="435"/>
    </row>
    <row r="92" spans="1:11" s="22" customFormat="1" x14ac:dyDescent="0.35">
      <c r="A92" s="435" t="str">
        <f t="shared" si="1"/>
        <v>Dept. of Developmental Services9</v>
      </c>
      <c r="B92" s="435">
        <v>9</v>
      </c>
      <c r="C92" s="435" t="s">
        <v>98</v>
      </c>
      <c r="D92" s="435" t="s">
        <v>1548</v>
      </c>
      <c r="E92" s="893" t="s">
        <v>1549</v>
      </c>
      <c r="F92" s="894" t="s">
        <v>604</v>
      </c>
      <c r="G92" s="894">
        <v>10</v>
      </c>
      <c r="H92" s="435">
        <v>18</v>
      </c>
      <c r="I92" s="895">
        <v>45636</v>
      </c>
      <c r="J92" s="893" t="s">
        <v>618</v>
      </c>
      <c r="K92" s="435"/>
    </row>
    <row r="93" spans="1:11" s="22" customFormat="1" x14ac:dyDescent="0.35">
      <c r="A93" s="435" t="str">
        <f t="shared" si="1"/>
        <v>Dept. of Developmental Services10</v>
      </c>
      <c r="B93" s="898">
        <v>10</v>
      </c>
      <c r="C93" s="435" t="s">
        <v>98</v>
      </c>
      <c r="D93" s="435" t="s">
        <v>1184</v>
      </c>
      <c r="E93" s="893" t="s">
        <v>1551</v>
      </c>
      <c r="F93" s="894" t="s">
        <v>604</v>
      </c>
      <c r="G93" s="894">
        <v>4</v>
      </c>
      <c r="H93" s="435">
        <v>8</v>
      </c>
      <c r="I93" s="895">
        <v>45566</v>
      </c>
      <c r="J93" s="893" t="s">
        <v>618</v>
      </c>
      <c r="K93" s="435"/>
    </row>
    <row r="94" spans="1:11" s="22" customFormat="1" x14ac:dyDescent="0.35">
      <c r="A94" s="435" t="str">
        <f t="shared" si="1"/>
        <v>Dept. of Environmental Protection1</v>
      </c>
      <c r="B94" s="435">
        <v>1</v>
      </c>
      <c r="C94" s="435" t="s">
        <v>1984</v>
      </c>
      <c r="D94" s="435" t="s">
        <v>866</v>
      </c>
      <c r="E94" s="897" t="s">
        <v>867</v>
      </c>
      <c r="F94" s="894" t="s">
        <v>604</v>
      </c>
      <c r="G94" s="894">
        <v>4</v>
      </c>
      <c r="H94" s="435">
        <v>8</v>
      </c>
      <c r="I94" s="895" t="s">
        <v>1978</v>
      </c>
      <c r="J94" s="897" t="s">
        <v>618</v>
      </c>
      <c r="K94" s="435"/>
    </row>
    <row r="95" spans="1:11" s="22" customFormat="1" x14ac:dyDescent="0.35">
      <c r="A95" s="435" t="str">
        <f t="shared" si="1"/>
        <v>Dept. of Environmental Protection2</v>
      </c>
      <c r="B95" s="435">
        <v>2</v>
      </c>
      <c r="C95" s="435" t="s">
        <v>1984</v>
      </c>
      <c r="D95" s="435" t="s">
        <v>616</v>
      </c>
      <c r="E95" s="897" t="s">
        <v>617</v>
      </c>
      <c r="F95" s="894" t="s">
        <v>604</v>
      </c>
      <c r="G95" s="894">
        <v>1</v>
      </c>
      <c r="H95" s="435">
        <v>2</v>
      </c>
      <c r="I95" s="895" t="s">
        <v>2014</v>
      </c>
      <c r="J95" s="897" t="s">
        <v>603</v>
      </c>
      <c r="K95" s="435"/>
    </row>
    <row r="96" spans="1:11" s="22" customFormat="1" x14ac:dyDescent="0.35">
      <c r="A96" s="435" t="str">
        <f t="shared" si="1"/>
        <v>Dept. of Environmental Protection3</v>
      </c>
      <c r="B96" s="435">
        <v>3</v>
      </c>
      <c r="C96" s="435" t="s">
        <v>1984</v>
      </c>
      <c r="D96" s="435" t="s">
        <v>1824</v>
      </c>
      <c r="E96" s="897" t="s">
        <v>615</v>
      </c>
      <c r="F96" s="894" t="s">
        <v>604</v>
      </c>
      <c r="G96" s="894">
        <v>4</v>
      </c>
      <c r="H96" s="435">
        <v>4</v>
      </c>
      <c r="I96" s="895">
        <v>45974</v>
      </c>
      <c r="J96" s="897" t="s">
        <v>618</v>
      </c>
      <c r="K96" s="435"/>
    </row>
    <row r="97" spans="1:11" s="22" customFormat="1" x14ac:dyDescent="0.35">
      <c r="A97" s="435" t="str">
        <f t="shared" si="1"/>
        <v>Dept. of Environmental Protection4</v>
      </c>
      <c r="B97" s="435">
        <v>4</v>
      </c>
      <c r="C97" s="435" t="s">
        <v>1984</v>
      </c>
      <c r="D97" s="435" t="s">
        <v>1824</v>
      </c>
      <c r="E97" s="897" t="s">
        <v>615</v>
      </c>
      <c r="F97" s="894" t="s">
        <v>604</v>
      </c>
      <c r="G97" s="894">
        <v>2</v>
      </c>
      <c r="H97" s="435">
        <v>4</v>
      </c>
      <c r="I97" s="895" t="s">
        <v>2014</v>
      </c>
      <c r="J97" s="897" t="s">
        <v>603</v>
      </c>
      <c r="K97" s="435"/>
    </row>
    <row r="98" spans="1:11" s="22" customFormat="1" x14ac:dyDescent="0.35">
      <c r="A98" s="435" t="str">
        <f t="shared" si="1"/>
        <v>Dept. of Fire Services1</v>
      </c>
      <c r="B98" s="898">
        <v>1</v>
      </c>
      <c r="C98" s="898" t="s">
        <v>99</v>
      </c>
      <c r="D98" s="435" t="s">
        <v>99</v>
      </c>
      <c r="E98" s="897" t="s">
        <v>1305</v>
      </c>
      <c r="F98" s="894" t="s">
        <v>604</v>
      </c>
      <c r="G98" s="894">
        <v>1</v>
      </c>
      <c r="H98" s="435">
        <v>2</v>
      </c>
      <c r="I98" s="895">
        <v>45418</v>
      </c>
      <c r="J98" s="897" t="s">
        <v>618</v>
      </c>
      <c r="K98" s="435"/>
    </row>
    <row r="99" spans="1:11" s="22" customFormat="1" x14ac:dyDescent="0.35">
      <c r="A99" s="435" t="str">
        <f t="shared" si="1"/>
        <v>Dept. of Fire Services2</v>
      </c>
      <c r="B99" s="435">
        <v>2</v>
      </c>
      <c r="C99" s="435" t="s">
        <v>99</v>
      </c>
      <c r="D99" s="435" t="s">
        <v>99</v>
      </c>
      <c r="E99" s="897" t="s">
        <v>441</v>
      </c>
      <c r="F99" s="894" t="s">
        <v>604</v>
      </c>
      <c r="G99" s="894">
        <v>4</v>
      </c>
      <c r="H99" s="435">
        <v>4</v>
      </c>
      <c r="I99" s="895">
        <v>45418</v>
      </c>
      <c r="J99" s="897" t="s">
        <v>618</v>
      </c>
      <c r="K99" s="435"/>
    </row>
    <row r="100" spans="1:11" s="22" customFormat="1" x14ac:dyDescent="0.35">
      <c r="A100" s="435" t="str">
        <f t="shared" si="1"/>
        <v>Dept. of Fish and Game1</v>
      </c>
      <c r="B100" s="435">
        <v>1</v>
      </c>
      <c r="C100" s="435" t="s">
        <v>100</v>
      </c>
      <c r="D100" s="435" t="s">
        <v>1845</v>
      </c>
      <c r="E100" s="897" t="s">
        <v>1289</v>
      </c>
      <c r="F100" s="894" t="s">
        <v>604</v>
      </c>
      <c r="G100" s="894">
        <v>2</v>
      </c>
      <c r="H100" s="435">
        <v>4</v>
      </c>
      <c r="I100" s="895">
        <v>45205</v>
      </c>
      <c r="J100" s="897" t="s">
        <v>618</v>
      </c>
      <c r="K100" s="435"/>
    </row>
    <row r="101" spans="1:11" s="22" customFormat="1" x14ac:dyDescent="0.35">
      <c r="A101" s="435" t="str">
        <f t="shared" si="1"/>
        <v>Dept. of Fish and Game2</v>
      </c>
      <c r="B101" s="435">
        <v>2</v>
      </c>
      <c r="C101" s="435" t="s">
        <v>100</v>
      </c>
      <c r="D101" s="435" t="s">
        <v>1846</v>
      </c>
      <c r="E101" s="897" t="s">
        <v>444</v>
      </c>
      <c r="F101" s="894" t="s">
        <v>604</v>
      </c>
      <c r="G101" s="894">
        <v>2</v>
      </c>
      <c r="H101" s="435">
        <v>4</v>
      </c>
      <c r="I101" s="895">
        <v>45217</v>
      </c>
      <c r="J101" s="897" t="s">
        <v>618</v>
      </c>
      <c r="K101" s="435"/>
    </row>
    <row r="102" spans="1:11" s="22" customFormat="1" x14ac:dyDescent="0.35">
      <c r="A102" s="435" t="str">
        <f t="shared" si="1"/>
        <v>Dept. of Fish and Game3</v>
      </c>
      <c r="B102" s="435">
        <v>3</v>
      </c>
      <c r="C102" s="435" t="s">
        <v>100</v>
      </c>
      <c r="D102" s="435" t="s">
        <v>1846</v>
      </c>
      <c r="E102" s="897" t="s">
        <v>444</v>
      </c>
      <c r="F102" s="894" t="s">
        <v>604</v>
      </c>
      <c r="G102" s="894">
        <v>2</v>
      </c>
      <c r="H102" s="435">
        <v>4</v>
      </c>
      <c r="I102" s="895" t="s">
        <v>2014</v>
      </c>
      <c r="J102" s="897" t="s">
        <v>618</v>
      </c>
      <c r="K102" s="435"/>
    </row>
    <row r="103" spans="1:11" s="22" customFormat="1" x14ac:dyDescent="0.35">
      <c r="A103" s="435" t="str">
        <f t="shared" si="1"/>
        <v>Dept. of Fish and Game4</v>
      </c>
      <c r="B103" s="435">
        <v>4</v>
      </c>
      <c r="C103" s="435" t="s">
        <v>100</v>
      </c>
      <c r="D103" s="435" t="s">
        <v>1847</v>
      </c>
      <c r="E103" s="897" t="s">
        <v>1552</v>
      </c>
      <c r="F103" s="894" t="s">
        <v>604</v>
      </c>
      <c r="G103" s="894">
        <v>2</v>
      </c>
      <c r="H103" s="435">
        <v>2</v>
      </c>
      <c r="I103" s="895">
        <v>45637</v>
      </c>
      <c r="J103" s="897" t="s">
        <v>618</v>
      </c>
      <c r="K103" s="435"/>
    </row>
    <row r="104" spans="1:11" s="22" customFormat="1" x14ac:dyDescent="0.35">
      <c r="A104" s="435" t="str">
        <f t="shared" si="1"/>
        <v>Dept. of Fish and Game5</v>
      </c>
      <c r="B104" s="435">
        <v>5</v>
      </c>
      <c r="C104" s="435" t="s">
        <v>100</v>
      </c>
      <c r="D104" s="435" t="s">
        <v>1848</v>
      </c>
      <c r="E104" s="897" t="s">
        <v>1553</v>
      </c>
      <c r="F104" s="894" t="s">
        <v>604</v>
      </c>
      <c r="G104" s="894">
        <v>2</v>
      </c>
      <c r="H104" s="435">
        <v>4</v>
      </c>
      <c r="I104" s="895">
        <v>45617</v>
      </c>
      <c r="J104" s="897" t="s">
        <v>618</v>
      </c>
      <c r="K104" s="435"/>
    </row>
    <row r="105" spans="1:11" s="22" customFormat="1" x14ac:dyDescent="0.35">
      <c r="A105" s="435" t="str">
        <f t="shared" si="1"/>
        <v>Dept. of Fish and Game6</v>
      </c>
      <c r="B105" s="435">
        <v>6</v>
      </c>
      <c r="C105" s="435" t="s">
        <v>100</v>
      </c>
      <c r="D105" s="435" t="s">
        <v>1890</v>
      </c>
      <c r="E105" s="896" t="s">
        <v>1962</v>
      </c>
      <c r="F105" s="894" t="s">
        <v>604</v>
      </c>
      <c r="G105" s="894">
        <v>1</v>
      </c>
      <c r="H105" s="435">
        <v>2</v>
      </c>
      <c r="I105" s="895">
        <v>45814</v>
      </c>
      <c r="J105" s="893" t="s">
        <v>618</v>
      </c>
      <c r="K105" s="435"/>
    </row>
    <row r="106" spans="1:11" s="22" customFormat="1" x14ac:dyDescent="0.35">
      <c r="A106" s="435" t="str">
        <f t="shared" si="1"/>
        <v>Dept. of Fish and Game7</v>
      </c>
      <c r="B106" s="435">
        <v>7</v>
      </c>
      <c r="C106" s="435" t="s">
        <v>100</v>
      </c>
      <c r="D106" s="435" t="s">
        <v>1185</v>
      </c>
      <c r="E106" s="896" t="s">
        <v>1963</v>
      </c>
      <c r="F106" s="894" t="s">
        <v>604</v>
      </c>
      <c r="G106" s="894">
        <v>2</v>
      </c>
      <c r="H106" s="435">
        <v>4</v>
      </c>
      <c r="I106" s="895" t="s">
        <v>2014</v>
      </c>
      <c r="J106" s="893" t="s">
        <v>618</v>
      </c>
      <c r="K106" s="435"/>
    </row>
    <row r="107" spans="1:11" s="22" customFormat="1" x14ac:dyDescent="0.35">
      <c r="A107" s="435" t="str">
        <f t="shared" si="1"/>
        <v>Dept. of Fish and Game8</v>
      </c>
      <c r="B107" s="435">
        <v>8</v>
      </c>
      <c r="C107" s="435" t="s">
        <v>100</v>
      </c>
      <c r="D107" s="435" t="s">
        <v>1891</v>
      </c>
      <c r="E107" s="896" t="s">
        <v>1964</v>
      </c>
      <c r="F107" s="894" t="s">
        <v>604</v>
      </c>
      <c r="G107" s="894">
        <v>3</v>
      </c>
      <c r="H107" s="435">
        <v>4</v>
      </c>
      <c r="I107" s="895">
        <v>45834</v>
      </c>
      <c r="J107" s="893" t="s">
        <v>618</v>
      </c>
      <c r="K107" s="435"/>
    </row>
    <row r="108" spans="1:11" s="22" customFormat="1" x14ac:dyDescent="0.35">
      <c r="A108" s="435" t="str">
        <f t="shared" si="1"/>
        <v>Dept. of Mental Health1</v>
      </c>
      <c r="B108" s="435">
        <v>1</v>
      </c>
      <c r="C108" s="435" t="s">
        <v>101</v>
      </c>
      <c r="D108" s="435" t="s">
        <v>1880</v>
      </c>
      <c r="E108" s="893" t="s">
        <v>1956</v>
      </c>
      <c r="F108" s="894" t="s">
        <v>604</v>
      </c>
      <c r="G108" s="894">
        <v>2</v>
      </c>
      <c r="H108" s="435">
        <v>4</v>
      </c>
      <c r="I108" s="895">
        <v>45717</v>
      </c>
      <c r="J108" s="893" t="s">
        <v>618</v>
      </c>
      <c r="K108" s="435"/>
    </row>
    <row r="109" spans="1:11" s="22" customFormat="1" x14ac:dyDescent="0.35">
      <c r="A109" s="435" t="str">
        <f t="shared" si="1"/>
        <v>Dept. of Mental Health2</v>
      </c>
      <c r="B109" s="435">
        <v>2</v>
      </c>
      <c r="C109" s="435" t="s">
        <v>101</v>
      </c>
      <c r="D109" s="435" t="s">
        <v>1881</v>
      </c>
      <c r="E109" s="893" t="s">
        <v>447</v>
      </c>
      <c r="F109" s="894" t="s">
        <v>604</v>
      </c>
      <c r="G109" s="894">
        <v>2</v>
      </c>
      <c r="H109" s="435">
        <v>4</v>
      </c>
      <c r="I109" s="895">
        <v>45717</v>
      </c>
      <c r="J109" s="893" t="s">
        <v>618</v>
      </c>
      <c r="K109" s="435"/>
    </row>
    <row r="110" spans="1:11" s="22" customFormat="1" x14ac:dyDescent="0.35">
      <c r="A110" s="435" t="str">
        <f t="shared" si="1"/>
        <v>Dept. of Mental Health3</v>
      </c>
      <c r="B110" s="435">
        <v>3</v>
      </c>
      <c r="C110" s="435" t="s">
        <v>101</v>
      </c>
      <c r="D110" s="435" t="s">
        <v>1882</v>
      </c>
      <c r="E110" s="893" t="s">
        <v>1957</v>
      </c>
      <c r="F110" s="894" t="s">
        <v>604</v>
      </c>
      <c r="G110" s="894">
        <v>2</v>
      </c>
      <c r="H110" s="435">
        <v>4</v>
      </c>
      <c r="I110" s="895">
        <v>45717</v>
      </c>
      <c r="J110" s="893" t="s">
        <v>618</v>
      </c>
      <c r="K110" s="435"/>
    </row>
    <row r="111" spans="1:11" s="22" customFormat="1" x14ac:dyDescent="0.35">
      <c r="A111" s="435" t="str">
        <f t="shared" si="1"/>
        <v>Dept. of Mental Health4</v>
      </c>
      <c r="B111" s="435">
        <v>4</v>
      </c>
      <c r="C111" s="435" t="s">
        <v>101</v>
      </c>
      <c r="D111" s="435" t="s">
        <v>1883</v>
      </c>
      <c r="E111" s="893" t="s">
        <v>1958</v>
      </c>
      <c r="F111" s="894" t="s">
        <v>604</v>
      </c>
      <c r="G111" s="894">
        <v>2</v>
      </c>
      <c r="H111" s="435">
        <v>4</v>
      </c>
      <c r="I111" s="895">
        <v>45717</v>
      </c>
      <c r="J111" s="893" t="s">
        <v>618</v>
      </c>
      <c r="K111" s="435"/>
    </row>
    <row r="112" spans="1:11" s="22" customFormat="1" x14ac:dyDescent="0.35">
      <c r="A112" s="435" t="str">
        <f t="shared" si="1"/>
        <v>Dept. of Public Health1</v>
      </c>
      <c r="B112" s="435">
        <v>1</v>
      </c>
      <c r="C112" s="435" t="s">
        <v>102</v>
      </c>
      <c r="D112" s="897" t="s">
        <v>1558</v>
      </c>
      <c r="E112" s="897" t="s">
        <v>891</v>
      </c>
      <c r="F112" s="894" t="s">
        <v>604</v>
      </c>
      <c r="G112" s="894">
        <v>3</v>
      </c>
      <c r="H112" s="897">
        <v>6</v>
      </c>
      <c r="I112" s="895" t="s">
        <v>2014</v>
      </c>
      <c r="J112" s="897" t="s">
        <v>603</v>
      </c>
      <c r="K112" s="897"/>
    </row>
    <row r="113" spans="1:11" s="22" customFormat="1" x14ac:dyDescent="0.35">
      <c r="A113" s="435" t="str">
        <f t="shared" si="1"/>
        <v>Dept. of Public Health2</v>
      </c>
      <c r="B113" s="898">
        <v>2</v>
      </c>
      <c r="C113" s="898" t="s">
        <v>102</v>
      </c>
      <c r="D113" s="435" t="s">
        <v>1556</v>
      </c>
      <c r="E113" s="897" t="s">
        <v>1554</v>
      </c>
      <c r="F113" s="894" t="s">
        <v>604</v>
      </c>
      <c r="G113" s="894">
        <v>1</v>
      </c>
      <c r="H113" s="435">
        <v>2</v>
      </c>
      <c r="I113" s="895">
        <v>45448</v>
      </c>
      <c r="J113" s="897" t="s">
        <v>618</v>
      </c>
      <c r="K113" s="435"/>
    </row>
    <row r="114" spans="1:11" s="22" customFormat="1" x14ac:dyDescent="0.35">
      <c r="A114" s="435" t="str">
        <f t="shared" si="1"/>
        <v>Dept. of Public Health3</v>
      </c>
      <c r="B114" s="435">
        <v>3</v>
      </c>
      <c r="C114" s="435" t="s">
        <v>102</v>
      </c>
      <c r="D114" s="435" t="s">
        <v>1557</v>
      </c>
      <c r="E114" s="897" t="s">
        <v>1555</v>
      </c>
      <c r="F114" s="894" t="s">
        <v>604</v>
      </c>
      <c r="G114" s="894">
        <v>1</v>
      </c>
      <c r="H114" s="435">
        <v>2</v>
      </c>
      <c r="I114" s="895">
        <v>45444</v>
      </c>
      <c r="J114" s="897" t="s">
        <v>618</v>
      </c>
      <c r="K114" s="435"/>
    </row>
    <row r="115" spans="1:11" s="22" customFormat="1" x14ac:dyDescent="0.35">
      <c r="A115" s="435" t="str">
        <f t="shared" si="1"/>
        <v>Dept. of Public Health4</v>
      </c>
      <c r="B115" s="898">
        <v>4</v>
      </c>
      <c r="C115" s="898" t="s">
        <v>102</v>
      </c>
      <c r="D115" s="435" t="s">
        <v>1558</v>
      </c>
      <c r="E115" s="897" t="s">
        <v>891</v>
      </c>
      <c r="F115" s="894" t="s">
        <v>604</v>
      </c>
      <c r="G115" s="894">
        <v>2</v>
      </c>
      <c r="H115" s="435">
        <v>2</v>
      </c>
      <c r="I115" s="895">
        <v>45597</v>
      </c>
      <c r="J115" s="897" t="s">
        <v>618</v>
      </c>
      <c r="K115" s="435"/>
    </row>
    <row r="116" spans="1:11" s="22" customFormat="1" x14ac:dyDescent="0.35">
      <c r="A116" s="435" t="str">
        <f t="shared" si="1"/>
        <v>Dept. of Public Health5</v>
      </c>
      <c r="B116" s="435">
        <v>5</v>
      </c>
      <c r="C116" s="435" t="s">
        <v>102</v>
      </c>
      <c r="D116" s="435" t="s">
        <v>1892</v>
      </c>
      <c r="E116" s="893" t="s">
        <v>1965</v>
      </c>
      <c r="F116" s="894" t="s">
        <v>604</v>
      </c>
      <c r="G116" s="894">
        <v>1</v>
      </c>
      <c r="H116" s="435">
        <v>2</v>
      </c>
      <c r="I116" s="895">
        <v>45793</v>
      </c>
      <c r="J116" s="893" t="s">
        <v>618</v>
      </c>
      <c r="K116" s="435"/>
    </row>
    <row r="117" spans="1:11" s="22" customFormat="1" x14ac:dyDescent="0.35">
      <c r="A117" s="435" t="str">
        <f t="shared" si="1"/>
        <v>Dept. of State Police1</v>
      </c>
      <c r="B117" s="435">
        <v>1</v>
      </c>
      <c r="C117" s="435" t="s">
        <v>103</v>
      </c>
      <c r="D117" s="898" t="s">
        <v>1559</v>
      </c>
      <c r="E117" s="897" t="s">
        <v>1560</v>
      </c>
      <c r="F117" s="894" t="s">
        <v>604</v>
      </c>
      <c r="G117" s="894">
        <v>1</v>
      </c>
      <c r="H117" s="898">
        <v>1</v>
      </c>
      <c r="I117" s="899">
        <v>45261</v>
      </c>
      <c r="J117" s="897" t="s">
        <v>618</v>
      </c>
      <c r="K117" s="898"/>
    </row>
    <row r="118" spans="1:11" s="22" customFormat="1" x14ac:dyDescent="0.35">
      <c r="A118" s="435" t="str">
        <f t="shared" si="1"/>
        <v>Dept. of State Police2</v>
      </c>
      <c r="B118" s="435">
        <v>2</v>
      </c>
      <c r="C118" s="435" t="s">
        <v>103</v>
      </c>
      <c r="D118" s="898" t="s">
        <v>1561</v>
      </c>
      <c r="E118" s="893" t="s">
        <v>1562</v>
      </c>
      <c r="F118" s="894" t="s">
        <v>604</v>
      </c>
      <c r="G118" s="894">
        <v>1</v>
      </c>
      <c r="H118" s="898">
        <v>1</v>
      </c>
      <c r="I118" s="899">
        <v>45627</v>
      </c>
      <c r="J118" s="893" t="s">
        <v>618</v>
      </c>
      <c r="K118" s="898"/>
    </row>
    <row r="119" spans="1:11" x14ac:dyDescent="0.35">
      <c r="A119" s="435" t="str">
        <f t="shared" si="1"/>
        <v>Dept. of State Police3</v>
      </c>
      <c r="B119" s="435">
        <v>3</v>
      </c>
      <c r="C119" s="435" t="s">
        <v>103</v>
      </c>
      <c r="D119" s="898" t="s">
        <v>1343</v>
      </c>
      <c r="E119" s="893" t="s">
        <v>1344</v>
      </c>
      <c r="F119" s="894" t="s">
        <v>604</v>
      </c>
      <c r="G119" s="894">
        <v>1</v>
      </c>
      <c r="H119" s="898">
        <v>1</v>
      </c>
      <c r="I119" s="899">
        <v>45231</v>
      </c>
      <c r="J119" s="893" t="s">
        <v>618</v>
      </c>
      <c r="K119" s="898"/>
    </row>
    <row r="120" spans="1:11" x14ac:dyDescent="0.35">
      <c r="A120" s="435" t="str">
        <f t="shared" si="1"/>
        <v>Dept. of State Police4</v>
      </c>
      <c r="B120" s="435">
        <v>4</v>
      </c>
      <c r="C120" s="435" t="s">
        <v>103</v>
      </c>
      <c r="D120" s="898" t="s">
        <v>1345</v>
      </c>
      <c r="E120" s="893" t="s">
        <v>1346</v>
      </c>
      <c r="F120" s="894" t="s">
        <v>604</v>
      </c>
      <c r="G120" s="894">
        <v>1</v>
      </c>
      <c r="H120" s="898">
        <v>1</v>
      </c>
      <c r="I120" s="899">
        <v>45231</v>
      </c>
      <c r="J120" s="893" t="s">
        <v>618</v>
      </c>
      <c r="K120" s="898"/>
    </row>
    <row r="121" spans="1:11" x14ac:dyDescent="0.35">
      <c r="A121" s="435" t="str">
        <f t="shared" si="1"/>
        <v>Dept. of State Police5</v>
      </c>
      <c r="B121" s="435">
        <v>5</v>
      </c>
      <c r="C121" s="435" t="s">
        <v>103</v>
      </c>
      <c r="D121" s="435" t="s">
        <v>1859</v>
      </c>
      <c r="E121" s="893" t="s">
        <v>1936</v>
      </c>
      <c r="F121" s="894" t="s">
        <v>604</v>
      </c>
      <c r="G121" s="894">
        <v>2</v>
      </c>
      <c r="H121" s="435">
        <v>4</v>
      </c>
      <c r="I121" s="895">
        <v>45627</v>
      </c>
      <c r="J121" s="893" t="s">
        <v>618</v>
      </c>
      <c r="K121" s="435"/>
    </row>
    <row r="122" spans="1:11" x14ac:dyDescent="0.35">
      <c r="A122" s="435" t="str">
        <f t="shared" si="1"/>
        <v>Dept. of State Police6</v>
      </c>
      <c r="B122" s="435">
        <v>6</v>
      </c>
      <c r="C122" s="435" t="s">
        <v>103</v>
      </c>
      <c r="D122" s="435" t="s">
        <v>1860</v>
      </c>
      <c r="E122" s="893" t="s">
        <v>1937</v>
      </c>
      <c r="F122" s="894" t="s">
        <v>604</v>
      </c>
      <c r="G122" s="894">
        <v>2</v>
      </c>
      <c r="H122" s="435">
        <v>4</v>
      </c>
      <c r="I122" s="895">
        <v>45597</v>
      </c>
      <c r="J122" s="893" t="s">
        <v>618</v>
      </c>
      <c r="K122" s="435"/>
    </row>
    <row r="123" spans="1:11" ht="18" customHeight="1" x14ac:dyDescent="0.35">
      <c r="A123" s="435" t="str">
        <f t="shared" si="1"/>
        <v>Dept. of State Police7</v>
      </c>
      <c r="B123" s="435">
        <v>7</v>
      </c>
      <c r="C123" s="435" t="s">
        <v>103</v>
      </c>
      <c r="D123" s="435" t="s">
        <v>1861</v>
      </c>
      <c r="E123" s="893" t="s">
        <v>1938</v>
      </c>
      <c r="F123" s="894" t="s">
        <v>604</v>
      </c>
      <c r="G123" s="894">
        <v>2</v>
      </c>
      <c r="H123" s="435">
        <v>4</v>
      </c>
      <c r="I123" s="895">
        <v>45748</v>
      </c>
      <c r="J123" s="893" t="s">
        <v>618</v>
      </c>
      <c r="K123" s="435"/>
    </row>
    <row r="124" spans="1:11" ht="18" customHeight="1" x14ac:dyDescent="0.35">
      <c r="A124" s="435" t="str">
        <f t="shared" si="1"/>
        <v>Dept. of Youth Services1</v>
      </c>
      <c r="B124" s="435">
        <v>1</v>
      </c>
      <c r="C124" s="435" t="s">
        <v>104</v>
      </c>
      <c r="D124" s="435" t="s">
        <v>1854</v>
      </c>
      <c r="E124" s="893" t="s">
        <v>1932</v>
      </c>
      <c r="F124" s="894" t="s">
        <v>604</v>
      </c>
      <c r="G124" s="894">
        <v>2</v>
      </c>
      <c r="H124" s="435">
        <v>4</v>
      </c>
      <c r="I124" s="895">
        <v>45566</v>
      </c>
      <c r="J124" s="893" t="s">
        <v>618</v>
      </c>
      <c r="K124" s="435"/>
    </row>
    <row r="125" spans="1:11" ht="18" customHeight="1" x14ac:dyDescent="0.35">
      <c r="A125" s="435" t="str">
        <f t="shared" si="1"/>
        <v>Dept. of Youth Services2</v>
      </c>
      <c r="B125" s="435">
        <v>2</v>
      </c>
      <c r="C125" s="435" t="s">
        <v>104</v>
      </c>
      <c r="D125" s="435" t="s">
        <v>1877</v>
      </c>
      <c r="E125" s="893" t="s">
        <v>1954</v>
      </c>
      <c r="F125" s="894" t="s">
        <v>604</v>
      </c>
      <c r="G125" s="894">
        <v>2</v>
      </c>
      <c r="H125" s="435">
        <v>4</v>
      </c>
      <c r="I125" s="895">
        <v>45717</v>
      </c>
      <c r="J125" s="893" t="s">
        <v>618</v>
      </c>
      <c r="K125" s="435"/>
    </row>
    <row r="126" spans="1:11" ht="18" customHeight="1" x14ac:dyDescent="0.35">
      <c r="A126" s="435" t="str">
        <f t="shared" si="1"/>
        <v>Dept. of Youth Services3</v>
      </c>
      <c r="B126" s="435">
        <v>3</v>
      </c>
      <c r="C126" s="435" t="s">
        <v>104</v>
      </c>
      <c r="D126" s="435" t="s">
        <v>1878</v>
      </c>
      <c r="E126" s="893" t="s">
        <v>1955</v>
      </c>
      <c r="F126" s="894" t="s">
        <v>604</v>
      </c>
      <c r="G126" s="894">
        <v>4</v>
      </c>
      <c r="H126" s="435">
        <v>8</v>
      </c>
      <c r="I126" s="895">
        <v>45717</v>
      </c>
      <c r="J126" s="893" t="s">
        <v>618</v>
      </c>
      <c r="K126" s="435"/>
    </row>
    <row r="127" spans="1:11" x14ac:dyDescent="0.35">
      <c r="A127" s="435" t="str">
        <f t="shared" si="1"/>
        <v>Dept. of Youth Services4</v>
      </c>
      <c r="B127" s="435">
        <v>4</v>
      </c>
      <c r="C127" s="435" t="s">
        <v>104</v>
      </c>
      <c r="D127" s="435" t="s">
        <v>1078</v>
      </c>
      <c r="E127" s="893" t="s">
        <v>1136</v>
      </c>
      <c r="F127" s="894" t="s">
        <v>604</v>
      </c>
      <c r="G127" s="894">
        <v>2</v>
      </c>
      <c r="H127" s="435">
        <v>4</v>
      </c>
      <c r="I127" s="895">
        <v>45717</v>
      </c>
      <c r="J127" s="893" t="s">
        <v>618</v>
      </c>
      <c r="K127" s="435"/>
    </row>
    <row r="128" spans="1:11" x14ac:dyDescent="0.35">
      <c r="A128" s="435" t="str">
        <f t="shared" si="1"/>
        <v>Dept. of Revenue1</v>
      </c>
      <c r="B128" s="435">
        <v>1</v>
      </c>
      <c r="C128" s="435" t="s">
        <v>1829</v>
      </c>
      <c r="D128" s="435" t="s">
        <v>1830</v>
      </c>
      <c r="E128" s="893" t="s">
        <v>1921</v>
      </c>
      <c r="F128" s="894" t="s">
        <v>604</v>
      </c>
      <c r="G128" s="894">
        <v>1</v>
      </c>
      <c r="H128" s="435">
        <v>1</v>
      </c>
      <c r="I128" s="895">
        <v>45597</v>
      </c>
      <c r="J128" s="893" t="s">
        <v>647</v>
      </c>
      <c r="K128" s="435"/>
    </row>
    <row r="129" spans="1:11" x14ac:dyDescent="0.35">
      <c r="A129" s="435" t="str">
        <f t="shared" si="1"/>
        <v>Division of Occupational Licensure1</v>
      </c>
      <c r="B129" s="435">
        <v>1</v>
      </c>
      <c r="C129" s="435" t="s">
        <v>1888</v>
      </c>
      <c r="D129" s="435" t="s">
        <v>1889</v>
      </c>
      <c r="E129" s="893" t="s">
        <v>1961</v>
      </c>
      <c r="F129" s="894" t="s">
        <v>604</v>
      </c>
      <c r="G129" s="894">
        <v>4</v>
      </c>
      <c r="H129" s="435">
        <v>6</v>
      </c>
      <c r="I129" s="895">
        <v>45923</v>
      </c>
      <c r="J129" s="893" t="s">
        <v>618</v>
      </c>
      <c r="K129" s="435"/>
    </row>
    <row r="130" spans="1:11" ht="29" x14ac:dyDescent="0.35">
      <c r="A130" s="435" t="str">
        <f t="shared" ref="A130:A193" si="2">C130&amp;B130</f>
        <v>Division of Standards1</v>
      </c>
      <c r="B130" s="435">
        <v>1</v>
      </c>
      <c r="C130" s="435" t="s">
        <v>1290</v>
      </c>
      <c r="D130" s="435" t="s">
        <v>1291</v>
      </c>
      <c r="E130" s="896" t="s">
        <v>1292</v>
      </c>
      <c r="F130" s="894" t="s">
        <v>604</v>
      </c>
      <c r="G130" s="894">
        <v>2</v>
      </c>
      <c r="H130" s="435">
        <v>2</v>
      </c>
      <c r="I130" s="895">
        <v>45209</v>
      </c>
      <c r="J130" s="897" t="s">
        <v>618</v>
      </c>
      <c r="K130" s="435"/>
    </row>
    <row r="131" spans="1:11" x14ac:dyDescent="0.35">
      <c r="A131" s="435" t="str">
        <f t="shared" si="2"/>
        <v>Essex Sheriff's Office1</v>
      </c>
      <c r="B131" s="435">
        <v>1</v>
      </c>
      <c r="C131" s="435" t="s">
        <v>1895</v>
      </c>
      <c r="D131" s="435" t="s">
        <v>1139</v>
      </c>
      <c r="E131" s="896" t="s">
        <v>1968</v>
      </c>
      <c r="F131" s="894" t="s">
        <v>604</v>
      </c>
      <c r="G131" s="894">
        <v>4</v>
      </c>
      <c r="H131" s="435">
        <v>4</v>
      </c>
      <c r="I131" s="895">
        <v>45825</v>
      </c>
      <c r="J131" s="893" t="s">
        <v>618</v>
      </c>
      <c r="K131" s="435"/>
    </row>
    <row r="132" spans="1:11" ht="29" x14ac:dyDescent="0.35">
      <c r="A132" s="435" t="str">
        <f t="shared" si="2"/>
        <v>Essex Sheriff's Office2</v>
      </c>
      <c r="B132" s="435">
        <v>2</v>
      </c>
      <c r="C132" s="435" t="s">
        <v>1895</v>
      </c>
      <c r="D132" s="435" t="s">
        <v>487</v>
      </c>
      <c r="E132" s="896" t="s">
        <v>1969</v>
      </c>
      <c r="F132" s="894" t="s">
        <v>604</v>
      </c>
      <c r="G132" s="894">
        <v>1</v>
      </c>
      <c r="H132" s="435">
        <v>2</v>
      </c>
      <c r="I132" s="895">
        <v>45825</v>
      </c>
      <c r="J132" s="893" t="s">
        <v>618</v>
      </c>
      <c r="K132" s="435"/>
    </row>
    <row r="133" spans="1:11" x14ac:dyDescent="0.35">
      <c r="A133" s="435" t="str">
        <f t="shared" si="2"/>
        <v>Executive Office of Health &amp; Human Services1</v>
      </c>
      <c r="B133" s="435">
        <v>1</v>
      </c>
      <c r="C133" s="435" t="s">
        <v>1850</v>
      </c>
      <c r="D133" s="435" t="s">
        <v>1851</v>
      </c>
      <c r="E133" s="893" t="s">
        <v>1930</v>
      </c>
      <c r="F133" s="894" t="s">
        <v>604</v>
      </c>
      <c r="G133" s="894">
        <v>2</v>
      </c>
      <c r="H133" s="435">
        <v>2</v>
      </c>
      <c r="I133" s="895">
        <v>45811</v>
      </c>
      <c r="J133" s="893" t="s">
        <v>618</v>
      </c>
      <c r="K133" s="435"/>
    </row>
    <row r="134" spans="1:11" x14ac:dyDescent="0.35">
      <c r="A134" s="435" t="str">
        <f t="shared" si="2"/>
        <v>Fitchburg State University1</v>
      </c>
      <c r="B134" s="435">
        <v>1</v>
      </c>
      <c r="C134" s="435" t="s">
        <v>107</v>
      </c>
      <c r="D134" s="435" t="s">
        <v>1819</v>
      </c>
      <c r="E134" s="897" t="s">
        <v>1905</v>
      </c>
      <c r="F134" s="894" t="s">
        <v>604</v>
      </c>
      <c r="G134" s="894">
        <v>2</v>
      </c>
      <c r="H134" s="435">
        <v>4</v>
      </c>
      <c r="I134" s="895">
        <v>45962</v>
      </c>
      <c r="J134" s="897" t="s">
        <v>603</v>
      </c>
      <c r="K134" s="435"/>
    </row>
    <row r="135" spans="1:11" x14ac:dyDescent="0.35">
      <c r="A135" s="435" t="str">
        <f t="shared" si="2"/>
        <v>Fitchburg State University2</v>
      </c>
      <c r="B135" s="435">
        <v>2</v>
      </c>
      <c r="C135" s="435" t="s">
        <v>107</v>
      </c>
      <c r="D135" s="435" t="s">
        <v>857</v>
      </c>
      <c r="E135" s="897" t="s">
        <v>454</v>
      </c>
      <c r="F135" s="894" t="s">
        <v>604</v>
      </c>
      <c r="G135" s="894">
        <v>1</v>
      </c>
      <c r="H135" s="435">
        <v>2</v>
      </c>
      <c r="I135" s="895">
        <v>43709</v>
      </c>
      <c r="J135" s="897" t="s">
        <v>603</v>
      </c>
      <c r="K135" s="435"/>
    </row>
    <row r="136" spans="1:11" x14ac:dyDescent="0.35">
      <c r="A136" s="435" t="str">
        <f t="shared" si="2"/>
        <v>Framingham State University1</v>
      </c>
      <c r="B136" s="435">
        <v>1</v>
      </c>
      <c r="C136" s="435" t="s">
        <v>35</v>
      </c>
      <c r="D136" s="435" t="s">
        <v>35</v>
      </c>
      <c r="E136" s="897" t="s">
        <v>858</v>
      </c>
      <c r="F136" s="894" t="s">
        <v>604</v>
      </c>
      <c r="G136" s="894">
        <v>1</v>
      </c>
      <c r="H136" s="435">
        <v>2</v>
      </c>
      <c r="I136" s="895" t="s">
        <v>2014</v>
      </c>
      <c r="J136" s="897" t="s">
        <v>603</v>
      </c>
      <c r="K136" s="435"/>
    </row>
    <row r="137" spans="1:11" x14ac:dyDescent="0.35">
      <c r="A137" s="435" t="str">
        <f t="shared" si="2"/>
        <v>Framingham State University2</v>
      </c>
      <c r="B137" s="435">
        <v>2</v>
      </c>
      <c r="C137" s="435" t="s">
        <v>35</v>
      </c>
      <c r="D137" s="435" t="s">
        <v>35</v>
      </c>
      <c r="E137" s="897" t="s">
        <v>458</v>
      </c>
      <c r="F137" s="894" t="s">
        <v>604</v>
      </c>
      <c r="G137" s="894">
        <v>1</v>
      </c>
      <c r="H137" s="435">
        <v>2</v>
      </c>
      <c r="I137" s="895" t="s">
        <v>2014</v>
      </c>
      <c r="J137" s="897" t="s">
        <v>603</v>
      </c>
      <c r="K137" s="435"/>
    </row>
    <row r="138" spans="1:11" x14ac:dyDescent="0.35">
      <c r="A138" s="435" t="str">
        <f t="shared" si="2"/>
        <v>Framingham State University3</v>
      </c>
      <c r="B138" s="435">
        <v>3</v>
      </c>
      <c r="C138" s="435" t="s">
        <v>35</v>
      </c>
      <c r="D138" s="435" t="s">
        <v>35</v>
      </c>
      <c r="E138" s="893" t="s">
        <v>1354</v>
      </c>
      <c r="F138" s="894" t="s">
        <v>604</v>
      </c>
      <c r="G138" s="894">
        <v>2</v>
      </c>
      <c r="H138" s="435">
        <v>4</v>
      </c>
      <c r="I138" s="895">
        <v>45463</v>
      </c>
      <c r="J138" s="893" t="s">
        <v>603</v>
      </c>
      <c r="K138" s="435"/>
    </row>
    <row r="139" spans="1:11" x14ac:dyDescent="0.35">
      <c r="A139" s="435" t="str">
        <f t="shared" si="2"/>
        <v>Franklin County Sheriff's Office1</v>
      </c>
      <c r="B139" s="435">
        <v>1</v>
      </c>
      <c r="C139" s="435" t="s">
        <v>859</v>
      </c>
      <c r="D139" s="435" t="s">
        <v>860</v>
      </c>
      <c r="E139" s="900" t="s">
        <v>861</v>
      </c>
      <c r="F139" s="894" t="s">
        <v>604</v>
      </c>
      <c r="G139" s="894">
        <v>2</v>
      </c>
      <c r="H139" s="435">
        <v>4</v>
      </c>
      <c r="I139" s="895" t="s">
        <v>2014</v>
      </c>
      <c r="J139" s="900" t="s">
        <v>603</v>
      </c>
      <c r="K139" s="435"/>
    </row>
    <row r="140" spans="1:11" x14ac:dyDescent="0.35">
      <c r="A140" s="435" t="str">
        <f t="shared" si="2"/>
        <v>Greenfield Community College1</v>
      </c>
      <c r="B140" s="435">
        <v>1</v>
      </c>
      <c r="C140" s="435" t="s">
        <v>834</v>
      </c>
      <c r="D140" s="435" t="s">
        <v>611</v>
      </c>
      <c r="E140" s="897" t="s">
        <v>612</v>
      </c>
      <c r="F140" s="894" t="s">
        <v>613</v>
      </c>
      <c r="G140" s="894">
        <v>1</v>
      </c>
      <c r="H140" s="435">
        <v>1</v>
      </c>
      <c r="I140" s="895" t="s">
        <v>2014</v>
      </c>
      <c r="J140" s="897" t="s">
        <v>603</v>
      </c>
      <c r="K140" s="435"/>
    </row>
    <row r="141" spans="1:11" x14ac:dyDescent="0.35">
      <c r="A141" s="435" t="str">
        <f t="shared" si="2"/>
        <v>Greenfield Community College2</v>
      </c>
      <c r="B141" s="435">
        <v>2</v>
      </c>
      <c r="C141" s="435" t="s">
        <v>834</v>
      </c>
      <c r="D141" s="435" t="s">
        <v>611</v>
      </c>
      <c r="E141" s="897" t="s">
        <v>612</v>
      </c>
      <c r="F141" s="894" t="s">
        <v>604</v>
      </c>
      <c r="G141" s="894">
        <v>1</v>
      </c>
      <c r="H141" s="435">
        <v>1</v>
      </c>
      <c r="I141" s="895" t="s">
        <v>2014</v>
      </c>
      <c r="J141" s="897" t="s">
        <v>603</v>
      </c>
      <c r="K141" s="435"/>
    </row>
    <row r="142" spans="1:11" x14ac:dyDescent="0.35">
      <c r="A142" s="435" t="str">
        <f t="shared" si="2"/>
        <v>Hampshire Sheriff's Office1</v>
      </c>
      <c r="B142" s="435">
        <v>1</v>
      </c>
      <c r="C142" s="435" t="s">
        <v>1884</v>
      </c>
      <c r="D142" s="435" t="s">
        <v>1885</v>
      </c>
      <c r="E142" s="893" t="s">
        <v>1959</v>
      </c>
      <c r="F142" s="894" t="s">
        <v>604</v>
      </c>
      <c r="G142" s="894">
        <v>2</v>
      </c>
      <c r="H142" s="435">
        <v>4</v>
      </c>
      <c r="I142" s="895">
        <v>45862</v>
      </c>
      <c r="J142" s="893" t="s">
        <v>618</v>
      </c>
      <c r="K142" s="435"/>
    </row>
    <row r="143" spans="1:11" x14ac:dyDescent="0.35">
      <c r="A143" s="435" t="str">
        <f t="shared" si="2"/>
        <v>Holyoke Community College1</v>
      </c>
      <c r="B143" s="435">
        <v>1</v>
      </c>
      <c r="C143" s="435" t="s">
        <v>862</v>
      </c>
      <c r="D143" s="435" t="s">
        <v>1270</v>
      </c>
      <c r="E143" s="897" t="s">
        <v>863</v>
      </c>
      <c r="F143" s="894" t="s">
        <v>604</v>
      </c>
      <c r="G143" s="894">
        <v>2</v>
      </c>
      <c r="H143" s="435">
        <v>2</v>
      </c>
      <c r="I143" s="895" t="s">
        <v>2014</v>
      </c>
      <c r="J143" s="897" t="s">
        <v>603</v>
      </c>
      <c r="K143" s="435"/>
    </row>
    <row r="144" spans="1:11" x14ac:dyDescent="0.35">
      <c r="A144" s="435" t="str">
        <f t="shared" si="2"/>
        <v>Holyoke Community College2</v>
      </c>
      <c r="B144" s="435">
        <v>2</v>
      </c>
      <c r="C144" s="435" t="s">
        <v>862</v>
      </c>
      <c r="D144" s="435" t="s">
        <v>1271</v>
      </c>
      <c r="E144" s="897" t="s">
        <v>864</v>
      </c>
      <c r="F144" s="894" t="s">
        <v>604</v>
      </c>
      <c r="G144" s="894">
        <v>1</v>
      </c>
      <c r="H144" s="435">
        <v>2</v>
      </c>
      <c r="I144" s="895" t="s">
        <v>2014</v>
      </c>
      <c r="J144" s="897" t="s">
        <v>603</v>
      </c>
      <c r="K144" s="435"/>
    </row>
    <row r="145" spans="1:11" x14ac:dyDescent="0.35">
      <c r="A145" s="435" t="str">
        <f t="shared" si="2"/>
        <v>Mass College of Art &amp; Design1</v>
      </c>
      <c r="B145" s="435">
        <v>1</v>
      </c>
      <c r="C145" s="435" t="s">
        <v>848</v>
      </c>
      <c r="D145" s="898" t="s">
        <v>848</v>
      </c>
      <c r="E145" s="897" t="s">
        <v>1269</v>
      </c>
      <c r="F145" s="894" t="s">
        <v>614</v>
      </c>
      <c r="G145" s="894">
        <v>6</v>
      </c>
      <c r="H145" s="898">
        <v>6</v>
      </c>
      <c r="I145" s="895" t="s">
        <v>2014</v>
      </c>
      <c r="J145" s="897" t="s">
        <v>603</v>
      </c>
      <c r="K145" s="898"/>
    </row>
    <row r="146" spans="1:11" x14ac:dyDescent="0.35">
      <c r="A146" s="435" t="str">
        <f t="shared" si="2"/>
        <v>Mass Convention Center Authority1</v>
      </c>
      <c r="B146" s="435">
        <v>1</v>
      </c>
      <c r="C146" s="435" t="s">
        <v>1820</v>
      </c>
      <c r="D146" s="435" t="s">
        <v>865</v>
      </c>
      <c r="E146" s="896" t="s">
        <v>1272</v>
      </c>
      <c r="F146" s="894" t="s">
        <v>604</v>
      </c>
      <c r="G146" s="894">
        <v>1</v>
      </c>
      <c r="H146" s="435">
        <v>2</v>
      </c>
      <c r="I146" s="895" t="s">
        <v>2014</v>
      </c>
      <c r="J146" s="897" t="s">
        <v>603</v>
      </c>
      <c r="K146" s="435"/>
    </row>
    <row r="147" spans="1:11" x14ac:dyDescent="0.35">
      <c r="A147" s="435" t="str">
        <f t="shared" si="2"/>
        <v>Mass Convention Center Authority2</v>
      </c>
      <c r="B147" s="435">
        <v>2</v>
      </c>
      <c r="C147" s="435" t="s">
        <v>1820</v>
      </c>
      <c r="D147" s="435" t="s">
        <v>865</v>
      </c>
      <c r="E147" s="896" t="s">
        <v>1272</v>
      </c>
      <c r="F147" s="894" t="s">
        <v>604</v>
      </c>
      <c r="G147" s="894">
        <v>1</v>
      </c>
      <c r="H147" s="435">
        <v>2</v>
      </c>
      <c r="I147" s="895" t="s">
        <v>2014</v>
      </c>
      <c r="J147" s="897" t="s">
        <v>603</v>
      </c>
      <c r="K147" s="435"/>
    </row>
    <row r="148" spans="1:11" x14ac:dyDescent="0.35">
      <c r="A148" s="435" t="str">
        <f t="shared" si="2"/>
        <v>Mass. College of Liberal Arts1</v>
      </c>
      <c r="B148" s="435">
        <v>1</v>
      </c>
      <c r="C148" s="435" t="s">
        <v>130</v>
      </c>
      <c r="D148" s="435" t="s">
        <v>1821</v>
      </c>
      <c r="E148" s="896" t="s">
        <v>1906</v>
      </c>
      <c r="F148" s="894" t="s">
        <v>604</v>
      </c>
      <c r="G148" s="894">
        <v>2</v>
      </c>
      <c r="H148" s="435">
        <v>4</v>
      </c>
      <c r="I148" s="895">
        <v>46203</v>
      </c>
      <c r="J148" s="897" t="s">
        <v>618</v>
      </c>
      <c r="K148" s="435"/>
    </row>
    <row r="149" spans="1:11" x14ac:dyDescent="0.35">
      <c r="A149" s="435" t="str">
        <f t="shared" si="2"/>
        <v>Mass. College of Liberal Arts2</v>
      </c>
      <c r="B149" s="435">
        <v>2</v>
      </c>
      <c r="C149" s="435" t="s">
        <v>130</v>
      </c>
      <c r="D149" s="435" t="s">
        <v>1822</v>
      </c>
      <c r="E149" s="896" t="s">
        <v>1907</v>
      </c>
      <c r="F149" s="894" t="s">
        <v>604</v>
      </c>
      <c r="G149" s="894">
        <v>1</v>
      </c>
      <c r="H149" s="435">
        <v>2</v>
      </c>
      <c r="I149" s="895">
        <v>46203</v>
      </c>
      <c r="J149" s="897" t="s">
        <v>618</v>
      </c>
      <c r="K149" s="435"/>
    </row>
    <row r="150" spans="1:11" x14ac:dyDescent="0.35">
      <c r="A150" s="435" t="str">
        <f t="shared" si="2"/>
        <v>Mass. College of Liberal Arts3</v>
      </c>
      <c r="B150" s="435">
        <v>3</v>
      </c>
      <c r="C150" s="435" t="s">
        <v>130</v>
      </c>
      <c r="D150" s="435" t="s">
        <v>1823</v>
      </c>
      <c r="E150" s="897" t="s">
        <v>1273</v>
      </c>
      <c r="F150" s="894" t="s">
        <v>604</v>
      </c>
      <c r="G150" s="894">
        <v>1</v>
      </c>
      <c r="H150" s="435">
        <v>1</v>
      </c>
      <c r="I150" s="895" t="s">
        <v>2014</v>
      </c>
      <c r="J150" s="897" t="s">
        <v>603</v>
      </c>
      <c r="K150" s="435"/>
    </row>
    <row r="151" spans="1:11" x14ac:dyDescent="0.35">
      <c r="A151" s="435" t="str">
        <f t="shared" si="2"/>
        <v>Mass. Emergency Management Agency1</v>
      </c>
      <c r="B151" s="435">
        <v>1</v>
      </c>
      <c r="C151" s="435" t="s">
        <v>1153</v>
      </c>
      <c r="D151" s="435" t="s">
        <v>1778</v>
      </c>
      <c r="E151" s="893" t="s">
        <v>1137</v>
      </c>
      <c r="F151" s="894" t="s">
        <v>604</v>
      </c>
      <c r="G151" s="894">
        <v>4</v>
      </c>
      <c r="H151" s="435">
        <v>5</v>
      </c>
      <c r="I151" s="895">
        <v>45684</v>
      </c>
      <c r="J151" s="893" t="s">
        <v>618</v>
      </c>
      <c r="K151" s="435"/>
    </row>
    <row r="152" spans="1:11" x14ac:dyDescent="0.35">
      <c r="A152" s="435" t="str">
        <f t="shared" si="2"/>
        <v>Mass. Bay Community College1</v>
      </c>
      <c r="B152" s="898">
        <v>1</v>
      </c>
      <c r="C152" s="898" t="s">
        <v>1811</v>
      </c>
      <c r="D152" s="435" t="s">
        <v>917</v>
      </c>
      <c r="E152" s="897" t="s">
        <v>918</v>
      </c>
      <c r="F152" s="894" t="s">
        <v>604</v>
      </c>
      <c r="G152" s="894">
        <v>3</v>
      </c>
      <c r="H152" s="435">
        <v>6</v>
      </c>
      <c r="I152" s="895">
        <v>44551</v>
      </c>
      <c r="J152" s="897" t="s">
        <v>603</v>
      </c>
      <c r="K152" s="435"/>
    </row>
    <row r="153" spans="1:11" x14ac:dyDescent="0.35">
      <c r="A153" s="435" t="str">
        <f t="shared" si="2"/>
        <v>Mass. Bay Community College2</v>
      </c>
      <c r="B153" s="898">
        <v>2</v>
      </c>
      <c r="C153" s="898" t="s">
        <v>1811</v>
      </c>
      <c r="D153" s="435" t="s">
        <v>917</v>
      </c>
      <c r="E153" s="897" t="s">
        <v>918</v>
      </c>
      <c r="F153" s="894" t="s">
        <v>604</v>
      </c>
      <c r="G153" s="894">
        <v>1</v>
      </c>
      <c r="H153" s="435">
        <v>2</v>
      </c>
      <c r="I153" s="895">
        <v>44551</v>
      </c>
      <c r="J153" s="897" t="s">
        <v>603</v>
      </c>
      <c r="K153" s="435"/>
    </row>
    <row r="154" spans="1:11" x14ac:dyDescent="0.35">
      <c r="A154" s="435" t="str">
        <f t="shared" si="2"/>
        <v>Mass. Bay Community College3</v>
      </c>
      <c r="B154" s="898">
        <v>3</v>
      </c>
      <c r="C154" s="898" t="s">
        <v>1811</v>
      </c>
      <c r="D154" s="435" t="s">
        <v>917</v>
      </c>
      <c r="E154" s="897" t="s">
        <v>918</v>
      </c>
      <c r="F154" s="894" t="s">
        <v>604</v>
      </c>
      <c r="G154" s="894">
        <v>5</v>
      </c>
      <c r="H154" s="435">
        <v>10</v>
      </c>
      <c r="I154" s="895">
        <v>45444</v>
      </c>
      <c r="J154" s="897" t="s">
        <v>647</v>
      </c>
      <c r="K154" s="435"/>
    </row>
    <row r="155" spans="1:11" x14ac:dyDescent="0.35">
      <c r="A155" s="435" t="str">
        <f t="shared" si="2"/>
        <v>Mass. Bay Community College4</v>
      </c>
      <c r="B155" s="898">
        <v>4</v>
      </c>
      <c r="C155" s="898" t="s">
        <v>1811</v>
      </c>
      <c r="D155" s="435" t="s">
        <v>917</v>
      </c>
      <c r="E155" s="897" t="s">
        <v>1563</v>
      </c>
      <c r="F155" s="894" t="s">
        <v>604</v>
      </c>
      <c r="G155" s="894">
        <v>6</v>
      </c>
      <c r="H155" s="435">
        <v>12</v>
      </c>
      <c r="I155" s="895">
        <v>45413</v>
      </c>
      <c r="J155" s="897" t="s">
        <v>603</v>
      </c>
      <c r="K155" s="435"/>
    </row>
    <row r="156" spans="1:11" x14ac:dyDescent="0.35">
      <c r="A156" s="435" t="str">
        <f t="shared" si="2"/>
        <v>MassDOT - Highway &amp; Turnpike Divisions1</v>
      </c>
      <c r="B156" s="435">
        <v>1</v>
      </c>
      <c r="C156" s="435" t="s">
        <v>162</v>
      </c>
      <c r="D156" s="435" t="s">
        <v>835</v>
      </c>
      <c r="E156" s="897" t="s">
        <v>836</v>
      </c>
      <c r="F156" s="894" t="s">
        <v>613</v>
      </c>
      <c r="G156" s="894">
        <v>2</v>
      </c>
      <c r="H156" s="435">
        <v>4</v>
      </c>
      <c r="I156" s="895" t="s">
        <v>2014</v>
      </c>
      <c r="J156" s="897" t="s">
        <v>603</v>
      </c>
      <c r="K156" s="435"/>
    </row>
    <row r="157" spans="1:11" x14ac:dyDescent="0.35">
      <c r="A157" s="435" t="str">
        <f t="shared" si="2"/>
        <v>MassDOT - Highway &amp; Turnpike Divisions2</v>
      </c>
      <c r="B157" s="435">
        <v>2</v>
      </c>
      <c r="C157" s="435" t="s">
        <v>162</v>
      </c>
      <c r="D157" s="435" t="s">
        <v>835</v>
      </c>
      <c r="E157" s="897" t="s">
        <v>837</v>
      </c>
      <c r="F157" s="894" t="s">
        <v>613</v>
      </c>
      <c r="G157" s="894">
        <v>2</v>
      </c>
      <c r="H157" s="435">
        <v>4</v>
      </c>
      <c r="I157" s="895" t="s">
        <v>2014</v>
      </c>
      <c r="J157" s="897" t="s">
        <v>603</v>
      </c>
      <c r="K157" s="435"/>
    </row>
    <row r="158" spans="1:11" x14ac:dyDescent="0.35">
      <c r="A158" s="435" t="str">
        <f t="shared" si="2"/>
        <v>MassDOT - Highway &amp; Turnpike Divisions3</v>
      </c>
      <c r="B158" s="435">
        <v>3</v>
      </c>
      <c r="C158" s="435" t="s">
        <v>162</v>
      </c>
      <c r="D158" s="435" t="s">
        <v>838</v>
      </c>
      <c r="E158" s="897" t="s">
        <v>839</v>
      </c>
      <c r="F158" s="894" t="s">
        <v>613</v>
      </c>
      <c r="G158" s="894">
        <v>1</v>
      </c>
      <c r="H158" s="435">
        <v>2</v>
      </c>
      <c r="I158" s="895" t="s">
        <v>2014</v>
      </c>
      <c r="J158" s="897" t="s">
        <v>603</v>
      </c>
      <c r="K158" s="435"/>
    </row>
    <row r="159" spans="1:11" x14ac:dyDescent="0.35">
      <c r="A159" s="435" t="str">
        <f t="shared" si="2"/>
        <v>MassDOT - Highway &amp; Turnpike Divisions4</v>
      </c>
      <c r="B159" s="435">
        <v>4</v>
      </c>
      <c r="C159" s="435" t="s">
        <v>162</v>
      </c>
      <c r="D159" s="435" t="s">
        <v>840</v>
      </c>
      <c r="E159" s="897" t="s">
        <v>630</v>
      </c>
      <c r="F159" s="894" t="s">
        <v>613</v>
      </c>
      <c r="G159" s="894">
        <v>1</v>
      </c>
      <c r="H159" s="435">
        <v>2</v>
      </c>
      <c r="I159" s="895">
        <v>45352</v>
      </c>
      <c r="J159" s="897" t="s">
        <v>603</v>
      </c>
      <c r="K159" s="435"/>
    </row>
    <row r="160" spans="1:11" x14ac:dyDescent="0.35">
      <c r="A160" s="435" t="str">
        <f t="shared" si="2"/>
        <v>MassDOT - Highway &amp; Turnpike Divisions5</v>
      </c>
      <c r="B160" s="435">
        <v>5</v>
      </c>
      <c r="C160" s="435" t="s">
        <v>162</v>
      </c>
      <c r="D160" s="435" t="s">
        <v>841</v>
      </c>
      <c r="E160" s="897" t="s">
        <v>631</v>
      </c>
      <c r="F160" s="894" t="s">
        <v>613</v>
      </c>
      <c r="G160" s="894">
        <v>1</v>
      </c>
      <c r="H160" s="435">
        <v>2</v>
      </c>
      <c r="I160" s="895">
        <v>45352</v>
      </c>
      <c r="J160" s="897" t="s">
        <v>603</v>
      </c>
      <c r="K160" s="435"/>
    </row>
    <row r="161" spans="1:11" x14ac:dyDescent="0.35">
      <c r="A161" s="435" t="str">
        <f t="shared" si="2"/>
        <v>MassDOT - Highway &amp; Turnpike Divisions6</v>
      </c>
      <c r="B161" s="435">
        <v>6</v>
      </c>
      <c r="C161" s="435" t="s">
        <v>162</v>
      </c>
      <c r="D161" s="435" t="s">
        <v>842</v>
      </c>
      <c r="E161" s="900" t="s">
        <v>843</v>
      </c>
      <c r="F161" s="894" t="s">
        <v>613</v>
      </c>
      <c r="G161" s="894">
        <v>1</v>
      </c>
      <c r="H161" s="435">
        <v>2</v>
      </c>
      <c r="I161" s="895">
        <v>45352</v>
      </c>
      <c r="J161" s="900" t="s">
        <v>628</v>
      </c>
      <c r="K161" s="435"/>
    </row>
    <row r="162" spans="1:11" x14ac:dyDescent="0.35">
      <c r="A162" s="435" t="str">
        <f t="shared" si="2"/>
        <v>MassDOT - Highway &amp; Turnpike Divisions7</v>
      </c>
      <c r="B162" s="435">
        <v>7</v>
      </c>
      <c r="C162" s="435" t="s">
        <v>162</v>
      </c>
      <c r="D162" s="435" t="s">
        <v>844</v>
      </c>
      <c r="E162" s="900" t="s">
        <v>845</v>
      </c>
      <c r="F162" s="894" t="s">
        <v>613</v>
      </c>
      <c r="G162" s="894">
        <v>1</v>
      </c>
      <c r="H162" s="435">
        <v>2</v>
      </c>
      <c r="I162" s="895">
        <v>45352</v>
      </c>
      <c r="J162" s="900" t="s">
        <v>628</v>
      </c>
      <c r="K162" s="435"/>
    </row>
    <row r="163" spans="1:11" x14ac:dyDescent="0.35">
      <c r="A163" s="435" t="str">
        <f t="shared" si="2"/>
        <v>MassDOT - Highway &amp; Turnpike Divisions8</v>
      </c>
      <c r="B163" s="435">
        <v>8</v>
      </c>
      <c r="C163" s="435" t="s">
        <v>162</v>
      </c>
      <c r="D163" s="435" t="s">
        <v>1267</v>
      </c>
      <c r="E163" s="897" t="s">
        <v>1268</v>
      </c>
      <c r="F163" s="894" t="s">
        <v>613</v>
      </c>
      <c r="G163" s="894">
        <v>1</v>
      </c>
      <c r="H163" s="435">
        <v>2</v>
      </c>
      <c r="I163" s="895">
        <v>45352</v>
      </c>
      <c r="J163" s="897" t="s">
        <v>628</v>
      </c>
      <c r="K163" s="435"/>
    </row>
    <row r="164" spans="1:11" x14ac:dyDescent="0.35">
      <c r="A164" s="435" t="str">
        <f t="shared" si="2"/>
        <v>MassDOT - Highway &amp; Turnpike Divisions9</v>
      </c>
      <c r="B164" s="435">
        <v>9</v>
      </c>
      <c r="C164" s="435" t="s">
        <v>162</v>
      </c>
      <c r="D164" s="898" t="s">
        <v>846</v>
      </c>
      <c r="E164" s="897" t="s">
        <v>629</v>
      </c>
      <c r="F164" s="894" t="s">
        <v>613</v>
      </c>
      <c r="G164" s="894">
        <v>1</v>
      </c>
      <c r="H164" s="898">
        <v>2</v>
      </c>
      <c r="I164" s="899">
        <v>45352</v>
      </c>
      <c r="J164" s="897" t="s">
        <v>628</v>
      </c>
      <c r="K164" s="898"/>
    </row>
    <row r="165" spans="1:11" x14ac:dyDescent="0.35">
      <c r="A165" s="435" t="str">
        <f t="shared" si="2"/>
        <v>MassDOT - Highway &amp; Turnpike Divisions10</v>
      </c>
      <c r="B165" s="435">
        <v>10</v>
      </c>
      <c r="C165" s="435" t="s">
        <v>162</v>
      </c>
      <c r="D165" s="435" t="s">
        <v>868</v>
      </c>
      <c r="E165" s="897" t="s">
        <v>1274</v>
      </c>
      <c r="F165" s="894" t="s">
        <v>604</v>
      </c>
      <c r="G165" s="894">
        <v>1</v>
      </c>
      <c r="H165" s="435">
        <v>2</v>
      </c>
      <c r="I165" s="895" t="s">
        <v>1978</v>
      </c>
      <c r="J165" s="897" t="s">
        <v>618</v>
      </c>
      <c r="K165" s="435"/>
    </row>
    <row r="166" spans="1:11" x14ac:dyDescent="0.35">
      <c r="A166" s="435" t="str">
        <f t="shared" si="2"/>
        <v>MassDOT - Highway &amp; Turnpike Divisions11</v>
      </c>
      <c r="B166" s="435">
        <v>11</v>
      </c>
      <c r="C166" s="435" t="s">
        <v>162</v>
      </c>
      <c r="D166" s="435" t="s">
        <v>868</v>
      </c>
      <c r="E166" s="897" t="s">
        <v>1274</v>
      </c>
      <c r="F166" s="894" t="s">
        <v>604</v>
      </c>
      <c r="G166" s="894">
        <v>1</v>
      </c>
      <c r="H166" s="435">
        <v>2</v>
      </c>
      <c r="I166" s="895" t="s">
        <v>1978</v>
      </c>
      <c r="J166" s="897" t="s">
        <v>618</v>
      </c>
      <c r="K166" s="435"/>
    </row>
    <row r="167" spans="1:11" x14ac:dyDescent="0.35">
      <c r="A167" s="435" t="str">
        <f t="shared" si="2"/>
        <v>MassDOT - Highway &amp; Turnpike Divisions12</v>
      </c>
      <c r="B167" s="435">
        <v>12</v>
      </c>
      <c r="C167" s="435" t="s">
        <v>162</v>
      </c>
      <c r="D167" s="435" t="s">
        <v>838</v>
      </c>
      <c r="E167" s="897" t="s">
        <v>839</v>
      </c>
      <c r="F167" s="894" t="s">
        <v>604</v>
      </c>
      <c r="G167" s="894">
        <v>2</v>
      </c>
      <c r="H167" s="435">
        <v>4</v>
      </c>
      <c r="I167" s="895" t="s">
        <v>2014</v>
      </c>
      <c r="J167" s="897" t="s">
        <v>603</v>
      </c>
      <c r="K167" s="435"/>
    </row>
    <row r="168" spans="1:11" x14ac:dyDescent="0.35">
      <c r="A168" s="435" t="str">
        <f t="shared" si="2"/>
        <v>MassDOT - Highway &amp; Turnpike Divisions13</v>
      </c>
      <c r="B168" s="435">
        <v>13</v>
      </c>
      <c r="C168" s="435" t="s">
        <v>162</v>
      </c>
      <c r="D168" s="435" t="s">
        <v>869</v>
      </c>
      <c r="E168" s="897" t="s">
        <v>870</v>
      </c>
      <c r="F168" s="894" t="s">
        <v>604</v>
      </c>
      <c r="G168" s="894">
        <v>2</v>
      </c>
      <c r="H168" s="435">
        <v>4</v>
      </c>
      <c r="I168" s="895" t="s">
        <v>2014</v>
      </c>
      <c r="J168" s="897" t="s">
        <v>603</v>
      </c>
      <c r="K168" s="435"/>
    </row>
    <row r="169" spans="1:11" x14ac:dyDescent="0.35">
      <c r="A169" s="435" t="str">
        <f t="shared" si="2"/>
        <v>MassDOT - Highway &amp; Turnpike Divisions14</v>
      </c>
      <c r="B169" s="435">
        <v>14</v>
      </c>
      <c r="C169" s="435" t="s">
        <v>162</v>
      </c>
      <c r="D169" s="435" t="s">
        <v>619</v>
      </c>
      <c r="E169" s="897" t="s">
        <v>1275</v>
      </c>
      <c r="F169" s="894" t="s">
        <v>604</v>
      </c>
      <c r="G169" s="894">
        <v>1</v>
      </c>
      <c r="H169" s="435">
        <v>1</v>
      </c>
      <c r="I169" s="895" t="s">
        <v>1978</v>
      </c>
      <c r="J169" s="897" t="s">
        <v>618</v>
      </c>
      <c r="K169" s="435"/>
    </row>
    <row r="170" spans="1:11" x14ac:dyDescent="0.35">
      <c r="A170" s="435" t="str">
        <f t="shared" si="2"/>
        <v>MassDOT - Highway &amp; Turnpike Divisions15</v>
      </c>
      <c r="B170" s="435">
        <v>15</v>
      </c>
      <c r="C170" s="435" t="s">
        <v>162</v>
      </c>
      <c r="D170" s="435" t="s">
        <v>619</v>
      </c>
      <c r="E170" s="897" t="s">
        <v>1275</v>
      </c>
      <c r="F170" s="894" t="s">
        <v>604</v>
      </c>
      <c r="G170" s="894">
        <v>1</v>
      </c>
      <c r="H170" s="435">
        <v>1</v>
      </c>
      <c r="I170" s="895" t="s">
        <v>1978</v>
      </c>
      <c r="J170" s="897" t="s">
        <v>618</v>
      </c>
      <c r="K170" s="435"/>
    </row>
    <row r="171" spans="1:11" x14ac:dyDescent="0.35">
      <c r="A171" s="435" t="str">
        <f t="shared" si="2"/>
        <v>MassDOT - Highway &amp; Turnpike Divisions16</v>
      </c>
      <c r="B171" s="435">
        <v>16</v>
      </c>
      <c r="C171" s="435" t="s">
        <v>162</v>
      </c>
      <c r="D171" s="435" t="s">
        <v>871</v>
      </c>
      <c r="E171" s="897" t="s">
        <v>1276</v>
      </c>
      <c r="F171" s="894" t="s">
        <v>604</v>
      </c>
      <c r="G171" s="894">
        <v>1</v>
      </c>
      <c r="H171" s="435">
        <v>2</v>
      </c>
      <c r="I171" s="895" t="s">
        <v>1978</v>
      </c>
      <c r="J171" s="897" t="s">
        <v>618</v>
      </c>
      <c r="K171" s="435"/>
    </row>
    <row r="172" spans="1:11" x14ac:dyDescent="0.35">
      <c r="A172" s="435" t="str">
        <f t="shared" si="2"/>
        <v>MassDOT - Highway &amp; Turnpike Divisions17</v>
      </c>
      <c r="B172" s="435">
        <v>17</v>
      </c>
      <c r="C172" s="435" t="s">
        <v>162</v>
      </c>
      <c r="D172" s="435" t="s">
        <v>627</v>
      </c>
      <c r="E172" s="897" t="s">
        <v>924</v>
      </c>
      <c r="F172" s="894" t="s">
        <v>604</v>
      </c>
      <c r="G172" s="894">
        <v>4</v>
      </c>
      <c r="H172" s="435">
        <v>4</v>
      </c>
      <c r="I172" s="895" t="s">
        <v>2014</v>
      </c>
      <c r="J172" s="897" t="s">
        <v>603</v>
      </c>
      <c r="K172" s="435"/>
    </row>
    <row r="173" spans="1:11" x14ac:dyDescent="0.35">
      <c r="A173" s="435" t="str">
        <f t="shared" si="2"/>
        <v>MassDOT - Highway &amp; Turnpike Divisions18</v>
      </c>
      <c r="B173" s="435">
        <v>18</v>
      </c>
      <c r="C173" s="435" t="s">
        <v>162</v>
      </c>
      <c r="D173" s="435" t="s">
        <v>627</v>
      </c>
      <c r="E173" s="897" t="s">
        <v>924</v>
      </c>
      <c r="F173" s="894" t="s">
        <v>604</v>
      </c>
      <c r="G173" s="894">
        <v>4</v>
      </c>
      <c r="H173" s="435">
        <v>4</v>
      </c>
      <c r="I173" s="895" t="s">
        <v>1978</v>
      </c>
      <c r="J173" s="897" t="s">
        <v>618</v>
      </c>
      <c r="K173" s="435"/>
    </row>
    <row r="174" spans="1:11" x14ac:dyDescent="0.35">
      <c r="A174" s="435" t="str">
        <f t="shared" si="2"/>
        <v>MassDOT - Highway &amp; Turnpike Divisions19</v>
      </c>
      <c r="B174" s="435">
        <v>19</v>
      </c>
      <c r="C174" s="435" t="s">
        <v>162</v>
      </c>
      <c r="D174" s="435" t="s">
        <v>622</v>
      </c>
      <c r="E174" s="897" t="s">
        <v>623</v>
      </c>
      <c r="F174" s="894" t="s">
        <v>604</v>
      </c>
      <c r="G174" s="894">
        <v>1</v>
      </c>
      <c r="H174" s="435">
        <v>1</v>
      </c>
      <c r="I174" s="895" t="s">
        <v>1978</v>
      </c>
      <c r="J174" s="897" t="s">
        <v>618</v>
      </c>
      <c r="K174" s="435"/>
    </row>
    <row r="175" spans="1:11" x14ac:dyDescent="0.35">
      <c r="A175" s="435" t="str">
        <f t="shared" si="2"/>
        <v>MassDOT - Highway &amp; Turnpike Divisions20</v>
      </c>
      <c r="B175" s="435">
        <v>20</v>
      </c>
      <c r="C175" s="435" t="s">
        <v>162</v>
      </c>
      <c r="D175" s="435" t="s">
        <v>622</v>
      </c>
      <c r="E175" s="897" t="s">
        <v>623</v>
      </c>
      <c r="F175" s="894" t="s">
        <v>604</v>
      </c>
      <c r="G175" s="894">
        <v>1</v>
      </c>
      <c r="H175" s="435">
        <v>1</v>
      </c>
      <c r="I175" s="895" t="s">
        <v>1978</v>
      </c>
      <c r="J175" s="897" t="s">
        <v>618</v>
      </c>
      <c r="K175" s="435"/>
    </row>
    <row r="176" spans="1:11" x14ac:dyDescent="0.35">
      <c r="A176" s="435" t="str">
        <f t="shared" si="2"/>
        <v>MassDOT - Highway &amp; Turnpike Divisions21</v>
      </c>
      <c r="B176" s="435">
        <v>21</v>
      </c>
      <c r="C176" s="435" t="s">
        <v>162</v>
      </c>
      <c r="D176" s="435" t="s">
        <v>622</v>
      </c>
      <c r="E176" s="897" t="s">
        <v>623</v>
      </c>
      <c r="F176" s="894" t="s">
        <v>604</v>
      </c>
      <c r="G176" s="894">
        <v>1</v>
      </c>
      <c r="H176" s="435">
        <v>1</v>
      </c>
      <c r="I176" s="895" t="s">
        <v>1978</v>
      </c>
      <c r="J176" s="897" t="s">
        <v>618</v>
      </c>
      <c r="K176" s="435"/>
    </row>
    <row r="177" spans="1:11" x14ac:dyDescent="0.35">
      <c r="A177" s="435" t="str">
        <f t="shared" si="2"/>
        <v>MassDOT - Highway &amp; Turnpike Divisions22</v>
      </c>
      <c r="B177" s="435">
        <v>22</v>
      </c>
      <c r="C177" s="435" t="s">
        <v>162</v>
      </c>
      <c r="D177" s="435" t="s">
        <v>622</v>
      </c>
      <c r="E177" s="897" t="s">
        <v>623</v>
      </c>
      <c r="F177" s="894" t="s">
        <v>604</v>
      </c>
      <c r="G177" s="894">
        <v>1</v>
      </c>
      <c r="H177" s="435">
        <v>1</v>
      </c>
      <c r="I177" s="895" t="s">
        <v>1978</v>
      </c>
      <c r="J177" s="897" t="s">
        <v>618</v>
      </c>
      <c r="K177" s="435"/>
    </row>
    <row r="178" spans="1:11" x14ac:dyDescent="0.35">
      <c r="A178" s="435" t="str">
        <f t="shared" si="2"/>
        <v>MassDOT - Highway &amp; Turnpike Divisions23</v>
      </c>
      <c r="B178" s="435">
        <v>23</v>
      </c>
      <c r="C178" s="435" t="s">
        <v>162</v>
      </c>
      <c r="D178" s="435" t="s">
        <v>622</v>
      </c>
      <c r="E178" s="897" t="s">
        <v>623</v>
      </c>
      <c r="F178" s="894" t="s">
        <v>604</v>
      </c>
      <c r="G178" s="894">
        <v>1</v>
      </c>
      <c r="H178" s="435">
        <v>1</v>
      </c>
      <c r="I178" s="895" t="s">
        <v>1978</v>
      </c>
      <c r="J178" s="897" t="s">
        <v>618</v>
      </c>
      <c r="K178" s="435"/>
    </row>
    <row r="179" spans="1:11" x14ac:dyDescent="0.35">
      <c r="A179" s="435" t="str">
        <f t="shared" si="2"/>
        <v>MassDOT - Highway &amp; Turnpike Divisions24</v>
      </c>
      <c r="B179" s="435">
        <v>24</v>
      </c>
      <c r="C179" s="435" t="s">
        <v>162</v>
      </c>
      <c r="D179" s="435" t="s">
        <v>624</v>
      </c>
      <c r="E179" s="897" t="s">
        <v>625</v>
      </c>
      <c r="F179" s="894" t="s">
        <v>604</v>
      </c>
      <c r="G179" s="894">
        <v>1</v>
      </c>
      <c r="H179" s="435">
        <v>1</v>
      </c>
      <c r="I179" s="895" t="s">
        <v>1978</v>
      </c>
      <c r="J179" s="897" t="s">
        <v>618</v>
      </c>
      <c r="K179" s="435"/>
    </row>
    <row r="180" spans="1:11" x14ac:dyDescent="0.35">
      <c r="A180" s="435" t="str">
        <f t="shared" si="2"/>
        <v>MassDOT - Highway &amp; Turnpike Divisions25</v>
      </c>
      <c r="B180" s="435">
        <v>25</v>
      </c>
      <c r="C180" s="435" t="s">
        <v>162</v>
      </c>
      <c r="D180" s="435" t="s">
        <v>624</v>
      </c>
      <c r="E180" s="897" t="s">
        <v>625</v>
      </c>
      <c r="F180" s="894" t="s">
        <v>604</v>
      </c>
      <c r="G180" s="894">
        <v>1</v>
      </c>
      <c r="H180" s="435">
        <v>1</v>
      </c>
      <c r="I180" s="895" t="s">
        <v>1978</v>
      </c>
      <c r="J180" s="897" t="s">
        <v>618</v>
      </c>
      <c r="K180" s="435"/>
    </row>
    <row r="181" spans="1:11" x14ac:dyDescent="0.35">
      <c r="A181" s="435" t="str">
        <f t="shared" si="2"/>
        <v>MassDOT - Highway &amp; Turnpike Divisions26</v>
      </c>
      <c r="B181" s="435">
        <v>26</v>
      </c>
      <c r="C181" s="435" t="s">
        <v>162</v>
      </c>
      <c r="D181" s="435" t="s">
        <v>620</v>
      </c>
      <c r="E181" s="897" t="s">
        <v>621</v>
      </c>
      <c r="F181" s="894" t="s">
        <v>604</v>
      </c>
      <c r="G181" s="894">
        <v>1</v>
      </c>
      <c r="H181" s="435">
        <v>2</v>
      </c>
      <c r="I181" s="895" t="s">
        <v>1978</v>
      </c>
      <c r="J181" s="897" t="s">
        <v>618</v>
      </c>
      <c r="K181" s="435"/>
    </row>
    <row r="182" spans="1:11" x14ac:dyDescent="0.35">
      <c r="A182" s="435" t="str">
        <f t="shared" si="2"/>
        <v>MassDOT - Highway &amp; Turnpike Divisions27</v>
      </c>
      <c r="B182" s="435">
        <v>27</v>
      </c>
      <c r="C182" s="435" t="s">
        <v>162</v>
      </c>
      <c r="D182" s="435" t="s">
        <v>872</v>
      </c>
      <c r="E182" s="897" t="s">
        <v>1277</v>
      </c>
      <c r="F182" s="894" t="s">
        <v>604</v>
      </c>
      <c r="G182" s="894">
        <v>2</v>
      </c>
      <c r="H182" s="435">
        <v>4</v>
      </c>
      <c r="I182" s="895" t="s">
        <v>2014</v>
      </c>
      <c r="J182" s="897" t="s">
        <v>603</v>
      </c>
      <c r="K182" s="435"/>
    </row>
    <row r="183" spans="1:11" ht="29" x14ac:dyDescent="0.35">
      <c r="A183" s="435" t="str">
        <f t="shared" si="2"/>
        <v>MassDOT - Highway &amp; Turnpike Divisions28</v>
      </c>
      <c r="B183" s="435">
        <v>28</v>
      </c>
      <c r="C183" s="435" t="s">
        <v>162</v>
      </c>
      <c r="D183" s="435" t="s">
        <v>874</v>
      </c>
      <c r="E183" s="896" t="s">
        <v>1278</v>
      </c>
      <c r="F183" s="894" t="s">
        <v>604</v>
      </c>
      <c r="G183" s="894">
        <v>4</v>
      </c>
      <c r="H183" s="435">
        <v>8</v>
      </c>
      <c r="I183" s="895" t="s">
        <v>2014</v>
      </c>
      <c r="J183" s="897" t="s">
        <v>603</v>
      </c>
      <c r="K183" s="435"/>
    </row>
    <row r="184" spans="1:11" x14ac:dyDescent="0.35">
      <c r="A184" s="435" t="str">
        <f t="shared" si="2"/>
        <v>MassDOT - Highway &amp; Turnpike Divisions29</v>
      </c>
      <c r="B184" s="435">
        <v>29</v>
      </c>
      <c r="C184" s="435" t="s">
        <v>162</v>
      </c>
      <c r="D184" s="435" t="s">
        <v>875</v>
      </c>
      <c r="E184" s="897" t="s">
        <v>1279</v>
      </c>
      <c r="F184" s="894" t="s">
        <v>604</v>
      </c>
      <c r="G184" s="894">
        <v>5</v>
      </c>
      <c r="H184" s="435">
        <v>10</v>
      </c>
      <c r="I184" s="895" t="s">
        <v>2014</v>
      </c>
      <c r="J184" s="897" t="s">
        <v>603</v>
      </c>
      <c r="K184" s="435"/>
    </row>
    <row r="185" spans="1:11" x14ac:dyDescent="0.35">
      <c r="A185" s="435" t="str">
        <f t="shared" si="2"/>
        <v>MassDOT - Highway &amp; Turnpike Divisions30</v>
      </c>
      <c r="B185" s="435">
        <v>30</v>
      </c>
      <c r="C185" s="435" t="s">
        <v>162</v>
      </c>
      <c r="D185" s="898" t="s">
        <v>913</v>
      </c>
      <c r="E185" s="897" t="s">
        <v>914</v>
      </c>
      <c r="F185" s="894" t="s">
        <v>613</v>
      </c>
      <c r="G185" s="894">
        <v>2</v>
      </c>
      <c r="H185" s="898">
        <v>4</v>
      </c>
      <c r="I185" s="895" t="s">
        <v>2014</v>
      </c>
      <c r="J185" s="897" t="s">
        <v>603</v>
      </c>
      <c r="K185" s="898"/>
    </row>
    <row r="186" spans="1:11" x14ac:dyDescent="0.35">
      <c r="A186" s="435" t="str">
        <f t="shared" si="2"/>
        <v>MassDOT - Highway &amp; Turnpike Divisions31</v>
      </c>
      <c r="B186" s="435">
        <v>31</v>
      </c>
      <c r="C186" s="435" t="s">
        <v>162</v>
      </c>
      <c r="D186" s="898" t="s">
        <v>915</v>
      </c>
      <c r="E186" s="897" t="s">
        <v>916</v>
      </c>
      <c r="F186" s="894" t="s">
        <v>604</v>
      </c>
      <c r="G186" s="894">
        <v>2</v>
      </c>
      <c r="H186" s="898">
        <v>4</v>
      </c>
      <c r="I186" s="895" t="s">
        <v>2014</v>
      </c>
      <c r="J186" s="897" t="s">
        <v>603</v>
      </c>
      <c r="K186" s="898"/>
    </row>
    <row r="187" spans="1:11" x14ac:dyDescent="0.35">
      <c r="A187" s="435" t="str">
        <f t="shared" si="2"/>
        <v>MassDOT - Highway &amp; Turnpike Divisions32</v>
      </c>
      <c r="B187" s="435">
        <v>32</v>
      </c>
      <c r="C187" s="435" t="s">
        <v>162</v>
      </c>
      <c r="D187" s="898" t="s">
        <v>1826</v>
      </c>
      <c r="E187" s="897" t="s">
        <v>1915</v>
      </c>
      <c r="F187" s="894" t="s">
        <v>613</v>
      </c>
      <c r="G187" s="894">
        <v>1</v>
      </c>
      <c r="H187" s="898">
        <v>2</v>
      </c>
      <c r="I187" s="895" t="s">
        <v>2014</v>
      </c>
      <c r="J187" s="897" t="s">
        <v>603</v>
      </c>
      <c r="K187" s="898"/>
    </row>
    <row r="188" spans="1:11" x14ac:dyDescent="0.35">
      <c r="A188" s="435" t="str">
        <f t="shared" si="2"/>
        <v>MassDOT - Highway &amp; Turnpike Divisions33</v>
      </c>
      <c r="B188" s="435">
        <v>33</v>
      </c>
      <c r="C188" s="435" t="s">
        <v>162</v>
      </c>
      <c r="D188" s="898" t="s">
        <v>1826</v>
      </c>
      <c r="E188" s="897" t="s">
        <v>1915</v>
      </c>
      <c r="F188" s="894" t="s">
        <v>613</v>
      </c>
      <c r="G188" s="894">
        <v>2</v>
      </c>
      <c r="H188" s="898">
        <v>4</v>
      </c>
      <c r="I188" s="899">
        <v>46113</v>
      </c>
      <c r="J188" s="900" t="s">
        <v>603</v>
      </c>
      <c r="K188" s="898"/>
    </row>
    <row r="189" spans="1:11" x14ac:dyDescent="0.35">
      <c r="A189" s="435" t="str">
        <f t="shared" si="2"/>
        <v>MassPort1</v>
      </c>
      <c r="B189" s="898">
        <v>1</v>
      </c>
      <c r="C189" s="898" t="s">
        <v>1157</v>
      </c>
      <c r="D189" s="435" t="s">
        <v>1832</v>
      </c>
      <c r="E189" s="893" t="s">
        <v>499</v>
      </c>
      <c r="F189" s="894" t="s">
        <v>604</v>
      </c>
      <c r="G189" s="894">
        <v>4</v>
      </c>
      <c r="H189" s="435">
        <v>8</v>
      </c>
      <c r="I189" s="895">
        <v>43770</v>
      </c>
      <c r="J189" s="893" t="s">
        <v>1566</v>
      </c>
      <c r="K189" s="435"/>
    </row>
    <row r="190" spans="1:11" x14ac:dyDescent="0.35">
      <c r="A190" s="435" t="str">
        <f t="shared" si="2"/>
        <v>MassPort2</v>
      </c>
      <c r="B190" s="898">
        <v>2</v>
      </c>
      <c r="C190" s="898" t="s">
        <v>1157</v>
      </c>
      <c r="D190" s="435" t="s">
        <v>1832</v>
      </c>
      <c r="E190" s="893" t="s">
        <v>499</v>
      </c>
      <c r="F190" s="894" t="s">
        <v>1976</v>
      </c>
      <c r="G190" s="894">
        <v>3</v>
      </c>
      <c r="H190" s="435">
        <v>6</v>
      </c>
      <c r="I190" s="895">
        <v>45992</v>
      </c>
      <c r="J190" s="893" t="s">
        <v>1566</v>
      </c>
      <c r="K190" s="435"/>
    </row>
    <row r="191" spans="1:11" x14ac:dyDescent="0.35">
      <c r="A191" s="435" t="str">
        <f t="shared" si="2"/>
        <v>MassPort3</v>
      </c>
      <c r="B191" s="898">
        <v>3</v>
      </c>
      <c r="C191" s="898" t="s">
        <v>1157</v>
      </c>
      <c r="D191" s="435" t="s">
        <v>1833</v>
      </c>
      <c r="E191" s="893" t="s">
        <v>499</v>
      </c>
      <c r="F191" s="894" t="s">
        <v>604</v>
      </c>
      <c r="G191" s="894">
        <v>8</v>
      </c>
      <c r="H191" s="435">
        <v>8</v>
      </c>
      <c r="I191" s="895">
        <v>43282</v>
      </c>
      <c r="J191" s="893" t="s">
        <v>618</v>
      </c>
      <c r="K191" s="435"/>
    </row>
    <row r="192" spans="1:11" x14ac:dyDescent="0.35">
      <c r="A192" s="435" t="str">
        <f t="shared" si="2"/>
        <v>MassPort4</v>
      </c>
      <c r="B192" s="898">
        <v>4</v>
      </c>
      <c r="C192" s="898" t="s">
        <v>1157</v>
      </c>
      <c r="D192" s="435" t="s">
        <v>1833</v>
      </c>
      <c r="E192" s="893" t="s">
        <v>499</v>
      </c>
      <c r="F192" s="894" t="s">
        <v>604</v>
      </c>
      <c r="G192" s="894">
        <v>6</v>
      </c>
      <c r="H192" s="435">
        <v>6</v>
      </c>
      <c r="I192" s="895">
        <v>43770</v>
      </c>
      <c r="J192" s="893" t="s">
        <v>618</v>
      </c>
      <c r="K192" s="435"/>
    </row>
    <row r="193" spans="1:11" x14ac:dyDescent="0.35">
      <c r="A193" s="435" t="str">
        <f t="shared" si="2"/>
        <v>MassPort5</v>
      </c>
      <c r="B193" s="898">
        <v>5</v>
      </c>
      <c r="C193" s="435" t="s">
        <v>1157</v>
      </c>
      <c r="D193" s="435" t="s">
        <v>1834</v>
      </c>
      <c r="E193" s="893" t="s">
        <v>499</v>
      </c>
      <c r="F193" s="894" t="s">
        <v>604</v>
      </c>
      <c r="G193" s="894">
        <v>2</v>
      </c>
      <c r="H193" s="435">
        <v>4</v>
      </c>
      <c r="I193" s="895">
        <v>43647</v>
      </c>
      <c r="J193" s="893" t="s">
        <v>603</v>
      </c>
      <c r="K193" s="435"/>
    </row>
    <row r="194" spans="1:11" x14ac:dyDescent="0.35">
      <c r="A194" s="435" t="str">
        <f t="shared" ref="A194:A257" si="3">C194&amp;B194</f>
        <v>MassPort6</v>
      </c>
      <c r="B194" s="898">
        <v>6</v>
      </c>
      <c r="C194" s="898" t="s">
        <v>1157</v>
      </c>
      <c r="D194" s="435" t="s">
        <v>1835</v>
      </c>
      <c r="E194" s="893" t="s">
        <v>1564</v>
      </c>
      <c r="F194" s="894" t="s">
        <v>613</v>
      </c>
      <c r="G194" s="894">
        <v>2</v>
      </c>
      <c r="H194" s="435">
        <v>2</v>
      </c>
      <c r="I194" s="895">
        <v>43831</v>
      </c>
      <c r="J194" s="893" t="s">
        <v>603</v>
      </c>
      <c r="K194" s="435"/>
    </row>
    <row r="195" spans="1:11" x14ac:dyDescent="0.35">
      <c r="A195" s="435" t="str">
        <f t="shared" si="3"/>
        <v>MassPort7</v>
      </c>
      <c r="B195" s="898">
        <v>7</v>
      </c>
      <c r="C195" s="435" t="s">
        <v>1157</v>
      </c>
      <c r="D195" s="435" t="s">
        <v>1835</v>
      </c>
      <c r="E195" s="893" t="s">
        <v>1564</v>
      </c>
      <c r="F195" s="894" t="s">
        <v>604</v>
      </c>
      <c r="G195" s="894">
        <v>2</v>
      </c>
      <c r="H195" s="435">
        <v>2</v>
      </c>
      <c r="I195" s="895">
        <v>45047</v>
      </c>
      <c r="J195" s="893" t="s">
        <v>603</v>
      </c>
      <c r="K195" s="435"/>
    </row>
    <row r="196" spans="1:11" x14ac:dyDescent="0.35">
      <c r="A196" s="435" t="str">
        <f t="shared" si="3"/>
        <v>MassPort8</v>
      </c>
      <c r="B196" s="898">
        <v>8</v>
      </c>
      <c r="C196" s="898" t="s">
        <v>1157</v>
      </c>
      <c r="D196" s="435" t="s">
        <v>1836</v>
      </c>
      <c r="E196" s="893" t="s">
        <v>1564</v>
      </c>
      <c r="F196" s="894" t="s">
        <v>613</v>
      </c>
      <c r="G196" s="894">
        <v>1</v>
      </c>
      <c r="H196" s="435">
        <v>1</v>
      </c>
      <c r="I196" s="895">
        <v>45047</v>
      </c>
      <c r="J196" s="893" t="s">
        <v>603</v>
      </c>
      <c r="K196" s="435"/>
    </row>
    <row r="197" spans="1:11" x14ac:dyDescent="0.35">
      <c r="A197" s="435" t="str">
        <f t="shared" si="3"/>
        <v>MassPort9</v>
      </c>
      <c r="B197" s="898">
        <v>9</v>
      </c>
      <c r="C197" s="898" t="s">
        <v>1157</v>
      </c>
      <c r="D197" s="435" t="s">
        <v>1836</v>
      </c>
      <c r="E197" s="893" t="s">
        <v>1564</v>
      </c>
      <c r="F197" s="894" t="s">
        <v>613</v>
      </c>
      <c r="G197" s="894">
        <v>1</v>
      </c>
      <c r="H197" s="435">
        <v>1</v>
      </c>
      <c r="I197" s="895">
        <v>45047</v>
      </c>
      <c r="J197" s="893" t="s">
        <v>603</v>
      </c>
      <c r="K197" s="435"/>
    </row>
    <row r="198" spans="1:11" x14ac:dyDescent="0.35">
      <c r="A198" s="435" t="str">
        <f t="shared" si="3"/>
        <v>MassPort10</v>
      </c>
      <c r="B198" s="898">
        <v>10</v>
      </c>
      <c r="C198" s="435" t="s">
        <v>1157</v>
      </c>
      <c r="D198" s="435" t="s">
        <v>1836</v>
      </c>
      <c r="E198" s="893" t="s">
        <v>1564</v>
      </c>
      <c r="F198" s="894" t="s">
        <v>613</v>
      </c>
      <c r="G198" s="894">
        <v>1</v>
      </c>
      <c r="H198" s="435">
        <v>1</v>
      </c>
      <c r="I198" s="895">
        <v>45047</v>
      </c>
      <c r="J198" s="893" t="s">
        <v>603</v>
      </c>
      <c r="K198" s="435"/>
    </row>
    <row r="199" spans="1:11" x14ac:dyDescent="0.35">
      <c r="A199" s="435" t="str">
        <f t="shared" si="3"/>
        <v>MassPort11</v>
      </c>
      <c r="B199" s="898">
        <v>11</v>
      </c>
      <c r="C199" s="898" t="s">
        <v>1157</v>
      </c>
      <c r="D199" s="435" t="s">
        <v>1836</v>
      </c>
      <c r="E199" s="893" t="s">
        <v>1564</v>
      </c>
      <c r="F199" s="894" t="s">
        <v>613</v>
      </c>
      <c r="G199" s="894">
        <v>1</v>
      </c>
      <c r="H199" s="435">
        <v>1</v>
      </c>
      <c r="I199" s="895">
        <v>45047</v>
      </c>
      <c r="J199" s="893" t="s">
        <v>603</v>
      </c>
      <c r="K199" s="435"/>
    </row>
    <row r="200" spans="1:11" x14ac:dyDescent="0.35">
      <c r="A200" s="435" t="str">
        <f t="shared" si="3"/>
        <v>MassPort12</v>
      </c>
      <c r="B200" s="898">
        <v>12</v>
      </c>
      <c r="C200" s="898" t="s">
        <v>1157</v>
      </c>
      <c r="D200" s="435" t="s">
        <v>1836</v>
      </c>
      <c r="E200" s="893" t="s">
        <v>1564</v>
      </c>
      <c r="F200" s="894" t="s">
        <v>604</v>
      </c>
      <c r="G200" s="894">
        <v>1</v>
      </c>
      <c r="H200" s="435">
        <v>1</v>
      </c>
      <c r="I200" s="895">
        <v>45047</v>
      </c>
      <c r="J200" s="893" t="s">
        <v>603</v>
      </c>
      <c r="K200" s="435"/>
    </row>
    <row r="201" spans="1:11" x14ac:dyDescent="0.35">
      <c r="A201" s="435" t="str">
        <f t="shared" si="3"/>
        <v>MassPort13</v>
      </c>
      <c r="B201" s="898">
        <v>13</v>
      </c>
      <c r="C201" s="435" t="s">
        <v>1157</v>
      </c>
      <c r="D201" s="435" t="s">
        <v>1836</v>
      </c>
      <c r="E201" s="893" t="s">
        <v>1564</v>
      </c>
      <c r="F201" s="894" t="s">
        <v>604</v>
      </c>
      <c r="G201" s="894">
        <v>1</v>
      </c>
      <c r="H201" s="435">
        <v>1</v>
      </c>
      <c r="I201" s="895">
        <v>45047</v>
      </c>
      <c r="J201" s="893" t="s">
        <v>603</v>
      </c>
      <c r="K201" s="435"/>
    </row>
    <row r="202" spans="1:11" x14ac:dyDescent="0.35">
      <c r="A202" s="435" t="str">
        <f t="shared" si="3"/>
        <v>MassPort14</v>
      </c>
      <c r="B202" s="898">
        <v>14</v>
      </c>
      <c r="C202" s="898" t="s">
        <v>1157</v>
      </c>
      <c r="D202" s="435" t="s">
        <v>1836</v>
      </c>
      <c r="E202" s="893" t="s">
        <v>1564</v>
      </c>
      <c r="F202" s="894" t="s">
        <v>613</v>
      </c>
      <c r="G202" s="894">
        <v>1</v>
      </c>
      <c r="H202" s="435">
        <v>1</v>
      </c>
      <c r="I202" s="895">
        <v>43831</v>
      </c>
      <c r="J202" s="893" t="s">
        <v>603</v>
      </c>
      <c r="K202" s="435"/>
    </row>
    <row r="203" spans="1:11" x14ac:dyDescent="0.35">
      <c r="A203" s="435" t="str">
        <f t="shared" si="3"/>
        <v>MassPort15</v>
      </c>
      <c r="B203" s="898">
        <v>15</v>
      </c>
      <c r="C203" s="898" t="s">
        <v>1157</v>
      </c>
      <c r="D203" s="435" t="s">
        <v>1836</v>
      </c>
      <c r="E203" s="893" t="s">
        <v>1564</v>
      </c>
      <c r="F203" s="894" t="s">
        <v>613</v>
      </c>
      <c r="G203" s="894">
        <v>1</v>
      </c>
      <c r="H203" s="435">
        <v>1</v>
      </c>
      <c r="I203" s="895">
        <v>43831</v>
      </c>
      <c r="J203" s="893" t="s">
        <v>603</v>
      </c>
      <c r="K203" s="435"/>
    </row>
    <row r="204" spans="1:11" x14ac:dyDescent="0.35">
      <c r="A204" s="435" t="str">
        <f t="shared" si="3"/>
        <v>MassPort16</v>
      </c>
      <c r="B204" s="898">
        <v>16</v>
      </c>
      <c r="C204" s="435" t="s">
        <v>1157</v>
      </c>
      <c r="D204" s="435" t="s">
        <v>1836</v>
      </c>
      <c r="E204" s="893" t="s">
        <v>1564</v>
      </c>
      <c r="F204" s="894" t="s">
        <v>613</v>
      </c>
      <c r="G204" s="894">
        <v>4</v>
      </c>
      <c r="H204" s="435">
        <v>4</v>
      </c>
      <c r="I204" s="895">
        <v>45689</v>
      </c>
      <c r="J204" s="893" t="s">
        <v>603</v>
      </c>
      <c r="K204" s="435"/>
    </row>
    <row r="205" spans="1:11" x14ac:dyDescent="0.35">
      <c r="A205" s="435" t="str">
        <f t="shared" si="3"/>
        <v>MassPort17</v>
      </c>
      <c r="B205" s="898">
        <v>17</v>
      </c>
      <c r="C205" s="898" t="s">
        <v>1157</v>
      </c>
      <c r="D205" s="435" t="s">
        <v>1837</v>
      </c>
      <c r="E205" s="893" t="s">
        <v>1565</v>
      </c>
      <c r="F205" s="894" t="s">
        <v>604</v>
      </c>
      <c r="G205" s="894">
        <v>5</v>
      </c>
      <c r="H205" s="435">
        <v>10</v>
      </c>
      <c r="I205" s="895">
        <v>43800</v>
      </c>
      <c r="J205" s="893" t="s">
        <v>603</v>
      </c>
      <c r="K205" s="435"/>
    </row>
    <row r="206" spans="1:11" x14ac:dyDescent="0.35">
      <c r="A206" s="435" t="str">
        <f t="shared" si="3"/>
        <v>MassPort18</v>
      </c>
      <c r="B206" s="898">
        <v>18</v>
      </c>
      <c r="C206" s="898" t="s">
        <v>1157</v>
      </c>
      <c r="D206" s="435" t="s">
        <v>1838</v>
      </c>
      <c r="E206" s="893" t="s">
        <v>499</v>
      </c>
      <c r="F206" s="894" t="s">
        <v>604</v>
      </c>
      <c r="G206" s="894">
        <v>5</v>
      </c>
      <c r="H206" s="435">
        <v>10</v>
      </c>
      <c r="I206" s="895">
        <v>43770</v>
      </c>
      <c r="J206" s="893" t="s">
        <v>603</v>
      </c>
      <c r="K206" s="435"/>
    </row>
    <row r="207" spans="1:11" x14ac:dyDescent="0.35">
      <c r="A207" s="435" t="str">
        <f t="shared" si="3"/>
        <v>MassPort19</v>
      </c>
      <c r="B207" s="898">
        <v>19</v>
      </c>
      <c r="C207" s="435" t="s">
        <v>1157</v>
      </c>
      <c r="D207" s="435" t="s">
        <v>1839</v>
      </c>
      <c r="E207" s="893" t="s">
        <v>499</v>
      </c>
      <c r="F207" s="894" t="s">
        <v>604</v>
      </c>
      <c r="G207" s="894">
        <v>1</v>
      </c>
      <c r="H207" s="435">
        <v>2</v>
      </c>
      <c r="I207" s="895">
        <v>43831</v>
      </c>
      <c r="J207" s="893" t="s">
        <v>603</v>
      </c>
      <c r="K207" s="435"/>
    </row>
    <row r="208" spans="1:11" x14ac:dyDescent="0.35">
      <c r="A208" s="435" t="str">
        <f t="shared" si="3"/>
        <v>MassPort20</v>
      </c>
      <c r="B208" s="898">
        <v>20</v>
      </c>
      <c r="C208" s="898" t="s">
        <v>1157</v>
      </c>
      <c r="D208" s="435" t="s">
        <v>1839</v>
      </c>
      <c r="E208" s="893" t="s">
        <v>499</v>
      </c>
      <c r="F208" s="894" t="s">
        <v>604</v>
      </c>
      <c r="G208" s="894">
        <v>9</v>
      </c>
      <c r="H208" s="435">
        <v>18</v>
      </c>
      <c r="I208" s="895">
        <v>43831</v>
      </c>
      <c r="J208" s="893" t="s">
        <v>603</v>
      </c>
      <c r="K208" s="435"/>
    </row>
    <row r="209" spans="1:11" x14ac:dyDescent="0.35">
      <c r="A209" s="435" t="str">
        <f t="shared" si="3"/>
        <v>MassPort21</v>
      </c>
      <c r="B209" s="898">
        <v>21</v>
      </c>
      <c r="C209" s="898" t="s">
        <v>1157</v>
      </c>
      <c r="D209" s="435" t="s">
        <v>1840</v>
      </c>
      <c r="E209" s="893" t="s">
        <v>499</v>
      </c>
      <c r="F209" s="894" t="s">
        <v>604</v>
      </c>
      <c r="G209" s="894">
        <v>1</v>
      </c>
      <c r="H209" s="435">
        <v>2</v>
      </c>
      <c r="I209" s="895">
        <v>43831</v>
      </c>
      <c r="J209" s="893" t="s">
        <v>603</v>
      </c>
      <c r="K209" s="435"/>
    </row>
    <row r="210" spans="1:11" x14ac:dyDescent="0.35">
      <c r="A210" s="435" t="str">
        <f t="shared" si="3"/>
        <v>MassPort22</v>
      </c>
      <c r="B210" s="898">
        <v>22</v>
      </c>
      <c r="C210" s="435" t="s">
        <v>1157</v>
      </c>
      <c r="D210" s="435" t="s">
        <v>1840</v>
      </c>
      <c r="E210" s="893" t="s">
        <v>499</v>
      </c>
      <c r="F210" s="894" t="s">
        <v>604</v>
      </c>
      <c r="G210" s="894">
        <v>8</v>
      </c>
      <c r="H210" s="435">
        <v>16</v>
      </c>
      <c r="I210" s="895">
        <v>43831</v>
      </c>
      <c r="J210" s="893" t="s">
        <v>603</v>
      </c>
      <c r="K210" s="435"/>
    </row>
    <row r="211" spans="1:11" x14ac:dyDescent="0.35">
      <c r="A211" s="435" t="str">
        <f t="shared" si="3"/>
        <v>MassPort23</v>
      </c>
      <c r="B211" s="898">
        <v>23</v>
      </c>
      <c r="C211" s="898" t="s">
        <v>1157</v>
      </c>
      <c r="D211" s="435" t="s">
        <v>1841</v>
      </c>
      <c r="E211" s="893" t="s">
        <v>499</v>
      </c>
      <c r="F211" s="894" t="s">
        <v>604</v>
      </c>
      <c r="G211" s="894">
        <v>2</v>
      </c>
      <c r="H211" s="435">
        <v>2</v>
      </c>
      <c r="I211" s="895">
        <v>43282</v>
      </c>
      <c r="J211" s="893" t="s">
        <v>618</v>
      </c>
      <c r="K211" s="435"/>
    </row>
    <row r="212" spans="1:11" x14ac:dyDescent="0.35">
      <c r="A212" s="435" t="str">
        <f t="shared" si="3"/>
        <v>MassPort24</v>
      </c>
      <c r="B212" s="898">
        <v>24</v>
      </c>
      <c r="C212" s="898" t="s">
        <v>1157</v>
      </c>
      <c r="D212" s="435" t="s">
        <v>1841</v>
      </c>
      <c r="E212" s="893" t="s">
        <v>499</v>
      </c>
      <c r="F212" s="894" t="s">
        <v>604</v>
      </c>
      <c r="G212" s="894">
        <v>1</v>
      </c>
      <c r="H212" s="435">
        <v>2</v>
      </c>
      <c r="I212" s="895">
        <v>45108</v>
      </c>
      <c r="J212" s="893" t="s">
        <v>618</v>
      </c>
      <c r="K212" s="435"/>
    </row>
    <row r="213" spans="1:11" x14ac:dyDescent="0.35">
      <c r="A213" s="435" t="str">
        <f t="shared" si="3"/>
        <v>MassPort25</v>
      </c>
      <c r="B213" s="898">
        <v>25</v>
      </c>
      <c r="C213" s="435" t="s">
        <v>1157</v>
      </c>
      <c r="D213" s="435" t="s">
        <v>1842</v>
      </c>
      <c r="E213" s="893" t="s">
        <v>499</v>
      </c>
      <c r="F213" s="894" t="s">
        <v>604</v>
      </c>
      <c r="G213" s="894">
        <v>1</v>
      </c>
      <c r="H213" s="435">
        <v>2</v>
      </c>
      <c r="I213" s="895">
        <v>45108</v>
      </c>
      <c r="J213" s="893" t="s">
        <v>618</v>
      </c>
      <c r="K213" s="435"/>
    </row>
    <row r="214" spans="1:11" x14ac:dyDescent="0.35">
      <c r="A214" s="435" t="str">
        <f t="shared" si="3"/>
        <v>MassPort26</v>
      </c>
      <c r="B214" s="898">
        <v>26</v>
      </c>
      <c r="C214" s="898" t="s">
        <v>1157</v>
      </c>
      <c r="D214" s="435" t="s">
        <v>1843</v>
      </c>
      <c r="E214" s="893" t="s">
        <v>499</v>
      </c>
      <c r="F214" s="894" t="s">
        <v>604</v>
      </c>
      <c r="G214" s="894">
        <v>2</v>
      </c>
      <c r="H214" s="435">
        <v>4</v>
      </c>
      <c r="I214" s="895">
        <v>45108</v>
      </c>
      <c r="J214" s="893" t="s">
        <v>618</v>
      </c>
      <c r="K214" s="435"/>
    </row>
    <row r="215" spans="1:11" x14ac:dyDescent="0.35">
      <c r="A215" s="435" t="str">
        <f t="shared" si="3"/>
        <v>MassPort27</v>
      </c>
      <c r="B215" s="898">
        <v>27</v>
      </c>
      <c r="C215" s="898" t="s">
        <v>1157</v>
      </c>
      <c r="D215" s="435" t="s">
        <v>1844</v>
      </c>
      <c r="E215" s="893" t="s">
        <v>1923</v>
      </c>
      <c r="F215" s="894" t="s">
        <v>613</v>
      </c>
      <c r="G215" s="894">
        <v>2</v>
      </c>
      <c r="H215" s="435">
        <v>2</v>
      </c>
      <c r="I215" s="895">
        <v>45717</v>
      </c>
      <c r="J215" s="893" t="s">
        <v>1980</v>
      </c>
      <c r="K215" s="435"/>
    </row>
    <row r="216" spans="1:11" x14ac:dyDescent="0.35">
      <c r="A216" s="435" t="str">
        <f t="shared" si="3"/>
        <v>MassPort28</v>
      </c>
      <c r="B216" s="898">
        <v>28</v>
      </c>
      <c r="C216" s="435" t="s">
        <v>1157</v>
      </c>
      <c r="D216" s="435" t="s">
        <v>1797</v>
      </c>
      <c r="E216" s="893" t="s">
        <v>495</v>
      </c>
      <c r="F216" s="894" t="s">
        <v>604</v>
      </c>
      <c r="G216" s="894">
        <v>1</v>
      </c>
      <c r="H216" s="435">
        <v>2</v>
      </c>
      <c r="I216" s="895">
        <v>45566</v>
      </c>
      <c r="J216" s="893" t="s">
        <v>603</v>
      </c>
      <c r="K216" s="435"/>
    </row>
    <row r="217" spans="1:11" ht="29" x14ac:dyDescent="0.35">
      <c r="A217" s="435" t="str">
        <f t="shared" si="3"/>
        <v>MassPort29</v>
      </c>
      <c r="B217" s="898">
        <v>29</v>
      </c>
      <c r="C217" s="898" t="s">
        <v>1157</v>
      </c>
      <c r="D217" s="435" t="s">
        <v>1797</v>
      </c>
      <c r="E217" s="897" t="s">
        <v>1924</v>
      </c>
      <c r="F217" s="894" t="s">
        <v>604</v>
      </c>
      <c r="G217" s="894">
        <v>1</v>
      </c>
      <c r="H217" s="435">
        <v>1</v>
      </c>
      <c r="I217" s="895">
        <v>43647</v>
      </c>
      <c r="J217" s="901" t="s">
        <v>1981</v>
      </c>
      <c r="K217" s="435"/>
    </row>
    <row r="218" spans="1:11" ht="29" x14ac:dyDescent="0.35">
      <c r="A218" s="435" t="str">
        <f t="shared" si="3"/>
        <v>MBTA1</v>
      </c>
      <c r="B218" s="898">
        <v>1</v>
      </c>
      <c r="C218" s="435" t="s">
        <v>878</v>
      </c>
      <c r="D218" s="435" t="s">
        <v>879</v>
      </c>
      <c r="E218" s="896" t="s">
        <v>1280</v>
      </c>
      <c r="F218" s="894" t="s">
        <v>604</v>
      </c>
      <c r="G218" s="894">
        <v>1</v>
      </c>
      <c r="H218" s="435">
        <v>1</v>
      </c>
      <c r="I218" s="895" t="s">
        <v>2014</v>
      </c>
      <c r="J218" s="897" t="s">
        <v>603</v>
      </c>
      <c r="K218" s="435"/>
    </row>
    <row r="219" spans="1:11" x14ac:dyDescent="0.35">
      <c r="A219" s="435" t="str">
        <f t="shared" si="3"/>
        <v>MBTA2</v>
      </c>
      <c r="B219" s="898">
        <v>2</v>
      </c>
      <c r="C219" s="435" t="s">
        <v>878</v>
      </c>
      <c r="D219" s="435" t="s">
        <v>1567</v>
      </c>
      <c r="E219" s="893" t="s">
        <v>1568</v>
      </c>
      <c r="F219" s="894" t="s">
        <v>604</v>
      </c>
      <c r="G219" s="894">
        <v>1</v>
      </c>
      <c r="H219" s="435">
        <v>2</v>
      </c>
      <c r="I219" s="895">
        <v>44991</v>
      </c>
      <c r="J219" s="897" t="s">
        <v>603</v>
      </c>
      <c r="K219" s="435"/>
    </row>
    <row r="220" spans="1:11" x14ac:dyDescent="0.35">
      <c r="A220" s="435" t="str">
        <f t="shared" si="3"/>
        <v>MBTA3</v>
      </c>
      <c r="B220" s="898">
        <v>3</v>
      </c>
      <c r="C220" s="435" t="s">
        <v>878</v>
      </c>
      <c r="D220" s="435" t="s">
        <v>1567</v>
      </c>
      <c r="E220" s="893" t="s">
        <v>1569</v>
      </c>
      <c r="F220" s="894" t="s">
        <v>604</v>
      </c>
      <c r="G220" s="894">
        <v>1</v>
      </c>
      <c r="H220" s="435">
        <v>1</v>
      </c>
      <c r="I220" s="895">
        <v>44971</v>
      </c>
      <c r="J220" s="897" t="s">
        <v>603</v>
      </c>
      <c r="K220" s="435"/>
    </row>
    <row r="221" spans="1:11" x14ac:dyDescent="0.35">
      <c r="A221" s="435" t="str">
        <f t="shared" si="3"/>
        <v>MBTA4</v>
      </c>
      <c r="B221" s="898">
        <v>4</v>
      </c>
      <c r="C221" s="435" t="s">
        <v>878</v>
      </c>
      <c r="D221" s="435" t="s">
        <v>1570</v>
      </c>
      <c r="E221" s="893" t="s">
        <v>1571</v>
      </c>
      <c r="F221" s="894" t="s">
        <v>604</v>
      </c>
      <c r="G221" s="894">
        <v>2</v>
      </c>
      <c r="H221" s="435">
        <v>2</v>
      </c>
      <c r="I221" s="895">
        <v>44971</v>
      </c>
      <c r="J221" s="897" t="s">
        <v>603</v>
      </c>
      <c r="K221" s="435"/>
    </row>
    <row r="222" spans="1:11" x14ac:dyDescent="0.35">
      <c r="A222" s="435" t="str">
        <f t="shared" si="3"/>
        <v>MBTA5</v>
      </c>
      <c r="B222" s="898">
        <v>5</v>
      </c>
      <c r="C222" s="435" t="s">
        <v>878</v>
      </c>
      <c r="D222" s="435" t="s">
        <v>1572</v>
      </c>
      <c r="E222" s="893" t="s">
        <v>1573</v>
      </c>
      <c r="F222" s="894" t="s">
        <v>604</v>
      </c>
      <c r="G222" s="894">
        <v>3</v>
      </c>
      <c r="H222" s="435">
        <v>6</v>
      </c>
      <c r="I222" s="895">
        <v>45441</v>
      </c>
      <c r="J222" s="897" t="s">
        <v>603</v>
      </c>
      <c r="K222" s="435"/>
    </row>
    <row r="223" spans="1:11" x14ac:dyDescent="0.35">
      <c r="A223" s="435" t="str">
        <f t="shared" si="3"/>
        <v>MBTA6</v>
      </c>
      <c r="B223" s="898">
        <v>6</v>
      </c>
      <c r="C223" s="435" t="s">
        <v>878</v>
      </c>
      <c r="D223" s="435" t="s">
        <v>1574</v>
      </c>
      <c r="E223" s="893" t="s">
        <v>1575</v>
      </c>
      <c r="F223" s="894" t="s">
        <v>604</v>
      </c>
      <c r="G223" s="894">
        <v>2</v>
      </c>
      <c r="H223" s="435">
        <v>4</v>
      </c>
      <c r="I223" s="895">
        <v>45803</v>
      </c>
      <c r="J223" s="897" t="s">
        <v>603</v>
      </c>
      <c r="K223" s="435"/>
    </row>
    <row r="224" spans="1:11" x14ac:dyDescent="0.35">
      <c r="A224" s="435" t="str">
        <f t="shared" si="3"/>
        <v>MBTA7</v>
      </c>
      <c r="B224" s="898">
        <v>7</v>
      </c>
      <c r="C224" s="435" t="s">
        <v>878</v>
      </c>
      <c r="D224" s="435" t="s">
        <v>1576</v>
      </c>
      <c r="E224" s="893" t="s">
        <v>1577</v>
      </c>
      <c r="F224" s="894" t="s">
        <v>604</v>
      </c>
      <c r="G224" s="894">
        <v>3</v>
      </c>
      <c r="H224" s="435">
        <v>6</v>
      </c>
      <c r="I224" s="895">
        <v>45803</v>
      </c>
      <c r="J224" s="897" t="s">
        <v>603</v>
      </c>
      <c r="K224" s="435"/>
    </row>
    <row r="225" spans="1:11" x14ac:dyDescent="0.35">
      <c r="A225" s="435" t="str">
        <f t="shared" si="3"/>
        <v>MBTA8</v>
      </c>
      <c r="B225" s="898">
        <v>8</v>
      </c>
      <c r="C225" s="435" t="s">
        <v>878</v>
      </c>
      <c r="D225" s="435" t="s">
        <v>1576</v>
      </c>
      <c r="E225" s="893" t="s">
        <v>1577</v>
      </c>
      <c r="F225" s="894" t="s">
        <v>604</v>
      </c>
      <c r="G225" s="894">
        <v>1</v>
      </c>
      <c r="H225" s="435">
        <v>2</v>
      </c>
      <c r="I225" s="895">
        <v>45805</v>
      </c>
      <c r="J225" s="897" t="s">
        <v>603</v>
      </c>
      <c r="K225" s="435"/>
    </row>
    <row r="226" spans="1:11" x14ac:dyDescent="0.35">
      <c r="A226" s="435" t="str">
        <f t="shared" si="3"/>
        <v>MBTA9</v>
      </c>
      <c r="B226" s="898">
        <v>9</v>
      </c>
      <c r="C226" s="435" t="s">
        <v>878</v>
      </c>
      <c r="D226" s="435" t="s">
        <v>1578</v>
      </c>
      <c r="E226" s="893" t="s">
        <v>1579</v>
      </c>
      <c r="F226" s="894" t="s">
        <v>604</v>
      </c>
      <c r="G226" s="894">
        <v>2</v>
      </c>
      <c r="H226" s="435">
        <v>4</v>
      </c>
      <c r="I226" s="895">
        <v>45796</v>
      </c>
      <c r="J226" s="897" t="s">
        <v>603</v>
      </c>
      <c r="K226" s="435"/>
    </row>
    <row r="227" spans="1:11" x14ac:dyDescent="0.35">
      <c r="A227" s="435" t="str">
        <f t="shared" si="3"/>
        <v>MBTA10</v>
      </c>
      <c r="B227" s="898">
        <v>10</v>
      </c>
      <c r="C227" s="435" t="s">
        <v>878</v>
      </c>
      <c r="D227" s="435" t="s">
        <v>1578</v>
      </c>
      <c r="E227" s="893" t="s">
        <v>1972</v>
      </c>
      <c r="F227" s="894" t="s">
        <v>604</v>
      </c>
      <c r="G227" s="894">
        <v>1</v>
      </c>
      <c r="H227" s="435">
        <v>2</v>
      </c>
      <c r="I227" s="895">
        <v>45796</v>
      </c>
      <c r="J227" s="897" t="s">
        <v>603</v>
      </c>
      <c r="K227" s="435"/>
    </row>
    <row r="228" spans="1:11" x14ac:dyDescent="0.35">
      <c r="A228" s="435" t="str">
        <f t="shared" si="3"/>
        <v>MetroWest Regional Transit Authority1</v>
      </c>
      <c r="B228" s="898">
        <v>1</v>
      </c>
      <c r="C228" s="435" t="s">
        <v>881</v>
      </c>
      <c r="D228" s="435" t="s">
        <v>882</v>
      </c>
      <c r="E228" s="897" t="s">
        <v>883</v>
      </c>
      <c r="F228" s="894" t="s">
        <v>604</v>
      </c>
      <c r="G228" s="894">
        <v>1</v>
      </c>
      <c r="H228" s="435">
        <v>2</v>
      </c>
      <c r="I228" s="895">
        <v>43405</v>
      </c>
      <c r="J228" s="897" t="s">
        <v>618</v>
      </c>
      <c r="K228" s="435"/>
    </row>
    <row r="229" spans="1:11" x14ac:dyDescent="0.35">
      <c r="A229" s="435" t="str">
        <f t="shared" si="3"/>
        <v>Middlesex Community College1</v>
      </c>
      <c r="B229" s="898">
        <v>1</v>
      </c>
      <c r="C229" s="435" t="s">
        <v>1193</v>
      </c>
      <c r="D229" s="435" t="s">
        <v>1816</v>
      </c>
      <c r="E229" s="896" t="s">
        <v>1903</v>
      </c>
      <c r="F229" s="896" t="s">
        <v>604</v>
      </c>
      <c r="G229" s="896">
        <v>4</v>
      </c>
      <c r="H229" s="435">
        <v>4</v>
      </c>
      <c r="I229" s="895">
        <v>46108</v>
      </c>
      <c r="J229" s="896" t="s">
        <v>618</v>
      </c>
      <c r="K229" s="435"/>
    </row>
    <row r="230" spans="1:11" x14ac:dyDescent="0.35">
      <c r="A230" s="435" t="str">
        <f t="shared" si="3"/>
        <v>Middlesex Sheriff's Office1</v>
      </c>
      <c r="B230" s="898">
        <v>1</v>
      </c>
      <c r="C230" s="435" t="s">
        <v>1099</v>
      </c>
      <c r="D230" s="435" t="s">
        <v>1876</v>
      </c>
      <c r="E230" s="893" t="s">
        <v>1953</v>
      </c>
      <c r="F230" s="894" t="s">
        <v>604</v>
      </c>
      <c r="G230" s="894">
        <v>4</v>
      </c>
      <c r="H230" s="435">
        <v>8</v>
      </c>
      <c r="I230" s="895">
        <v>45717</v>
      </c>
      <c r="J230" s="893" t="s">
        <v>618</v>
      </c>
      <c r="K230" s="435"/>
    </row>
    <row r="231" spans="1:11" x14ac:dyDescent="0.35">
      <c r="A231" s="435" t="str">
        <f t="shared" si="3"/>
        <v>Military Division1</v>
      </c>
      <c r="B231" s="898">
        <v>1</v>
      </c>
      <c r="C231" s="898" t="s">
        <v>169</v>
      </c>
      <c r="D231" s="435" t="s">
        <v>1297</v>
      </c>
      <c r="E231" s="897" t="s">
        <v>1298</v>
      </c>
      <c r="F231" s="894" t="s">
        <v>604</v>
      </c>
      <c r="G231" s="894">
        <v>2</v>
      </c>
      <c r="H231" s="435">
        <v>4</v>
      </c>
      <c r="I231" s="895">
        <v>45264</v>
      </c>
      <c r="J231" s="897" t="s">
        <v>618</v>
      </c>
      <c r="K231" s="435"/>
    </row>
    <row r="232" spans="1:11" x14ac:dyDescent="0.35">
      <c r="A232" s="435" t="str">
        <f t="shared" si="3"/>
        <v>Mosquito Control Board1</v>
      </c>
      <c r="B232" s="898">
        <v>1</v>
      </c>
      <c r="C232" s="898" t="s">
        <v>1331</v>
      </c>
      <c r="D232" s="435" t="s">
        <v>1332</v>
      </c>
      <c r="E232" s="897" t="s">
        <v>1333</v>
      </c>
      <c r="F232" s="894" t="s">
        <v>604</v>
      </c>
      <c r="G232" s="894">
        <v>3</v>
      </c>
      <c r="H232" s="435">
        <v>4</v>
      </c>
      <c r="I232" s="895">
        <v>45352</v>
      </c>
      <c r="J232" s="897" t="s">
        <v>618</v>
      </c>
      <c r="K232" s="435"/>
    </row>
    <row r="233" spans="1:11" x14ac:dyDescent="0.35">
      <c r="A233" s="435" t="str">
        <f t="shared" si="3"/>
        <v>Mosquito Control Board2</v>
      </c>
      <c r="B233" s="898">
        <v>2</v>
      </c>
      <c r="C233" s="898" t="s">
        <v>1331</v>
      </c>
      <c r="D233" s="435" t="s">
        <v>1334</v>
      </c>
      <c r="E233" s="897" t="s">
        <v>1335</v>
      </c>
      <c r="F233" s="894" t="s">
        <v>604</v>
      </c>
      <c r="G233" s="894">
        <v>8</v>
      </c>
      <c r="H233" s="435">
        <v>8</v>
      </c>
      <c r="I233" s="895">
        <v>45303</v>
      </c>
      <c r="J233" s="897" t="s">
        <v>618</v>
      </c>
      <c r="K233" s="435"/>
    </row>
    <row r="234" spans="1:11" x14ac:dyDescent="0.35">
      <c r="A234" s="435" t="str">
        <f t="shared" si="3"/>
        <v>Mosquito Control Board3</v>
      </c>
      <c r="B234" s="898">
        <v>3</v>
      </c>
      <c r="C234" s="435" t="s">
        <v>1331</v>
      </c>
      <c r="D234" s="435" t="s">
        <v>1849</v>
      </c>
      <c r="E234" s="893" t="s">
        <v>1580</v>
      </c>
      <c r="F234" s="894" t="s">
        <v>604</v>
      </c>
      <c r="G234" s="894">
        <v>8</v>
      </c>
      <c r="H234" s="435">
        <v>8</v>
      </c>
      <c r="I234" s="895">
        <v>45623</v>
      </c>
      <c r="J234" s="893" t="s">
        <v>618</v>
      </c>
      <c r="K234" s="435"/>
    </row>
    <row r="235" spans="1:11" ht="29" x14ac:dyDescent="0.35">
      <c r="A235" s="435" t="str">
        <f t="shared" si="3"/>
        <v>Mosquito Control Board4</v>
      </c>
      <c r="B235" s="898">
        <v>4</v>
      </c>
      <c r="C235" s="435" t="s">
        <v>1331</v>
      </c>
      <c r="D235" s="435" t="s">
        <v>1894</v>
      </c>
      <c r="E235" s="896" t="s">
        <v>1967</v>
      </c>
      <c r="F235" s="894" t="s">
        <v>604</v>
      </c>
      <c r="G235" s="894">
        <v>2</v>
      </c>
      <c r="H235" s="435">
        <v>4</v>
      </c>
      <c r="I235" s="895">
        <v>45890</v>
      </c>
      <c r="J235" s="893" t="s">
        <v>618</v>
      </c>
      <c r="K235" s="435"/>
    </row>
    <row r="236" spans="1:11" x14ac:dyDescent="0.35">
      <c r="A236" s="435" t="str">
        <f t="shared" si="3"/>
        <v>Mt. Wachusett Community College1</v>
      </c>
      <c r="B236" s="898">
        <v>1</v>
      </c>
      <c r="C236" s="435" t="s">
        <v>1350</v>
      </c>
      <c r="D236" s="435" t="s">
        <v>1350</v>
      </c>
      <c r="E236" s="893" t="s">
        <v>501</v>
      </c>
      <c r="F236" s="894" t="s">
        <v>604</v>
      </c>
      <c r="G236" s="894">
        <v>3</v>
      </c>
      <c r="H236" s="435">
        <v>6</v>
      </c>
      <c r="I236" s="895">
        <v>43922</v>
      </c>
      <c r="J236" s="893" t="s">
        <v>603</v>
      </c>
      <c r="K236" s="435"/>
    </row>
    <row r="237" spans="1:11" x14ac:dyDescent="0.35">
      <c r="A237" s="435" t="str">
        <f t="shared" si="3"/>
        <v>Municipal Police Training Committee1</v>
      </c>
      <c r="B237" s="898">
        <v>1</v>
      </c>
      <c r="C237" s="435" t="s">
        <v>1340</v>
      </c>
      <c r="D237" s="898" t="s">
        <v>1341</v>
      </c>
      <c r="E237" s="897" t="s">
        <v>1342</v>
      </c>
      <c r="F237" s="894" t="s">
        <v>604</v>
      </c>
      <c r="G237" s="894">
        <v>1</v>
      </c>
      <c r="H237" s="898">
        <v>2</v>
      </c>
      <c r="I237" s="899">
        <v>45352</v>
      </c>
      <c r="J237" s="897" t="s">
        <v>618</v>
      </c>
      <c r="K237" s="898"/>
    </row>
    <row r="238" spans="1:11" x14ac:dyDescent="0.35">
      <c r="A238" s="435" t="str">
        <f t="shared" si="3"/>
        <v>Municipal Police Training Committee2</v>
      </c>
      <c r="B238" s="898">
        <v>2</v>
      </c>
      <c r="C238" s="898" t="s">
        <v>1340</v>
      </c>
      <c r="D238" s="435" t="s">
        <v>1581</v>
      </c>
      <c r="E238" s="897" t="s">
        <v>1582</v>
      </c>
      <c r="F238" s="894" t="s">
        <v>604</v>
      </c>
      <c r="G238" s="894">
        <v>2</v>
      </c>
      <c r="H238" s="435">
        <v>2</v>
      </c>
      <c r="I238" s="895">
        <v>45505</v>
      </c>
      <c r="J238" s="897" t="s">
        <v>618</v>
      </c>
      <c r="K238" s="435"/>
    </row>
    <row r="239" spans="1:11" x14ac:dyDescent="0.35">
      <c r="A239" s="435" t="str">
        <f t="shared" si="3"/>
        <v>MWRA1</v>
      </c>
      <c r="B239" s="898">
        <v>1</v>
      </c>
      <c r="C239" s="435" t="s">
        <v>554</v>
      </c>
      <c r="D239" s="435" t="s">
        <v>633</v>
      </c>
      <c r="E239" s="897" t="s">
        <v>634</v>
      </c>
      <c r="F239" s="894" t="s">
        <v>604</v>
      </c>
      <c r="G239" s="894">
        <v>2</v>
      </c>
      <c r="H239" s="435">
        <v>2</v>
      </c>
      <c r="I239" s="895" t="s">
        <v>1978</v>
      </c>
      <c r="J239" s="897" t="s">
        <v>618</v>
      </c>
      <c r="K239" s="435"/>
    </row>
    <row r="240" spans="1:11" x14ac:dyDescent="0.35">
      <c r="A240" s="435" t="str">
        <f t="shared" si="3"/>
        <v>MWRA2</v>
      </c>
      <c r="B240" s="898">
        <v>2</v>
      </c>
      <c r="C240" s="435" t="s">
        <v>554</v>
      </c>
      <c r="D240" s="435" t="s">
        <v>884</v>
      </c>
      <c r="E240" s="897" t="s">
        <v>885</v>
      </c>
      <c r="F240" s="894" t="s">
        <v>604</v>
      </c>
      <c r="G240" s="894">
        <v>2</v>
      </c>
      <c r="H240" s="435">
        <v>2</v>
      </c>
      <c r="I240" s="895" t="s">
        <v>1978</v>
      </c>
      <c r="J240" s="897" t="s">
        <v>618</v>
      </c>
      <c r="K240" s="435"/>
    </row>
    <row r="241" spans="1:11" x14ac:dyDescent="0.35">
      <c r="A241" s="435" t="str">
        <f t="shared" si="3"/>
        <v>MWRA3</v>
      </c>
      <c r="B241" s="898">
        <v>3</v>
      </c>
      <c r="C241" s="435" t="s">
        <v>554</v>
      </c>
      <c r="D241" s="435" t="s">
        <v>886</v>
      </c>
      <c r="E241" s="897" t="s">
        <v>632</v>
      </c>
      <c r="F241" s="894" t="s">
        <v>604</v>
      </c>
      <c r="G241" s="894">
        <v>2</v>
      </c>
      <c r="H241" s="435">
        <v>4</v>
      </c>
      <c r="I241" s="895">
        <v>43313</v>
      </c>
      <c r="J241" s="897" t="s">
        <v>618</v>
      </c>
      <c r="K241" s="435"/>
    </row>
    <row r="242" spans="1:11" x14ac:dyDescent="0.35">
      <c r="A242" s="435" t="str">
        <f t="shared" si="3"/>
        <v>MWRA4</v>
      </c>
      <c r="B242" s="898">
        <v>4</v>
      </c>
      <c r="C242" s="435" t="s">
        <v>554</v>
      </c>
      <c r="D242" s="435" t="s">
        <v>886</v>
      </c>
      <c r="E242" s="897" t="s">
        <v>632</v>
      </c>
      <c r="F242" s="894" t="s">
        <v>604</v>
      </c>
      <c r="G242" s="894">
        <v>2</v>
      </c>
      <c r="H242" s="435">
        <v>2</v>
      </c>
      <c r="I242" s="895" t="s">
        <v>1978</v>
      </c>
      <c r="J242" s="897" t="s">
        <v>618</v>
      </c>
      <c r="K242" s="435"/>
    </row>
    <row r="243" spans="1:11" x14ac:dyDescent="0.35">
      <c r="A243" s="435" t="str">
        <f t="shared" si="3"/>
        <v>MWRA5</v>
      </c>
      <c r="B243" s="898">
        <v>5</v>
      </c>
      <c r="C243" s="435" t="s">
        <v>554</v>
      </c>
      <c r="D243" s="435" t="s">
        <v>887</v>
      </c>
      <c r="E243" s="897" t="s">
        <v>635</v>
      </c>
      <c r="F243" s="894" t="s">
        <v>604</v>
      </c>
      <c r="G243" s="894">
        <v>1</v>
      </c>
      <c r="H243" s="435">
        <v>1</v>
      </c>
      <c r="I243" s="895" t="s">
        <v>1978</v>
      </c>
      <c r="J243" s="897" t="s">
        <v>618</v>
      </c>
      <c r="K243" s="435"/>
    </row>
    <row r="244" spans="1:11" x14ac:dyDescent="0.35">
      <c r="A244" s="435" t="str">
        <f t="shared" si="3"/>
        <v>MWRA6</v>
      </c>
      <c r="B244" s="898">
        <v>6</v>
      </c>
      <c r="C244" s="435" t="s">
        <v>554</v>
      </c>
      <c r="D244" s="435" t="s">
        <v>886</v>
      </c>
      <c r="E244" s="897" t="s">
        <v>632</v>
      </c>
      <c r="F244" s="894" t="s">
        <v>604</v>
      </c>
      <c r="G244" s="894">
        <v>4</v>
      </c>
      <c r="H244" s="435">
        <v>8</v>
      </c>
      <c r="I244" s="895" t="s">
        <v>1978</v>
      </c>
      <c r="J244" s="893" t="s">
        <v>618</v>
      </c>
      <c r="K244" s="435"/>
    </row>
    <row r="245" spans="1:11" x14ac:dyDescent="0.35">
      <c r="A245" s="435" t="str">
        <f t="shared" si="3"/>
        <v>MWRA7</v>
      </c>
      <c r="B245" s="898">
        <v>7</v>
      </c>
      <c r="C245" s="898" t="s">
        <v>554</v>
      </c>
      <c r="D245" s="435" t="s">
        <v>1583</v>
      </c>
      <c r="E245" s="893" t="s">
        <v>1584</v>
      </c>
      <c r="F245" s="894" t="s">
        <v>604</v>
      </c>
      <c r="G245" s="894">
        <v>2</v>
      </c>
      <c r="H245" s="435">
        <v>4</v>
      </c>
      <c r="I245" s="895">
        <v>45505</v>
      </c>
      <c r="J245" s="893" t="s">
        <v>618</v>
      </c>
      <c r="K245" s="435"/>
    </row>
    <row r="246" spans="1:11" x14ac:dyDescent="0.35">
      <c r="A246" s="435" t="str">
        <f t="shared" si="3"/>
        <v>MWRA8</v>
      </c>
      <c r="B246" s="898">
        <v>8</v>
      </c>
      <c r="C246" s="435" t="s">
        <v>554</v>
      </c>
      <c r="D246" s="435" t="s">
        <v>1896</v>
      </c>
      <c r="E246" s="896" t="s">
        <v>1970</v>
      </c>
      <c r="F246" s="894" t="s">
        <v>604</v>
      </c>
      <c r="G246" s="894">
        <v>5</v>
      </c>
      <c r="H246" s="435">
        <v>10</v>
      </c>
      <c r="I246" s="895">
        <v>45837</v>
      </c>
      <c r="J246" s="893" t="s">
        <v>618</v>
      </c>
      <c r="K246" s="435"/>
    </row>
    <row r="247" spans="1:11" x14ac:dyDescent="0.35">
      <c r="A247" s="435" t="str">
        <f t="shared" si="3"/>
        <v>North Shore Community College1</v>
      </c>
      <c r="B247" s="898">
        <v>1</v>
      </c>
      <c r="C247" s="435" t="s">
        <v>1809</v>
      </c>
      <c r="D247" s="898" t="s">
        <v>1294</v>
      </c>
      <c r="E247" s="897" t="s">
        <v>1295</v>
      </c>
      <c r="F247" s="894" t="s">
        <v>604</v>
      </c>
      <c r="G247" s="894">
        <v>2</v>
      </c>
      <c r="H247" s="898">
        <v>4</v>
      </c>
      <c r="I247" s="899">
        <v>45189</v>
      </c>
      <c r="J247" s="897" t="s">
        <v>603</v>
      </c>
      <c r="K247" s="898"/>
    </row>
    <row r="248" spans="1:11" x14ac:dyDescent="0.35">
      <c r="A248" s="435" t="str">
        <f t="shared" si="3"/>
        <v>North Shore Community College2</v>
      </c>
      <c r="B248" s="898">
        <v>2</v>
      </c>
      <c r="C248" s="435" t="s">
        <v>1809</v>
      </c>
      <c r="D248" s="898" t="s">
        <v>1296</v>
      </c>
      <c r="E248" s="897" t="s">
        <v>506</v>
      </c>
      <c r="F248" s="894" t="s">
        <v>604</v>
      </c>
      <c r="G248" s="894">
        <v>2</v>
      </c>
      <c r="H248" s="898">
        <v>4</v>
      </c>
      <c r="I248" s="899">
        <v>45143</v>
      </c>
      <c r="J248" s="897" t="s">
        <v>603</v>
      </c>
      <c r="K248" s="898"/>
    </row>
    <row r="249" spans="1:11" x14ac:dyDescent="0.35">
      <c r="A249" s="435" t="str">
        <f t="shared" si="3"/>
        <v>North Shore Community College3</v>
      </c>
      <c r="B249" s="898">
        <v>3</v>
      </c>
      <c r="C249" s="435" t="s">
        <v>1809</v>
      </c>
      <c r="D249" s="435" t="s">
        <v>1301</v>
      </c>
      <c r="E249" s="893" t="s">
        <v>506</v>
      </c>
      <c r="F249" s="894" t="s">
        <v>604</v>
      </c>
      <c r="G249" s="894">
        <v>2</v>
      </c>
      <c r="H249" s="435">
        <v>4</v>
      </c>
      <c r="I249" s="895">
        <v>45612</v>
      </c>
      <c r="J249" s="893" t="s">
        <v>618</v>
      </c>
      <c r="K249" s="435"/>
    </row>
    <row r="250" spans="1:11" x14ac:dyDescent="0.35">
      <c r="A250" s="435" t="str">
        <f t="shared" si="3"/>
        <v>North Shore Community College4</v>
      </c>
      <c r="B250" s="898">
        <v>4</v>
      </c>
      <c r="C250" s="435" t="s">
        <v>1809</v>
      </c>
      <c r="D250" s="435" t="s">
        <v>1299</v>
      </c>
      <c r="E250" s="893" t="s">
        <v>1300</v>
      </c>
      <c r="F250" s="894" t="s">
        <v>604</v>
      </c>
      <c r="G250" s="894">
        <v>2</v>
      </c>
      <c r="H250" s="435">
        <v>4</v>
      </c>
      <c r="I250" s="895">
        <v>45612</v>
      </c>
      <c r="J250" s="893" t="s">
        <v>618</v>
      </c>
      <c r="K250" s="435"/>
    </row>
    <row r="251" spans="1:11" x14ac:dyDescent="0.35">
      <c r="A251" s="435" t="str">
        <f t="shared" si="3"/>
        <v>Northern Essex Community College1</v>
      </c>
      <c r="B251" s="898">
        <v>1</v>
      </c>
      <c r="C251" s="435" t="s">
        <v>1813</v>
      </c>
      <c r="D251" s="435" t="s">
        <v>1831</v>
      </c>
      <c r="E251" s="893" t="s">
        <v>1922</v>
      </c>
      <c r="F251" s="894" t="s">
        <v>604</v>
      </c>
      <c r="G251" s="894">
        <v>1</v>
      </c>
      <c r="H251" s="435">
        <v>2</v>
      </c>
      <c r="I251" s="895">
        <v>45292</v>
      </c>
      <c r="J251" s="893" t="s">
        <v>603</v>
      </c>
      <c r="K251" s="435"/>
    </row>
    <row r="252" spans="1:11" x14ac:dyDescent="0.35">
      <c r="A252" s="435" t="str">
        <f t="shared" si="3"/>
        <v>Northern Essex Community College2</v>
      </c>
      <c r="B252" s="898">
        <v>2</v>
      </c>
      <c r="C252" s="435" t="s">
        <v>1813</v>
      </c>
      <c r="D252" s="435" t="s">
        <v>1831</v>
      </c>
      <c r="E252" s="893" t="s">
        <v>1922</v>
      </c>
      <c r="F252" s="894" t="s">
        <v>604</v>
      </c>
      <c r="G252" s="894">
        <v>1</v>
      </c>
      <c r="H252" s="435">
        <v>1</v>
      </c>
      <c r="I252" s="895">
        <v>45292</v>
      </c>
      <c r="J252" s="893" t="s">
        <v>603</v>
      </c>
      <c r="K252" s="435"/>
    </row>
    <row r="253" spans="1:11" x14ac:dyDescent="0.35">
      <c r="A253" s="435" t="str">
        <f t="shared" si="3"/>
        <v>Northern Essex Community College3</v>
      </c>
      <c r="B253" s="898">
        <v>3</v>
      </c>
      <c r="C253" s="898" t="s">
        <v>1813</v>
      </c>
      <c r="D253" s="435" t="s">
        <v>1831</v>
      </c>
      <c r="E253" s="893" t="s">
        <v>1922</v>
      </c>
      <c r="F253" s="894" t="s">
        <v>604</v>
      </c>
      <c r="G253" s="894">
        <v>1</v>
      </c>
      <c r="H253" s="435">
        <v>2</v>
      </c>
      <c r="I253" s="895">
        <v>45809</v>
      </c>
      <c r="J253" s="893" t="s">
        <v>1979</v>
      </c>
      <c r="K253" s="435"/>
    </row>
    <row r="254" spans="1:11" x14ac:dyDescent="0.35">
      <c r="A254" s="435" t="str">
        <f t="shared" si="3"/>
        <v>Northern Essex Community College4</v>
      </c>
      <c r="B254" s="898">
        <v>4</v>
      </c>
      <c r="C254" s="435" t="s">
        <v>1813</v>
      </c>
      <c r="D254" s="435" t="s">
        <v>1893</v>
      </c>
      <c r="E254" s="896" t="s">
        <v>1922</v>
      </c>
      <c r="F254" s="894" t="s">
        <v>604</v>
      </c>
      <c r="G254" s="894">
        <v>2</v>
      </c>
      <c r="H254" s="435">
        <v>4</v>
      </c>
      <c r="I254" s="895">
        <v>45805</v>
      </c>
      <c r="J254" s="893" t="s">
        <v>618</v>
      </c>
      <c r="K254" s="435"/>
    </row>
    <row r="255" spans="1:11" x14ac:dyDescent="0.35">
      <c r="A255" s="435" t="str">
        <f t="shared" si="3"/>
        <v>Parole Board1</v>
      </c>
      <c r="B255" s="898">
        <v>1</v>
      </c>
      <c r="C255" s="435" t="s">
        <v>1852</v>
      </c>
      <c r="D255" s="435" t="s">
        <v>1853</v>
      </c>
      <c r="E255" s="893" t="s">
        <v>1931</v>
      </c>
      <c r="F255" s="894" t="s">
        <v>604</v>
      </c>
      <c r="G255" s="894">
        <v>2</v>
      </c>
      <c r="H255" s="435">
        <v>2</v>
      </c>
      <c r="I255" s="895">
        <v>45649</v>
      </c>
      <c r="J255" s="893" t="s">
        <v>618</v>
      </c>
      <c r="K255" s="435"/>
    </row>
    <row r="256" spans="1:11" x14ac:dyDescent="0.35">
      <c r="A256" s="435" t="str">
        <f t="shared" si="3"/>
        <v>Quinsigamond Community College1</v>
      </c>
      <c r="B256" s="898">
        <v>1</v>
      </c>
      <c r="C256" s="435" t="s">
        <v>557</v>
      </c>
      <c r="D256" s="435" t="s">
        <v>636</v>
      </c>
      <c r="E256" s="897" t="s">
        <v>1281</v>
      </c>
      <c r="F256" s="894" t="s">
        <v>604</v>
      </c>
      <c r="G256" s="894">
        <v>1</v>
      </c>
      <c r="H256" s="435">
        <v>2</v>
      </c>
      <c r="I256" s="895" t="s">
        <v>2014</v>
      </c>
      <c r="J256" s="897" t="s">
        <v>603</v>
      </c>
      <c r="K256" s="435"/>
    </row>
    <row r="257" spans="1:11" x14ac:dyDescent="0.35">
      <c r="A257" s="435" t="str">
        <f t="shared" si="3"/>
        <v>Quinsigamond Community College2</v>
      </c>
      <c r="B257" s="898">
        <v>2</v>
      </c>
      <c r="C257" s="435" t="s">
        <v>557</v>
      </c>
      <c r="D257" s="435" t="s">
        <v>636</v>
      </c>
      <c r="E257" s="897" t="s">
        <v>1281</v>
      </c>
      <c r="F257" s="894" t="s">
        <v>604</v>
      </c>
      <c r="G257" s="894">
        <v>1</v>
      </c>
      <c r="H257" s="435">
        <v>2</v>
      </c>
      <c r="I257" s="895" t="s">
        <v>2014</v>
      </c>
      <c r="J257" s="897" t="s">
        <v>603</v>
      </c>
      <c r="K257" s="435"/>
    </row>
    <row r="258" spans="1:11" x14ac:dyDescent="0.35">
      <c r="A258" s="435" t="str">
        <f t="shared" ref="A258:A321" si="4">C258&amp;B258</f>
        <v>Quinsigamond Community College3</v>
      </c>
      <c r="B258" s="898">
        <v>3</v>
      </c>
      <c r="C258" s="435" t="s">
        <v>557</v>
      </c>
      <c r="D258" s="435" t="s">
        <v>557</v>
      </c>
      <c r="E258" s="893" t="s">
        <v>1281</v>
      </c>
      <c r="F258" s="894" t="s">
        <v>604</v>
      </c>
      <c r="G258" s="894">
        <v>6</v>
      </c>
      <c r="H258" s="435">
        <v>7</v>
      </c>
      <c r="I258" s="895" t="s">
        <v>2013</v>
      </c>
      <c r="J258" s="893" t="s">
        <v>618</v>
      </c>
      <c r="K258" s="435"/>
    </row>
    <row r="259" spans="1:11" x14ac:dyDescent="0.35">
      <c r="A259" s="435" t="str">
        <f t="shared" si="4"/>
        <v>Roxbury Community College1</v>
      </c>
      <c r="B259" s="898">
        <v>1</v>
      </c>
      <c r="C259" s="435" t="s">
        <v>888</v>
      </c>
      <c r="D259" s="435" t="s">
        <v>637</v>
      </c>
      <c r="E259" s="896" t="s">
        <v>509</v>
      </c>
      <c r="F259" s="894" t="s">
        <v>604</v>
      </c>
      <c r="G259" s="894">
        <v>3</v>
      </c>
      <c r="H259" s="435">
        <v>6</v>
      </c>
      <c r="I259" s="895" t="s">
        <v>2014</v>
      </c>
      <c r="J259" s="897" t="s">
        <v>603</v>
      </c>
      <c r="K259" s="435"/>
    </row>
    <row r="260" spans="1:11" x14ac:dyDescent="0.35">
      <c r="A260" s="435" t="str">
        <f t="shared" si="4"/>
        <v>Salem State University1</v>
      </c>
      <c r="B260" s="898">
        <v>1</v>
      </c>
      <c r="C260" s="435" t="s">
        <v>185</v>
      </c>
      <c r="D260" s="435" t="s">
        <v>638</v>
      </c>
      <c r="E260" s="896" t="s">
        <v>889</v>
      </c>
      <c r="F260" s="894" t="s">
        <v>604</v>
      </c>
      <c r="G260" s="894">
        <v>6</v>
      </c>
      <c r="H260" s="435">
        <v>12</v>
      </c>
      <c r="I260" s="895" t="s">
        <v>2014</v>
      </c>
      <c r="J260" s="897" t="s">
        <v>603</v>
      </c>
      <c r="K260" s="435"/>
    </row>
    <row r="261" spans="1:11" x14ac:dyDescent="0.35">
      <c r="A261" s="435" t="str">
        <f t="shared" si="4"/>
        <v>Salem State University2</v>
      </c>
      <c r="B261" s="898">
        <v>2</v>
      </c>
      <c r="C261" s="435" t="s">
        <v>185</v>
      </c>
      <c r="D261" s="435" t="s">
        <v>638</v>
      </c>
      <c r="E261" s="896" t="s">
        <v>1908</v>
      </c>
      <c r="F261" s="894" t="s">
        <v>604</v>
      </c>
      <c r="G261" s="894">
        <v>1</v>
      </c>
      <c r="H261" s="435">
        <v>2</v>
      </c>
      <c r="I261" s="895">
        <v>45839</v>
      </c>
      <c r="J261" s="897" t="s">
        <v>603</v>
      </c>
      <c r="K261" s="435"/>
    </row>
    <row r="262" spans="1:11" x14ac:dyDescent="0.35">
      <c r="A262" s="435" t="str">
        <f t="shared" si="4"/>
        <v>Salem State University3</v>
      </c>
      <c r="B262" s="898">
        <v>3</v>
      </c>
      <c r="C262" s="435" t="s">
        <v>185</v>
      </c>
      <c r="D262" s="897" t="s">
        <v>638</v>
      </c>
      <c r="E262" s="896" t="s">
        <v>890</v>
      </c>
      <c r="F262" s="894" t="s">
        <v>604</v>
      </c>
      <c r="G262" s="894">
        <v>2</v>
      </c>
      <c r="H262" s="897">
        <v>4</v>
      </c>
      <c r="I262" s="895" t="s">
        <v>2014</v>
      </c>
      <c r="J262" s="897" t="s">
        <v>603</v>
      </c>
      <c r="K262" s="897"/>
    </row>
    <row r="263" spans="1:11" x14ac:dyDescent="0.35">
      <c r="A263" s="435" t="str">
        <f t="shared" si="4"/>
        <v>Salem State University4</v>
      </c>
      <c r="B263" s="898">
        <v>4</v>
      </c>
      <c r="C263" s="435" t="s">
        <v>185</v>
      </c>
      <c r="D263" s="897" t="s">
        <v>638</v>
      </c>
      <c r="E263" s="896" t="s">
        <v>890</v>
      </c>
      <c r="F263" s="894" t="s">
        <v>604</v>
      </c>
      <c r="G263" s="894">
        <v>1</v>
      </c>
      <c r="H263" s="897">
        <v>1</v>
      </c>
      <c r="I263" s="895" t="s">
        <v>2014</v>
      </c>
      <c r="J263" s="897" t="s">
        <v>603</v>
      </c>
      <c r="K263" s="897"/>
    </row>
    <row r="264" spans="1:11" x14ac:dyDescent="0.35">
      <c r="A264" s="435" t="str">
        <f t="shared" si="4"/>
        <v>Salem State University5</v>
      </c>
      <c r="B264" s="898">
        <v>5</v>
      </c>
      <c r="C264" s="435" t="s">
        <v>185</v>
      </c>
      <c r="D264" s="898" t="s">
        <v>638</v>
      </c>
      <c r="E264" s="897" t="s">
        <v>512</v>
      </c>
      <c r="F264" s="894" t="s">
        <v>604</v>
      </c>
      <c r="G264" s="894">
        <v>2</v>
      </c>
      <c r="H264" s="898">
        <v>4</v>
      </c>
      <c r="I264" s="899">
        <v>44896</v>
      </c>
      <c r="J264" s="897" t="s">
        <v>847</v>
      </c>
      <c r="K264" s="898"/>
    </row>
    <row r="265" spans="1:11" x14ac:dyDescent="0.35">
      <c r="A265" s="435" t="str">
        <f t="shared" si="4"/>
        <v>Salem State University6</v>
      </c>
      <c r="B265" s="898">
        <v>6</v>
      </c>
      <c r="C265" s="435" t="s">
        <v>185</v>
      </c>
      <c r="D265" s="435" t="s">
        <v>1886</v>
      </c>
      <c r="E265" s="893" t="s">
        <v>1960</v>
      </c>
      <c r="F265" s="894" t="s">
        <v>604</v>
      </c>
      <c r="G265" s="894">
        <v>2</v>
      </c>
      <c r="H265" s="435">
        <v>4</v>
      </c>
      <c r="I265" s="895">
        <v>45717</v>
      </c>
      <c r="J265" s="893" t="s">
        <v>618</v>
      </c>
      <c r="K265" s="435"/>
    </row>
    <row r="266" spans="1:11" x14ac:dyDescent="0.35">
      <c r="A266" s="435" t="str">
        <f t="shared" si="4"/>
        <v>Springfield Technical Community College1</v>
      </c>
      <c r="B266" s="898">
        <v>1</v>
      </c>
      <c r="C266" s="435" t="s">
        <v>919</v>
      </c>
      <c r="D266" s="898" t="s">
        <v>919</v>
      </c>
      <c r="E266" s="897" t="s">
        <v>920</v>
      </c>
      <c r="F266" s="894" t="s">
        <v>604</v>
      </c>
      <c r="G266" s="894">
        <v>2</v>
      </c>
      <c r="H266" s="898">
        <v>4</v>
      </c>
      <c r="I266" s="895" t="s">
        <v>2014</v>
      </c>
      <c r="J266" s="897" t="s">
        <v>603</v>
      </c>
      <c r="K266" s="898"/>
    </row>
    <row r="267" spans="1:11" x14ac:dyDescent="0.35">
      <c r="A267" s="435" t="str">
        <f t="shared" si="4"/>
        <v>Springfield Technical Community College2</v>
      </c>
      <c r="B267" s="898">
        <v>2</v>
      </c>
      <c r="C267" s="435" t="s">
        <v>919</v>
      </c>
      <c r="D267" s="435" t="s">
        <v>1887</v>
      </c>
      <c r="E267" s="893" t="s">
        <v>920</v>
      </c>
      <c r="F267" s="894" t="s">
        <v>604</v>
      </c>
      <c r="G267" s="894">
        <v>1</v>
      </c>
      <c r="H267" s="435">
        <v>2</v>
      </c>
      <c r="I267" s="895">
        <v>45817</v>
      </c>
      <c r="J267" s="893" t="s">
        <v>618</v>
      </c>
      <c r="K267" s="435"/>
    </row>
    <row r="268" spans="1:11" x14ac:dyDescent="0.35">
      <c r="A268" s="435" t="str">
        <f t="shared" si="4"/>
        <v>Trial Court1</v>
      </c>
      <c r="B268" s="898">
        <v>1</v>
      </c>
      <c r="C268" s="435" t="s">
        <v>191</v>
      </c>
      <c r="D268" s="435" t="s">
        <v>1817</v>
      </c>
      <c r="E268" s="896" t="s">
        <v>1904</v>
      </c>
      <c r="F268" s="896" t="s">
        <v>604</v>
      </c>
      <c r="G268" s="896">
        <v>1</v>
      </c>
      <c r="H268" s="435">
        <v>2</v>
      </c>
      <c r="I268" s="895">
        <v>46142</v>
      </c>
      <c r="J268" s="896" t="s">
        <v>618</v>
      </c>
      <c r="K268" s="435"/>
    </row>
    <row r="269" spans="1:11" x14ac:dyDescent="0.35">
      <c r="A269" s="435" t="str">
        <f t="shared" si="4"/>
        <v>Trial Court2</v>
      </c>
      <c r="B269" s="898">
        <v>2</v>
      </c>
      <c r="C269" s="435" t="s">
        <v>191</v>
      </c>
      <c r="D269" s="435" t="s">
        <v>1864</v>
      </c>
      <c r="E269" s="893" t="s">
        <v>1941</v>
      </c>
      <c r="F269" s="894" t="s">
        <v>604</v>
      </c>
      <c r="G269" s="894">
        <v>2</v>
      </c>
      <c r="H269" s="435">
        <v>4</v>
      </c>
      <c r="I269" s="895">
        <v>45717</v>
      </c>
      <c r="J269" s="893" t="s">
        <v>618</v>
      </c>
      <c r="K269" s="435"/>
    </row>
    <row r="270" spans="1:11" x14ac:dyDescent="0.35">
      <c r="A270" s="435" t="str">
        <f t="shared" si="4"/>
        <v>Trial Court3</v>
      </c>
      <c r="B270" s="898">
        <v>3</v>
      </c>
      <c r="C270" s="435" t="s">
        <v>191</v>
      </c>
      <c r="D270" s="435" t="s">
        <v>1874</v>
      </c>
      <c r="E270" s="893" t="s">
        <v>1951</v>
      </c>
      <c r="F270" s="894" t="s">
        <v>604</v>
      </c>
      <c r="G270" s="894">
        <v>2</v>
      </c>
      <c r="H270" s="435">
        <v>4</v>
      </c>
      <c r="I270" s="895">
        <v>45717</v>
      </c>
      <c r="J270" s="893" t="s">
        <v>618</v>
      </c>
      <c r="K270" s="435"/>
    </row>
    <row r="271" spans="1:11" x14ac:dyDescent="0.35">
      <c r="A271" s="435" t="str">
        <f t="shared" si="4"/>
        <v>Trial Court4</v>
      </c>
      <c r="B271" s="898">
        <v>4</v>
      </c>
      <c r="C271" s="435" t="s">
        <v>191</v>
      </c>
      <c r="D271" s="435" t="s">
        <v>1875</v>
      </c>
      <c r="E271" s="893" t="s">
        <v>1952</v>
      </c>
      <c r="F271" s="894" t="s">
        <v>604</v>
      </c>
      <c r="G271" s="894">
        <v>2</v>
      </c>
      <c r="H271" s="435">
        <v>4</v>
      </c>
      <c r="I271" s="895">
        <v>45717</v>
      </c>
      <c r="J271" s="893" t="s">
        <v>618</v>
      </c>
      <c r="K271" s="435"/>
    </row>
    <row r="272" spans="1:11" ht="29" x14ac:dyDescent="0.35">
      <c r="A272" s="435" t="str">
        <f t="shared" si="4"/>
        <v>UMass Amherst1</v>
      </c>
      <c r="B272" s="898">
        <v>1</v>
      </c>
      <c r="C272" s="435" t="s">
        <v>192</v>
      </c>
      <c r="D272" s="435" t="s">
        <v>639</v>
      </c>
      <c r="E272" s="896" t="s">
        <v>515</v>
      </c>
      <c r="F272" s="894" t="s">
        <v>613</v>
      </c>
      <c r="G272" s="894">
        <v>1</v>
      </c>
      <c r="H272" s="435">
        <v>1</v>
      </c>
      <c r="I272" s="895">
        <v>42395</v>
      </c>
      <c r="J272" s="897" t="s">
        <v>603</v>
      </c>
      <c r="K272" s="435"/>
    </row>
    <row r="273" spans="1:11" x14ac:dyDescent="0.35">
      <c r="A273" s="435" t="str">
        <f t="shared" si="4"/>
        <v>UMass Amherst2</v>
      </c>
      <c r="B273" s="898">
        <v>2</v>
      </c>
      <c r="C273" s="435" t="s">
        <v>192</v>
      </c>
      <c r="D273" s="435" t="s">
        <v>639</v>
      </c>
      <c r="E273" s="897" t="s">
        <v>1282</v>
      </c>
      <c r="F273" s="894" t="s">
        <v>604</v>
      </c>
      <c r="G273" s="894">
        <v>2</v>
      </c>
      <c r="H273" s="435">
        <v>4</v>
      </c>
      <c r="I273" s="895" t="s">
        <v>2014</v>
      </c>
      <c r="J273" s="897" t="s">
        <v>603</v>
      </c>
      <c r="K273" s="435"/>
    </row>
    <row r="274" spans="1:11" x14ac:dyDescent="0.35">
      <c r="A274" s="435" t="str">
        <f t="shared" si="4"/>
        <v>UMass Amherst3</v>
      </c>
      <c r="B274" s="898">
        <v>3</v>
      </c>
      <c r="C274" s="435" t="s">
        <v>192</v>
      </c>
      <c r="D274" s="435" t="s">
        <v>639</v>
      </c>
      <c r="E274" s="897" t="s">
        <v>1917</v>
      </c>
      <c r="F274" s="894" t="s">
        <v>604</v>
      </c>
      <c r="G274" s="894">
        <v>1</v>
      </c>
      <c r="H274" s="435">
        <v>2</v>
      </c>
      <c r="I274" s="895" t="s">
        <v>2014</v>
      </c>
      <c r="J274" s="897" t="s">
        <v>603</v>
      </c>
      <c r="K274" s="435"/>
    </row>
    <row r="275" spans="1:11" ht="29" x14ac:dyDescent="0.35">
      <c r="A275" s="435" t="str">
        <f t="shared" si="4"/>
        <v>UMass Amherst4</v>
      </c>
      <c r="B275" s="898">
        <v>4</v>
      </c>
      <c r="C275" s="435" t="s">
        <v>192</v>
      </c>
      <c r="D275" s="435" t="s">
        <v>639</v>
      </c>
      <c r="E275" s="896" t="s">
        <v>893</v>
      </c>
      <c r="F275" s="894" t="s">
        <v>604</v>
      </c>
      <c r="G275" s="894">
        <v>2</v>
      </c>
      <c r="H275" s="435">
        <v>4</v>
      </c>
      <c r="I275" s="895" t="s">
        <v>2014</v>
      </c>
      <c r="J275" s="897" t="s">
        <v>603</v>
      </c>
      <c r="K275" s="435"/>
    </row>
    <row r="276" spans="1:11" x14ac:dyDescent="0.35">
      <c r="A276" s="435" t="str">
        <f t="shared" si="4"/>
        <v>UMass Amherst5</v>
      </c>
      <c r="B276" s="898">
        <v>5</v>
      </c>
      <c r="C276" s="435" t="s">
        <v>192</v>
      </c>
      <c r="D276" s="435" t="s">
        <v>639</v>
      </c>
      <c r="E276" s="897" t="s">
        <v>640</v>
      </c>
      <c r="F276" s="894" t="s">
        <v>604</v>
      </c>
      <c r="G276" s="894">
        <v>1</v>
      </c>
      <c r="H276" s="435">
        <v>2</v>
      </c>
      <c r="I276" s="895" t="s">
        <v>2014</v>
      </c>
      <c r="J276" s="897" t="s">
        <v>603</v>
      </c>
      <c r="K276" s="435"/>
    </row>
    <row r="277" spans="1:11" ht="43.5" x14ac:dyDescent="0.35">
      <c r="A277" s="435" t="str">
        <f t="shared" si="4"/>
        <v>UMass Amherst6</v>
      </c>
      <c r="B277" s="898">
        <v>6</v>
      </c>
      <c r="C277" s="435" t="s">
        <v>192</v>
      </c>
      <c r="D277" s="435" t="s">
        <v>639</v>
      </c>
      <c r="E277" s="896" t="s">
        <v>1283</v>
      </c>
      <c r="F277" s="894" t="s">
        <v>604</v>
      </c>
      <c r="G277" s="894">
        <v>2</v>
      </c>
      <c r="H277" s="435">
        <v>4</v>
      </c>
      <c r="I277" s="895" t="s">
        <v>2014</v>
      </c>
      <c r="J277" s="897" t="s">
        <v>603</v>
      </c>
      <c r="K277" s="435"/>
    </row>
    <row r="278" spans="1:11" ht="29" x14ac:dyDescent="0.35">
      <c r="A278" s="435" t="str">
        <f t="shared" si="4"/>
        <v>UMass Amherst7</v>
      </c>
      <c r="B278" s="898">
        <v>7</v>
      </c>
      <c r="C278" s="435" t="s">
        <v>192</v>
      </c>
      <c r="D278" s="435" t="s">
        <v>639</v>
      </c>
      <c r="E278" s="896" t="s">
        <v>893</v>
      </c>
      <c r="F278" s="894" t="s">
        <v>604</v>
      </c>
      <c r="G278" s="894">
        <v>2</v>
      </c>
      <c r="H278" s="435">
        <v>4</v>
      </c>
      <c r="I278" s="895" t="s">
        <v>2014</v>
      </c>
      <c r="J278" s="897" t="s">
        <v>603</v>
      </c>
      <c r="K278" s="435"/>
    </row>
    <row r="279" spans="1:11" x14ac:dyDescent="0.35">
      <c r="A279" s="435" t="str">
        <f t="shared" si="4"/>
        <v>UMass Amherst8</v>
      </c>
      <c r="B279" s="898">
        <v>8</v>
      </c>
      <c r="C279" s="435" t="s">
        <v>192</v>
      </c>
      <c r="D279" s="435" t="s">
        <v>639</v>
      </c>
      <c r="E279" s="897" t="s">
        <v>894</v>
      </c>
      <c r="F279" s="894" t="s">
        <v>604</v>
      </c>
      <c r="G279" s="894">
        <v>1</v>
      </c>
      <c r="H279" s="435">
        <v>2</v>
      </c>
      <c r="I279" s="895" t="s">
        <v>2014</v>
      </c>
      <c r="J279" s="897" t="s">
        <v>603</v>
      </c>
      <c r="K279" s="435"/>
    </row>
    <row r="280" spans="1:11" x14ac:dyDescent="0.35">
      <c r="A280" s="435" t="str">
        <f t="shared" si="4"/>
        <v>UMass Amherst9</v>
      </c>
      <c r="B280" s="898">
        <v>9</v>
      </c>
      <c r="C280" s="435" t="s">
        <v>192</v>
      </c>
      <c r="D280" s="435" t="s">
        <v>639</v>
      </c>
      <c r="E280" s="897" t="s">
        <v>908</v>
      </c>
      <c r="F280" s="894" t="s">
        <v>604</v>
      </c>
      <c r="G280" s="894">
        <v>1</v>
      </c>
      <c r="H280" s="435">
        <v>2</v>
      </c>
      <c r="I280" s="895" t="s">
        <v>2014</v>
      </c>
      <c r="J280" s="897" t="s">
        <v>603</v>
      </c>
      <c r="K280" s="435"/>
    </row>
    <row r="281" spans="1:11" x14ac:dyDescent="0.35">
      <c r="A281" s="435" t="str">
        <f t="shared" si="4"/>
        <v>UMass Amherst10</v>
      </c>
      <c r="B281" s="898">
        <v>10</v>
      </c>
      <c r="C281" s="435" t="s">
        <v>192</v>
      </c>
      <c r="D281" s="435" t="s">
        <v>639</v>
      </c>
      <c r="E281" s="897" t="s">
        <v>895</v>
      </c>
      <c r="F281" s="894" t="s">
        <v>604</v>
      </c>
      <c r="G281" s="894">
        <v>1</v>
      </c>
      <c r="H281" s="435">
        <v>2</v>
      </c>
      <c r="I281" s="895" t="s">
        <v>2014</v>
      </c>
      <c r="J281" s="897" t="s">
        <v>603</v>
      </c>
      <c r="K281" s="435"/>
    </row>
    <row r="282" spans="1:11" x14ac:dyDescent="0.35">
      <c r="A282" s="435" t="str">
        <f t="shared" si="4"/>
        <v>UMass Amherst11</v>
      </c>
      <c r="B282" s="898">
        <v>11</v>
      </c>
      <c r="C282" s="435" t="s">
        <v>192</v>
      </c>
      <c r="D282" s="435" t="s">
        <v>639</v>
      </c>
      <c r="E282" s="897" t="s">
        <v>900</v>
      </c>
      <c r="F282" s="894" t="s">
        <v>604</v>
      </c>
      <c r="G282" s="894">
        <v>4</v>
      </c>
      <c r="H282" s="435">
        <v>8</v>
      </c>
      <c r="I282" s="895" t="s">
        <v>2014</v>
      </c>
      <c r="J282" s="897" t="s">
        <v>603</v>
      </c>
      <c r="K282" s="435"/>
    </row>
    <row r="283" spans="1:11" x14ac:dyDescent="0.35">
      <c r="A283" s="435" t="str">
        <f t="shared" si="4"/>
        <v>UMass Amherst12</v>
      </c>
      <c r="B283" s="898">
        <v>12</v>
      </c>
      <c r="C283" s="435" t="s">
        <v>192</v>
      </c>
      <c r="D283" s="435" t="s">
        <v>639</v>
      </c>
      <c r="E283" s="896" t="s">
        <v>908</v>
      </c>
      <c r="F283" s="894" t="s">
        <v>604</v>
      </c>
      <c r="G283" s="894">
        <v>1</v>
      </c>
      <c r="H283" s="435">
        <v>2</v>
      </c>
      <c r="I283" s="895" t="s">
        <v>2014</v>
      </c>
      <c r="J283" s="897" t="s">
        <v>603</v>
      </c>
      <c r="K283" s="435"/>
    </row>
    <row r="284" spans="1:11" x14ac:dyDescent="0.35">
      <c r="A284" s="435" t="str">
        <f t="shared" si="4"/>
        <v>UMass Amherst13</v>
      </c>
      <c r="B284" s="898">
        <v>13</v>
      </c>
      <c r="C284" s="435" t="s">
        <v>192</v>
      </c>
      <c r="D284" s="435" t="s">
        <v>639</v>
      </c>
      <c r="E284" s="897" t="s">
        <v>909</v>
      </c>
      <c r="F284" s="894" t="s">
        <v>604</v>
      </c>
      <c r="G284" s="894">
        <v>1</v>
      </c>
      <c r="H284" s="435">
        <v>2</v>
      </c>
      <c r="I284" s="895" t="s">
        <v>2014</v>
      </c>
      <c r="J284" s="897" t="s">
        <v>603</v>
      </c>
      <c r="K284" s="435"/>
    </row>
    <row r="285" spans="1:11" x14ac:dyDescent="0.35">
      <c r="A285" s="435" t="str">
        <f t="shared" si="4"/>
        <v>UMass Amherst14</v>
      </c>
      <c r="B285" s="898">
        <v>14</v>
      </c>
      <c r="C285" s="435" t="s">
        <v>192</v>
      </c>
      <c r="D285" s="435" t="s">
        <v>639</v>
      </c>
      <c r="E285" s="897" t="s">
        <v>1288</v>
      </c>
      <c r="F285" s="894" t="s">
        <v>604</v>
      </c>
      <c r="G285" s="894">
        <v>2</v>
      </c>
      <c r="H285" s="435">
        <v>4</v>
      </c>
      <c r="I285" s="895">
        <v>44286</v>
      </c>
      <c r="J285" s="897" t="s">
        <v>603</v>
      </c>
      <c r="K285" s="435"/>
    </row>
    <row r="286" spans="1:11" x14ac:dyDescent="0.35">
      <c r="A286" s="435" t="str">
        <f t="shared" si="4"/>
        <v>UMass Amherst15</v>
      </c>
      <c r="B286" s="898">
        <v>15</v>
      </c>
      <c r="C286" s="898" t="s">
        <v>192</v>
      </c>
      <c r="D286" s="435" t="s">
        <v>639</v>
      </c>
      <c r="E286" s="897" t="s">
        <v>910</v>
      </c>
      <c r="F286" s="894" t="s">
        <v>604</v>
      </c>
      <c r="G286" s="894">
        <v>1</v>
      </c>
      <c r="H286" s="435">
        <v>2</v>
      </c>
      <c r="I286" s="895">
        <v>44756</v>
      </c>
      <c r="J286" s="897" t="s">
        <v>603</v>
      </c>
      <c r="K286" s="435"/>
    </row>
    <row r="287" spans="1:11" x14ac:dyDescent="0.35">
      <c r="A287" s="435" t="str">
        <f t="shared" si="4"/>
        <v>UMass Amherst16</v>
      </c>
      <c r="B287" s="898">
        <v>16</v>
      </c>
      <c r="C287" s="898" t="s">
        <v>192</v>
      </c>
      <c r="D287" s="435" t="s">
        <v>639</v>
      </c>
      <c r="E287" s="900" t="s">
        <v>1302</v>
      </c>
      <c r="F287" s="894" t="s">
        <v>604</v>
      </c>
      <c r="G287" s="894">
        <v>1</v>
      </c>
      <c r="H287" s="435">
        <v>2</v>
      </c>
      <c r="I287" s="895">
        <v>44583</v>
      </c>
      <c r="J287" s="900" t="s">
        <v>603</v>
      </c>
      <c r="K287" s="435"/>
    </row>
    <row r="288" spans="1:11" x14ac:dyDescent="0.35">
      <c r="A288" s="435" t="str">
        <f t="shared" si="4"/>
        <v>UMass Amherst17</v>
      </c>
      <c r="B288" s="898">
        <v>17</v>
      </c>
      <c r="C288" s="898" t="s">
        <v>192</v>
      </c>
      <c r="D288" s="435" t="s">
        <v>639</v>
      </c>
      <c r="E288" s="900" t="s">
        <v>1302</v>
      </c>
      <c r="F288" s="894" t="s">
        <v>604</v>
      </c>
      <c r="G288" s="894">
        <v>1</v>
      </c>
      <c r="H288" s="435">
        <v>2</v>
      </c>
      <c r="I288" s="895">
        <v>44583</v>
      </c>
      <c r="J288" s="900" t="s">
        <v>603</v>
      </c>
      <c r="K288" s="435"/>
    </row>
    <row r="289" spans="1:11" x14ac:dyDescent="0.35">
      <c r="A289" s="435" t="str">
        <f t="shared" si="4"/>
        <v>UMass Amherst18</v>
      </c>
      <c r="B289" s="898">
        <v>18</v>
      </c>
      <c r="C289" s="898" t="s">
        <v>192</v>
      </c>
      <c r="D289" s="435" t="s">
        <v>639</v>
      </c>
      <c r="E289" s="900" t="s">
        <v>1303</v>
      </c>
      <c r="F289" s="894" t="s">
        <v>604</v>
      </c>
      <c r="G289" s="894">
        <v>1</v>
      </c>
      <c r="H289" s="435">
        <v>2</v>
      </c>
      <c r="I289" s="895">
        <v>44679</v>
      </c>
      <c r="J289" s="900" t="s">
        <v>603</v>
      </c>
      <c r="K289" s="435"/>
    </row>
    <row r="290" spans="1:11" x14ac:dyDescent="0.35">
      <c r="A290" s="435" t="str">
        <f t="shared" si="4"/>
        <v>UMass Amherst19</v>
      </c>
      <c r="B290" s="898">
        <v>19</v>
      </c>
      <c r="C290" s="435" t="s">
        <v>192</v>
      </c>
      <c r="D290" s="435" t="s">
        <v>639</v>
      </c>
      <c r="E290" s="900" t="s">
        <v>900</v>
      </c>
      <c r="F290" s="894" t="s">
        <v>604</v>
      </c>
      <c r="G290" s="894">
        <v>1</v>
      </c>
      <c r="H290" s="435">
        <v>2</v>
      </c>
      <c r="I290" s="895">
        <v>44104</v>
      </c>
      <c r="J290" s="900" t="s">
        <v>603</v>
      </c>
      <c r="K290" s="435"/>
    </row>
    <row r="291" spans="1:11" x14ac:dyDescent="0.35">
      <c r="A291" s="435" t="str">
        <f t="shared" si="4"/>
        <v>UMass Amherst20</v>
      </c>
      <c r="B291" s="898">
        <v>20</v>
      </c>
      <c r="C291" s="435" t="s">
        <v>192</v>
      </c>
      <c r="D291" s="435" t="s">
        <v>639</v>
      </c>
      <c r="E291" s="900" t="s">
        <v>900</v>
      </c>
      <c r="F291" s="894" t="s">
        <v>604</v>
      </c>
      <c r="G291" s="894">
        <v>1</v>
      </c>
      <c r="H291" s="435">
        <v>2</v>
      </c>
      <c r="I291" s="895">
        <v>44104</v>
      </c>
      <c r="J291" s="900" t="s">
        <v>603</v>
      </c>
      <c r="K291" s="435"/>
    </row>
    <row r="292" spans="1:11" x14ac:dyDescent="0.35">
      <c r="A292" s="435" t="str">
        <f t="shared" si="4"/>
        <v>UMass Amherst21</v>
      </c>
      <c r="B292" s="898">
        <v>21</v>
      </c>
      <c r="C292" s="435" t="s">
        <v>192</v>
      </c>
      <c r="D292" s="435" t="s">
        <v>639</v>
      </c>
      <c r="E292" s="900" t="s">
        <v>900</v>
      </c>
      <c r="F292" s="894" t="s">
        <v>604</v>
      </c>
      <c r="G292" s="894">
        <v>1</v>
      </c>
      <c r="H292" s="435">
        <v>2</v>
      </c>
      <c r="I292" s="895">
        <v>44104</v>
      </c>
      <c r="J292" s="900" t="s">
        <v>603</v>
      </c>
      <c r="K292" s="435"/>
    </row>
    <row r="293" spans="1:11" x14ac:dyDescent="0.35">
      <c r="A293" s="435" t="str">
        <f t="shared" si="4"/>
        <v>UMass Amherst22</v>
      </c>
      <c r="B293" s="898">
        <v>22</v>
      </c>
      <c r="C293" s="435" t="s">
        <v>192</v>
      </c>
      <c r="D293" s="435" t="s">
        <v>639</v>
      </c>
      <c r="E293" s="900" t="s">
        <v>892</v>
      </c>
      <c r="F293" s="894" t="s">
        <v>604</v>
      </c>
      <c r="G293" s="894">
        <v>1</v>
      </c>
      <c r="H293" s="435">
        <v>2</v>
      </c>
      <c r="I293" s="895">
        <v>41743</v>
      </c>
      <c r="J293" s="900" t="s">
        <v>603</v>
      </c>
      <c r="K293" s="435"/>
    </row>
    <row r="294" spans="1:11" x14ac:dyDescent="0.35">
      <c r="A294" s="435" t="str">
        <f t="shared" si="4"/>
        <v>UMass Amherst23</v>
      </c>
      <c r="B294" s="898">
        <v>23</v>
      </c>
      <c r="C294" s="435" t="s">
        <v>192</v>
      </c>
      <c r="D294" s="435" t="s">
        <v>639</v>
      </c>
      <c r="E294" s="900" t="s">
        <v>893</v>
      </c>
      <c r="F294" s="894" t="s">
        <v>604</v>
      </c>
      <c r="G294" s="894">
        <v>1</v>
      </c>
      <c r="H294" s="435">
        <v>2</v>
      </c>
      <c r="I294" s="895">
        <v>41808</v>
      </c>
      <c r="J294" s="900" t="s">
        <v>603</v>
      </c>
      <c r="K294" s="435"/>
    </row>
    <row r="295" spans="1:11" x14ac:dyDescent="0.35">
      <c r="A295" s="435" t="str">
        <f t="shared" si="4"/>
        <v>UMass Amherst24</v>
      </c>
      <c r="B295" s="898">
        <v>24</v>
      </c>
      <c r="C295" s="435" t="s">
        <v>192</v>
      </c>
      <c r="D295" s="435" t="s">
        <v>639</v>
      </c>
      <c r="E295" s="900" t="s">
        <v>893</v>
      </c>
      <c r="F295" s="894" t="s">
        <v>604</v>
      </c>
      <c r="G295" s="894">
        <v>1</v>
      </c>
      <c r="H295" s="435">
        <v>2</v>
      </c>
      <c r="I295" s="895">
        <v>42382</v>
      </c>
      <c r="J295" s="900" t="s">
        <v>603</v>
      </c>
      <c r="K295" s="435"/>
    </row>
    <row r="296" spans="1:11" x14ac:dyDescent="0.35">
      <c r="A296" s="435" t="str">
        <f t="shared" si="4"/>
        <v>UMass Amherst25</v>
      </c>
      <c r="B296" s="898">
        <v>25</v>
      </c>
      <c r="C296" s="435" t="s">
        <v>192</v>
      </c>
      <c r="D296" s="435" t="s">
        <v>639</v>
      </c>
      <c r="E296" s="900" t="s">
        <v>1304</v>
      </c>
      <c r="F296" s="894" t="s">
        <v>604</v>
      </c>
      <c r="G296" s="894">
        <v>1</v>
      </c>
      <c r="H296" s="435">
        <v>2</v>
      </c>
      <c r="I296" s="895">
        <v>45019</v>
      </c>
      <c r="J296" s="900" t="s">
        <v>603</v>
      </c>
      <c r="K296" s="435"/>
    </row>
    <row r="297" spans="1:11" x14ac:dyDescent="0.35">
      <c r="A297" s="435" t="str">
        <f t="shared" si="4"/>
        <v>UMass Amherst26</v>
      </c>
      <c r="B297" s="898">
        <v>26</v>
      </c>
      <c r="C297" s="898" t="s">
        <v>192</v>
      </c>
      <c r="D297" s="435" t="s">
        <v>639</v>
      </c>
      <c r="E297" s="900" t="s">
        <v>1288</v>
      </c>
      <c r="F297" s="894" t="s">
        <v>604</v>
      </c>
      <c r="G297" s="894">
        <v>1</v>
      </c>
      <c r="H297" s="435">
        <v>2</v>
      </c>
      <c r="I297" s="895">
        <v>44286</v>
      </c>
      <c r="J297" s="900" t="s">
        <v>603</v>
      </c>
      <c r="K297" s="435"/>
    </row>
    <row r="298" spans="1:11" x14ac:dyDescent="0.35">
      <c r="A298" s="435" t="str">
        <f t="shared" si="4"/>
        <v>UMass Amherst27</v>
      </c>
      <c r="B298" s="898">
        <v>27</v>
      </c>
      <c r="C298" s="898" t="s">
        <v>192</v>
      </c>
      <c r="D298" s="435" t="s">
        <v>639</v>
      </c>
      <c r="E298" s="900" t="s">
        <v>910</v>
      </c>
      <c r="F298" s="894" t="s">
        <v>604</v>
      </c>
      <c r="G298" s="894">
        <v>1</v>
      </c>
      <c r="H298" s="435">
        <v>2</v>
      </c>
      <c r="I298" s="895">
        <v>44756</v>
      </c>
      <c r="J298" s="900" t="s">
        <v>603</v>
      </c>
      <c r="K298" s="435"/>
    </row>
    <row r="299" spans="1:11" x14ac:dyDescent="0.35">
      <c r="A299" s="435" t="str">
        <f t="shared" si="4"/>
        <v>UMass Amherst28</v>
      </c>
      <c r="B299" s="898">
        <v>28</v>
      </c>
      <c r="C299" s="898" t="s">
        <v>192</v>
      </c>
      <c r="D299" s="435" t="s">
        <v>639</v>
      </c>
      <c r="E299" s="900" t="s">
        <v>1585</v>
      </c>
      <c r="F299" s="894" t="s">
        <v>604</v>
      </c>
      <c r="G299" s="894">
        <v>1</v>
      </c>
      <c r="H299" s="435">
        <v>2</v>
      </c>
      <c r="I299" s="895">
        <v>45405</v>
      </c>
      <c r="J299" s="900" t="s">
        <v>603</v>
      </c>
      <c r="K299" s="435"/>
    </row>
    <row r="300" spans="1:11" x14ac:dyDescent="0.35">
      <c r="A300" s="435" t="str">
        <f t="shared" si="4"/>
        <v>UMass Amherst29</v>
      </c>
      <c r="B300" s="898">
        <v>29</v>
      </c>
      <c r="C300" s="898" t="s">
        <v>192</v>
      </c>
      <c r="D300" s="435" t="s">
        <v>639</v>
      </c>
      <c r="E300" s="900" t="s">
        <v>1586</v>
      </c>
      <c r="F300" s="894" t="s">
        <v>604</v>
      </c>
      <c r="G300" s="894">
        <v>3</v>
      </c>
      <c r="H300" s="435">
        <v>6</v>
      </c>
      <c r="I300" s="895">
        <v>45441</v>
      </c>
      <c r="J300" s="900" t="s">
        <v>603</v>
      </c>
      <c r="K300" s="435"/>
    </row>
    <row r="301" spans="1:11" x14ac:dyDescent="0.35">
      <c r="A301" s="435" t="str">
        <f t="shared" si="4"/>
        <v>UMass Amherst30</v>
      </c>
      <c r="B301" s="898">
        <v>30</v>
      </c>
      <c r="C301" s="435" t="s">
        <v>192</v>
      </c>
      <c r="D301" s="435" t="s">
        <v>639</v>
      </c>
      <c r="E301" s="897" t="s">
        <v>1925</v>
      </c>
      <c r="F301" s="894" t="s">
        <v>604</v>
      </c>
      <c r="G301" s="894">
        <v>2</v>
      </c>
      <c r="H301" s="435">
        <v>4</v>
      </c>
      <c r="I301" s="895">
        <v>45950</v>
      </c>
      <c r="J301" s="900" t="s">
        <v>603</v>
      </c>
      <c r="K301" s="435"/>
    </row>
    <row r="302" spans="1:11" x14ac:dyDescent="0.35">
      <c r="A302" s="435" t="str">
        <f t="shared" si="4"/>
        <v>UMass Amherst31</v>
      </c>
      <c r="B302" s="898">
        <v>31</v>
      </c>
      <c r="C302" s="435" t="s">
        <v>192</v>
      </c>
      <c r="D302" s="435" t="s">
        <v>639</v>
      </c>
      <c r="E302" s="897" t="s">
        <v>1586</v>
      </c>
      <c r="F302" s="894" t="s">
        <v>604</v>
      </c>
      <c r="G302" s="894">
        <v>2</v>
      </c>
      <c r="H302" s="435">
        <v>4</v>
      </c>
      <c r="I302" s="895">
        <v>45441</v>
      </c>
      <c r="J302" s="900" t="s">
        <v>603</v>
      </c>
      <c r="K302" s="435"/>
    </row>
    <row r="303" spans="1:11" x14ac:dyDescent="0.35">
      <c r="A303" s="435" t="str">
        <f t="shared" si="4"/>
        <v>UMass Amherst32</v>
      </c>
      <c r="B303" s="898">
        <v>32</v>
      </c>
      <c r="C303" s="435" t="s">
        <v>192</v>
      </c>
      <c r="D303" s="435" t="s">
        <v>639</v>
      </c>
      <c r="E303" s="897" t="s">
        <v>893</v>
      </c>
      <c r="F303" s="894" t="s">
        <v>613</v>
      </c>
      <c r="G303" s="894">
        <v>1</v>
      </c>
      <c r="H303" s="435">
        <v>1</v>
      </c>
      <c r="I303" s="895">
        <v>45883</v>
      </c>
      <c r="J303" s="900" t="s">
        <v>603</v>
      </c>
      <c r="K303" s="435"/>
    </row>
    <row r="304" spans="1:11" x14ac:dyDescent="0.35">
      <c r="A304" s="435" t="str">
        <f t="shared" si="4"/>
        <v>UMass Amherst33</v>
      </c>
      <c r="B304" s="898">
        <v>33</v>
      </c>
      <c r="C304" s="435" t="s">
        <v>192</v>
      </c>
      <c r="D304" s="435" t="s">
        <v>639</v>
      </c>
      <c r="E304" s="897" t="s">
        <v>1926</v>
      </c>
      <c r="F304" s="894" t="s">
        <v>604</v>
      </c>
      <c r="G304" s="894">
        <v>4</v>
      </c>
      <c r="H304" s="435">
        <v>8</v>
      </c>
      <c r="I304" s="895">
        <v>44077</v>
      </c>
      <c r="J304" s="900" t="s">
        <v>603</v>
      </c>
      <c r="K304" s="435"/>
    </row>
    <row r="305" spans="1:11" x14ac:dyDescent="0.35">
      <c r="A305" s="435" t="str">
        <f t="shared" si="4"/>
        <v>UMass Amherst34</v>
      </c>
      <c r="B305" s="898">
        <v>34</v>
      </c>
      <c r="C305" s="435" t="s">
        <v>192</v>
      </c>
      <c r="D305" s="435" t="s">
        <v>639</v>
      </c>
      <c r="E305" s="897" t="s">
        <v>1927</v>
      </c>
      <c r="F305" s="894" t="s">
        <v>604</v>
      </c>
      <c r="G305" s="894">
        <v>1</v>
      </c>
      <c r="H305" s="435">
        <v>2</v>
      </c>
      <c r="I305" s="895">
        <v>45961</v>
      </c>
      <c r="J305" s="900" t="s">
        <v>603</v>
      </c>
      <c r="K305" s="435"/>
    </row>
    <row r="306" spans="1:11" x14ac:dyDescent="0.35">
      <c r="A306" s="435" t="str">
        <f t="shared" si="4"/>
        <v>UMass Amherst35</v>
      </c>
      <c r="B306" s="898">
        <v>35</v>
      </c>
      <c r="C306" s="435" t="s">
        <v>192</v>
      </c>
      <c r="D306" s="435" t="s">
        <v>639</v>
      </c>
      <c r="E306" s="897" t="s">
        <v>892</v>
      </c>
      <c r="F306" s="894" t="s">
        <v>604</v>
      </c>
      <c r="G306" s="894">
        <v>1</v>
      </c>
      <c r="H306" s="435">
        <v>2</v>
      </c>
      <c r="I306" s="895">
        <v>41743</v>
      </c>
      <c r="J306" s="900" t="s">
        <v>603</v>
      </c>
      <c r="K306" s="435"/>
    </row>
    <row r="307" spans="1:11" x14ac:dyDescent="0.35">
      <c r="A307" s="435" t="str">
        <f t="shared" si="4"/>
        <v>UMass Boston1</v>
      </c>
      <c r="B307" s="898">
        <v>1</v>
      </c>
      <c r="C307" s="435" t="s">
        <v>197</v>
      </c>
      <c r="D307" s="435" t="s">
        <v>896</v>
      </c>
      <c r="E307" s="897" t="s">
        <v>1587</v>
      </c>
      <c r="F307" s="894"/>
      <c r="G307" s="894">
        <v>0</v>
      </c>
      <c r="H307" s="435"/>
      <c r="I307" s="895">
        <v>45352</v>
      </c>
      <c r="J307" s="897" t="s">
        <v>603</v>
      </c>
      <c r="K307" s="435"/>
    </row>
    <row r="308" spans="1:11" x14ac:dyDescent="0.35">
      <c r="A308" s="435" t="str">
        <f t="shared" si="4"/>
        <v>UMass Boston2</v>
      </c>
      <c r="B308" s="898">
        <v>2</v>
      </c>
      <c r="C308" s="435" t="s">
        <v>197</v>
      </c>
      <c r="D308" s="435" t="s">
        <v>896</v>
      </c>
      <c r="E308" s="897" t="s">
        <v>1284</v>
      </c>
      <c r="F308" s="894" t="s">
        <v>604</v>
      </c>
      <c r="G308" s="894">
        <v>15</v>
      </c>
      <c r="H308" s="435">
        <v>15</v>
      </c>
      <c r="I308" s="895">
        <v>45352</v>
      </c>
      <c r="J308" s="897" t="s">
        <v>603</v>
      </c>
      <c r="K308" s="435"/>
    </row>
    <row r="309" spans="1:11" ht="29" x14ac:dyDescent="0.35">
      <c r="A309" s="435" t="str">
        <f t="shared" si="4"/>
        <v>UMass Boston3</v>
      </c>
      <c r="B309" s="898">
        <v>3</v>
      </c>
      <c r="C309" s="435" t="s">
        <v>197</v>
      </c>
      <c r="D309" s="435" t="s">
        <v>197</v>
      </c>
      <c r="E309" s="896" t="s">
        <v>1966</v>
      </c>
      <c r="F309" s="894" t="s">
        <v>604</v>
      </c>
      <c r="G309" s="894">
        <v>2</v>
      </c>
      <c r="H309" s="435">
        <v>4</v>
      </c>
      <c r="I309" s="895">
        <v>45825</v>
      </c>
      <c r="J309" s="893" t="s">
        <v>618</v>
      </c>
      <c r="K309" s="435"/>
    </row>
    <row r="310" spans="1:11" x14ac:dyDescent="0.35">
      <c r="A310" s="435" t="str">
        <f t="shared" si="4"/>
        <v>UMass Chan Medical School1</v>
      </c>
      <c r="B310" s="898">
        <v>1</v>
      </c>
      <c r="C310" s="435" t="s">
        <v>899</v>
      </c>
      <c r="D310" s="898" t="s">
        <v>1825</v>
      </c>
      <c r="E310" s="897" t="s">
        <v>645</v>
      </c>
      <c r="F310" s="894" t="s">
        <v>604</v>
      </c>
      <c r="G310" s="894">
        <v>18</v>
      </c>
      <c r="H310" s="898">
        <v>36</v>
      </c>
      <c r="I310" s="895" t="s">
        <v>2014</v>
      </c>
      <c r="J310" s="897" t="s">
        <v>603</v>
      </c>
      <c r="K310" s="898"/>
    </row>
    <row r="311" spans="1:11" x14ac:dyDescent="0.35">
      <c r="A311" s="435" t="str">
        <f t="shared" si="4"/>
        <v>UMass Chan Medical School2</v>
      </c>
      <c r="B311" s="898">
        <v>2</v>
      </c>
      <c r="C311" s="435" t="s">
        <v>899</v>
      </c>
      <c r="D311" s="898" t="s">
        <v>1825</v>
      </c>
      <c r="E311" s="897" t="s">
        <v>897</v>
      </c>
      <c r="F311" s="894" t="s">
        <v>604</v>
      </c>
      <c r="G311" s="894">
        <v>16</v>
      </c>
      <c r="H311" s="898">
        <v>32</v>
      </c>
      <c r="I311" s="895" t="s">
        <v>2014</v>
      </c>
      <c r="J311" s="897" t="s">
        <v>877</v>
      </c>
      <c r="K311" s="898"/>
    </row>
    <row r="312" spans="1:11" x14ac:dyDescent="0.35">
      <c r="A312" s="435" t="str">
        <f t="shared" si="4"/>
        <v>UMass Chan Medical School3</v>
      </c>
      <c r="B312" s="898">
        <v>3</v>
      </c>
      <c r="C312" s="435" t="s">
        <v>899</v>
      </c>
      <c r="D312" s="898" t="s">
        <v>1825</v>
      </c>
      <c r="E312" s="897" t="s">
        <v>646</v>
      </c>
      <c r="F312" s="894" t="s">
        <v>604</v>
      </c>
      <c r="G312" s="894">
        <v>4</v>
      </c>
      <c r="H312" s="898">
        <v>8</v>
      </c>
      <c r="I312" s="895" t="s">
        <v>2014</v>
      </c>
      <c r="J312" s="897" t="s">
        <v>877</v>
      </c>
      <c r="K312" s="898"/>
    </row>
    <row r="313" spans="1:11" x14ac:dyDescent="0.35">
      <c r="A313" s="435" t="str">
        <f t="shared" si="4"/>
        <v>UMass Chan Medical School4</v>
      </c>
      <c r="B313" s="898">
        <v>4</v>
      </c>
      <c r="C313" s="435" t="s">
        <v>899</v>
      </c>
      <c r="D313" s="898" t="s">
        <v>646</v>
      </c>
      <c r="E313" s="897" t="s">
        <v>1588</v>
      </c>
      <c r="F313" s="894" t="s">
        <v>604</v>
      </c>
      <c r="G313" s="894">
        <v>3</v>
      </c>
      <c r="H313" s="898">
        <v>6</v>
      </c>
      <c r="I313" s="899">
        <v>45474</v>
      </c>
      <c r="J313" s="897" t="s">
        <v>877</v>
      </c>
      <c r="K313" s="898"/>
    </row>
    <row r="314" spans="1:11" x14ac:dyDescent="0.35">
      <c r="A314" s="435" t="str">
        <f t="shared" si="4"/>
        <v>UMass Chan Medical School5</v>
      </c>
      <c r="B314" s="898">
        <v>5</v>
      </c>
      <c r="C314" s="435" t="s">
        <v>899</v>
      </c>
      <c r="D314" s="435" t="s">
        <v>1306</v>
      </c>
      <c r="E314" s="897" t="s">
        <v>1307</v>
      </c>
      <c r="F314" s="894" t="s">
        <v>604</v>
      </c>
      <c r="G314" s="894">
        <v>8</v>
      </c>
      <c r="H314" s="435">
        <v>16</v>
      </c>
      <c r="I314" s="895">
        <v>45292</v>
      </c>
      <c r="J314" s="897" t="s">
        <v>618</v>
      </c>
      <c r="K314" s="435"/>
    </row>
    <row r="315" spans="1:11" x14ac:dyDescent="0.35">
      <c r="A315" s="435" t="str">
        <f t="shared" si="4"/>
        <v>UMass Dartmouth1</v>
      </c>
      <c r="B315" s="898">
        <v>1</v>
      </c>
      <c r="C315" s="435" t="s">
        <v>198</v>
      </c>
      <c r="D315" s="898" t="s">
        <v>198</v>
      </c>
      <c r="E315" s="897" t="s">
        <v>520</v>
      </c>
      <c r="F315" s="894" t="s">
        <v>604</v>
      </c>
      <c r="G315" s="894">
        <v>1</v>
      </c>
      <c r="H315" s="898">
        <v>1</v>
      </c>
      <c r="I315" s="899">
        <v>45444</v>
      </c>
      <c r="J315" s="897" t="s">
        <v>618</v>
      </c>
      <c r="K315" s="898"/>
    </row>
    <row r="316" spans="1:11" x14ac:dyDescent="0.35">
      <c r="A316" s="435" t="str">
        <f t="shared" si="4"/>
        <v>UMass Dartmouth2</v>
      </c>
      <c r="B316" s="898">
        <v>2</v>
      </c>
      <c r="C316" s="435" t="s">
        <v>198</v>
      </c>
      <c r="D316" s="435" t="s">
        <v>642</v>
      </c>
      <c r="E316" s="902" t="s">
        <v>1285</v>
      </c>
      <c r="F316" s="894" t="s">
        <v>604</v>
      </c>
      <c r="G316" s="894">
        <v>3</v>
      </c>
      <c r="H316" s="435">
        <v>5</v>
      </c>
      <c r="I316" s="895" t="s">
        <v>2014</v>
      </c>
      <c r="J316" s="897" t="s">
        <v>603</v>
      </c>
      <c r="K316" s="435"/>
    </row>
    <row r="317" spans="1:11" x14ac:dyDescent="0.35">
      <c r="A317" s="435" t="str">
        <f t="shared" si="4"/>
        <v>UMass Lowell1</v>
      </c>
      <c r="B317" s="898">
        <v>1</v>
      </c>
      <c r="C317" s="898" t="s">
        <v>203</v>
      </c>
      <c r="D317" s="435" t="s">
        <v>644</v>
      </c>
      <c r="E317" s="897" t="s">
        <v>1286</v>
      </c>
      <c r="F317" s="894" t="s">
        <v>604</v>
      </c>
      <c r="G317" s="894">
        <v>1</v>
      </c>
      <c r="H317" s="435">
        <v>2</v>
      </c>
      <c r="I317" s="895">
        <v>43937.42083333333</v>
      </c>
      <c r="J317" s="897" t="s">
        <v>603</v>
      </c>
      <c r="K317" s="435"/>
    </row>
    <row r="318" spans="1:11" x14ac:dyDescent="0.35">
      <c r="A318" s="435" t="str">
        <f t="shared" si="4"/>
        <v>UMass Lowell2</v>
      </c>
      <c r="B318" s="898">
        <v>2</v>
      </c>
      <c r="C318" s="898" t="s">
        <v>203</v>
      </c>
      <c r="D318" s="435" t="s">
        <v>644</v>
      </c>
      <c r="E318" s="897" t="s">
        <v>1286</v>
      </c>
      <c r="F318" s="894" t="s">
        <v>604</v>
      </c>
      <c r="G318" s="894">
        <v>1</v>
      </c>
      <c r="H318" s="435">
        <v>2</v>
      </c>
      <c r="I318" s="895">
        <v>43937.418749999997</v>
      </c>
      <c r="J318" s="897" t="s">
        <v>603</v>
      </c>
      <c r="K318" s="435"/>
    </row>
    <row r="319" spans="1:11" x14ac:dyDescent="0.35">
      <c r="A319" s="435" t="str">
        <f t="shared" si="4"/>
        <v>UMass Lowell3</v>
      </c>
      <c r="B319" s="898">
        <v>3</v>
      </c>
      <c r="C319" s="898" t="s">
        <v>203</v>
      </c>
      <c r="D319" s="435" t="s">
        <v>644</v>
      </c>
      <c r="E319" s="897" t="s">
        <v>1909</v>
      </c>
      <c r="F319" s="894" t="s">
        <v>604</v>
      </c>
      <c r="G319" s="894">
        <v>1</v>
      </c>
      <c r="H319" s="435">
        <v>2</v>
      </c>
      <c r="I319" s="895">
        <v>42844.488888888889</v>
      </c>
      <c r="J319" s="897" t="s">
        <v>603</v>
      </c>
      <c r="K319" s="435"/>
    </row>
    <row r="320" spans="1:11" x14ac:dyDescent="0.35">
      <c r="A320" s="435" t="str">
        <f t="shared" si="4"/>
        <v>UMass Lowell4</v>
      </c>
      <c r="B320" s="898">
        <v>4</v>
      </c>
      <c r="C320" s="898" t="s">
        <v>203</v>
      </c>
      <c r="D320" s="435" t="s">
        <v>644</v>
      </c>
      <c r="E320" s="897" t="s">
        <v>898</v>
      </c>
      <c r="F320" s="894" t="s">
        <v>604</v>
      </c>
      <c r="G320" s="894">
        <v>1</v>
      </c>
      <c r="H320" s="435">
        <v>2</v>
      </c>
      <c r="I320" s="895">
        <v>43900.509027777778</v>
      </c>
      <c r="J320" s="897" t="s">
        <v>603</v>
      </c>
      <c r="K320" s="435"/>
    </row>
    <row r="321" spans="1:11" x14ac:dyDescent="0.35">
      <c r="A321" s="435" t="str">
        <f t="shared" si="4"/>
        <v>UMass Lowell5</v>
      </c>
      <c r="B321" s="898">
        <v>5</v>
      </c>
      <c r="C321" s="435" t="s">
        <v>203</v>
      </c>
      <c r="D321" s="435" t="s">
        <v>644</v>
      </c>
      <c r="E321" s="897" t="s">
        <v>1910</v>
      </c>
      <c r="F321" s="894" t="s">
        <v>604</v>
      </c>
      <c r="G321" s="894">
        <v>1</v>
      </c>
      <c r="H321" s="435">
        <v>2</v>
      </c>
      <c r="I321" s="895">
        <v>42711.322916666664</v>
      </c>
      <c r="J321" s="897" t="s">
        <v>603</v>
      </c>
      <c r="K321" s="435"/>
    </row>
    <row r="322" spans="1:11" x14ac:dyDescent="0.35">
      <c r="A322" s="435" t="str">
        <f t="shared" ref="A322:A339" si="5">C322&amp;B322</f>
        <v>UMass Lowell6</v>
      </c>
      <c r="B322" s="898">
        <v>6</v>
      </c>
      <c r="C322" s="435" t="s">
        <v>203</v>
      </c>
      <c r="D322" s="435" t="s">
        <v>644</v>
      </c>
      <c r="E322" s="897" t="s">
        <v>1910</v>
      </c>
      <c r="F322" s="894" t="s">
        <v>604</v>
      </c>
      <c r="G322" s="894">
        <v>1</v>
      </c>
      <c r="H322" s="435">
        <v>2</v>
      </c>
      <c r="I322" s="895">
        <v>42010.518055555556</v>
      </c>
      <c r="J322" s="897" t="s">
        <v>603</v>
      </c>
      <c r="K322" s="435"/>
    </row>
    <row r="323" spans="1:11" x14ac:dyDescent="0.35">
      <c r="A323" s="435" t="str">
        <f t="shared" si="5"/>
        <v>UMass Lowell7</v>
      </c>
      <c r="B323" s="898">
        <v>7</v>
      </c>
      <c r="C323" s="435" t="s">
        <v>203</v>
      </c>
      <c r="D323" s="435" t="s">
        <v>644</v>
      </c>
      <c r="E323" s="897" t="s">
        <v>1911</v>
      </c>
      <c r="F323" s="894" t="s">
        <v>604</v>
      </c>
      <c r="G323" s="894">
        <v>1</v>
      </c>
      <c r="H323" s="435">
        <v>2</v>
      </c>
      <c r="I323" s="895">
        <v>42472.470138888886</v>
      </c>
      <c r="J323" s="897" t="s">
        <v>603</v>
      </c>
      <c r="K323" s="435"/>
    </row>
    <row r="324" spans="1:11" x14ac:dyDescent="0.35">
      <c r="A324" s="435" t="str">
        <f t="shared" si="5"/>
        <v>UMass Lowell8</v>
      </c>
      <c r="B324" s="898">
        <v>8</v>
      </c>
      <c r="C324" s="435" t="s">
        <v>203</v>
      </c>
      <c r="D324" s="435" t="s">
        <v>644</v>
      </c>
      <c r="E324" s="896" t="s">
        <v>1912</v>
      </c>
      <c r="F324" s="894" t="s">
        <v>604</v>
      </c>
      <c r="G324" s="894">
        <v>1</v>
      </c>
      <c r="H324" s="435">
        <v>2</v>
      </c>
      <c r="I324" s="895">
        <v>42009.704861111109</v>
      </c>
      <c r="J324" s="897" t="s">
        <v>603</v>
      </c>
      <c r="K324" s="435"/>
    </row>
    <row r="325" spans="1:11" x14ac:dyDescent="0.35">
      <c r="A325" s="435" t="str">
        <f t="shared" si="5"/>
        <v>UMass Lowell9</v>
      </c>
      <c r="B325" s="898">
        <v>9</v>
      </c>
      <c r="C325" s="435" t="s">
        <v>203</v>
      </c>
      <c r="D325" s="898" t="s">
        <v>644</v>
      </c>
      <c r="E325" s="897" t="s">
        <v>1913</v>
      </c>
      <c r="F325" s="894" t="s">
        <v>604</v>
      </c>
      <c r="G325" s="894">
        <v>1</v>
      </c>
      <c r="H325" s="898">
        <v>2</v>
      </c>
      <c r="I325" s="899">
        <v>43906.322222222225</v>
      </c>
      <c r="J325" s="897" t="s">
        <v>603</v>
      </c>
      <c r="K325" s="898"/>
    </row>
    <row r="326" spans="1:11" x14ac:dyDescent="0.35">
      <c r="A326" s="435" t="str">
        <f t="shared" si="5"/>
        <v>UMass Lowell10</v>
      </c>
      <c r="B326" s="898">
        <v>10</v>
      </c>
      <c r="C326" s="898" t="s">
        <v>203</v>
      </c>
      <c r="D326" s="898" t="s">
        <v>644</v>
      </c>
      <c r="E326" s="897" t="s">
        <v>1913</v>
      </c>
      <c r="F326" s="894" t="s">
        <v>604</v>
      </c>
      <c r="G326" s="894">
        <v>1</v>
      </c>
      <c r="H326" s="898">
        <v>2</v>
      </c>
      <c r="I326" s="899">
        <v>43906.340277777781</v>
      </c>
      <c r="J326" s="897" t="s">
        <v>603</v>
      </c>
      <c r="K326" s="898"/>
    </row>
    <row r="327" spans="1:11" x14ac:dyDescent="0.35">
      <c r="A327" s="435" t="str">
        <f t="shared" si="5"/>
        <v>UMass Lowell11</v>
      </c>
      <c r="B327" s="898">
        <v>11</v>
      </c>
      <c r="C327" s="435" t="s">
        <v>203</v>
      </c>
      <c r="D327" s="898" t="s">
        <v>644</v>
      </c>
      <c r="E327" s="896" t="s">
        <v>1914</v>
      </c>
      <c r="F327" s="894" t="s">
        <v>604</v>
      </c>
      <c r="G327" s="894">
        <v>1</v>
      </c>
      <c r="H327" s="898">
        <v>2</v>
      </c>
      <c r="I327" s="899">
        <v>42009.704861111109</v>
      </c>
      <c r="J327" s="897" t="s">
        <v>603</v>
      </c>
      <c r="K327" s="898"/>
    </row>
    <row r="328" spans="1:11" x14ac:dyDescent="0.35">
      <c r="A328" s="435" t="str">
        <f t="shared" si="5"/>
        <v>UMass Lowell12</v>
      </c>
      <c r="B328" s="898">
        <v>12</v>
      </c>
      <c r="C328" s="435" t="s">
        <v>203</v>
      </c>
      <c r="D328" s="898" t="s">
        <v>644</v>
      </c>
      <c r="E328" s="896" t="s">
        <v>1287</v>
      </c>
      <c r="F328" s="894" t="s">
        <v>604</v>
      </c>
      <c r="G328" s="894">
        <v>1</v>
      </c>
      <c r="H328" s="898">
        <v>2</v>
      </c>
      <c r="I328" s="899">
        <v>43872.542361111111</v>
      </c>
      <c r="J328" s="897" t="s">
        <v>603</v>
      </c>
      <c r="K328" s="898"/>
    </row>
    <row r="329" spans="1:11" x14ac:dyDescent="0.35">
      <c r="A329" s="435" t="str">
        <f t="shared" si="5"/>
        <v>UMass Lowell13</v>
      </c>
      <c r="B329" s="898">
        <v>13</v>
      </c>
      <c r="C329" s="435" t="s">
        <v>203</v>
      </c>
      <c r="D329" s="435" t="s">
        <v>644</v>
      </c>
      <c r="E329" s="896" t="s">
        <v>1918</v>
      </c>
      <c r="F329" s="894" t="s">
        <v>604</v>
      </c>
      <c r="G329" s="894">
        <v>1</v>
      </c>
      <c r="H329" s="435">
        <v>2</v>
      </c>
      <c r="I329" s="895">
        <v>43900.540972222225</v>
      </c>
      <c r="J329" s="897" t="s">
        <v>603</v>
      </c>
      <c r="K329" s="435"/>
    </row>
    <row r="330" spans="1:11" x14ac:dyDescent="0.35">
      <c r="A330" s="435" t="str">
        <f t="shared" si="5"/>
        <v>UMass Lowell14</v>
      </c>
      <c r="B330" s="898">
        <v>14</v>
      </c>
      <c r="C330" s="435" t="s">
        <v>203</v>
      </c>
      <c r="D330" s="435" t="s">
        <v>644</v>
      </c>
      <c r="E330" s="896" t="s">
        <v>1919</v>
      </c>
      <c r="F330" s="894" t="s">
        <v>604</v>
      </c>
      <c r="G330" s="894">
        <v>1</v>
      </c>
      <c r="H330" s="435">
        <v>2</v>
      </c>
      <c r="I330" s="895" t="s">
        <v>513</v>
      </c>
      <c r="J330" s="897" t="s">
        <v>603</v>
      </c>
      <c r="K330" s="435"/>
    </row>
    <row r="331" spans="1:11" x14ac:dyDescent="0.35">
      <c r="A331" s="435" t="str">
        <f t="shared" si="5"/>
        <v>UMass Lowell15</v>
      </c>
      <c r="B331" s="898">
        <v>15</v>
      </c>
      <c r="C331" s="435" t="s">
        <v>203</v>
      </c>
      <c r="D331" s="435" t="s">
        <v>644</v>
      </c>
      <c r="E331" s="897" t="s">
        <v>1920</v>
      </c>
      <c r="F331" s="894" t="s">
        <v>604</v>
      </c>
      <c r="G331" s="894">
        <v>1</v>
      </c>
      <c r="H331" s="435">
        <v>2</v>
      </c>
      <c r="I331" s="895">
        <v>42010.518055555556</v>
      </c>
      <c r="J331" s="897" t="s">
        <v>603</v>
      </c>
      <c r="K331" s="435"/>
    </row>
    <row r="332" spans="1:11" x14ac:dyDescent="0.35">
      <c r="A332" s="435" t="str">
        <f t="shared" si="5"/>
        <v>Westfield State University1</v>
      </c>
      <c r="B332" s="898">
        <v>1</v>
      </c>
      <c r="C332" s="435" t="s">
        <v>209</v>
      </c>
      <c r="D332" s="898" t="s">
        <v>1589</v>
      </c>
      <c r="E332" s="893" t="s">
        <v>1351</v>
      </c>
      <c r="F332" s="894" t="s">
        <v>613</v>
      </c>
      <c r="G332" s="894">
        <v>1</v>
      </c>
      <c r="H332" s="898">
        <v>2</v>
      </c>
      <c r="I332" s="899">
        <v>45386</v>
      </c>
      <c r="J332" s="893" t="s">
        <v>603</v>
      </c>
      <c r="K332" s="898"/>
    </row>
    <row r="333" spans="1:11" x14ac:dyDescent="0.35">
      <c r="A333" s="435" t="str">
        <f t="shared" si="5"/>
        <v>Westfield State University2</v>
      </c>
      <c r="B333" s="898">
        <v>2</v>
      </c>
      <c r="C333" s="435" t="s">
        <v>209</v>
      </c>
      <c r="D333" s="898" t="s">
        <v>1590</v>
      </c>
      <c r="E333" s="893" t="s">
        <v>1351</v>
      </c>
      <c r="F333" s="894" t="s">
        <v>604</v>
      </c>
      <c r="G333" s="894">
        <v>2</v>
      </c>
      <c r="H333" s="898">
        <v>4</v>
      </c>
      <c r="I333" s="899">
        <v>45386</v>
      </c>
      <c r="J333" s="893" t="s">
        <v>603</v>
      </c>
      <c r="K333" s="898"/>
    </row>
    <row r="334" spans="1:11" x14ac:dyDescent="0.35">
      <c r="A334" s="435" t="str">
        <f t="shared" si="5"/>
        <v>Westfield State University3</v>
      </c>
      <c r="B334" s="898">
        <v>3</v>
      </c>
      <c r="C334" s="435" t="s">
        <v>209</v>
      </c>
      <c r="D334" s="898" t="s">
        <v>1591</v>
      </c>
      <c r="E334" s="893" t="s">
        <v>1351</v>
      </c>
      <c r="F334" s="894" t="s">
        <v>604</v>
      </c>
      <c r="G334" s="894">
        <v>1</v>
      </c>
      <c r="H334" s="898">
        <v>2</v>
      </c>
      <c r="I334" s="899">
        <v>45600</v>
      </c>
      <c r="J334" s="893" t="s">
        <v>603</v>
      </c>
      <c r="K334" s="898"/>
    </row>
    <row r="335" spans="1:11" x14ac:dyDescent="0.35">
      <c r="A335" s="435" t="str">
        <f t="shared" si="5"/>
        <v>Westfield State University4</v>
      </c>
      <c r="B335" s="898">
        <v>4</v>
      </c>
      <c r="C335" s="435" t="s">
        <v>209</v>
      </c>
      <c r="D335" s="435" t="s">
        <v>209</v>
      </c>
      <c r="E335" s="893" t="s">
        <v>1351</v>
      </c>
      <c r="F335" s="894" t="s">
        <v>604</v>
      </c>
      <c r="G335" s="894">
        <v>2</v>
      </c>
      <c r="H335" s="435">
        <v>4</v>
      </c>
      <c r="I335" s="895">
        <v>45383</v>
      </c>
      <c r="J335" s="893" t="s">
        <v>618</v>
      </c>
      <c r="K335" s="435"/>
    </row>
    <row r="336" spans="1:11" x14ac:dyDescent="0.35">
      <c r="A336" s="435" t="str">
        <f t="shared" si="5"/>
        <v>Worcester State University1</v>
      </c>
      <c r="B336" s="898">
        <v>1</v>
      </c>
      <c r="C336" s="435" t="s">
        <v>211</v>
      </c>
      <c r="D336" s="898" t="s">
        <v>648</v>
      </c>
      <c r="E336" s="897" t="s">
        <v>649</v>
      </c>
      <c r="F336" s="894" t="s">
        <v>604</v>
      </c>
      <c r="G336" s="894">
        <v>1</v>
      </c>
      <c r="H336" s="898">
        <v>2</v>
      </c>
      <c r="I336" s="895" t="s">
        <v>2014</v>
      </c>
      <c r="J336" s="897" t="s">
        <v>603</v>
      </c>
      <c r="K336" s="898"/>
    </row>
    <row r="337" spans="1:11" x14ac:dyDescent="0.35">
      <c r="A337" s="435" t="str">
        <f t="shared" si="5"/>
        <v>Worcester State University2</v>
      </c>
      <c r="B337" s="898">
        <v>2</v>
      </c>
      <c r="C337" s="435" t="s">
        <v>211</v>
      </c>
      <c r="D337" s="898" t="s">
        <v>648</v>
      </c>
      <c r="E337" s="897" t="s">
        <v>649</v>
      </c>
      <c r="F337" s="894" t="s">
        <v>604</v>
      </c>
      <c r="G337" s="894">
        <v>2</v>
      </c>
      <c r="H337" s="898">
        <v>4</v>
      </c>
      <c r="I337" s="899">
        <v>43831</v>
      </c>
      <c r="J337" s="897" t="s">
        <v>603</v>
      </c>
      <c r="K337" s="898"/>
    </row>
    <row r="338" spans="1:11" x14ac:dyDescent="0.35">
      <c r="A338" s="435" t="str">
        <f t="shared" si="5"/>
        <v>Worcester State University3</v>
      </c>
      <c r="B338" s="898">
        <v>3</v>
      </c>
      <c r="C338" s="435" t="s">
        <v>211</v>
      </c>
      <c r="D338" s="898" t="s">
        <v>648</v>
      </c>
      <c r="E338" s="897" t="s">
        <v>649</v>
      </c>
      <c r="F338" s="894" t="s">
        <v>604</v>
      </c>
      <c r="G338" s="894">
        <v>1</v>
      </c>
      <c r="H338" s="898">
        <v>2</v>
      </c>
      <c r="I338" s="895" t="s">
        <v>2014</v>
      </c>
      <c r="J338" s="897" t="s">
        <v>603</v>
      </c>
      <c r="K338" s="898"/>
    </row>
    <row r="339" spans="1:11" x14ac:dyDescent="0.35">
      <c r="A339" s="435" t="str">
        <f t="shared" si="5"/>
        <v>Worcester State University4</v>
      </c>
      <c r="B339" s="898">
        <v>4</v>
      </c>
      <c r="C339" s="435" t="s">
        <v>211</v>
      </c>
      <c r="D339" s="898" t="s">
        <v>648</v>
      </c>
      <c r="E339" s="897" t="s">
        <v>649</v>
      </c>
      <c r="F339" s="894" t="s">
        <v>604</v>
      </c>
      <c r="G339" s="894">
        <v>4</v>
      </c>
      <c r="H339" s="898">
        <v>8</v>
      </c>
      <c r="I339" s="895" t="s">
        <v>2014</v>
      </c>
      <c r="J339" s="897" t="s">
        <v>603</v>
      </c>
      <c r="K339" s="898"/>
    </row>
  </sheetData>
  <autoFilter ref="A1:K339" xr:uid="{00000000-0001-0000-1200-000000000000}"/>
  <sortState xmlns:xlrd2="http://schemas.microsoft.com/office/spreadsheetml/2017/richdata2" ref="A2:K339">
    <sortCondition ref="C2:C339"/>
  </sortState>
  <dataConsolidate/>
  <phoneticPr fontId="74" type="noConversion"/>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I185"/>
  <sheetViews>
    <sheetView topLeftCell="B1" zoomScale="90" zoomScaleNormal="90" workbookViewId="0">
      <selection activeCell="E12" sqref="E12"/>
    </sheetView>
  </sheetViews>
  <sheetFormatPr defaultColWidth="9.1796875" defaultRowHeight="14.5" x14ac:dyDescent="0.35"/>
  <cols>
    <col min="1" max="1" width="34" style="434" customWidth="1"/>
    <col min="2" max="2" width="14.26953125" style="434" customWidth="1"/>
    <col min="3" max="3" width="25.1796875" style="434" customWidth="1"/>
    <col min="4" max="4" width="30.7265625" style="434" bestFit="1" customWidth="1"/>
    <col min="5" max="5" width="46.453125" style="434" bestFit="1" customWidth="1"/>
    <col min="6" max="6" width="15.453125" style="434" customWidth="1"/>
    <col min="7" max="7" width="19.1796875" style="972" customWidth="1"/>
    <col min="8" max="8" width="16.26953125" style="935" customWidth="1"/>
    <col min="9" max="9" width="13.1796875" style="434" customWidth="1"/>
    <col min="10" max="16384" width="9.1796875" style="434"/>
  </cols>
  <sheetData>
    <row r="1" spans="1:9" x14ac:dyDescent="0.35">
      <c r="A1" s="929" t="str">
        <f t="shared" ref="A1:A32" si="0">C1&amp;B1</f>
        <v>Agency#</v>
      </c>
      <c r="B1" s="929" t="s">
        <v>386</v>
      </c>
      <c r="C1" s="929" t="s">
        <v>385</v>
      </c>
      <c r="D1" s="929" t="s">
        <v>396</v>
      </c>
      <c r="E1" s="929" t="s">
        <v>546</v>
      </c>
      <c r="F1" s="929" t="s">
        <v>358</v>
      </c>
      <c r="G1" s="930" t="s">
        <v>368</v>
      </c>
      <c r="H1" s="931" t="s">
        <v>369</v>
      </c>
      <c r="I1" s="929" t="s">
        <v>399</v>
      </c>
    </row>
    <row r="2" spans="1:9" x14ac:dyDescent="0.35">
      <c r="A2" s="932" t="str">
        <f t="shared" si="0"/>
        <v>Berkshire County Sheriff's Office1</v>
      </c>
      <c r="B2" s="434">
        <v>1</v>
      </c>
      <c r="C2" s="933" t="s">
        <v>1801</v>
      </c>
      <c r="D2" s="933" t="s">
        <v>547</v>
      </c>
      <c r="E2" s="933" t="s">
        <v>1158</v>
      </c>
      <c r="F2" s="933" t="s">
        <v>1159</v>
      </c>
      <c r="G2" s="934"/>
      <c r="I2" s="936">
        <v>2015</v>
      </c>
    </row>
    <row r="3" spans="1:9" x14ac:dyDescent="0.35">
      <c r="A3" s="932" t="str">
        <f t="shared" si="0"/>
        <v>Bridgewater State University1</v>
      </c>
      <c r="B3" s="434">
        <v>1</v>
      </c>
      <c r="C3" s="933" t="s">
        <v>58</v>
      </c>
      <c r="D3" s="933" t="s">
        <v>547</v>
      </c>
      <c r="E3" s="933" t="s">
        <v>58</v>
      </c>
      <c r="F3" s="933" t="s">
        <v>410</v>
      </c>
      <c r="G3" s="934" t="s">
        <v>1160</v>
      </c>
      <c r="I3" s="937">
        <v>2012</v>
      </c>
    </row>
    <row r="4" spans="1:9" x14ac:dyDescent="0.35">
      <c r="A4" s="932" t="str">
        <f t="shared" si="0"/>
        <v>Bridgewater State University2</v>
      </c>
      <c r="B4" s="434">
        <v>2</v>
      </c>
      <c r="C4" s="933" t="s">
        <v>58</v>
      </c>
      <c r="D4" s="938" t="s">
        <v>547</v>
      </c>
      <c r="E4" s="939" t="s">
        <v>58</v>
      </c>
      <c r="F4" s="939" t="s">
        <v>410</v>
      </c>
      <c r="G4" s="939"/>
      <c r="I4" s="940">
        <v>2022</v>
      </c>
    </row>
    <row r="5" spans="1:9" x14ac:dyDescent="0.35">
      <c r="A5" s="932" t="str">
        <f t="shared" si="0"/>
        <v>Bridgewater State University3</v>
      </c>
      <c r="B5" s="434">
        <v>3</v>
      </c>
      <c r="C5" s="933" t="s">
        <v>58</v>
      </c>
      <c r="D5" s="939" t="s">
        <v>547</v>
      </c>
      <c r="E5" s="939" t="s">
        <v>58</v>
      </c>
      <c r="F5" s="939" t="s">
        <v>410</v>
      </c>
      <c r="G5" s="939"/>
      <c r="H5" s="941"/>
      <c r="I5" s="940"/>
    </row>
    <row r="6" spans="1:9" x14ac:dyDescent="0.35">
      <c r="A6" s="932" t="str">
        <f t="shared" si="0"/>
        <v>Bridgewater State University4</v>
      </c>
      <c r="B6" s="434">
        <v>4</v>
      </c>
      <c r="C6" s="933" t="s">
        <v>58</v>
      </c>
      <c r="D6" s="939" t="s">
        <v>547</v>
      </c>
      <c r="E6" s="939" t="s">
        <v>58</v>
      </c>
      <c r="F6" s="939" t="s">
        <v>410</v>
      </c>
      <c r="G6" s="939" t="s">
        <v>1203</v>
      </c>
      <c r="I6" s="940">
        <v>2021</v>
      </c>
    </row>
    <row r="7" spans="1:9" x14ac:dyDescent="0.35">
      <c r="A7" s="932" t="str">
        <f t="shared" si="0"/>
        <v>Bridgewater State University5</v>
      </c>
      <c r="B7" s="434">
        <v>5</v>
      </c>
      <c r="C7" s="933" t="s">
        <v>58</v>
      </c>
      <c r="D7" s="939" t="s">
        <v>547</v>
      </c>
      <c r="E7" s="939" t="s">
        <v>58</v>
      </c>
      <c r="F7" s="939" t="s">
        <v>410</v>
      </c>
      <c r="G7" s="939"/>
      <c r="I7" s="940">
        <v>2023</v>
      </c>
    </row>
    <row r="8" spans="1:9" x14ac:dyDescent="0.35">
      <c r="A8" s="932" t="str">
        <f t="shared" si="0"/>
        <v>Bridgewater State University6</v>
      </c>
      <c r="B8" s="434">
        <v>6</v>
      </c>
      <c r="C8" s="933" t="s">
        <v>58</v>
      </c>
      <c r="D8" s="939" t="s">
        <v>547</v>
      </c>
      <c r="E8" s="939" t="s">
        <v>58</v>
      </c>
      <c r="F8" s="939" t="s">
        <v>410</v>
      </c>
      <c r="G8" s="939"/>
      <c r="H8" s="942"/>
      <c r="I8" s="940"/>
    </row>
    <row r="9" spans="1:9" x14ac:dyDescent="0.35">
      <c r="A9" s="932" t="str">
        <f t="shared" si="0"/>
        <v>Bridgewater State University7</v>
      </c>
      <c r="B9" s="434">
        <v>7</v>
      </c>
      <c r="C9" s="933" t="s">
        <v>58</v>
      </c>
      <c r="D9" s="939" t="s">
        <v>547</v>
      </c>
      <c r="E9" s="939" t="s">
        <v>58</v>
      </c>
      <c r="F9" s="939" t="s">
        <v>410</v>
      </c>
      <c r="G9" s="939"/>
      <c r="H9" s="943"/>
      <c r="I9" s="940">
        <v>2023</v>
      </c>
    </row>
    <row r="10" spans="1:9" s="945" customFormat="1" x14ac:dyDescent="0.35">
      <c r="A10" s="932" t="str">
        <f t="shared" si="0"/>
        <v>Bristol Community College1</v>
      </c>
      <c r="B10" s="434">
        <v>1</v>
      </c>
      <c r="C10" s="938" t="s">
        <v>708</v>
      </c>
      <c r="D10" s="938" t="s">
        <v>549</v>
      </c>
      <c r="E10" s="938" t="s">
        <v>708</v>
      </c>
      <c r="F10" s="938" t="s">
        <v>414</v>
      </c>
      <c r="G10" s="934">
        <v>120</v>
      </c>
      <c r="H10" s="942"/>
      <c r="I10" s="944">
        <v>2016</v>
      </c>
    </row>
    <row r="11" spans="1:9" x14ac:dyDescent="0.35">
      <c r="A11" s="932" t="str">
        <f t="shared" si="0"/>
        <v>Bristol Community College2</v>
      </c>
      <c r="B11" s="434">
        <v>2</v>
      </c>
      <c r="C11" s="938" t="s">
        <v>708</v>
      </c>
      <c r="D11" s="938" t="s">
        <v>550</v>
      </c>
      <c r="E11" s="938" t="s">
        <v>708</v>
      </c>
      <c r="F11" s="938" t="s">
        <v>414</v>
      </c>
      <c r="G11" s="934" t="s">
        <v>1161</v>
      </c>
      <c r="I11" s="944">
        <v>2016</v>
      </c>
    </row>
    <row r="12" spans="1:9" x14ac:dyDescent="0.35">
      <c r="A12" s="932" t="str">
        <f t="shared" si="0"/>
        <v>Bristol Community College3</v>
      </c>
      <c r="B12" s="434">
        <v>3</v>
      </c>
      <c r="C12" s="938" t="s">
        <v>708</v>
      </c>
      <c r="D12" s="938" t="s">
        <v>547</v>
      </c>
      <c r="E12" s="938" t="s">
        <v>708</v>
      </c>
      <c r="F12" s="938" t="s">
        <v>414</v>
      </c>
      <c r="G12" s="946" t="s">
        <v>1162</v>
      </c>
      <c r="H12" s="941"/>
      <c r="I12" s="944">
        <v>2016</v>
      </c>
    </row>
    <row r="13" spans="1:9" x14ac:dyDescent="0.35">
      <c r="A13" s="932" t="str">
        <f t="shared" si="0"/>
        <v>Bristol County Sheriff's Office1</v>
      </c>
      <c r="B13" s="434">
        <v>1</v>
      </c>
      <c r="C13" s="938" t="s">
        <v>1163</v>
      </c>
      <c r="D13" s="938" t="s">
        <v>547</v>
      </c>
      <c r="E13" s="938" t="s">
        <v>1163</v>
      </c>
      <c r="F13" s="938" t="s">
        <v>1164</v>
      </c>
      <c r="G13" s="947" t="s">
        <v>1165</v>
      </c>
      <c r="I13" s="948">
        <v>2017</v>
      </c>
    </row>
    <row r="14" spans="1:9" x14ac:dyDescent="0.35">
      <c r="A14" s="932" t="str">
        <f t="shared" si="0"/>
        <v>Dept. of Conservation &amp; Recreation1</v>
      </c>
      <c r="B14" s="434">
        <v>1</v>
      </c>
      <c r="C14" s="933" t="s">
        <v>1731</v>
      </c>
      <c r="D14" s="938" t="s">
        <v>555</v>
      </c>
      <c r="E14" s="938" t="s">
        <v>1166</v>
      </c>
      <c r="F14" s="938" t="s">
        <v>448</v>
      </c>
      <c r="G14" s="947" t="s">
        <v>1167</v>
      </c>
      <c r="H14" s="941"/>
      <c r="I14" s="948">
        <v>2018</v>
      </c>
    </row>
    <row r="15" spans="1:9" x14ac:dyDescent="0.35">
      <c r="A15" s="932" t="str">
        <f t="shared" si="0"/>
        <v>Dept. of Conservation &amp; Recreation2</v>
      </c>
      <c r="B15" s="434">
        <v>2</v>
      </c>
      <c r="C15" s="933" t="s">
        <v>1731</v>
      </c>
      <c r="D15" s="933" t="s">
        <v>555</v>
      </c>
      <c r="E15" s="933" t="s">
        <v>1168</v>
      </c>
      <c r="F15" s="938" t="s">
        <v>1169</v>
      </c>
      <c r="G15" s="949" t="s">
        <v>1170</v>
      </c>
      <c r="H15" s="941"/>
      <c r="I15" s="950">
        <v>2016</v>
      </c>
    </row>
    <row r="16" spans="1:9" x14ac:dyDescent="0.35">
      <c r="A16" s="932" t="str">
        <f t="shared" si="0"/>
        <v>Dept. of Conservation &amp; Recreation3</v>
      </c>
      <c r="B16" s="434">
        <v>3</v>
      </c>
      <c r="C16" s="933" t="s">
        <v>1731</v>
      </c>
      <c r="D16" s="933" t="s">
        <v>555</v>
      </c>
      <c r="E16" s="933" t="s">
        <v>1171</v>
      </c>
      <c r="F16" s="933" t="s">
        <v>516</v>
      </c>
      <c r="G16" s="949" t="s">
        <v>1170</v>
      </c>
      <c r="H16" s="941"/>
      <c r="I16" s="937">
        <v>2010</v>
      </c>
    </row>
    <row r="17" spans="1:9" x14ac:dyDescent="0.35">
      <c r="A17" s="932" t="str">
        <f t="shared" si="0"/>
        <v>Dept. of Conservation &amp; Recreation4</v>
      </c>
      <c r="B17" s="434">
        <v>4</v>
      </c>
      <c r="C17" s="933" t="s">
        <v>1731</v>
      </c>
      <c r="D17" s="933" t="s">
        <v>555</v>
      </c>
      <c r="E17" s="933" t="s">
        <v>1171</v>
      </c>
      <c r="F17" s="933" t="s">
        <v>516</v>
      </c>
      <c r="G17" s="949" t="s">
        <v>1170</v>
      </c>
      <c r="H17" s="941"/>
      <c r="I17" s="937">
        <v>2010</v>
      </c>
    </row>
    <row r="18" spans="1:9" x14ac:dyDescent="0.35">
      <c r="A18" s="932" t="str">
        <f t="shared" si="0"/>
        <v>Dept. of Conservation &amp; Recreation5</v>
      </c>
      <c r="B18" s="434">
        <v>5</v>
      </c>
      <c r="C18" s="933" t="s">
        <v>1731</v>
      </c>
      <c r="D18" s="938" t="s">
        <v>550</v>
      </c>
      <c r="E18" s="938" t="s">
        <v>1074</v>
      </c>
      <c r="F18" s="938" t="s">
        <v>1172</v>
      </c>
      <c r="G18" s="947"/>
      <c r="H18" s="941"/>
      <c r="I18" s="944">
        <v>2019</v>
      </c>
    </row>
    <row r="19" spans="1:9" s="952" customFormat="1" x14ac:dyDescent="0.35">
      <c r="A19" s="932" t="str">
        <f t="shared" si="0"/>
        <v>Dept. of Conservation &amp; Recreation6</v>
      </c>
      <c r="B19" s="434">
        <v>6</v>
      </c>
      <c r="C19" s="933" t="s">
        <v>1731</v>
      </c>
      <c r="D19" s="938" t="s">
        <v>547</v>
      </c>
      <c r="E19" s="938" t="s">
        <v>1074</v>
      </c>
      <c r="F19" s="938" t="s">
        <v>1172</v>
      </c>
      <c r="G19" s="947"/>
      <c r="H19" s="941"/>
      <c r="I19" s="951">
        <v>2019</v>
      </c>
    </row>
    <row r="20" spans="1:9" s="952" customFormat="1" x14ac:dyDescent="0.35">
      <c r="A20" s="932" t="str">
        <f t="shared" si="0"/>
        <v>Dept. of Conservation &amp; Recreation7</v>
      </c>
      <c r="B20" s="434">
        <v>7</v>
      </c>
      <c r="C20" s="933" t="s">
        <v>1731</v>
      </c>
      <c r="D20" s="933" t="s">
        <v>555</v>
      </c>
      <c r="E20" s="933" t="s">
        <v>1173</v>
      </c>
      <c r="F20" s="933" t="s">
        <v>1145</v>
      </c>
      <c r="G20" s="934" t="s">
        <v>1174</v>
      </c>
      <c r="H20" s="941"/>
      <c r="I20" s="937">
        <v>2009</v>
      </c>
    </row>
    <row r="21" spans="1:9" s="952" customFormat="1" x14ac:dyDescent="0.35">
      <c r="A21" s="932" t="str">
        <f t="shared" si="0"/>
        <v>Dept. of Conservation &amp; Recreation8</v>
      </c>
      <c r="B21" s="434">
        <v>8</v>
      </c>
      <c r="C21" s="933" t="s">
        <v>1731</v>
      </c>
      <c r="D21" s="933" t="s">
        <v>550</v>
      </c>
      <c r="E21" s="933" t="s">
        <v>1173</v>
      </c>
      <c r="F21" s="933" t="s">
        <v>1145</v>
      </c>
      <c r="G21" s="934" t="s">
        <v>1175</v>
      </c>
      <c r="H21" s="941"/>
      <c r="I21" s="937">
        <v>2015</v>
      </c>
    </row>
    <row r="22" spans="1:9" s="952" customFormat="1" x14ac:dyDescent="0.35">
      <c r="A22" s="932" t="str">
        <f t="shared" si="0"/>
        <v>Dept. of Conservation &amp; Recreation9</v>
      </c>
      <c r="B22" s="434">
        <v>9</v>
      </c>
      <c r="C22" s="933" t="s">
        <v>1731</v>
      </c>
      <c r="D22" s="938" t="s">
        <v>550</v>
      </c>
      <c r="E22" s="938" t="s">
        <v>1176</v>
      </c>
      <c r="F22" s="938" t="s">
        <v>1177</v>
      </c>
      <c r="G22" s="947"/>
      <c r="H22" s="942"/>
      <c r="I22" s="950">
        <v>2020</v>
      </c>
    </row>
    <row r="23" spans="1:9" x14ac:dyDescent="0.35">
      <c r="A23" s="932" t="str">
        <f t="shared" si="0"/>
        <v>Dept. of Conservation &amp; Recreation10</v>
      </c>
      <c r="B23" s="434">
        <v>10</v>
      </c>
      <c r="C23" s="933" t="s">
        <v>1731</v>
      </c>
      <c r="D23" s="938" t="s">
        <v>547</v>
      </c>
      <c r="E23" s="938" t="s">
        <v>1178</v>
      </c>
      <c r="F23" s="938" t="s">
        <v>448</v>
      </c>
      <c r="G23" s="947"/>
      <c r="H23" s="941"/>
      <c r="I23" s="953">
        <v>2012</v>
      </c>
    </row>
    <row r="24" spans="1:9" x14ac:dyDescent="0.35">
      <c r="A24" s="932" t="str">
        <f t="shared" si="0"/>
        <v>Dept. of Conservation &amp; Recreation11</v>
      </c>
      <c r="B24" s="434">
        <v>11</v>
      </c>
      <c r="C24" s="933" t="s">
        <v>1731</v>
      </c>
      <c r="D24" s="938" t="s">
        <v>555</v>
      </c>
      <c r="E24" s="938" t="s">
        <v>1179</v>
      </c>
      <c r="F24" s="938" t="s">
        <v>437</v>
      </c>
      <c r="G24" s="947"/>
      <c r="H24" s="941"/>
      <c r="I24" s="950">
        <v>2014</v>
      </c>
    </row>
    <row r="25" spans="1:9" x14ac:dyDescent="0.35">
      <c r="A25" s="932" t="str">
        <f t="shared" si="0"/>
        <v>Dept. of Conservation &amp; Recreation12</v>
      </c>
      <c r="B25" s="434">
        <v>12</v>
      </c>
      <c r="C25" s="933" t="s">
        <v>1731</v>
      </c>
      <c r="D25" s="938" t="s">
        <v>547</v>
      </c>
      <c r="E25" s="938" t="s">
        <v>854</v>
      </c>
      <c r="F25" s="938" t="s">
        <v>431</v>
      </c>
      <c r="G25" s="947" t="s">
        <v>1180</v>
      </c>
      <c r="H25" s="941"/>
      <c r="I25" s="944">
        <v>2016</v>
      </c>
    </row>
    <row r="26" spans="1:9" x14ac:dyDescent="0.35">
      <c r="A26" s="932" t="str">
        <f t="shared" si="0"/>
        <v>Dept. of Conservation &amp; Recreation13</v>
      </c>
      <c r="B26" s="434">
        <v>13</v>
      </c>
      <c r="C26" s="933" t="s">
        <v>1731</v>
      </c>
      <c r="D26" s="938" t="s">
        <v>550</v>
      </c>
      <c r="E26" s="938" t="s">
        <v>854</v>
      </c>
      <c r="F26" s="938" t="s">
        <v>431</v>
      </c>
      <c r="G26" s="947" t="s">
        <v>1181</v>
      </c>
      <c r="H26" s="941"/>
      <c r="I26" s="944">
        <v>2016</v>
      </c>
    </row>
    <row r="27" spans="1:9" ht="29" x14ac:dyDescent="0.35">
      <c r="A27" s="932" t="str">
        <f t="shared" si="0"/>
        <v>Dept. of Conservation &amp; Recreation14</v>
      </c>
      <c r="B27" s="434">
        <v>14</v>
      </c>
      <c r="C27" s="933" t="s">
        <v>1731</v>
      </c>
      <c r="D27" s="933" t="s">
        <v>547</v>
      </c>
      <c r="E27" s="933" t="s">
        <v>426</v>
      </c>
      <c r="F27" s="933" t="s">
        <v>1182</v>
      </c>
      <c r="G27" s="934"/>
      <c r="H27" s="941"/>
      <c r="I27" s="937">
        <v>2006</v>
      </c>
    </row>
    <row r="28" spans="1:9" x14ac:dyDescent="0.35">
      <c r="A28" s="932" t="str">
        <f t="shared" si="0"/>
        <v>Dept. of Conservation &amp; Recreation15</v>
      </c>
      <c r="B28" s="434">
        <v>15</v>
      </c>
      <c r="C28" s="933" t="s">
        <v>1731</v>
      </c>
      <c r="D28" s="933" t="s">
        <v>555</v>
      </c>
      <c r="E28" s="933" t="s">
        <v>1183</v>
      </c>
      <c r="F28" s="933" t="s">
        <v>404</v>
      </c>
      <c r="G28" s="934" t="s">
        <v>1170</v>
      </c>
      <c r="H28" s="941"/>
      <c r="I28" s="954">
        <v>2010</v>
      </c>
    </row>
    <row r="29" spans="1:9" x14ac:dyDescent="0.35">
      <c r="A29" s="932" t="str">
        <f t="shared" si="0"/>
        <v>Dept. of Conservation &amp; Recreation16</v>
      </c>
      <c r="B29" s="434">
        <v>16</v>
      </c>
      <c r="C29" s="933" t="s">
        <v>1731</v>
      </c>
      <c r="D29" s="435" t="s">
        <v>1156</v>
      </c>
      <c r="E29" s="939" t="s">
        <v>1178</v>
      </c>
      <c r="F29" s="939" t="s">
        <v>1213</v>
      </c>
      <c r="G29" s="435"/>
      <c r="H29" s="942"/>
      <c r="I29" s="940">
        <v>2023</v>
      </c>
    </row>
    <row r="30" spans="1:9" x14ac:dyDescent="0.35">
      <c r="A30" s="932" t="str">
        <f t="shared" si="0"/>
        <v>Dept. of Conservation &amp; Recreation17</v>
      </c>
      <c r="B30" s="434">
        <v>17</v>
      </c>
      <c r="C30" s="933" t="s">
        <v>1731</v>
      </c>
      <c r="D30" s="435" t="s">
        <v>1156</v>
      </c>
      <c r="E30" s="939" t="s">
        <v>1214</v>
      </c>
      <c r="F30" s="939" t="s">
        <v>1215</v>
      </c>
      <c r="G30" s="435"/>
      <c r="I30" s="940">
        <v>2023</v>
      </c>
    </row>
    <row r="31" spans="1:9" x14ac:dyDescent="0.35">
      <c r="A31" s="932" t="str">
        <f t="shared" si="0"/>
        <v>Dept. of Conservation &amp; Recreation18</v>
      </c>
      <c r="B31" s="434">
        <v>18</v>
      </c>
      <c r="C31" s="933" t="s">
        <v>1731</v>
      </c>
      <c r="D31" s="435" t="s">
        <v>550</v>
      </c>
      <c r="E31" s="939" t="s">
        <v>1216</v>
      </c>
      <c r="F31" s="939" t="s">
        <v>1217</v>
      </c>
      <c r="G31" s="435"/>
      <c r="I31" s="940">
        <v>2023</v>
      </c>
    </row>
    <row r="32" spans="1:9" x14ac:dyDescent="0.35">
      <c r="A32" s="932" t="str">
        <f t="shared" si="0"/>
        <v>Dept. of Conservation &amp; Recreation19</v>
      </c>
      <c r="B32" s="434">
        <v>19</v>
      </c>
      <c r="C32" s="933" t="s">
        <v>1731</v>
      </c>
      <c r="D32" s="435" t="s">
        <v>1156</v>
      </c>
      <c r="E32" s="939" t="s">
        <v>1216</v>
      </c>
      <c r="F32" s="939" t="s">
        <v>1217</v>
      </c>
      <c r="G32" s="435"/>
      <c r="H32" s="941"/>
      <c r="I32" s="940">
        <v>2023</v>
      </c>
    </row>
    <row r="33" spans="1:9" x14ac:dyDescent="0.35">
      <c r="A33" s="932" t="str">
        <f t="shared" ref="A33:A64" si="1">C33&amp;B33</f>
        <v>Dept. of Conservation &amp; Recreation20</v>
      </c>
      <c r="B33" s="434">
        <v>20</v>
      </c>
      <c r="C33" s="933" t="s">
        <v>1731</v>
      </c>
      <c r="D33" s="435" t="s">
        <v>1156</v>
      </c>
      <c r="E33" s="939" t="s">
        <v>1218</v>
      </c>
      <c r="F33" s="939" t="s">
        <v>1219</v>
      </c>
      <c r="G33" s="435"/>
      <c r="H33" s="941"/>
      <c r="I33" s="940">
        <v>2023</v>
      </c>
    </row>
    <row r="34" spans="1:9" x14ac:dyDescent="0.35">
      <c r="A34" s="932" t="str">
        <f t="shared" si="1"/>
        <v>Dept. of Conservation &amp; Recreation21</v>
      </c>
      <c r="B34" s="434">
        <v>21</v>
      </c>
      <c r="C34" s="933" t="s">
        <v>1731</v>
      </c>
      <c r="D34" s="435" t="s">
        <v>1156</v>
      </c>
      <c r="E34" s="939" t="s">
        <v>1220</v>
      </c>
      <c r="F34" s="939" t="s">
        <v>1221</v>
      </c>
      <c r="G34" s="435"/>
      <c r="I34" s="940">
        <v>2023</v>
      </c>
    </row>
    <row r="35" spans="1:9" x14ac:dyDescent="0.35">
      <c r="A35" s="932" t="str">
        <f t="shared" si="1"/>
        <v>Dept. of Conservation &amp; Recreation22</v>
      </c>
      <c r="B35" s="434">
        <v>22</v>
      </c>
      <c r="C35" s="933" t="s">
        <v>1731</v>
      </c>
      <c r="D35" s="435" t="s">
        <v>1156</v>
      </c>
      <c r="E35" s="939" t="s">
        <v>1222</v>
      </c>
      <c r="F35" s="939" t="s">
        <v>626</v>
      </c>
      <c r="G35" s="435"/>
      <c r="H35" s="941"/>
      <c r="I35" s="940">
        <v>2023</v>
      </c>
    </row>
    <row r="36" spans="1:9" x14ac:dyDescent="0.35">
      <c r="A36" s="932" t="str">
        <f t="shared" si="1"/>
        <v>Dept. of Conservation &amp; Recreation23</v>
      </c>
      <c r="B36" s="434">
        <v>23</v>
      </c>
      <c r="C36" s="933" t="s">
        <v>1731</v>
      </c>
      <c r="D36" s="435" t="s">
        <v>1156</v>
      </c>
      <c r="E36" s="939" t="s">
        <v>1223</v>
      </c>
      <c r="F36" s="939" t="s">
        <v>1224</v>
      </c>
      <c r="G36" s="435" t="s">
        <v>1225</v>
      </c>
      <c r="I36" s="940">
        <v>2023</v>
      </c>
    </row>
    <row r="37" spans="1:9" x14ac:dyDescent="0.35">
      <c r="A37" s="932" t="str">
        <f t="shared" si="1"/>
        <v>Dept. of Conservation &amp; Recreation24</v>
      </c>
      <c r="B37" s="434">
        <v>24</v>
      </c>
      <c r="C37" s="933" t="s">
        <v>1731</v>
      </c>
      <c r="D37" s="435" t="s">
        <v>1156</v>
      </c>
      <c r="E37" s="939" t="s">
        <v>1226</v>
      </c>
      <c r="F37" s="939" t="s">
        <v>1227</v>
      </c>
      <c r="G37" s="435" t="s">
        <v>1228</v>
      </c>
      <c r="H37" s="941"/>
      <c r="I37" s="940">
        <v>2023</v>
      </c>
    </row>
    <row r="38" spans="1:9" x14ac:dyDescent="0.35">
      <c r="A38" s="932" t="str">
        <f t="shared" si="1"/>
        <v>Dept. of Conservation &amp; Recreation25</v>
      </c>
      <c r="B38" s="434">
        <v>25</v>
      </c>
      <c r="C38" s="933" t="s">
        <v>1731</v>
      </c>
      <c r="D38" s="435" t="s">
        <v>1156</v>
      </c>
      <c r="E38" s="939" t="s">
        <v>1229</v>
      </c>
      <c r="F38" s="939" t="s">
        <v>429</v>
      </c>
      <c r="G38" s="435"/>
      <c r="H38" s="942"/>
      <c r="I38" s="940">
        <v>2023</v>
      </c>
    </row>
    <row r="39" spans="1:9" x14ac:dyDescent="0.35">
      <c r="A39" s="932" t="str">
        <f t="shared" si="1"/>
        <v>Dept. of Conservation &amp; Recreation26</v>
      </c>
      <c r="B39" s="434">
        <v>26</v>
      </c>
      <c r="C39" s="933" t="s">
        <v>1731</v>
      </c>
      <c r="D39" s="435" t="s">
        <v>550</v>
      </c>
      <c r="E39" s="939" t="s">
        <v>1229</v>
      </c>
      <c r="F39" s="939" t="s">
        <v>429</v>
      </c>
      <c r="G39" s="435"/>
      <c r="H39" s="942"/>
      <c r="I39" s="940">
        <v>2023</v>
      </c>
    </row>
    <row r="40" spans="1:9" x14ac:dyDescent="0.35">
      <c r="A40" s="932" t="str">
        <f t="shared" si="1"/>
        <v>Dept. of Conservation &amp; Recreation27</v>
      </c>
      <c r="B40" s="434">
        <v>27</v>
      </c>
      <c r="C40" s="933" t="s">
        <v>1731</v>
      </c>
      <c r="D40" s="435" t="s">
        <v>550</v>
      </c>
      <c r="E40" s="939" t="s">
        <v>1229</v>
      </c>
      <c r="F40" s="939" t="s">
        <v>429</v>
      </c>
      <c r="G40" s="435"/>
      <c r="H40" s="942"/>
      <c r="I40" s="940">
        <v>2015</v>
      </c>
    </row>
    <row r="41" spans="1:9" x14ac:dyDescent="0.35">
      <c r="A41" s="932" t="str">
        <f t="shared" si="1"/>
        <v>Dept. of Conservation &amp; Recreation28</v>
      </c>
      <c r="B41" s="434">
        <v>28</v>
      </c>
      <c r="C41" s="933" t="s">
        <v>1731</v>
      </c>
      <c r="D41" s="435" t="s">
        <v>550</v>
      </c>
      <c r="E41" s="939" t="s">
        <v>1229</v>
      </c>
      <c r="F41" s="939" t="s">
        <v>429</v>
      </c>
      <c r="G41" s="435" t="s">
        <v>1230</v>
      </c>
      <c r="H41" s="942"/>
      <c r="I41" s="940">
        <v>2023</v>
      </c>
    </row>
    <row r="42" spans="1:9" x14ac:dyDescent="0.35">
      <c r="A42" s="932" t="str">
        <f t="shared" si="1"/>
        <v>Dept. of Conservation &amp; Recreation29</v>
      </c>
      <c r="B42" s="434">
        <v>29</v>
      </c>
      <c r="C42" s="933" t="s">
        <v>1731</v>
      </c>
      <c r="D42" s="435" t="s">
        <v>550</v>
      </c>
      <c r="E42" s="939" t="s">
        <v>1229</v>
      </c>
      <c r="F42" s="939" t="s">
        <v>429</v>
      </c>
      <c r="G42" s="435" t="s">
        <v>1231</v>
      </c>
      <c r="H42" s="942"/>
      <c r="I42" s="940">
        <v>2023</v>
      </c>
    </row>
    <row r="43" spans="1:9" x14ac:dyDescent="0.35">
      <c r="A43" s="932" t="str">
        <f t="shared" si="1"/>
        <v>Dept. of Conservation &amp; Recreation30</v>
      </c>
      <c r="B43" s="434">
        <v>30</v>
      </c>
      <c r="C43" s="933" t="s">
        <v>1731</v>
      </c>
      <c r="D43" s="435" t="s">
        <v>550</v>
      </c>
      <c r="E43" s="939" t="s">
        <v>1229</v>
      </c>
      <c r="F43" s="939" t="s">
        <v>429</v>
      </c>
      <c r="G43" s="435" t="s">
        <v>1232</v>
      </c>
      <c r="H43" s="941"/>
      <c r="I43" s="940">
        <v>2023</v>
      </c>
    </row>
    <row r="44" spans="1:9" x14ac:dyDescent="0.35">
      <c r="A44" s="932" t="str">
        <f t="shared" si="1"/>
        <v>Dept. of Conservation &amp; Recreation31</v>
      </c>
      <c r="B44" s="434">
        <v>31</v>
      </c>
      <c r="C44" s="933" t="s">
        <v>1731</v>
      </c>
      <c r="D44" s="435" t="s">
        <v>550</v>
      </c>
      <c r="E44" s="939" t="s">
        <v>1229</v>
      </c>
      <c r="F44" s="939" t="s">
        <v>429</v>
      </c>
      <c r="G44" s="435" t="s">
        <v>1232</v>
      </c>
      <c r="I44" s="940">
        <v>2023</v>
      </c>
    </row>
    <row r="45" spans="1:9" x14ac:dyDescent="0.35">
      <c r="A45" s="932" t="str">
        <f t="shared" si="1"/>
        <v>Dept. of Conservation &amp; Recreation32</v>
      </c>
      <c r="B45" s="434">
        <v>32</v>
      </c>
      <c r="C45" s="933" t="s">
        <v>1731</v>
      </c>
      <c r="D45" s="435" t="s">
        <v>550</v>
      </c>
      <c r="E45" s="939" t="s">
        <v>1229</v>
      </c>
      <c r="F45" s="939" t="s">
        <v>429</v>
      </c>
      <c r="G45" s="435"/>
      <c r="I45" s="940">
        <v>2023</v>
      </c>
    </row>
    <row r="46" spans="1:9" x14ac:dyDescent="0.35">
      <c r="A46" s="932" t="str">
        <f t="shared" si="1"/>
        <v>Dept. of Conservation &amp; Recreation33</v>
      </c>
      <c r="B46" s="434">
        <v>33</v>
      </c>
      <c r="C46" s="933" t="s">
        <v>1731</v>
      </c>
      <c r="D46" s="435" t="s">
        <v>550</v>
      </c>
      <c r="E46" s="939" t="s">
        <v>1233</v>
      </c>
      <c r="F46" s="939" t="s">
        <v>1234</v>
      </c>
      <c r="G46" s="939" t="s">
        <v>1206</v>
      </c>
      <c r="H46" s="941"/>
      <c r="I46" s="940">
        <v>2023</v>
      </c>
    </row>
    <row r="47" spans="1:9" x14ac:dyDescent="0.35">
      <c r="A47" s="932" t="str">
        <f t="shared" si="1"/>
        <v>Dept. of Conservation &amp; Recreation34</v>
      </c>
      <c r="B47" s="434">
        <v>34</v>
      </c>
      <c r="C47" s="933" t="s">
        <v>1731</v>
      </c>
      <c r="D47" s="435" t="s">
        <v>550</v>
      </c>
      <c r="E47" s="939" t="s">
        <v>1235</v>
      </c>
      <c r="F47" s="939" t="s">
        <v>1169</v>
      </c>
      <c r="G47" s="939" t="s">
        <v>1236</v>
      </c>
      <c r="H47" s="941"/>
      <c r="I47" s="940">
        <v>2023</v>
      </c>
    </row>
    <row r="48" spans="1:9" x14ac:dyDescent="0.35">
      <c r="A48" s="932" t="str">
        <f t="shared" si="1"/>
        <v>Dept. of Conservation &amp; Recreation35</v>
      </c>
      <c r="B48" s="434">
        <v>35</v>
      </c>
      <c r="C48" s="933" t="s">
        <v>1731</v>
      </c>
      <c r="D48" s="435" t="s">
        <v>550</v>
      </c>
      <c r="E48" s="939" t="s">
        <v>1168</v>
      </c>
      <c r="F48" s="939" t="s">
        <v>1169</v>
      </c>
      <c r="G48" s="435" t="s">
        <v>1237</v>
      </c>
      <c r="H48" s="941"/>
      <c r="I48" s="940">
        <v>2023</v>
      </c>
    </row>
    <row r="49" spans="1:9" x14ac:dyDescent="0.35">
      <c r="A49" s="932" t="str">
        <f t="shared" si="1"/>
        <v>Dept. of Conservation &amp; Recreation36</v>
      </c>
      <c r="B49" s="434">
        <v>36</v>
      </c>
      <c r="C49" s="933" t="s">
        <v>1731</v>
      </c>
      <c r="D49" s="435" t="s">
        <v>550</v>
      </c>
      <c r="E49" s="939" t="s">
        <v>1238</v>
      </c>
      <c r="F49" s="939" t="s">
        <v>417</v>
      </c>
      <c r="G49" s="939" t="s">
        <v>1239</v>
      </c>
      <c r="H49" s="941"/>
      <c r="I49" s="940">
        <v>2023</v>
      </c>
    </row>
    <row r="50" spans="1:9" x14ac:dyDescent="0.35">
      <c r="A50" s="932" t="str">
        <f t="shared" si="1"/>
        <v>Dept. of Conservation &amp; Recreation37</v>
      </c>
      <c r="B50" s="434">
        <v>37</v>
      </c>
      <c r="C50" s="933" t="s">
        <v>1731</v>
      </c>
      <c r="D50" s="435" t="s">
        <v>550</v>
      </c>
      <c r="E50" s="939" t="s">
        <v>1240</v>
      </c>
      <c r="F50" s="939" t="s">
        <v>472</v>
      </c>
      <c r="G50" s="435"/>
      <c r="H50" s="955"/>
      <c r="I50" s="940">
        <v>2023</v>
      </c>
    </row>
    <row r="51" spans="1:9" x14ac:dyDescent="0.35">
      <c r="A51" s="932" t="str">
        <f t="shared" si="1"/>
        <v>Dept. of Conservation &amp; Recreation38</v>
      </c>
      <c r="B51" s="434">
        <v>38</v>
      </c>
      <c r="C51" s="933" t="s">
        <v>1731</v>
      </c>
      <c r="D51" s="435" t="s">
        <v>550</v>
      </c>
      <c r="E51" s="939" t="s">
        <v>1241</v>
      </c>
      <c r="F51" s="939" t="s">
        <v>532</v>
      </c>
      <c r="G51" s="435"/>
      <c r="I51" s="940">
        <v>2023</v>
      </c>
    </row>
    <row r="52" spans="1:9" x14ac:dyDescent="0.35">
      <c r="A52" s="932" t="str">
        <f t="shared" si="1"/>
        <v>Dept. of Conservation &amp; Recreation39</v>
      </c>
      <c r="B52" s="434">
        <v>39</v>
      </c>
      <c r="C52" s="933" t="s">
        <v>1731</v>
      </c>
      <c r="D52" s="435" t="s">
        <v>550</v>
      </c>
      <c r="E52" s="939" t="s">
        <v>1242</v>
      </c>
      <c r="F52" s="939" t="s">
        <v>1243</v>
      </c>
      <c r="G52" s="939" t="s">
        <v>1206</v>
      </c>
      <c r="I52" s="940">
        <v>2023</v>
      </c>
    </row>
    <row r="53" spans="1:9" x14ac:dyDescent="0.35">
      <c r="A53" s="932" t="str">
        <f t="shared" si="1"/>
        <v>Dept. of Conservation &amp; Recreation40</v>
      </c>
      <c r="B53" s="434">
        <v>40</v>
      </c>
      <c r="C53" s="933" t="s">
        <v>1731</v>
      </c>
      <c r="D53" s="435" t="s">
        <v>550</v>
      </c>
      <c r="E53" s="939" t="s">
        <v>1242</v>
      </c>
      <c r="F53" s="939" t="s">
        <v>1243</v>
      </c>
      <c r="G53" s="939" t="s">
        <v>1206</v>
      </c>
      <c r="H53" s="942"/>
      <c r="I53" s="940">
        <v>2023</v>
      </c>
    </row>
    <row r="54" spans="1:9" x14ac:dyDescent="0.35">
      <c r="A54" s="932" t="str">
        <f t="shared" si="1"/>
        <v>Dept. of Conservation &amp; Recreation41</v>
      </c>
      <c r="B54" s="434">
        <v>41</v>
      </c>
      <c r="C54" s="933" t="s">
        <v>1731</v>
      </c>
      <c r="D54" s="435" t="s">
        <v>550</v>
      </c>
      <c r="E54" s="939" t="s">
        <v>1244</v>
      </c>
      <c r="F54" s="939" t="s">
        <v>538</v>
      </c>
      <c r="G54" s="435"/>
      <c r="I54" s="940">
        <v>2023</v>
      </c>
    </row>
    <row r="55" spans="1:9" x14ac:dyDescent="0.35">
      <c r="A55" s="932" t="str">
        <f t="shared" si="1"/>
        <v>Dept. of Conservation &amp; Recreation42</v>
      </c>
      <c r="B55" s="434">
        <v>42</v>
      </c>
      <c r="C55" s="933" t="s">
        <v>1731</v>
      </c>
      <c r="D55" s="435" t="s">
        <v>550</v>
      </c>
      <c r="E55" s="939" t="s">
        <v>1245</v>
      </c>
      <c r="F55" s="939" t="s">
        <v>562</v>
      </c>
      <c r="G55" s="939" t="s">
        <v>1206</v>
      </c>
      <c r="I55" s="940">
        <v>2023</v>
      </c>
    </row>
    <row r="56" spans="1:9" x14ac:dyDescent="0.35">
      <c r="A56" s="932" t="str">
        <f t="shared" si="1"/>
        <v>Dept. of Conservation &amp; Recreation43</v>
      </c>
      <c r="B56" s="434">
        <v>43</v>
      </c>
      <c r="C56" s="933" t="s">
        <v>1731</v>
      </c>
      <c r="D56" s="435" t="s">
        <v>550</v>
      </c>
      <c r="E56" s="939" t="s">
        <v>1246</v>
      </c>
      <c r="F56" s="939" t="s">
        <v>1247</v>
      </c>
      <c r="G56" s="435"/>
      <c r="I56" s="940">
        <v>2023</v>
      </c>
    </row>
    <row r="57" spans="1:9" x14ac:dyDescent="0.35">
      <c r="A57" s="932" t="str">
        <f t="shared" si="1"/>
        <v>Dept. of Conservation &amp; Recreation44</v>
      </c>
      <c r="B57" s="434">
        <v>44</v>
      </c>
      <c r="C57" s="933" t="s">
        <v>1731</v>
      </c>
      <c r="D57" s="435" t="s">
        <v>550</v>
      </c>
      <c r="E57" s="939" t="s">
        <v>1246</v>
      </c>
      <c r="F57" s="939" t="s">
        <v>1247</v>
      </c>
      <c r="G57" s="435"/>
      <c r="I57" s="940">
        <v>2023</v>
      </c>
    </row>
    <row r="58" spans="1:9" x14ac:dyDescent="0.35">
      <c r="A58" s="932" t="str">
        <f t="shared" si="1"/>
        <v>Dept. of Conservation &amp; Recreation45</v>
      </c>
      <c r="B58" s="434">
        <v>45</v>
      </c>
      <c r="C58" s="933" t="s">
        <v>1731</v>
      </c>
      <c r="D58" s="435" t="s">
        <v>550</v>
      </c>
      <c r="E58" s="939" t="s">
        <v>1248</v>
      </c>
      <c r="F58" s="939" t="s">
        <v>1249</v>
      </c>
      <c r="G58" s="939" t="s">
        <v>1239</v>
      </c>
      <c r="I58" s="940">
        <v>2023</v>
      </c>
    </row>
    <row r="59" spans="1:9" x14ac:dyDescent="0.35">
      <c r="A59" s="932" t="str">
        <f t="shared" si="1"/>
        <v>Dept. of Conservation &amp; Recreation46</v>
      </c>
      <c r="B59" s="434">
        <v>46</v>
      </c>
      <c r="C59" s="933" t="s">
        <v>1731</v>
      </c>
      <c r="D59" s="435" t="s">
        <v>550</v>
      </c>
      <c r="E59" s="939" t="s">
        <v>1248</v>
      </c>
      <c r="F59" s="939" t="s">
        <v>1249</v>
      </c>
      <c r="G59" s="939" t="s">
        <v>1206</v>
      </c>
      <c r="I59" s="940">
        <v>2023</v>
      </c>
    </row>
    <row r="60" spans="1:9" x14ac:dyDescent="0.35">
      <c r="A60" s="932" t="str">
        <f t="shared" si="1"/>
        <v>Dept. of Conservation &amp; Recreation47</v>
      </c>
      <c r="B60" s="434">
        <v>47</v>
      </c>
      <c r="C60" s="933" t="s">
        <v>1731</v>
      </c>
      <c r="D60" s="435" t="s">
        <v>550</v>
      </c>
      <c r="E60" s="939" t="s">
        <v>1250</v>
      </c>
      <c r="F60" s="939" t="s">
        <v>1210</v>
      </c>
      <c r="G60" s="939" t="s">
        <v>1251</v>
      </c>
      <c r="H60" s="941"/>
      <c r="I60" s="940">
        <v>2020</v>
      </c>
    </row>
    <row r="61" spans="1:9" x14ac:dyDescent="0.35">
      <c r="A61" s="932" t="str">
        <f t="shared" si="1"/>
        <v>Dept. of Conservation &amp; Recreation48</v>
      </c>
      <c r="B61" s="434">
        <v>48</v>
      </c>
      <c r="C61" s="933" t="s">
        <v>1731</v>
      </c>
      <c r="D61" s="435" t="s">
        <v>550</v>
      </c>
      <c r="E61" s="939" t="s">
        <v>1252</v>
      </c>
      <c r="F61" s="939" t="s">
        <v>417</v>
      </c>
      <c r="G61" s="939" t="s">
        <v>1239</v>
      </c>
      <c r="H61" s="941"/>
      <c r="I61" s="940">
        <v>2023</v>
      </c>
    </row>
    <row r="62" spans="1:9" x14ac:dyDescent="0.35">
      <c r="A62" s="932" t="str">
        <f t="shared" si="1"/>
        <v>Dept. of Conservation &amp; Recreation49</v>
      </c>
      <c r="B62" s="434">
        <v>49</v>
      </c>
      <c r="C62" s="933" t="s">
        <v>1731</v>
      </c>
      <c r="D62" s="435" t="s">
        <v>550</v>
      </c>
      <c r="E62" s="939" t="s">
        <v>1253</v>
      </c>
      <c r="F62" s="939" t="s">
        <v>450</v>
      </c>
      <c r="G62" s="435"/>
      <c r="H62" s="941"/>
      <c r="I62" s="940">
        <v>2017</v>
      </c>
    </row>
    <row r="63" spans="1:9" x14ac:dyDescent="0.35">
      <c r="A63" s="932" t="str">
        <f t="shared" si="1"/>
        <v>Dept. of Conservation &amp; Recreation50</v>
      </c>
      <c r="B63" s="434">
        <v>50</v>
      </c>
      <c r="C63" s="933" t="s">
        <v>1731</v>
      </c>
      <c r="D63" s="435" t="s">
        <v>550</v>
      </c>
      <c r="E63" s="939" t="s">
        <v>1253</v>
      </c>
      <c r="F63" s="939" t="s">
        <v>450</v>
      </c>
      <c r="G63" s="435"/>
      <c r="H63" s="941"/>
      <c r="I63" s="940">
        <v>2022</v>
      </c>
    </row>
    <row r="64" spans="1:9" x14ac:dyDescent="0.35">
      <c r="A64" s="932" t="str">
        <f t="shared" si="1"/>
        <v>Dept. of Conservation &amp; Recreation51</v>
      </c>
      <c r="B64" s="434">
        <v>51</v>
      </c>
      <c r="C64" s="933" t="s">
        <v>1731</v>
      </c>
      <c r="D64" s="435" t="s">
        <v>550</v>
      </c>
      <c r="E64" s="939" t="s">
        <v>1254</v>
      </c>
      <c r="F64" s="939" t="s">
        <v>1255</v>
      </c>
      <c r="G64" s="435"/>
      <c r="H64" s="942"/>
      <c r="I64" s="940">
        <v>2021</v>
      </c>
    </row>
    <row r="65" spans="1:9" x14ac:dyDescent="0.35">
      <c r="A65" s="932" t="str">
        <f t="shared" ref="A65:A67" si="2">C65&amp;B65</f>
        <v>Dept. of Conservation &amp; Recreation52</v>
      </c>
      <c r="B65" s="434">
        <v>52</v>
      </c>
      <c r="C65" s="933" t="s">
        <v>1731</v>
      </c>
      <c r="D65" s="435" t="s">
        <v>550</v>
      </c>
      <c r="E65" s="939" t="s">
        <v>1256</v>
      </c>
      <c r="F65" s="939" t="s">
        <v>1257</v>
      </c>
      <c r="G65" s="435"/>
      <c r="H65" s="941"/>
      <c r="I65" s="940">
        <v>2023</v>
      </c>
    </row>
    <row r="66" spans="1:9" x14ac:dyDescent="0.35">
      <c r="A66" s="932" t="str">
        <f t="shared" si="2"/>
        <v>Dept. of Conservation &amp; Recreation53</v>
      </c>
      <c r="B66" s="434">
        <v>53</v>
      </c>
      <c r="C66" s="933" t="s">
        <v>1731</v>
      </c>
      <c r="D66" s="435" t="s">
        <v>550</v>
      </c>
      <c r="E66" s="939" t="s">
        <v>1258</v>
      </c>
      <c r="F66" s="939" t="s">
        <v>1259</v>
      </c>
      <c r="G66" s="435"/>
      <c r="H66" s="941"/>
      <c r="I66" s="940">
        <v>2023</v>
      </c>
    </row>
    <row r="67" spans="1:9" x14ac:dyDescent="0.35">
      <c r="A67" s="932" t="str">
        <f t="shared" si="2"/>
        <v>Dept. of Conservation &amp; Recreation54</v>
      </c>
      <c r="B67" s="434">
        <v>54</v>
      </c>
      <c r="C67" s="933" t="s">
        <v>1731</v>
      </c>
      <c r="D67" s="435" t="s">
        <v>550</v>
      </c>
      <c r="E67" s="939" t="s">
        <v>1260</v>
      </c>
      <c r="F67" s="939" t="s">
        <v>536</v>
      </c>
      <c r="G67" s="939"/>
      <c r="H67" s="941"/>
      <c r="I67" s="940">
        <v>2023</v>
      </c>
    </row>
    <row r="68" spans="1:9" x14ac:dyDescent="0.35">
      <c r="A68" s="932" t="str">
        <f t="shared" ref="A68:A72" si="3">C68&amp;B68</f>
        <v>Dept. of Conservation &amp; Recreation55</v>
      </c>
      <c r="B68" s="434">
        <v>55</v>
      </c>
      <c r="C68" s="933" t="s">
        <v>1731</v>
      </c>
      <c r="D68" s="435" t="s">
        <v>550</v>
      </c>
      <c r="E68" s="939" t="s">
        <v>1261</v>
      </c>
      <c r="F68" s="939" t="s">
        <v>1262</v>
      </c>
      <c r="G68" s="435"/>
      <c r="I68" s="940">
        <v>2023</v>
      </c>
    </row>
    <row r="69" spans="1:9" x14ac:dyDescent="0.35">
      <c r="A69" s="932" t="str">
        <f t="shared" si="3"/>
        <v>Dept. of Conservation &amp; Recreation56</v>
      </c>
      <c r="B69" s="434">
        <v>56</v>
      </c>
      <c r="C69" s="933" t="s">
        <v>1731</v>
      </c>
      <c r="D69" s="435" t="s">
        <v>550</v>
      </c>
      <c r="E69" s="939" t="s">
        <v>1263</v>
      </c>
      <c r="F69" s="939" t="s">
        <v>1264</v>
      </c>
      <c r="G69" s="435"/>
      <c r="I69" s="940">
        <v>2017</v>
      </c>
    </row>
    <row r="70" spans="1:9" x14ac:dyDescent="0.35">
      <c r="A70" s="932" t="str">
        <f t="shared" si="3"/>
        <v>Dept. of Conservation &amp; Recreation57</v>
      </c>
      <c r="B70" s="434">
        <v>57</v>
      </c>
      <c r="C70" s="933" t="s">
        <v>1731</v>
      </c>
      <c r="D70" s="435" t="s">
        <v>550</v>
      </c>
      <c r="E70" s="939" t="s">
        <v>1263</v>
      </c>
      <c r="F70" s="939" t="s">
        <v>1264</v>
      </c>
      <c r="G70" s="435"/>
      <c r="I70" s="940">
        <v>2023</v>
      </c>
    </row>
    <row r="71" spans="1:9" x14ac:dyDescent="0.35">
      <c r="A71" s="932" t="str">
        <f t="shared" si="3"/>
        <v>Dept. of Conservation &amp; Recreation58</v>
      </c>
      <c r="B71" s="434">
        <v>58</v>
      </c>
      <c r="C71" s="933" t="s">
        <v>1731</v>
      </c>
      <c r="D71" s="435" t="s">
        <v>550</v>
      </c>
      <c r="E71" s="939" t="s">
        <v>1265</v>
      </c>
      <c r="F71" s="939" t="s">
        <v>1141</v>
      </c>
      <c r="G71" s="939" t="s">
        <v>1206</v>
      </c>
      <c r="I71" s="940">
        <v>2023</v>
      </c>
    </row>
    <row r="72" spans="1:9" x14ac:dyDescent="0.35">
      <c r="A72" s="932" t="str">
        <f t="shared" si="3"/>
        <v>Dept. of Conservation &amp; Recreation59</v>
      </c>
      <c r="B72" s="434">
        <v>59</v>
      </c>
      <c r="C72" s="933" t="s">
        <v>1731</v>
      </c>
      <c r="D72" s="435" t="s">
        <v>550</v>
      </c>
      <c r="E72" s="939" t="s">
        <v>1258</v>
      </c>
      <c r="F72" s="939" t="s">
        <v>1259</v>
      </c>
      <c r="G72" s="939" t="s">
        <v>1266</v>
      </c>
      <c r="I72" s="940">
        <v>2024</v>
      </c>
    </row>
    <row r="73" spans="1:9" x14ac:dyDescent="0.35">
      <c r="A73" s="932" t="str">
        <f t="shared" ref="A73:A82" si="4">C73&amp;B73</f>
        <v>Dept. of Developmental Services1</v>
      </c>
      <c r="B73" s="434">
        <v>1</v>
      </c>
      <c r="C73" s="933" t="s">
        <v>98</v>
      </c>
      <c r="D73" s="933" t="s">
        <v>547</v>
      </c>
      <c r="E73" s="933" t="s">
        <v>1184</v>
      </c>
      <c r="F73" s="933" t="s">
        <v>507</v>
      </c>
      <c r="G73" s="934"/>
      <c r="H73" s="943"/>
      <c r="I73" s="937">
        <v>2013</v>
      </c>
    </row>
    <row r="74" spans="1:9" x14ac:dyDescent="0.35">
      <c r="A74" s="932" t="str">
        <f t="shared" si="4"/>
        <v>Dept. of Fish and Game1</v>
      </c>
      <c r="B74" s="434">
        <v>1</v>
      </c>
      <c r="C74" s="933" t="s">
        <v>100</v>
      </c>
      <c r="D74" s="933" t="s">
        <v>555</v>
      </c>
      <c r="E74" s="938" t="s">
        <v>1185</v>
      </c>
      <c r="F74" s="938" t="s">
        <v>1145</v>
      </c>
      <c r="G74" s="947" t="s">
        <v>1186</v>
      </c>
      <c r="H74" s="941"/>
      <c r="I74" s="950">
        <v>2016</v>
      </c>
    </row>
    <row r="75" spans="1:9" x14ac:dyDescent="0.35">
      <c r="A75" s="932" t="str">
        <f t="shared" si="4"/>
        <v>Dept. of Fish and Game2</v>
      </c>
      <c r="B75" s="434">
        <v>2</v>
      </c>
      <c r="C75" s="933" t="s">
        <v>100</v>
      </c>
      <c r="D75" s="933" t="s">
        <v>550</v>
      </c>
      <c r="E75" s="933" t="s">
        <v>1187</v>
      </c>
      <c r="F75" s="933" t="s">
        <v>1188</v>
      </c>
      <c r="G75" s="934"/>
      <c r="H75" s="941"/>
      <c r="I75" s="936">
        <v>2017</v>
      </c>
    </row>
    <row r="76" spans="1:9" x14ac:dyDescent="0.35">
      <c r="A76" s="935" t="str">
        <f t="shared" si="4"/>
        <v>Dept. of Fish and Game3</v>
      </c>
      <c r="B76" s="434">
        <v>3</v>
      </c>
      <c r="C76" s="933" t="s">
        <v>100</v>
      </c>
      <c r="D76" s="956" t="s">
        <v>549</v>
      </c>
      <c r="E76" s="939" t="s">
        <v>1293</v>
      </c>
      <c r="F76" s="939" t="s">
        <v>2005</v>
      </c>
      <c r="G76" s="939"/>
      <c r="I76" s="940">
        <v>2014</v>
      </c>
    </row>
    <row r="77" spans="1:9" x14ac:dyDescent="0.35">
      <c r="A77" s="932" t="str">
        <f t="shared" si="4"/>
        <v>Dept. of State Police1</v>
      </c>
      <c r="B77" s="434">
        <v>1</v>
      </c>
      <c r="C77" s="939" t="s">
        <v>103</v>
      </c>
      <c r="D77" s="939" t="s">
        <v>550</v>
      </c>
      <c r="E77" s="939" t="s">
        <v>1209</v>
      </c>
      <c r="F77" s="939" t="s">
        <v>1210</v>
      </c>
      <c r="G77" s="939" t="s">
        <v>1211</v>
      </c>
      <c r="H77" s="941"/>
      <c r="I77" s="940">
        <v>2023</v>
      </c>
    </row>
    <row r="78" spans="1:9" x14ac:dyDescent="0.35">
      <c r="A78" s="932" t="str">
        <f t="shared" si="4"/>
        <v>Dept. of State Police2</v>
      </c>
      <c r="B78" s="434">
        <v>2</v>
      </c>
      <c r="C78" s="939" t="s">
        <v>103</v>
      </c>
      <c r="D78" s="939" t="s">
        <v>550</v>
      </c>
      <c r="E78" s="939" t="s">
        <v>1209</v>
      </c>
      <c r="F78" s="939" t="s">
        <v>1212</v>
      </c>
      <c r="G78" s="939" t="s">
        <v>1211</v>
      </c>
      <c r="H78" s="941"/>
      <c r="I78" s="940">
        <v>2023</v>
      </c>
    </row>
    <row r="79" spans="1:9" x14ac:dyDescent="0.35">
      <c r="A79" s="932" t="str">
        <f t="shared" si="4"/>
        <v>Dept. of State Police3</v>
      </c>
      <c r="B79" s="434">
        <v>3</v>
      </c>
      <c r="C79" s="939" t="s">
        <v>103</v>
      </c>
      <c r="D79" s="939" t="s">
        <v>550</v>
      </c>
      <c r="E79" s="939" t="s">
        <v>1209</v>
      </c>
      <c r="F79" s="939" t="s">
        <v>435</v>
      </c>
      <c r="G79" s="939" t="s">
        <v>1211</v>
      </c>
      <c r="H79" s="941"/>
      <c r="I79" s="940">
        <v>2023</v>
      </c>
    </row>
    <row r="80" spans="1:9" x14ac:dyDescent="0.35">
      <c r="A80" s="932" t="str">
        <f t="shared" si="4"/>
        <v>Dept. of State Police4</v>
      </c>
      <c r="B80" s="434">
        <v>4</v>
      </c>
      <c r="C80" s="939" t="s">
        <v>103</v>
      </c>
      <c r="D80" s="939" t="s">
        <v>550</v>
      </c>
      <c r="E80" s="939" t="s">
        <v>1209</v>
      </c>
      <c r="F80" s="939" t="s">
        <v>507</v>
      </c>
      <c r="G80" s="939" t="s">
        <v>1211</v>
      </c>
      <c r="H80" s="941"/>
      <c r="I80" s="940">
        <v>2023</v>
      </c>
    </row>
    <row r="81" spans="1:9" x14ac:dyDescent="0.35">
      <c r="A81" s="932" t="str">
        <f t="shared" si="4"/>
        <v>Dept. of State Police5</v>
      </c>
      <c r="B81" s="434">
        <v>5</v>
      </c>
      <c r="C81" s="939" t="s">
        <v>103</v>
      </c>
      <c r="D81" s="939" t="s">
        <v>550</v>
      </c>
      <c r="E81" s="939" t="s">
        <v>1209</v>
      </c>
      <c r="F81" s="939" t="s">
        <v>417</v>
      </c>
      <c r="G81" s="939" t="s">
        <v>1211</v>
      </c>
      <c r="H81" s="941"/>
      <c r="I81" s="940">
        <v>2023</v>
      </c>
    </row>
    <row r="82" spans="1:9" x14ac:dyDescent="0.35">
      <c r="A82" s="932" t="str">
        <f t="shared" si="4"/>
        <v>Greenfield Community College1</v>
      </c>
      <c r="B82" s="434">
        <v>1</v>
      </c>
      <c r="C82" s="435" t="s">
        <v>834</v>
      </c>
      <c r="D82" s="435" t="s">
        <v>549</v>
      </c>
      <c r="E82" s="435" t="s">
        <v>834</v>
      </c>
      <c r="F82" s="435" t="s">
        <v>461</v>
      </c>
      <c r="G82" s="435" t="s">
        <v>551</v>
      </c>
      <c r="H82" s="941"/>
      <c r="I82" s="957">
        <v>2011</v>
      </c>
    </row>
    <row r="83" spans="1:9" ht="29" x14ac:dyDescent="0.35">
      <c r="A83" s="932" t="str">
        <f t="shared" ref="A83:A112" si="5">C83&amp;B83</f>
        <v>Hampshire County Sheriff's Department1</v>
      </c>
      <c r="B83" s="434">
        <v>1</v>
      </c>
      <c r="C83" s="933" t="s">
        <v>2002</v>
      </c>
      <c r="D83" s="933" t="s">
        <v>547</v>
      </c>
      <c r="E83" s="933" t="s">
        <v>1189</v>
      </c>
      <c r="F83" s="933" t="s">
        <v>1190</v>
      </c>
      <c r="G83" s="934"/>
      <c r="H83" s="941"/>
      <c r="I83" s="937">
        <v>2011</v>
      </c>
    </row>
    <row r="84" spans="1:9" x14ac:dyDescent="0.35">
      <c r="A84" s="932" t="str">
        <f t="shared" si="5"/>
        <v>Holyoke Community College1</v>
      </c>
      <c r="B84" s="434">
        <v>1</v>
      </c>
      <c r="C84" s="933" t="s">
        <v>862</v>
      </c>
      <c r="D84" s="933" t="s">
        <v>547</v>
      </c>
      <c r="E84" s="933" t="s">
        <v>862</v>
      </c>
      <c r="F84" s="933" t="s">
        <v>552</v>
      </c>
      <c r="G84" s="934"/>
      <c r="H84" s="941"/>
      <c r="I84" s="954">
        <v>2012</v>
      </c>
    </row>
    <row r="85" spans="1:9" x14ac:dyDescent="0.35">
      <c r="A85" s="932" t="str">
        <f t="shared" si="5"/>
        <v>Mass. Bay Transportation Authority1</v>
      </c>
      <c r="B85" s="434">
        <v>1</v>
      </c>
      <c r="C85" s="933" t="s">
        <v>719</v>
      </c>
      <c r="D85" s="933" t="s">
        <v>549</v>
      </c>
      <c r="E85" s="933" t="s">
        <v>1192</v>
      </c>
      <c r="F85" s="933" t="s">
        <v>1141</v>
      </c>
      <c r="G85" s="934"/>
      <c r="H85" s="941"/>
      <c r="I85" s="936">
        <v>2017</v>
      </c>
    </row>
    <row r="86" spans="1:9" x14ac:dyDescent="0.35">
      <c r="A86" s="932" t="str">
        <f t="shared" si="5"/>
        <v>Mass. Maritime Academy1</v>
      </c>
      <c r="B86" s="434">
        <v>1</v>
      </c>
      <c r="C86" s="933" t="s">
        <v>133</v>
      </c>
      <c r="D86" s="938" t="s">
        <v>549</v>
      </c>
      <c r="E86" s="933" t="s">
        <v>464</v>
      </c>
      <c r="F86" s="933" t="s">
        <v>465</v>
      </c>
      <c r="G86" s="934"/>
      <c r="H86" s="941"/>
      <c r="I86" s="958">
        <v>2012</v>
      </c>
    </row>
    <row r="87" spans="1:9" x14ac:dyDescent="0.35">
      <c r="A87" s="932" t="str">
        <f t="shared" si="5"/>
        <v>Mass. Maritime Academy2</v>
      </c>
      <c r="B87" s="434">
        <v>2</v>
      </c>
      <c r="C87" s="933" t="s">
        <v>133</v>
      </c>
      <c r="D87" s="933" t="s">
        <v>547</v>
      </c>
      <c r="E87" s="933" t="s">
        <v>464</v>
      </c>
      <c r="F87" s="933" t="s">
        <v>465</v>
      </c>
      <c r="G87" s="934" t="s">
        <v>1191</v>
      </c>
      <c r="H87" s="941"/>
      <c r="I87" s="937">
        <v>2015</v>
      </c>
    </row>
    <row r="88" spans="1:9" x14ac:dyDescent="0.35">
      <c r="A88" s="932" t="str">
        <f t="shared" si="5"/>
        <v>Mass. Water Resources Authority1</v>
      </c>
      <c r="B88" s="434">
        <v>1</v>
      </c>
      <c r="C88" s="939" t="s">
        <v>141</v>
      </c>
      <c r="D88" s="938" t="s">
        <v>549</v>
      </c>
      <c r="E88" s="939" t="s">
        <v>1204</v>
      </c>
      <c r="F88" s="939" t="s">
        <v>478</v>
      </c>
      <c r="G88" s="939" t="s">
        <v>1205</v>
      </c>
      <c r="I88" s="940">
        <v>2021</v>
      </c>
    </row>
    <row r="89" spans="1:9" x14ac:dyDescent="0.35">
      <c r="A89" s="932" t="str">
        <f t="shared" si="5"/>
        <v>Mass. Water Resources Authority2</v>
      </c>
      <c r="B89" s="434">
        <v>2</v>
      </c>
      <c r="C89" s="939" t="s">
        <v>141</v>
      </c>
      <c r="D89" s="435" t="s">
        <v>550</v>
      </c>
      <c r="E89" s="939" t="s">
        <v>2003</v>
      </c>
      <c r="F89" s="939" t="s">
        <v>476</v>
      </c>
      <c r="G89" s="939" t="s">
        <v>2009</v>
      </c>
      <c r="I89" s="940">
        <v>2025</v>
      </c>
    </row>
    <row r="90" spans="1:9" x14ac:dyDescent="0.35">
      <c r="A90" s="932" t="str">
        <f t="shared" si="5"/>
        <v>Mass. Water Resources Authority3</v>
      </c>
      <c r="B90" s="434">
        <v>3</v>
      </c>
      <c r="C90" s="939" t="s">
        <v>141</v>
      </c>
      <c r="D90" s="939" t="s">
        <v>2001</v>
      </c>
      <c r="E90" s="939" t="s">
        <v>2004</v>
      </c>
      <c r="F90" s="939" t="s">
        <v>1264</v>
      </c>
      <c r="G90" s="939" t="s">
        <v>2010</v>
      </c>
      <c r="I90" s="940">
        <v>2016</v>
      </c>
    </row>
    <row r="91" spans="1:9" x14ac:dyDescent="0.35">
      <c r="A91" s="932" t="str">
        <f t="shared" si="5"/>
        <v>MassPort Authority1</v>
      </c>
      <c r="B91" s="434">
        <v>1</v>
      </c>
      <c r="C91" s="939" t="s">
        <v>163</v>
      </c>
      <c r="D91" s="939" t="s">
        <v>547</v>
      </c>
      <c r="E91" s="939" t="s">
        <v>1157</v>
      </c>
      <c r="F91" s="939" t="s">
        <v>417</v>
      </c>
      <c r="G91" s="939" t="s">
        <v>513</v>
      </c>
      <c r="H91" s="941"/>
      <c r="I91" s="940">
        <v>2022</v>
      </c>
    </row>
    <row r="92" spans="1:9" x14ac:dyDescent="0.35">
      <c r="A92" s="932" t="str">
        <f t="shared" si="5"/>
        <v>Middlesex Community College1</v>
      </c>
      <c r="B92" s="434">
        <v>1</v>
      </c>
      <c r="C92" s="933" t="s">
        <v>1193</v>
      </c>
      <c r="D92" s="938" t="s">
        <v>549</v>
      </c>
      <c r="E92" s="933" t="s">
        <v>1193</v>
      </c>
      <c r="F92" s="933" t="s">
        <v>496</v>
      </c>
      <c r="G92" s="934" t="s">
        <v>2006</v>
      </c>
      <c r="H92" s="941"/>
      <c r="I92" s="937">
        <v>2013</v>
      </c>
    </row>
    <row r="93" spans="1:9" x14ac:dyDescent="0.35">
      <c r="A93" s="932" t="str">
        <f t="shared" si="5"/>
        <v>Middlesex County Sheriff's Office1</v>
      </c>
      <c r="B93" s="434">
        <v>1</v>
      </c>
      <c r="C93" s="938" t="s">
        <v>1194</v>
      </c>
      <c r="D93" s="938" t="s">
        <v>550</v>
      </c>
      <c r="E93" s="938" t="s">
        <v>1194</v>
      </c>
      <c r="F93" s="938" t="s">
        <v>1143</v>
      </c>
      <c r="G93" s="947" t="s">
        <v>1195</v>
      </c>
      <c r="H93" s="941"/>
      <c r="I93" s="948">
        <v>2018</v>
      </c>
    </row>
    <row r="94" spans="1:9" ht="29" x14ac:dyDescent="0.35">
      <c r="A94" s="932" t="str">
        <f t="shared" si="5"/>
        <v>Mount Wachusett Community College  1</v>
      </c>
      <c r="B94" s="434">
        <v>1</v>
      </c>
      <c r="C94" s="933" t="s">
        <v>504</v>
      </c>
      <c r="D94" s="933" t="s">
        <v>555</v>
      </c>
      <c r="E94" s="933" t="s">
        <v>504</v>
      </c>
      <c r="F94" s="933" t="s">
        <v>437</v>
      </c>
      <c r="G94" s="934"/>
      <c r="H94" s="941"/>
      <c r="I94" s="936">
        <v>2006</v>
      </c>
    </row>
    <row r="95" spans="1:9" x14ac:dyDescent="0.35">
      <c r="A95" s="932" t="str">
        <f t="shared" si="5"/>
        <v>North Shore Community College1</v>
      </c>
      <c r="B95" s="434">
        <v>1</v>
      </c>
      <c r="C95" s="933" t="s">
        <v>1809</v>
      </c>
      <c r="D95" s="938" t="s">
        <v>549</v>
      </c>
      <c r="E95" s="933" t="s">
        <v>1809</v>
      </c>
      <c r="F95" s="933" t="s">
        <v>507</v>
      </c>
      <c r="G95" s="934" t="s">
        <v>1196</v>
      </c>
      <c r="I95" s="958">
        <v>2011</v>
      </c>
    </row>
    <row r="96" spans="1:9" x14ac:dyDescent="0.35">
      <c r="A96" s="932" t="str">
        <f t="shared" si="5"/>
        <v>Quinsigamond Community College1</v>
      </c>
      <c r="B96" s="434">
        <v>1</v>
      </c>
      <c r="C96" s="933" t="s">
        <v>557</v>
      </c>
      <c r="D96" s="933" t="s">
        <v>547</v>
      </c>
      <c r="E96" s="933" t="s">
        <v>557</v>
      </c>
      <c r="F96" s="933" t="s">
        <v>448</v>
      </c>
      <c r="G96" s="934"/>
      <c r="I96" s="937">
        <v>2013</v>
      </c>
    </row>
    <row r="97" spans="1:9" x14ac:dyDescent="0.35">
      <c r="A97" s="932" t="str">
        <f t="shared" si="5"/>
        <v>Roxbury Community College1</v>
      </c>
      <c r="B97" s="434">
        <v>1</v>
      </c>
      <c r="C97" s="933" t="s">
        <v>888</v>
      </c>
      <c r="D97" s="933" t="s">
        <v>549</v>
      </c>
      <c r="E97" s="933" t="s">
        <v>888</v>
      </c>
      <c r="F97" s="933" t="s">
        <v>417</v>
      </c>
      <c r="G97" s="934" t="s">
        <v>2007</v>
      </c>
      <c r="H97" s="942"/>
      <c r="I97" s="937">
        <v>2018</v>
      </c>
    </row>
    <row r="98" spans="1:9" x14ac:dyDescent="0.35">
      <c r="A98" s="932" t="str">
        <f t="shared" si="5"/>
        <v>Roxbury Community College2</v>
      </c>
      <c r="B98" s="434">
        <v>2</v>
      </c>
      <c r="C98" s="933" t="s">
        <v>888</v>
      </c>
      <c r="D98" s="933" t="s">
        <v>547</v>
      </c>
      <c r="E98" s="933" t="s">
        <v>888</v>
      </c>
      <c r="F98" s="933" t="s">
        <v>417</v>
      </c>
      <c r="G98" s="934" t="s">
        <v>1197</v>
      </c>
      <c r="H98" s="942"/>
      <c r="I98" s="937">
        <v>2018</v>
      </c>
    </row>
    <row r="99" spans="1:9" ht="29" x14ac:dyDescent="0.35">
      <c r="A99" s="932" t="str">
        <f t="shared" si="5"/>
        <v>Salem State University1</v>
      </c>
      <c r="B99" s="434">
        <v>1</v>
      </c>
      <c r="C99" s="933" t="s">
        <v>185</v>
      </c>
      <c r="D99" s="933" t="s">
        <v>549</v>
      </c>
      <c r="E99" s="933" t="s">
        <v>185</v>
      </c>
      <c r="F99" s="933" t="s">
        <v>511</v>
      </c>
      <c r="G99" s="959" t="s">
        <v>2008</v>
      </c>
      <c r="H99" s="941"/>
      <c r="I99" s="937">
        <v>2014</v>
      </c>
    </row>
    <row r="100" spans="1:9" ht="29" x14ac:dyDescent="0.35">
      <c r="A100" s="932" t="str">
        <f t="shared" si="5"/>
        <v>Springfield Technical Community College1</v>
      </c>
      <c r="B100" s="434">
        <v>1</v>
      </c>
      <c r="C100" s="939" t="s">
        <v>919</v>
      </c>
      <c r="D100" s="435" t="s">
        <v>549</v>
      </c>
      <c r="E100" s="435" t="s">
        <v>919</v>
      </c>
      <c r="F100" s="435" t="s">
        <v>489</v>
      </c>
      <c r="G100" s="435" t="s">
        <v>1198</v>
      </c>
      <c r="I100" s="957">
        <v>2011</v>
      </c>
    </row>
    <row r="101" spans="1:9" ht="29" x14ac:dyDescent="0.35">
      <c r="A101" s="932" t="str">
        <f t="shared" si="5"/>
        <v>Springfield Technical Community College2</v>
      </c>
      <c r="B101" s="434">
        <v>2</v>
      </c>
      <c r="C101" s="939" t="s">
        <v>919</v>
      </c>
      <c r="D101" s="939" t="s">
        <v>550</v>
      </c>
      <c r="E101" s="939" t="s">
        <v>919</v>
      </c>
      <c r="F101" s="939" t="s">
        <v>489</v>
      </c>
      <c r="G101" s="939" t="s">
        <v>1202</v>
      </c>
      <c r="H101" s="941"/>
      <c r="I101" s="940">
        <v>2022</v>
      </c>
    </row>
    <row r="102" spans="1:9" ht="29" x14ac:dyDescent="0.35">
      <c r="A102" s="932" t="str">
        <f t="shared" si="5"/>
        <v>Springfield Technical Community College3</v>
      </c>
      <c r="B102" s="434">
        <v>3</v>
      </c>
      <c r="C102" s="939" t="s">
        <v>919</v>
      </c>
      <c r="D102" s="939" t="s">
        <v>550</v>
      </c>
      <c r="E102" s="939" t="s">
        <v>919</v>
      </c>
      <c r="F102" s="939" t="s">
        <v>489</v>
      </c>
      <c r="G102" s="960" t="s">
        <v>1206</v>
      </c>
      <c r="H102" s="942"/>
      <c r="I102" s="940">
        <v>2021</v>
      </c>
    </row>
    <row r="103" spans="1:9" ht="29" x14ac:dyDescent="0.35">
      <c r="A103" s="932" t="str">
        <f t="shared" si="5"/>
        <v>Springfield Technical Community College4</v>
      </c>
      <c r="B103" s="434">
        <v>4</v>
      </c>
      <c r="C103" s="939" t="s">
        <v>919</v>
      </c>
      <c r="D103" s="939" t="s">
        <v>550</v>
      </c>
      <c r="E103" s="939" t="s">
        <v>919</v>
      </c>
      <c r="F103" s="939" t="s">
        <v>489</v>
      </c>
      <c r="G103" s="960" t="s">
        <v>1207</v>
      </c>
      <c r="I103" s="940">
        <v>2021</v>
      </c>
    </row>
    <row r="104" spans="1:9" ht="29" x14ac:dyDescent="0.35">
      <c r="A104" s="932" t="str">
        <f t="shared" si="5"/>
        <v>Springfield Technical Community College5</v>
      </c>
      <c r="B104" s="434">
        <v>5</v>
      </c>
      <c r="C104" s="939" t="s">
        <v>919</v>
      </c>
      <c r="D104" s="939" t="s">
        <v>550</v>
      </c>
      <c r="E104" s="939" t="s">
        <v>919</v>
      </c>
      <c r="F104" s="939" t="s">
        <v>489</v>
      </c>
      <c r="G104" s="960" t="s">
        <v>1207</v>
      </c>
      <c r="H104" s="941"/>
      <c r="I104" s="940">
        <v>2021</v>
      </c>
    </row>
    <row r="105" spans="1:9" ht="29" x14ac:dyDescent="0.35">
      <c r="A105" s="932" t="str">
        <f t="shared" si="5"/>
        <v>Springfield Technical Community College6</v>
      </c>
      <c r="B105" s="434">
        <v>6</v>
      </c>
      <c r="C105" s="939" t="s">
        <v>919</v>
      </c>
      <c r="D105" s="939" t="s">
        <v>550</v>
      </c>
      <c r="E105" s="939" t="s">
        <v>919</v>
      </c>
      <c r="F105" s="939" t="s">
        <v>489</v>
      </c>
      <c r="G105" s="960" t="s">
        <v>1208</v>
      </c>
      <c r="H105" s="941"/>
      <c r="I105" s="940">
        <v>2021</v>
      </c>
    </row>
    <row r="106" spans="1:9" x14ac:dyDescent="0.35">
      <c r="A106" s="932" t="str">
        <f t="shared" si="5"/>
        <v>UMass Amherst1</v>
      </c>
      <c r="B106" s="434">
        <v>1</v>
      </c>
      <c r="C106" s="938" t="s">
        <v>192</v>
      </c>
      <c r="D106" s="938" t="s">
        <v>549</v>
      </c>
      <c r="E106" s="938" t="s">
        <v>192</v>
      </c>
      <c r="F106" s="938" t="s">
        <v>516</v>
      </c>
      <c r="G106" s="947" t="s">
        <v>548</v>
      </c>
      <c r="H106" s="942"/>
      <c r="I106" s="944">
        <v>2011</v>
      </c>
    </row>
    <row r="107" spans="1:9" x14ac:dyDescent="0.35">
      <c r="A107" s="932" t="str">
        <f t="shared" si="5"/>
        <v>UMass Amherst2</v>
      </c>
      <c r="B107" s="434">
        <v>2</v>
      </c>
      <c r="C107" s="938" t="s">
        <v>192</v>
      </c>
      <c r="D107" s="938" t="s">
        <v>549</v>
      </c>
      <c r="E107" s="938" t="s">
        <v>192</v>
      </c>
      <c r="F107" s="938" t="s">
        <v>516</v>
      </c>
      <c r="G107" s="947" t="s">
        <v>560</v>
      </c>
      <c r="H107" s="942"/>
      <c r="I107" s="944"/>
    </row>
    <row r="108" spans="1:9" x14ac:dyDescent="0.35">
      <c r="A108" s="932" t="str">
        <f t="shared" si="5"/>
        <v>UMass Amherst3</v>
      </c>
      <c r="B108" s="434">
        <v>3</v>
      </c>
      <c r="C108" s="938" t="s">
        <v>192</v>
      </c>
      <c r="D108" s="938" t="s">
        <v>549</v>
      </c>
      <c r="E108" s="938" t="s">
        <v>192</v>
      </c>
      <c r="F108" s="938" t="s">
        <v>516</v>
      </c>
      <c r="G108" s="947" t="s">
        <v>1199</v>
      </c>
      <c r="I108" s="944">
        <v>2011</v>
      </c>
    </row>
    <row r="109" spans="1:9" x14ac:dyDescent="0.35">
      <c r="A109" s="932" t="str">
        <f t="shared" si="5"/>
        <v>UMass Amherst4</v>
      </c>
      <c r="B109" s="434">
        <v>4</v>
      </c>
      <c r="C109" s="938" t="s">
        <v>192</v>
      </c>
      <c r="D109" s="938" t="s">
        <v>547</v>
      </c>
      <c r="E109" s="938" t="s">
        <v>192</v>
      </c>
      <c r="F109" s="938" t="s">
        <v>561</v>
      </c>
      <c r="G109" s="947" t="s">
        <v>1200</v>
      </c>
      <c r="H109" s="941"/>
      <c r="I109" s="950">
        <v>2017</v>
      </c>
    </row>
    <row r="110" spans="1:9" ht="72.5" x14ac:dyDescent="0.35">
      <c r="A110" s="932" t="str">
        <f t="shared" si="5"/>
        <v>UMass Chan Medical1</v>
      </c>
      <c r="B110" s="434">
        <v>1</v>
      </c>
      <c r="C110" s="956" t="s">
        <v>1306</v>
      </c>
      <c r="D110" s="956" t="s">
        <v>549</v>
      </c>
      <c r="E110" s="956" t="s">
        <v>1306</v>
      </c>
      <c r="F110" s="956" t="s">
        <v>448</v>
      </c>
      <c r="G110" s="961" t="s">
        <v>2011</v>
      </c>
      <c r="I110" s="893"/>
    </row>
    <row r="111" spans="1:9" x14ac:dyDescent="0.35">
      <c r="A111" s="932" t="str">
        <f t="shared" si="5"/>
        <v>UMass Lowell1</v>
      </c>
      <c r="B111" s="434">
        <v>1</v>
      </c>
      <c r="C111" s="938" t="s">
        <v>203</v>
      </c>
      <c r="D111" s="938" t="s">
        <v>547</v>
      </c>
      <c r="E111" s="938" t="s">
        <v>203</v>
      </c>
      <c r="F111" s="938" t="s">
        <v>562</v>
      </c>
      <c r="G111" s="947" t="s">
        <v>1201</v>
      </c>
      <c r="I111" s="950">
        <v>2017</v>
      </c>
    </row>
    <row r="112" spans="1:9" x14ac:dyDescent="0.35">
      <c r="A112" s="932" t="str">
        <f t="shared" si="5"/>
        <v>UMass Lowell2</v>
      </c>
      <c r="B112" s="434">
        <v>2</v>
      </c>
      <c r="C112" s="938" t="s">
        <v>203</v>
      </c>
      <c r="D112" s="938" t="s">
        <v>547</v>
      </c>
      <c r="E112" s="938" t="s">
        <v>203</v>
      </c>
      <c r="F112" s="938" t="s">
        <v>562</v>
      </c>
      <c r="G112" s="926"/>
      <c r="I112" s="962">
        <v>2017</v>
      </c>
    </row>
    <row r="113" spans="3:7" x14ac:dyDescent="0.35">
      <c r="C113" s="963"/>
      <c r="E113" s="963"/>
      <c r="F113" s="435"/>
      <c r="G113" s="964"/>
    </row>
    <row r="114" spans="3:7" x14ac:dyDescent="0.35">
      <c r="C114" s="963"/>
      <c r="E114" s="963"/>
      <c r="F114" s="435"/>
      <c r="G114" s="964"/>
    </row>
    <row r="115" spans="3:7" x14ac:dyDescent="0.35">
      <c r="C115" s="963"/>
      <c r="E115" s="965"/>
      <c r="F115" s="966"/>
      <c r="G115" s="964"/>
    </row>
    <row r="116" spans="3:7" x14ac:dyDescent="0.35">
      <c r="C116" s="963"/>
      <c r="E116" s="965"/>
      <c r="F116" s="965"/>
      <c r="G116" s="964"/>
    </row>
    <row r="117" spans="3:7" x14ac:dyDescent="0.35">
      <c r="C117" s="963"/>
      <c r="E117" s="965"/>
      <c r="F117" s="965"/>
      <c r="G117" s="964"/>
    </row>
    <row r="118" spans="3:7" x14ac:dyDescent="0.35">
      <c r="C118" s="435"/>
      <c r="E118" s="435"/>
      <c r="F118" s="967"/>
      <c r="G118" s="964"/>
    </row>
    <row r="119" spans="3:7" x14ac:dyDescent="0.35">
      <c r="C119" s="435"/>
      <c r="E119" s="435"/>
      <c r="F119" s="967"/>
      <c r="G119" s="964"/>
    </row>
    <row r="120" spans="3:7" x14ac:dyDescent="0.35">
      <c r="C120" s="435"/>
      <c r="E120" s="968"/>
      <c r="F120" s="967"/>
      <c r="G120" s="964"/>
    </row>
    <row r="121" spans="3:7" x14ac:dyDescent="0.35">
      <c r="C121" s="965"/>
      <c r="E121" s="965"/>
      <c r="F121" s="965"/>
      <c r="G121" s="964"/>
    </row>
    <row r="122" spans="3:7" x14ac:dyDescent="0.35">
      <c r="C122" s="965"/>
      <c r="E122" s="965"/>
      <c r="F122" s="965"/>
      <c r="G122" s="964"/>
    </row>
    <row r="123" spans="3:7" x14ac:dyDescent="0.35">
      <c r="C123" s="965"/>
      <c r="E123" s="965"/>
      <c r="F123" s="965"/>
      <c r="G123" s="964"/>
    </row>
    <row r="124" spans="3:7" x14ac:dyDescent="0.35">
      <c r="C124" s="969"/>
      <c r="E124" s="969"/>
      <c r="F124" s="969"/>
      <c r="G124" s="964"/>
    </row>
    <row r="125" spans="3:7" x14ac:dyDescent="0.35">
      <c r="C125" s="965"/>
      <c r="E125" s="965"/>
      <c r="F125" s="965"/>
      <c r="G125" s="964"/>
    </row>
    <row r="126" spans="3:7" x14ac:dyDescent="0.35">
      <c r="C126" s="965"/>
      <c r="E126" s="965"/>
      <c r="F126" s="965"/>
      <c r="G126" s="964"/>
    </row>
    <row r="127" spans="3:7" x14ac:dyDescent="0.35">
      <c r="C127" s="969"/>
      <c r="E127" s="969"/>
      <c r="F127" s="969"/>
      <c r="G127" s="964"/>
    </row>
    <row r="128" spans="3:7" x14ac:dyDescent="0.35">
      <c r="C128" s="965"/>
      <c r="E128" s="965"/>
      <c r="F128" s="965"/>
      <c r="G128" s="964"/>
    </row>
    <row r="129" spans="3:7" x14ac:dyDescent="0.35">
      <c r="C129" s="965"/>
      <c r="E129" s="965"/>
      <c r="F129" s="965"/>
      <c r="G129" s="964"/>
    </row>
    <row r="130" spans="3:7" x14ac:dyDescent="0.35">
      <c r="C130" s="965"/>
      <c r="E130" s="965"/>
      <c r="F130" s="965"/>
      <c r="G130" s="964"/>
    </row>
    <row r="131" spans="3:7" x14ac:dyDescent="0.35">
      <c r="C131" s="965"/>
      <c r="E131" s="965"/>
      <c r="F131" s="965"/>
      <c r="G131" s="964"/>
    </row>
    <row r="132" spans="3:7" x14ac:dyDescent="0.35">
      <c r="C132" s="965"/>
      <c r="E132" s="965"/>
      <c r="F132" s="965"/>
      <c r="G132" s="964"/>
    </row>
    <row r="133" spans="3:7" x14ac:dyDescent="0.35">
      <c r="C133" s="965"/>
      <c r="E133" s="965"/>
      <c r="F133" s="435"/>
      <c r="G133" s="964"/>
    </row>
    <row r="134" spans="3:7" x14ac:dyDescent="0.35">
      <c r="C134" s="435"/>
      <c r="E134" s="435"/>
      <c r="F134" s="967"/>
      <c r="G134" s="964"/>
    </row>
    <row r="135" spans="3:7" x14ac:dyDescent="0.35">
      <c r="C135" s="435"/>
      <c r="E135" s="435"/>
      <c r="F135" s="967"/>
      <c r="G135" s="964"/>
    </row>
    <row r="136" spans="3:7" x14ac:dyDescent="0.35">
      <c r="C136" s="965"/>
      <c r="E136" s="965"/>
      <c r="F136" s="965"/>
      <c r="G136" s="964"/>
    </row>
    <row r="137" spans="3:7" x14ac:dyDescent="0.35">
      <c r="C137" s="963"/>
      <c r="E137" s="965"/>
      <c r="F137" s="965"/>
      <c r="G137" s="964"/>
    </row>
    <row r="138" spans="3:7" x14ac:dyDescent="0.35">
      <c r="C138" s="963"/>
      <c r="E138" s="963"/>
      <c r="F138" s="966"/>
      <c r="G138" s="964"/>
    </row>
    <row r="139" spans="3:7" x14ac:dyDescent="0.35">
      <c r="C139" s="963"/>
      <c r="E139" s="963"/>
      <c r="F139" s="966"/>
      <c r="G139" s="964"/>
    </row>
    <row r="140" spans="3:7" x14ac:dyDescent="0.35">
      <c r="C140" s="435"/>
      <c r="E140" s="435"/>
      <c r="F140" s="965"/>
      <c r="G140" s="964"/>
    </row>
    <row r="141" spans="3:7" x14ac:dyDescent="0.35">
      <c r="C141" s="435"/>
      <c r="E141" s="435"/>
      <c r="F141" s="965"/>
      <c r="G141" s="964"/>
    </row>
    <row r="142" spans="3:7" x14ac:dyDescent="0.35">
      <c r="C142" s="968"/>
      <c r="E142" s="963"/>
      <c r="F142" s="966"/>
      <c r="G142" s="964"/>
    </row>
    <row r="143" spans="3:7" x14ac:dyDescent="0.35">
      <c r="C143" s="970"/>
      <c r="E143" s="970"/>
      <c r="F143" s="971"/>
      <c r="G143" s="964"/>
    </row>
    <row r="144" spans="3:7" x14ac:dyDescent="0.35">
      <c r="C144" s="970"/>
      <c r="E144" s="963"/>
      <c r="F144" s="966"/>
      <c r="G144" s="964"/>
    </row>
    <row r="145" spans="3:7" x14ac:dyDescent="0.35">
      <c r="C145" s="968"/>
      <c r="E145" s="963"/>
      <c r="F145" s="966"/>
      <c r="G145" s="964"/>
    </row>
    <row r="146" spans="3:7" x14ac:dyDescent="0.35">
      <c r="C146" s="968"/>
      <c r="E146" s="963"/>
      <c r="F146" s="966"/>
      <c r="G146" s="964"/>
    </row>
    <row r="147" spans="3:7" x14ac:dyDescent="0.35">
      <c r="C147" s="968"/>
      <c r="E147" s="970"/>
      <c r="F147" s="966"/>
      <c r="G147" s="964"/>
    </row>
    <row r="148" spans="3:7" x14ac:dyDescent="0.35">
      <c r="C148" s="968"/>
      <c r="E148" s="963"/>
      <c r="F148" s="966"/>
      <c r="G148" s="964"/>
    </row>
    <row r="149" spans="3:7" x14ac:dyDescent="0.35">
      <c r="C149" s="968"/>
      <c r="E149" s="963"/>
      <c r="F149" s="966"/>
      <c r="G149" s="964"/>
    </row>
    <row r="150" spans="3:7" x14ac:dyDescent="0.35">
      <c r="C150" s="968"/>
      <c r="E150" s="435"/>
      <c r="F150" s="966"/>
      <c r="G150" s="964"/>
    </row>
    <row r="151" spans="3:7" x14ac:dyDescent="0.35">
      <c r="C151" s="963"/>
      <c r="E151" s="963"/>
      <c r="F151" s="966"/>
      <c r="G151" s="964"/>
    </row>
    <row r="152" spans="3:7" x14ac:dyDescent="0.35">
      <c r="C152" s="963"/>
      <c r="E152" s="963"/>
      <c r="F152" s="966"/>
      <c r="G152" s="964"/>
    </row>
    <row r="153" spans="3:7" x14ac:dyDescent="0.35">
      <c r="C153" s="963"/>
      <c r="E153" s="963"/>
      <c r="F153" s="966"/>
      <c r="G153" s="964"/>
    </row>
    <row r="154" spans="3:7" x14ac:dyDescent="0.35">
      <c r="C154" s="965"/>
      <c r="E154" s="965"/>
      <c r="F154" s="965"/>
      <c r="G154" s="964"/>
    </row>
    <row r="155" spans="3:7" x14ac:dyDescent="0.35">
      <c r="C155" s="965"/>
      <c r="E155" s="435"/>
      <c r="F155" s="965"/>
      <c r="G155" s="964"/>
    </row>
    <row r="156" spans="3:7" x14ac:dyDescent="0.35">
      <c r="C156" s="965"/>
      <c r="E156" s="435"/>
      <c r="F156" s="965"/>
      <c r="G156" s="964"/>
    </row>
    <row r="157" spans="3:7" x14ac:dyDescent="0.35">
      <c r="C157" s="965"/>
      <c r="E157" s="435"/>
      <c r="F157" s="965"/>
      <c r="G157" s="964"/>
    </row>
    <row r="158" spans="3:7" x14ac:dyDescent="0.35">
      <c r="C158" s="965"/>
      <c r="E158" s="435"/>
      <c r="F158" s="965"/>
      <c r="G158" s="964"/>
    </row>
    <row r="159" spans="3:7" x14ac:dyDescent="0.35">
      <c r="C159" s="965"/>
      <c r="E159" s="435"/>
      <c r="F159" s="965"/>
      <c r="G159" s="964"/>
    </row>
    <row r="160" spans="3:7" x14ac:dyDescent="0.35">
      <c r="C160" s="965"/>
      <c r="E160" s="435"/>
      <c r="F160" s="965"/>
      <c r="G160" s="964"/>
    </row>
    <row r="161" spans="3:7" x14ac:dyDescent="0.35">
      <c r="C161" s="965"/>
      <c r="E161" s="435"/>
      <c r="F161" s="965"/>
      <c r="G161" s="964"/>
    </row>
    <row r="162" spans="3:7" x14ac:dyDescent="0.35">
      <c r="C162" s="965"/>
      <c r="E162" s="963"/>
      <c r="F162" s="965"/>
      <c r="G162" s="964"/>
    </row>
    <row r="163" spans="3:7" x14ac:dyDescent="0.35">
      <c r="C163" s="965"/>
      <c r="E163" s="963"/>
      <c r="F163" s="965"/>
      <c r="G163" s="964"/>
    </row>
    <row r="164" spans="3:7" x14ac:dyDescent="0.35">
      <c r="C164" s="965"/>
      <c r="E164" s="963"/>
      <c r="F164" s="965"/>
      <c r="G164" s="964"/>
    </row>
    <row r="165" spans="3:7" x14ac:dyDescent="0.35">
      <c r="C165" s="965"/>
      <c r="E165" s="963"/>
      <c r="F165" s="965"/>
      <c r="G165" s="964"/>
    </row>
    <row r="166" spans="3:7" x14ac:dyDescent="0.35">
      <c r="C166" s="965"/>
      <c r="E166" s="965"/>
      <c r="F166" s="965"/>
      <c r="G166" s="964"/>
    </row>
    <row r="167" spans="3:7" x14ac:dyDescent="0.35">
      <c r="C167" s="963"/>
      <c r="E167" s="963"/>
      <c r="F167" s="966"/>
      <c r="G167" s="964"/>
    </row>
    <row r="168" spans="3:7" x14ac:dyDescent="0.35">
      <c r="C168" s="963"/>
      <c r="E168" s="963"/>
      <c r="F168" s="966"/>
      <c r="G168" s="964"/>
    </row>
    <row r="169" spans="3:7" x14ac:dyDescent="0.35">
      <c r="C169" s="963"/>
      <c r="E169" s="963"/>
      <c r="F169" s="966"/>
      <c r="G169" s="964"/>
    </row>
    <row r="170" spans="3:7" x14ac:dyDescent="0.35">
      <c r="C170" s="963"/>
      <c r="E170" s="963"/>
      <c r="F170" s="966"/>
      <c r="G170" s="964"/>
    </row>
    <row r="171" spans="3:7" x14ac:dyDescent="0.35">
      <c r="C171" s="963"/>
      <c r="E171" s="963"/>
      <c r="F171" s="966"/>
      <c r="G171" s="964"/>
    </row>
    <row r="172" spans="3:7" x14ac:dyDescent="0.35">
      <c r="C172" s="963"/>
      <c r="E172" s="963"/>
      <c r="F172" s="966"/>
      <c r="G172" s="964"/>
    </row>
    <row r="173" spans="3:7" x14ac:dyDescent="0.35">
      <c r="C173" s="963"/>
      <c r="E173" s="963"/>
      <c r="F173" s="966"/>
      <c r="G173" s="964"/>
    </row>
    <row r="174" spans="3:7" x14ac:dyDescent="0.35">
      <c r="C174" s="963"/>
      <c r="E174" s="965"/>
      <c r="F174" s="965"/>
      <c r="G174" s="964"/>
    </row>
    <row r="175" spans="3:7" x14ac:dyDescent="0.35">
      <c r="C175" s="963"/>
      <c r="E175" s="963"/>
      <c r="F175" s="966"/>
      <c r="G175" s="964"/>
    </row>
    <row r="176" spans="3:7" x14ac:dyDescent="0.35">
      <c r="C176" s="963"/>
      <c r="E176" s="963"/>
      <c r="F176" s="966"/>
      <c r="G176" s="964"/>
    </row>
    <row r="177" spans="3:7" x14ac:dyDescent="0.35">
      <c r="C177" s="963"/>
      <c r="E177" s="963"/>
      <c r="F177" s="966"/>
      <c r="G177" s="964"/>
    </row>
    <row r="178" spans="3:7" x14ac:dyDescent="0.35">
      <c r="C178" s="963"/>
      <c r="E178" s="963"/>
      <c r="F178" s="966"/>
      <c r="G178" s="964"/>
    </row>
    <row r="179" spans="3:7" x14ac:dyDescent="0.35">
      <c r="C179" s="963"/>
      <c r="E179" s="963"/>
      <c r="F179" s="966"/>
      <c r="G179" s="964"/>
    </row>
    <row r="180" spans="3:7" x14ac:dyDescent="0.35">
      <c r="C180" s="963"/>
      <c r="E180" s="963"/>
      <c r="F180" s="965"/>
      <c r="G180" s="964"/>
    </row>
    <row r="181" spans="3:7" x14ac:dyDescent="0.35">
      <c r="C181" s="963"/>
      <c r="E181" s="963"/>
      <c r="F181" s="965"/>
      <c r="G181" s="964"/>
    </row>
    <row r="182" spans="3:7" x14ac:dyDescent="0.35">
      <c r="C182" s="963"/>
      <c r="E182" s="963"/>
      <c r="F182" s="966"/>
      <c r="G182" s="964"/>
    </row>
    <row r="183" spans="3:7" x14ac:dyDescent="0.35">
      <c r="C183" s="963"/>
      <c r="E183" s="963"/>
      <c r="F183" s="966"/>
      <c r="G183" s="964"/>
    </row>
    <row r="184" spans="3:7" x14ac:dyDescent="0.35">
      <c r="C184" s="963"/>
      <c r="E184" s="963"/>
      <c r="F184" s="966"/>
      <c r="G184" s="964"/>
    </row>
    <row r="185" spans="3:7" x14ac:dyDescent="0.35">
      <c r="C185" s="963"/>
      <c r="E185" s="965"/>
      <c r="F185" s="965"/>
      <c r="G185" s="964"/>
    </row>
  </sheetData>
  <autoFilter ref="A1:I112" xr:uid="{00000000-0001-0000-0E00-000000000000}">
    <sortState xmlns:xlrd2="http://schemas.microsoft.com/office/spreadsheetml/2017/richdata2" ref="A2:I112">
      <sortCondition ref="C2:C112"/>
    </sortState>
  </autoFilter>
  <sortState xmlns:xlrd2="http://schemas.microsoft.com/office/spreadsheetml/2017/richdata2" ref="A2:I31">
    <sortCondition ref="E2:E31"/>
  </sortState>
  <dataValidations count="1">
    <dataValidation type="list" allowBlank="1" showInputMessage="1" showErrorMessage="1" sqref="F2:F39" xr:uid="{80F036CC-914E-487D-86A3-D3C8F279A25F}"/>
  </dataValidation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J194"/>
  <sheetViews>
    <sheetView topLeftCell="C1" zoomScale="90" zoomScaleNormal="90" workbookViewId="0">
      <selection activeCell="I10" sqref="I10"/>
    </sheetView>
  </sheetViews>
  <sheetFormatPr defaultColWidth="8.81640625" defaultRowHeight="14.5" x14ac:dyDescent="0.35"/>
  <cols>
    <col min="1" max="1" width="42.453125" customWidth="1"/>
    <col min="2" max="2" width="23.453125" customWidth="1"/>
    <col min="3" max="3" width="20" customWidth="1"/>
    <col min="4" max="4" width="15.54296875" customWidth="1"/>
    <col min="5" max="5" width="26.08984375" customWidth="1"/>
    <col min="6" max="7" width="26" customWidth="1"/>
    <col min="8" max="8" width="22.6328125" customWidth="1"/>
    <col min="9" max="9" width="49.1796875" bestFit="1" customWidth="1"/>
    <col min="10" max="10" width="8.81640625" style="886"/>
  </cols>
  <sheetData>
    <row r="1" spans="1:10" x14ac:dyDescent="0.35">
      <c r="A1" s="186" t="str">
        <f t="shared" ref="A1" si="0">I1&amp;J1</f>
        <v>Agency#</v>
      </c>
      <c r="B1" s="186" t="s">
        <v>397</v>
      </c>
      <c r="C1" s="186" t="s">
        <v>358</v>
      </c>
      <c r="D1" s="186" t="s">
        <v>1776</v>
      </c>
      <c r="E1" s="186" t="s">
        <v>359</v>
      </c>
      <c r="F1" s="186" t="s">
        <v>360</v>
      </c>
      <c r="G1" s="186" t="s">
        <v>593</v>
      </c>
      <c r="H1" s="186" t="s">
        <v>278</v>
      </c>
      <c r="I1" s="186" t="s">
        <v>385</v>
      </c>
      <c r="J1" s="882" t="s">
        <v>386</v>
      </c>
    </row>
    <row r="2" spans="1:10" x14ac:dyDescent="0.35">
      <c r="A2" s="10" t="str">
        <f t="shared" ref="A2:A36" si="1">I2&amp;J2</f>
        <v>Berkshire Community College1</v>
      </c>
      <c r="B2" s="13" t="s">
        <v>402</v>
      </c>
      <c r="C2" s="14" t="s">
        <v>404</v>
      </c>
      <c r="D2" s="856">
        <v>110.88</v>
      </c>
      <c r="E2" s="10" t="s">
        <v>250</v>
      </c>
      <c r="F2" s="10" t="s">
        <v>769</v>
      </c>
      <c r="G2" s="16">
        <v>40751</v>
      </c>
      <c r="H2" s="10"/>
      <c r="I2" s="13" t="s">
        <v>1800</v>
      </c>
      <c r="J2" s="436">
        <v>1</v>
      </c>
    </row>
    <row r="3" spans="1:10" x14ac:dyDescent="0.35">
      <c r="A3" s="10" t="str">
        <f t="shared" si="1"/>
        <v>Berkshire Community College2</v>
      </c>
      <c r="B3" s="13" t="s">
        <v>406</v>
      </c>
      <c r="C3" s="14" t="s">
        <v>404</v>
      </c>
      <c r="D3" s="856">
        <v>73.92</v>
      </c>
      <c r="E3" s="10" t="s">
        <v>250</v>
      </c>
      <c r="F3" s="10" t="s">
        <v>769</v>
      </c>
      <c r="G3" s="16">
        <v>40751</v>
      </c>
      <c r="H3" s="10"/>
      <c r="I3" s="13" t="s">
        <v>1800</v>
      </c>
      <c r="J3" s="436">
        <v>2</v>
      </c>
    </row>
    <row r="4" spans="1:10" x14ac:dyDescent="0.35">
      <c r="A4" s="10" t="str">
        <f t="shared" si="1"/>
        <v>Berkshire Community College3</v>
      </c>
      <c r="B4" s="13" t="s">
        <v>407</v>
      </c>
      <c r="C4" s="14" t="s">
        <v>404</v>
      </c>
      <c r="D4" s="856">
        <v>69.3</v>
      </c>
      <c r="E4" s="10" t="s">
        <v>250</v>
      </c>
      <c r="F4" s="10" t="s">
        <v>769</v>
      </c>
      <c r="G4" s="16">
        <v>40751</v>
      </c>
      <c r="H4" s="10"/>
      <c r="I4" s="13" t="s">
        <v>1800</v>
      </c>
      <c r="J4" s="436">
        <v>3</v>
      </c>
    </row>
    <row r="5" spans="1:10" x14ac:dyDescent="0.35">
      <c r="A5" s="10" t="str">
        <f t="shared" si="1"/>
        <v>Berkshire Community College4</v>
      </c>
      <c r="B5" s="13" t="s">
        <v>408</v>
      </c>
      <c r="C5" s="14" t="s">
        <v>404</v>
      </c>
      <c r="D5" s="856">
        <v>17.64</v>
      </c>
      <c r="E5" s="10" t="s">
        <v>250</v>
      </c>
      <c r="F5" s="10" t="s">
        <v>769</v>
      </c>
      <c r="G5" s="16">
        <v>40751</v>
      </c>
      <c r="H5" s="10"/>
      <c r="I5" s="13" t="s">
        <v>1800</v>
      </c>
      <c r="J5" s="436">
        <v>4</v>
      </c>
    </row>
    <row r="6" spans="1:10" x14ac:dyDescent="0.35">
      <c r="A6" s="10" t="str">
        <f t="shared" si="1"/>
        <v>Berkshire Community College5</v>
      </c>
      <c r="B6" s="13" t="s">
        <v>409</v>
      </c>
      <c r="C6" s="14" t="s">
        <v>404</v>
      </c>
      <c r="D6" s="856">
        <v>92.4</v>
      </c>
      <c r="E6" s="10" t="s">
        <v>250</v>
      </c>
      <c r="F6" s="10" t="s">
        <v>769</v>
      </c>
      <c r="G6" s="16">
        <v>40751</v>
      </c>
      <c r="H6" s="10"/>
      <c r="I6" s="13" t="s">
        <v>1800</v>
      </c>
      <c r="J6" s="436">
        <v>5</v>
      </c>
    </row>
    <row r="7" spans="1:10" x14ac:dyDescent="0.35">
      <c r="A7" s="10" t="str">
        <f t="shared" si="1"/>
        <v>Berkshire County Sheriff's Office1</v>
      </c>
      <c r="B7" s="13" t="s">
        <v>1068</v>
      </c>
      <c r="C7" s="14" t="s">
        <v>404</v>
      </c>
      <c r="D7" s="856">
        <v>303</v>
      </c>
      <c r="E7" s="10" t="s">
        <v>250</v>
      </c>
      <c r="F7" s="10" t="s">
        <v>769</v>
      </c>
      <c r="G7" s="16">
        <v>42325</v>
      </c>
      <c r="H7" s="10"/>
      <c r="I7" s="13" t="s">
        <v>1801</v>
      </c>
      <c r="J7" s="436">
        <v>1</v>
      </c>
    </row>
    <row r="8" spans="1:10" x14ac:dyDescent="0.35">
      <c r="A8" s="10" t="str">
        <f t="shared" si="1"/>
        <v>Bridgewater State University1</v>
      </c>
      <c r="B8" s="17" t="s">
        <v>58</v>
      </c>
      <c r="C8" s="17" t="s">
        <v>410</v>
      </c>
      <c r="D8" s="856">
        <v>1300</v>
      </c>
      <c r="E8" s="17" t="s">
        <v>412</v>
      </c>
      <c r="F8" s="858"/>
      <c r="G8" s="16"/>
      <c r="H8" s="10"/>
      <c r="I8" s="13" t="s">
        <v>58</v>
      </c>
      <c r="J8" s="436">
        <v>1</v>
      </c>
    </row>
    <row r="9" spans="1:10" x14ac:dyDescent="0.35">
      <c r="A9" s="10" t="str">
        <f t="shared" si="1"/>
        <v>Bridgewater State University2</v>
      </c>
      <c r="B9" s="13" t="s">
        <v>1069</v>
      </c>
      <c r="C9" s="14" t="s">
        <v>410</v>
      </c>
      <c r="D9" s="856">
        <v>103.488</v>
      </c>
      <c r="E9" s="10" t="s">
        <v>250</v>
      </c>
      <c r="F9" s="10" t="s">
        <v>411</v>
      </c>
      <c r="G9" s="16">
        <v>40682</v>
      </c>
      <c r="H9" s="10"/>
      <c r="I9" s="13" t="s">
        <v>58</v>
      </c>
      <c r="J9" s="436">
        <v>2</v>
      </c>
    </row>
    <row r="10" spans="1:10" x14ac:dyDescent="0.35">
      <c r="A10" s="10" t="str">
        <f t="shared" si="1"/>
        <v>Bridgewater State University3</v>
      </c>
      <c r="B10" s="13" t="s">
        <v>2015</v>
      </c>
      <c r="C10" s="14" t="s">
        <v>410</v>
      </c>
      <c r="D10" s="856">
        <v>367</v>
      </c>
      <c r="E10" s="10" t="s">
        <v>250</v>
      </c>
      <c r="F10" s="10" t="s">
        <v>411</v>
      </c>
      <c r="G10" s="16">
        <v>46119</v>
      </c>
      <c r="H10" s="10"/>
      <c r="I10" s="13" t="s">
        <v>58</v>
      </c>
      <c r="J10" s="436">
        <v>3</v>
      </c>
    </row>
    <row r="11" spans="1:10" x14ac:dyDescent="0.35">
      <c r="A11" s="10" t="str">
        <f t="shared" si="1"/>
        <v>Bristol Community College1</v>
      </c>
      <c r="B11" s="13" t="s">
        <v>708</v>
      </c>
      <c r="C11" s="17" t="s">
        <v>414</v>
      </c>
      <c r="D11" s="856">
        <v>86</v>
      </c>
      <c r="E11" s="17" t="s">
        <v>250</v>
      </c>
      <c r="F11" s="10" t="s">
        <v>769</v>
      </c>
      <c r="G11" s="16">
        <v>40544</v>
      </c>
      <c r="H11" s="10"/>
      <c r="I11" s="13" t="s">
        <v>708</v>
      </c>
      <c r="J11" s="436">
        <v>1</v>
      </c>
    </row>
    <row r="12" spans="1:10" x14ac:dyDescent="0.35">
      <c r="A12" s="10" t="str">
        <f t="shared" si="1"/>
        <v>Bristol Community College2</v>
      </c>
      <c r="B12" s="13" t="s">
        <v>708</v>
      </c>
      <c r="C12" s="17" t="s">
        <v>414</v>
      </c>
      <c r="D12" s="856">
        <v>3187.14</v>
      </c>
      <c r="E12" s="17" t="s">
        <v>250</v>
      </c>
      <c r="F12" s="10" t="s">
        <v>411</v>
      </c>
      <c r="G12" s="16"/>
      <c r="H12" s="10"/>
      <c r="I12" s="13" t="s">
        <v>708</v>
      </c>
      <c r="J12" s="436">
        <v>2</v>
      </c>
    </row>
    <row r="13" spans="1:10" x14ac:dyDescent="0.35">
      <c r="A13" s="10" t="str">
        <f t="shared" si="1"/>
        <v>Bristol Community College3</v>
      </c>
      <c r="B13" s="13" t="s">
        <v>708</v>
      </c>
      <c r="C13" s="17" t="s">
        <v>414</v>
      </c>
      <c r="D13" s="856">
        <v>50</v>
      </c>
      <c r="E13" s="17" t="s">
        <v>250</v>
      </c>
      <c r="F13" s="10" t="s">
        <v>769</v>
      </c>
      <c r="G13" s="16"/>
      <c r="H13" s="10"/>
      <c r="I13" s="13" t="s">
        <v>708</v>
      </c>
      <c r="J13" s="436">
        <v>3</v>
      </c>
    </row>
    <row r="14" spans="1:10" ht="15.5" x14ac:dyDescent="0.35">
      <c r="A14" s="10" t="str">
        <f t="shared" si="1"/>
        <v>Bristol Community College4</v>
      </c>
      <c r="B14" s="859" t="s">
        <v>1070</v>
      </c>
      <c r="C14" s="17" t="s">
        <v>414</v>
      </c>
      <c r="D14" s="856">
        <v>6</v>
      </c>
      <c r="E14" s="17" t="s">
        <v>253</v>
      </c>
      <c r="F14" s="10"/>
      <c r="G14" s="16"/>
      <c r="H14" s="10"/>
      <c r="I14" s="13" t="s">
        <v>708</v>
      </c>
      <c r="J14" s="436">
        <v>4</v>
      </c>
    </row>
    <row r="15" spans="1:10" x14ac:dyDescent="0.35">
      <c r="A15" s="10" t="str">
        <f t="shared" si="1"/>
        <v>Bristol Community College5</v>
      </c>
      <c r="B15" s="13" t="s">
        <v>1070</v>
      </c>
      <c r="C15" s="17" t="s">
        <v>414</v>
      </c>
      <c r="D15" s="856">
        <v>10</v>
      </c>
      <c r="E15" s="17" t="s">
        <v>250</v>
      </c>
      <c r="F15" s="10" t="s">
        <v>769</v>
      </c>
      <c r="G15" s="16"/>
      <c r="H15" s="10"/>
      <c r="I15" s="13" t="s">
        <v>708</v>
      </c>
      <c r="J15" s="436">
        <v>5</v>
      </c>
    </row>
    <row r="16" spans="1:10" x14ac:dyDescent="0.35">
      <c r="A16" s="10" t="str">
        <f t="shared" si="1"/>
        <v>Bristol County Sheriff's Office1</v>
      </c>
      <c r="B16" s="10" t="s">
        <v>1777</v>
      </c>
      <c r="C16" s="10" t="s">
        <v>521</v>
      </c>
      <c r="D16" s="856">
        <v>277.89999999999998</v>
      </c>
      <c r="E16" s="15" t="s">
        <v>250</v>
      </c>
      <c r="F16" s="10" t="s">
        <v>411</v>
      </c>
      <c r="G16" s="860">
        <v>46129</v>
      </c>
      <c r="H16" s="10"/>
      <c r="I16" s="10" t="s">
        <v>1163</v>
      </c>
      <c r="J16" s="436">
        <v>1</v>
      </c>
    </row>
    <row r="17" spans="1:10" x14ac:dyDescent="0.35">
      <c r="A17" s="10" t="str">
        <f t="shared" si="1"/>
        <v>Bunker Hill Community College1</v>
      </c>
      <c r="B17" s="13" t="s">
        <v>1071</v>
      </c>
      <c r="C17" s="187" t="s">
        <v>417</v>
      </c>
      <c r="D17" s="856">
        <v>12</v>
      </c>
      <c r="E17" s="187" t="s">
        <v>250</v>
      </c>
      <c r="F17" s="15" t="s">
        <v>769</v>
      </c>
      <c r="G17" s="16">
        <v>41197</v>
      </c>
      <c r="H17" s="10"/>
      <c r="I17" s="13" t="s">
        <v>416</v>
      </c>
      <c r="J17" s="436">
        <v>1</v>
      </c>
    </row>
    <row r="18" spans="1:10" x14ac:dyDescent="0.35">
      <c r="A18" s="10" t="str">
        <f t="shared" si="1"/>
        <v>Bunker Hill Community College2</v>
      </c>
      <c r="B18" s="13" t="s">
        <v>416</v>
      </c>
      <c r="C18" s="187" t="s">
        <v>417</v>
      </c>
      <c r="D18" s="856">
        <v>75</v>
      </c>
      <c r="E18" s="187" t="s">
        <v>412</v>
      </c>
      <c r="F18" s="15"/>
      <c r="G18" s="16">
        <v>41612</v>
      </c>
      <c r="H18" s="10"/>
      <c r="I18" s="13" t="s">
        <v>416</v>
      </c>
      <c r="J18" s="436">
        <v>2</v>
      </c>
    </row>
    <row r="19" spans="1:10" x14ac:dyDescent="0.35">
      <c r="A19" s="10" t="str">
        <f t="shared" si="1"/>
        <v>Bureau of the State House1</v>
      </c>
      <c r="B19" s="17" t="s">
        <v>418</v>
      </c>
      <c r="C19" s="10" t="s">
        <v>417</v>
      </c>
      <c r="D19" s="856">
        <v>15</v>
      </c>
      <c r="E19" s="17" t="s">
        <v>250</v>
      </c>
      <c r="F19" s="10" t="s">
        <v>769</v>
      </c>
      <c r="G19" s="16"/>
      <c r="H19" s="10"/>
      <c r="I19" s="13" t="s">
        <v>78</v>
      </c>
      <c r="J19" s="436">
        <v>1</v>
      </c>
    </row>
    <row r="20" spans="1:10" x14ac:dyDescent="0.35">
      <c r="A20" s="10" t="str">
        <f t="shared" si="1"/>
        <v>Cape Cod Community College1</v>
      </c>
      <c r="B20" s="13" t="s">
        <v>419</v>
      </c>
      <c r="C20" s="14" t="s">
        <v>420</v>
      </c>
      <c r="D20" s="856">
        <v>1.7549999999999999</v>
      </c>
      <c r="E20" s="10" t="s">
        <v>250</v>
      </c>
      <c r="F20" s="10" t="s">
        <v>769</v>
      </c>
      <c r="G20" s="16">
        <v>39686</v>
      </c>
      <c r="H20" s="10"/>
      <c r="I20" s="13" t="s">
        <v>419</v>
      </c>
      <c r="J20" s="436">
        <v>1</v>
      </c>
    </row>
    <row r="21" spans="1:10" x14ac:dyDescent="0.35">
      <c r="A21" s="10" t="str">
        <f t="shared" si="1"/>
        <v>Cape Cod Community College2</v>
      </c>
      <c r="B21" s="13" t="s">
        <v>419</v>
      </c>
      <c r="C21" s="14" t="s">
        <v>420</v>
      </c>
      <c r="D21" s="856">
        <v>661.5</v>
      </c>
      <c r="E21" s="10" t="s">
        <v>250</v>
      </c>
      <c r="F21" s="10" t="s">
        <v>769</v>
      </c>
      <c r="G21" s="16">
        <v>41233</v>
      </c>
      <c r="H21" s="10"/>
      <c r="I21" s="13" t="s">
        <v>419</v>
      </c>
      <c r="J21" s="436">
        <v>2</v>
      </c>
    </row>
    <row r="22" spans="1:10" x14ac:dyDescent="0.35">
      <c r="A22" s="10" t="str">
        <f t="shared" si="1"/>
        <v>Cape Cod Community College3</v>
      </c>
      <c r="B22" s="13" t="s">
        <v>1072</v>
      </c>
      <c r="C22" s="14" t="s">
        <v>420</v>
      </c>
      <c r="D22" s="856">
        <v>25.73</v>
      </c>
      <c r="E22" s="10" t="s">
        <v>250</v>
      </c>
      <c r="F22" s="10" t="s">
        <v>769</v>
      </c>
      <c r="G22" s="16">
        <v>38718</v>
      </c>
      <c r="H22" s="10"/>
      <c r="I22" s="13" t="s">
        <v>419</v>
      </c>
      <c r="J22" s="436">
        <v>3</v>
      </c>
    </row>
    <row r="23" spans="1:10" x14ac:dyDescent="0.35">
      <c r="A23" s="10" t="str">
        <f t="shared" si="1"/>
        <v>Cape Cod Community College4</v>
      </c>
      <c r="B23" s="13" t="s">
        <v>422</v>
      </c>
      <c r="C23" s="14" t="s">
        <v>420</v>
      </c>
      <c r="D23" s="856">
        <v>2.5</v>
      </c>
      <c r="E23" s="10" t="s">
        <v>250</v>
      </c>
      <c r="F23" s="10" t="s">
        <v>769</v>
      </c>
      <c r="G23" s="16">
        <v>38572</v>
      </c>
      <c r="H23" s="10"/>
      <c r="I23" s="13" t="s">
        <v>419</v>
      </c>
      <c r="J23" s="436">
        <v>4</v>
      </c>
    </row>
    <row r="24" spans="1:10" x14ac:dyDescent="0.35">
      <c r="A24" s="10" t="str">
        <f t="shared" si="1"/>
        <v>Cape Cod Community College5</v>
      </c>
      <c r="B24" s="13" t="s">
        <v>423</v>
      </c>
      <c r="C24" s="14" t="s">
        <v>420</v>
      </c>
      <c r="D24" s="856">
        <v>2.52</v>
      </c>
      <c r="E24" s="10" t="s">
        <v>250</v>
      </c>
      <c r="F24" s="10" t="s">
        <v>769</v>
      </c>
      <c r="G24" s="16">
        <v>39251</v>
      </c>
      <c r="H24" s="10"/>
      <c r="I24" s="13" t="s">
        <v>419</v>
      </c>
      <c r="J24" s="436">
        <v>5</v>
      </c>
    </row>
    <row r="25" spans="1:10" x14ac:dyDescent="0.35">
      <c r="A25" s="10" t="str">
        <f t="shared" si="1"/>
        <v>Cape Cod Community College6</v>
      </c>
      <c r="B25" s="13" t="s">
        <v>419</v>
      </c>
      <c r="C25" s="14" t="s">
        <v>420</v>
      </c>
      <c r="D25" s="856">
        <v>260</v>
      </c>
      <c r="E25" s="10" t="s">
        <v>250</v>
      </c>
      <c r="F25" s="10"/>
      <c r="G25" s="16">
        <v>45078</v>
      </c>
      <c r="H25" s="10"/>
      <c r="I25" s="13" t="s">
        <v>419</v>
      </c>
      <c r="J25" s="436">
        <v>6</v>
      </c>
    </row>
    <row r="26" spans="1:10" x14ac:dyDescent="0.35">
      <c r="A26" s="10" t="str">
        <f t="shared" si="1"/>
        <v>Cape Cod Community College7</v>
      </c>
      <c r="B26" s="13" t="s">
        <v>419</v>
      </c>
      <c r="C26" s="14" t="s">
        <v>420</v>
      </c>
      <c r="D26" s="857">
        <v>635</v>
      </c>
      <c r="E26" s="10" t="s">
        <v>250</v>
      </c>
      <c r="F26" s="10"/>
      <c r="G26" s="16">
        <v>45078</v>
      </c>
      <c r="I26" s="13" t="s">
        <v>419</v>
      </c>
      <c r="J26" s="436">
        <v>7</v>
      </c>
    </row>
    <row r="27" spans="1:10" x14ac:dyDescent="0.35">
      <c r="A27" s="10" t="str">
        <f t="shared" si="1"/>
        <v>Cape Cod Regional Transit Authority1</v>
      </c>
      <c r="B27" s="17" t="s">
        <v>1073</v>
      </c>
      <c r="C27" s="17" t="s">
        <v>853</v>
      </c>
      <c r="D27" s="857">
        <v>360</v>
      </c>
      <c r="E27" s="17" t="s">
        <v>250</v>
      </c>
      <c r="F27" s="10" t="s">
        <v>411</v>
      </c>
      <c r="G27" s="16">
        <v>43709</v>
      </c>
      <c r="I27" s="17" t="s">
        <v>850</v>
      </c>
      <c r="J27" s="436">
        <v>1</v>
      </c>
    </row>
    <row r="28" spans="1:10" x14ac:dyDescent="0.35">
      <c r="A28" s="10" t="str">
        <f t="shared" si="1"/>
        <v>Chelsea Soldiers' Home1</v>
      </c>
      <c r="B28" s="17" t="s">
        <v>424</v>
      </c>
      <c r="C28" s="17" t="s">
        <v>425</v>
      </c>
      <c r="D28" s="856">
        <v>58.5</v>
      </c>
      <c r="E28" s="17" t="s">
        <v>250</v>
      </c>
      <c r="F28" s="10" t="s">
        <v>769</v>
      </c>
      <c r="G28" s="16">
        <v>40544</v>
      </c>
      <c r="H28" s="10"/>
      <c r="I28" s="17" t="s">
        <v>1152</v>
      </c>
      <c r="J28" s="436">
        <v>1</v>
      </c>
    </row>
    <row r="29" spans="1:10" x14ac:dyDescent="0.35">
      <c r="A29" s="10" t="str">
        <f t="shared" si="1"/>
        <v>Chelsea Soldiers' Home2</v>
      </c>
      <c r="B29" s="13" t="s">
        <v>1132</v>
      </c>
      <c r="C29" s="17" t="s">
        <v>425</v>
      </c>
      <c r="D29" s="856">
        <v>495.8</v>
      </c>
      <c r="E29" s="10" t="s">
        <v>250</v>
      </c>
      <c r="F29" s="10"/>
      <c r="G29" s="860">
        <v>45323</v>
      </c>
      <c r="H29" s="10"/>
      <c r="I29" s="13" t="s">
        <v>1152</v>
      </c>
      <c r="J29" s="436">
        <v>2</v>
      </c>
    </row>
    <row r="30" spans="1:10" x14ac:dyDescent="0.35">
      <c r="A30" s="10" t="str">
        <f t="shared" si="1"/>
        <v>Dept. of Youth Services1</v>
      </c>
      <c r="B30" s="861" t="s">
        <v>1078</v>
      </c>
      <c r="C30" s="17" t="s">
        <v>1139</v>
      </c>
      <c r="D30" s="856">
        <v>100</v>
      </c>
      <c r="E30" s="10" t="s">
        <v>250</v>
      </c>
      <c r="F30" s="10" t="s">
        <v>769</v>
      </c>
      <c r="G30" s="16"/>
      <c r="H30" s="10"/>
      <c r="I30" s="13" t="s">
        <v>104</v>
      </c>
      <c r="J30" s="436">
        <v>1</v>
      </c>
    </row>
    <row r="31" spans="1:10" x14ac:dyDescent="0.35">
      <c r="A31" s="10" t="str">
        <f t="shared" si="1"/>
        <v>Dept. of Conservation &amp; Recreation1</v>
      </c>
      <c r="B31" s="13" t="s">
        <v>428</v>
      </c>
      <c r="C31" s="14" t="s">
        <v>429</v>
      </c>
      <c r="D31" s="856">
        <v>47.8</v>
      </c>
      <c r="E31" s="10" t="s">
        <v>250</v>
      </c>
      <c r="F31" s="10" t="s">
        <v>769</v>
      </c>
      <c r="G31" s="16">
        <v>40681</v>
      </c>
      <c r="H31" s="10"/>
      <c r="I31" s="13" t="s">
        <v>1731</v>
      </c>
      <c r="J31" s="436">
        <v>1</v>
      </c>
    </row>
    <row r="32" spans="1:10" x14ac:dyDescent="0.35">
      <c r="A32" s="10" t="str">
        <f t="shared" si="1"/>
        <v>Dept. of Conservation &amp; Recreation2</v>
      </c>
      <c r="B32" s="13" t="s">
        <v>1512</v>
      </c>
      <c r="C32" s="187" t="s">
        <v>417</v>
      </c>
      <c r="D32" s="856"/>
      <c r="E32" s="17" t="s">
        <v>250</v>
      </c>
      <c r="F32" s="10" t="s">
        <v>769</v>
      </c>
      <c r="G32" s="16"/>
      <c r="H32" s="10"/>
      <c r="I32" s="13" t="s">
        <v>1731</v>
      </c>
      <c r="J32" s="436">
        <v>2</v>
      </c>
    </row>
    <row r="33" spans="1:10" x14ac:dyDescent="0.35">
      <c r="A33" s="10" t="str">
        <f t="shared" si="1"/>
        <v>Dept. of Conservation &amp; Recreation3</v>
      </c>
      <c r="B33" s="862" t="s">
        <v>1505</v>
      </c>
      <c r="C33" s="863" t="s">
        <v>1138</v>
      </c>
      <c r="D33" s="856">
        <v>17.100000000000001</v>
      </c>
      <c r="E33" s="17" t="s">
        <v>250</v>
      </c>
      <c r="F33" s="10" t="s">
        <v>769</v>
      </c>
      <c r="G33" s="16"/>
      <c r="H33" s="10"/>
      <c r="I33" s="13" t="s">
        <v>1731</v>
      </c>
      <c r="J33" s="436">
        <v>3</v>
      </c>
    </row>
    <row r="34" spans="1:10" x14ac:dyDescent="0.35">
      <c r="A34" s="10" t="str">
        <f t="shared" si="1"/>
        <v>Dept. of Conservation &amp; Recreation4</v>
      </c>
      <c r="B34" s="862" t="s">
        <v>1506</v>
      </c>
      <c r="C34" s="863" t="s">
        <v>1138</v>
      </c>
      <c r="D34" s="856">
        <v>17.100000000000001</v>
      </c>
      <c r="E34" s="17" t="s">
        <v>250</v>
      </c>
      <c r="F34" s="10" t="s">
        <v>769</v>
      </c>
      <c r="G34" s="16"/>
      <c r="H34" s="10"/>
      <c r="I34" s="13" t="s">
        <v>1731</v>
      </c>
      <c r="J34" s="436">
        <v>4</v>
      </c>
    </row>
    <row r="35" spans="1:10" x14ac:dyDescent="0.35">
      <c r="A35" s="10" t="str">
        <f t="shared" si="1"/>
        <v>Dept. of Conservation &amp; Recreation5</v>
      </c>
      <c r="B35" s="17" t="s">
        <v>1507</v>
      </c>
      <c r="C35" s="17" t="s">
        <v>417</v>
      </c>
      <c r="D35" s="856">
        <v>32.200000000000003</v>
      </c>
      <c r="E35" s="17" t="s">
        <v>250</v>
      </c>
      <c r="F35" s="10" t="s">
        <v>769</v>
      </c>
      <c r="G35" s="16"/>
      <c r="H35" s="10"/>
      <c r="I35" s="13" t="s">
        <v>1731</v>
      </c>
      <c r="J35" s="436">
        <v>5</v>
      </c>
    </row>
    <row r="36" spans="1:10" x14ac:dyDescent="0.35">
      <c r="A36" s="10" t="str">
        <f t="shared" si="1"/>
        <v>Dept. of Conservation &amp; Recreation6</v>
      </c>
      <c r="B36" s="17" t="s">
        <v>1074</v>
      </c>
      <c r="C36" s="17" t="s">
        <v>1172</v>
      </c>
      <c r="D36" s="856">
        <v>2.7</v>
      </c>
      <c r="E36" s="17" t="s">
        <v>250</v>
      </c>
      <c r="F36" s="10" t="s">
        <v>769</v>
      </c>
      <c r="G36" s="16"/>
      <c r="H36" s="10"/>
      <c r="I36" s="13" t="s">
        <v>1731</v>
      </c>
      <c r="J36" s="436">
        <v>6</v>
      </c>
    </row>
    <row r="37" spans="1:10" x14ac:dyDescent="0.35">
      <c r="A37" s="10" t="str">
        <f t="shared" ref="A37:A72" si="2">I37&amp;J37</f>
        <v>Dept. of Conservation &amp; Recreation7</v>
      </c>
      <c r="B37" s="10" t="s">
        <v>1075</v>
      </c>
      <c r="C37" s="17" t="s">
        <v>431</v>
      </c>
      <c r="D37" s="856">
        <v>105.8</v>
      </c>
      <c r="E37" s="17" t="s">
        <v>250</v>
      </c>
      <c r="F37" s="10" t="s">
        <v>769</v>
      </c>
      <c r="G37" s="10"/>
      <c r="H37" s="10"/>
      <c r="I37" s="13" t="s">
        <v>1731</v>
      </c>
      <c r="J37" s="436">
        <v>7</v>
      </c>
    </row>
    <row r="38" spans="1:10" x14ac:dyDescent="0.35">
      <c r="A38" s="10" t="str">
        <f t="shared" si="2"/>
        <v>Dept. of Conservation &amp; Recreation8</v>
      </c>
      <c r="B38" s="10" t="s">
        <v>1076</v>
      </c>
      <c r="C38" s="17" t="s">
        <v>417</v>
      </c>
      <c r="D38" s="856">
        <v>112.5</v>
      </c>
      <c r="E38" s="17" t="s">
        <v>250</v>
      </c>
      <c r="F38" s="10" t="s">
        <v>769</v>
      </c>
      <c r="G38" s="10"/>
      <c r="H38" s="10"/>
      <c r="I38" s="13" t="s">
        <v>1731</v>
      </c>
      <c r="J38" s="436">
        <v>8</v>
      </c>
    </row>
    <row r="39" spans="1:10" x14ac:dyDescent="0.35">
      <c r="A39" s="10" t="str">
        <f t="shared" si="2"/>
        <v>Dept. of Conservation &amp; Recreation9</v>
      </c>
      <c r="B39" s="10" t="s">
        <v>1077</v>
      </c>
      <c r="C39" s="17" t="s">
        <v>417</v>
      </c>
      <c r="D39" s="856">
        <v>134.6</v>
      </c>
      <c r="E39" s="17" t="s">
        <v>250</v>
      </c>
      <c r="F39" s="10" t="s">
        <v>769</v>
      </c>
      <c r="G39" s="10"/>
      <c r="H39" s="10"/>
      <c r="I39" s="13" t="s">
        <v>1731</v>
      </c>
      <c r="J39" s="436">
        <v>9</v>
      </c>
    </row>
    <row r="40" spans="1:10" x14ac:dyDescent="0.35">
      <c r="A40" s="10" t="str">
        <f t="shared" si="2"/>
        <v>Dept. of Conservation &amp; Recreation10</v>
      </c>
      <c r="B40" s="13" t="s">
        <v>1508</v>
      </c>
      <c r="C40" s="14" t="s">
        <v>1145</v>
      </c>
      <c r="D40" s="856"/>
      <c r="E40" s="10" t="s">
        <v>250</v>
      </c>
      <c r="F40" s="10" t="s">
        <v>542</v>
      </c>
      <c r="G40" s="10"/>
      <c r="H40" s="10"/>
      <c r="I40" s="13" t="s">
        <v>1731</v>
      </c>
      <c r="J40" s="436">
        <v>10</v>
      </c>
    </row>
    <row r="41" spans="1:10" x14ac:dyDescent="0.35">
      <c r="A41" s="10" t="str">
        <f t="shared" si="2"/>
        <v>Dept. of Conservation &amp; Recreation11</v>
      </c>
      <c r="B41" s="13" t="s">
        <v>1509</v>
      </c>
      <c r="C41" s="14" t="s">
        <v>1513</v>
      </c>
      <c r="D41" s="856"/>
      <c r="E41" s="10" t="s">
        <v>250</v>
      </c>
      <c r="F41" s="10" t="s">
        <v>542</v>
      </c>
      <c r="G41" s="10"/>
      <c r="H41" s="10"/>
      <c r="I41" s="13" t="s">
        <v>1731</v>
      </c>
      <c r="J41" s="436">
        <v>11</v>
      </c>
    </row>
    <row r="42" spans="1:10" x14ac:dyDescent="0.35">
      <c r="A42" s="10" t="str">
        <f t="shared" si="2"/>
        <v>Dept. of Conservation &amp; Recreation12</v>
      </c>
      <c r="B42" s="13" t="s">
        <v>1510</v>
      </c>
      <c r="C42" s="14" t="s">
        <v>1514</v>
      </c>
      <c r="D42" s="856"/>
      <c r="E42" s="10" t="s">
        <v>250</v>
      </c>
      <c r="F42" s="10" t="s">
        <v>542</v>
      </c>
      <c r="G42" s="10"/>
      <c r="H42" s="10"/>
      <c r="I42" s="13" t="s">
        <v>1731</v>
      </c>
      <c r="J42" s="436">
        <v>12</v>
      </c>
    </row>
    <row r="43" spans="1:10" x14ac:dyDescent="0.35">
      <c r="A43" s="10" t="str">
        <f t="shared" si="2"/>
        <v>Dept. of Conservation &amp; Recreation13</v>
      </c>
      <c r="B43" s="13" t="s">
        <v>1511</v>
      </c>
      <c r="C43" s="14" t="s">
        <v>427</v>
      </c>
      <c r="D43" s="856">
        <v>9.4</v>
      </c>
      <c r="E43" s="10" t="s">
        <v>250</v>
      </c>
      <c r="F43" s="10"/>
      <c r="G43" s="10"/>
      <c r="H43" s="10"/>
      <c r="I43" s="13" t="s">
        <v>1731</v>
      </c>
      <c r="J43" s="436">
        <v>13</v>
      </c>
    </row>
    <row r="44" spans="1:10" x14ac:dyDescent="0.35">
      <c r="A44" s="10" t="str">
        <f t="shared" si="2"/>
        <v>Dept. of Conservation &amp; Recreation14</v>
      </c>
      <c r="B44" s="13" t="s">
        <v>1511</v>
      </c>
      <c r="C44" s="14" t="s">
        <v>427</v>
      </c>
      <c r="D44" s="856">
        <v>9.4</v>
      </c>
      <c r="E44" s="10" t="s">
        <v>250</v>
      </c>
      <c r="F44" s="10"/>
      <c r="G44" s="10"/>
      <c r="H44" s="10"/>
      <c r="I44" s="13" t="s">
        <v>1731</v>
      </c>
      <c r="J44" s="436">
        <v>14</v>
      </c>
    </row>
    <row r="45" spans="1:10" x14ac:dyDescent="0.35">
      <c r="A45" s="10" t="str">
        <f t="shared" si="2"/>
        <v>Dept. of Conservation &amp; Recreation15</v>
      </c>
      <c r="B45" s="13" t="s">
        <v>1131</v>
      </c>
      <c r="C45" s="17" t="s">
        <v>448</v>
      </c>
      <c r="D45" s="856">
        <v>68</v>
      </c>
      <c r="E45" s="10" t="s">
        <v>250</v>
      </c>
      <c r="F45" s="10"/>
      <c r="G45" s="860">
        <v>45170</v>
      </c>
      <c r="H45" s="10"/>
      <c r="I45" s="13" t="s">
        <v>1731</v>
      </c>
      <c r="J45" s="436">
        <v>15</v>
      </c>
    </row>
    <row r="46" spans="1:10" x14ac:dyDescent="0.35">
      <c r="A46" s="10" t="str">
        <f t="shared" si="2"/>
        <v>Dept. of Correction1</v>
      </c>
      <c r="B46" s="17" t="s">
        <v>434</v>
      </c>
      <c r="C46" s="17" t="s">
        <v>435</v>
      </c>
      <c r="D46" s="856">
        <v>4</v>
      </c>
      <c r="E46" s="17" t="s">
        <v>250</v>
      </c>
      <c r="F46" s="10" t="s">
        <v>769</v>
      </c>
      <c r="G46" s="16"/>
      <c r="H46" s="10"/>
      <c r="I46" s="17" t="s">
        <v>93</v>
      </c>
      <c r="J46" s="436">
        <v>1</v>
      </c>
    </row>
    <row r="47" spans="1:10" x14ac:dyDescent="0.35">
      <c r="A47" s="10" t="str">
        <f t="shared" si="2"/>
        <v>Dept. of Correction2</v>
      </c>
      <c r="B47" s="17" t="s">
        <v>436</v>
      </c>
      <c r="C47" s="17" t="s">
        <v>437</v>
      </c>
      <c r="D47" s="856">
        <v>3300</v>
      </c>
      <c r="E47" s="17" t="s">
        <v>253</v>
      </c>
      <c r="F47" s="10"/>
      <c r="G47" s="16">
        <v>41306</v>
      </c>
      <c r="H47" s="10"/>
      <c r="I47" s="17" t="s">
        <v>93</v>
      </c>
      <c r="J47" s="436">
        <v>2</v>
      </c>
    </row>
    <row r="48" spans="1:10" x14ac:dyDescent="0.35">
      <c r="A48" s="10" t="str">
        <f t="shared" si="2"/>
        <v>Dept. of Developmental Services1</v>
      </c>
      <c r="B48" s="17" t="s">
        <v>438</v>
      </c>
      <c r="C48" s="17" t="s">
        <v>439</v>
      </c>
      <c r="D48" s="856">
        <v>501.6</v>
      </c>
      <c r="E48" s="17" t="s">
        <v>250</v>
      </c>
      <c r="F48" s="10" t="s">
        <v>769</v>
      </c>
      <c r="G48" s="16">
        <v>41338</v>
      </c>
      <c r="H48" s="10"/>
      <c r="I48" s="13" t="s">
        <v>98</v>
      </c>
      <c r="J48" s="436">
        <v>1</v>
      </c>
    </row>
    <row r="49" spans="1:10" x14ac:dyDescent="0.35">
      <c r="A49" s="10" t="str">
        <f t="shared" si="2"/>
        <v>Dept. of Developmental Services2</v>
      </c>
      <c r="B49" s="17" t="s">
        <v>438</v>
      </c>
      <c r="C49" s="864" t="s">
        <v>439</v>
      </c>
      <c r="D49" s="856">
        <v>625</v>
      </c>
      <c r="E49" s="17" t="s">
        <v>412</v>
      </c>
      <c r="F49" s="858"/>
      <c r="G49" s="16">
        <v>41244</v>
      </c>
      <c r="H49" s="10"/>
      <c r="I49" s="13" t="s">
        <v>98</v>
      </c>
      <c r="J49" s="436">
        <v>2</v>
      </c>
    </row>
    <row r="50" spans="1:10" x14ac:dyDescent="0.35">
      <c r="A50" s="10" t="str">
        <f t="shared" si="2"/>
        <v>Dept. of Fire Services1</v>
      </c>
      <c r="B50" s="17" t="s">
        <v>440</v>
      </c>
      <c r="C50" s="17" t="s">
        <v>442</v>
      </c>
      <c r="D50" s="856">
        <v>72</v>
      </c>
      <c r="E50" s="17" t="s">
        <v>250</v>
      </c>
      <c r="F50" s="10" t="s">
        <v>769</v>
      </c>
      <c r="G50" s="16"/>
      <c r="H50" s="10"/>
      <c r="I50" s="13" t="s">
        <v>99</v>
      </c>
      <c r="J50" s="436">
        <v>1</v>
      </c>
    </row>
    <row r="51" spans="1:10" x14ac:dyDescent="0.35">
      <c r="A51" s="10" t="str">
        <f t="shared" si="2"/>
        <v>Dept. of Fish and Game1</v>
      </c>
      <c r="B51" s="10" t="s">
        <v>443</v>
      </c>
      <c r="C51" s="10" t="s">
        <v>445</v>
      </c>
      <c r="D51" s="856">
        <v>294</v>
      </c>
      <c r="E51" s="17" t="s">
        <v>250</v>
      </c>
      <c r="F51" s="10" t="s">
        <v>769</v>
      </c>
      <c r="G51" s="10"/>
      <c r="H51" s="10"/>
      <c r="I51" s="17" t="s">
        <v>100</v>
      </c>
      <c r="J51" s="436">
        <v>1</v>
      </c>
    </row>
    <row r="52" spans="1:10" x14ac:dyDescent="0.35">
      <c r="A52" s="10" t="str">
        <f t="shared" si="2"/>
        <v>Dept. of Mental Health1</v>
      </c>
      <c r="B52" s="861" t="s">
        <v>446</v>
      </c>
      <c r="C52" s="17" t="s">
        <v>448</v>
      </c>
      <c r="D52" s="856">
        <v>250</v>
      </c>
      <c r="E52" s="17" t="s">
        <v>412</v>
      </c>
      <c r="F52" s="10"/>
      <c r="G52" s="16">
        <v>41183</v>
      </c>
      <c r="H52" s="10"/>
      <c r="I52" s="13" t="s">
        <v>101</v>
      </c>
      <c r="J52" s="436">
        <v>1</v>
      </c>
    </row>
    <row r="53" spans="1:10" x14ac:dyDescent="0.35">
      <c r="A53" s="10" t="str">
        <f t="shared" si="2"/>
        <v>Dept. of State Police1</v>
      </c>
      <c r="B53" s="861" t="s">
        <v>1778</v>
      </c>
      <c r="C53" s="17" t="s">
        <v>435</v>
      </c>
      <c r="D53" s="856">
        <v>375</v>
      </c>
      <c r="E53" s="10" t="s">
        <v>250</v>
      </c>
      <c r="F53" s="10"/>
      <c r="G53" s="16"/>
      <c r="H53" s="10"/>
      <c r="I53" s="13" t="s">
        <v>103</v>
      </c>
      <c r="J53" s="436">
        <v>1</v>
      </c>
    </row>
    <row r="54" spans="1:10" x14ac:dyDescent="0.35">
      <c r="A54" s="10" t="str">
        <f t="shared" si="2"/>
        <v>DHCD Canton Housing Authority1</v>
      </c>
      <c r="B54" s="13" t="s">
        <v>449</v>
      </c>
      <c r="C54" s="14" t="s">
        <v>450</v>
      </c>
      <c r="D54" s="856">
        <v>51.07</v>
      </c>
      <c r="E54" s="10" t="s">
        <v>250</v>
      </c>
      <c r="F54" s="10" t="s">
        <v>769</v>
      </c>
      <c r="G54" s="16">
        <v>40905</v>
      </c>
      <c r="H54" s="10"/>
      <c r="I54" s="13" t="s">
        <v>1802</v>
      </c>
      <c r="J54" s="436">
        <v>1</v>
      </c>
    </row>
    <row r="55" spans="1:10" x14ac:dyDescent="0.35">
      <c r="A55" s="10" t="str">
        <f t="shared" si="2"/>
        <v>Division of Capital Asset Management &amp; Maintenance1</v>
      </c>
      <c r="B55" s="862" t="s">
        <v>451</v>
      </c>
      <c r="C55" s="863" t="s">
        <v>452</v>
      </c>
      <c r="D55" s="856">
        <v>29.4</v>
      </c>
      <c r="E55" s="10" t="s">
        <v>250</v>
      </c>
      <c r="F55" s="10" t="s">
        <v>769</v>
      </c>
      <c r="G55" s="16">
        <v>41023</v>
      </c>
      <c r="H55" s="10"/>
      <c r="I55" s="862" t="s">
        <v>1803</v>
      </c>
      <c r="J55" s="436">
        <v>1</v>
      </c>
    </row>
    <row r="56" spans="1:10" x14ac:dyDescent="0.35">
      <c r="A56" s="10" t="str">
        <f t="shared" si="2"/>
        <v>Division of Capital Asset Management &amp; Maintenance2</v>
      </c>
      <c r="B56" s="13" t="s">
        <v>1133</v>
      </c>
      <c r="C56" s="17" t="s">
        <v>1148</v>
      </c>
      <c r="D56" s="856">
        <v>43.5</v>
      </c>
      <c r="E56" s="10" t="s">
        <v>250</v>
      </c>
      <c r="F56" s="10"/>
      <c r="G56" s="860">
        <v>45323</v>
      </c>
      <c r="H56" s="10"/>
      <c r="I56" s="13" t="s">
        <v>1803</v>
      </c>
      <c r="J56" s="436">
        <v>2</v>
      </c>
    </row>
    <row r="57" spans="1:10" x14ac:dyDescent="0.35">
      <c r="A57" s="10" t="str">
        <f t="shared" si="2"/>
        <v>Essex Sheriff's Department1</v>
      </c>
      <c r="B57" s="13" t="s">
        <v>487</v>
      </c>
      <c r="C57" s="17" t="s">
        <v>487</v>
      </c>
      <c r="D57" s="856">
        <v>45</v>
      </c>
      <c r="E57" s="10" t="s">
        <v>250</v>
      </c>
      <c r="F57" s="10"/>
      <c r="G57" s="860">
        <v>42873</v>
      </c>
      <c r="H57" s="10"/>
      <c r="I57" s="13" t="s">
        <v>1804</v>
      </c>
      <c r="J57" s="436">
        <v>1</v>
      </c>
    </row>
    <row r="58" spans="1:10" s="865" customFormat="1" x14ac:dyDescent="0.35">
      <c r="A58" s="10" t="str">
        <f t="shared" si="2"/>
        <v>Fitchburg State University1</v>
      </c>
      <c r="B58" s="13" t="s">
        <v>453</v>
      </c>
      <c r="C58" s="14" t="s">
        <v>455</v>
      </c>
      <c r="D58" s="856">
        <v>26.88</v>
      </c>
      <c r="E58" s="10" t="s">
        <v>250</v>
      </c>
      <c r="F58" s="10" t="s">
        <v>769</v>
      </c>
      <c r="G58" s="16">
        <v>40679</v>
      </c>
      <c r="H58" s="10"/>
      <c r="I58" s="13" t="s">
        <v>107</v>
      </c>
      <c r="J58" s="436">
        <v>1</v>
      </c>
    </row>
    <row r="59" spans="1:10" x14ac:dyDescent="0.35">
      <c r="A59" s="10" t="str">
        <f t="shared" si="2"/>
        <v>Fitchburg State University2</v>
      </c>
      <c r="B59" s="13" t="s">
        <v>456</v>
      </c>
      <c r="C59" s="14" t="s">
        <v>455</v>
      </c>
      <c r="D59" s="856">
        <v>61.74</v>
      </c>
      <c r="E59" s="10" t="s">
        <v>250</v>
      </c>
      <c r="F59" s="10" t="s">
        <v>769</v>
      </c>
      <c r="G59" s="16">
        <v>40679</v>
      </c>
      <c r="H59" s="10"/>
      <c r="I59" s="13" t="s">
        <v>107</v>
      </c>
      <c r="J59" s="436">
        <v>2</v>
      </c>
    </row>
    <row r="60" spans="1:10" x14ac:dyDescent="0.35">
      <c r="A60" s="10" t="str">
        <f t="shared" si="2"/>
        <v>Fitchburg State University3</v>
      </c>
      <c r="B60" s="13" t="s">
        <v>107</v>
      </c>
      <c r="C60" s="14" t="s">
        <v>455</v>
      </c>
      <c r="D60" s="857"/>
      <c r="E60" s="17" t="s">
        <v>412</v>
      </c>
      <c r="F60" s="10"/>
      <c r="G60" s="16"/>
      <c r="I60" s="13" t="s">
        <v>107</v>
      </c>
      <c r="J60" s="883">
        <v>3</v>
      </c>
    </row>
    <row r="61" spans="1:10" x14ac:dyDescent="0.35">
      <c r="A61" s="10" t="str">
        <f t="shared" si="2"/>
        <v>Framingham State University1</v>
      </c>
      <c r="B61" s="13" t="s">
        <v>457</v>
      </c>
      <c r="C61" s="14" t="s">
        <v>435</v>
      </c>
      <c r="D61" s="857">
        <v>69.3</v>
      </c>
      <c r="E61" s="10" t="s">
        <v>250</v>
      </c>
      <c r="F61" s="10" t="s">
        <v>769</v>
      </c>
      <c r="G61" s="16">
        <v>40688</v>
      </c>
      <c r="I61" s="13" t="s">
        <v>35</v>
      </c>
      <c r="J61" s="436">
        <v>1</v>
      </c>
    </row>
    <row r="62" spans="1:10" x14ac:dyDescent="0.35">
      <c r="A62" s="10" t="str">
        <f t="shared" si="2"/>
        <v>Framingham State University2</v>
      </c>
      <c r="B62" s="13" t="s">
        <v>922</v>
      </c>
      <c r="C62" s="14" t="s">
        <v>435</v>
      </c>
      <c r="D62" s="857">
        <v>84</v>
      </c>
      <c r="E62" s="15" t="s">
        <v>250</v>
      </c>
      <c r="F62" s="10" t="s">
        <v>769</v>
      </c>
      <c r="G62" s="16"/>
      <c r="I62" s="13" t="s">
        <v>35</v>
      </c>
      <c r="J62" s="436">
        <v>2</v>
      </c>
    </row>
    <row r="63" spans="1:10" x14ac:dyDescent="0.35">
      <c r="A63" s="10" t="str">
        <f t="shared" si="2"/>
        <v>Framingham State University3</v>
      </c>
      <c r="B63" s="13" t="s">
        <v>459</v>
      </c>
      <c r="C63" s="14" t="s">
        <v>435</v>
      </c>
      <c r="D63" s="857">
        <v>29.4</v>
      </c>
      <c r="E63" s="10" t="s">
        <v>250</v>
      </c>
      <c r="F63" s="10" t="s">
        <v>769</v>
      </c>
      <c r="G63" s="16">
        <v>40693</v>
      </c>
      <c r="I63" s="13" t="s">
        <v>35</v>
      </c>
      <c r="J63" s="436">
        <v>3</v>
      </c>
    </row>
    <row r="64" spans="1:10" x14ac:dyDescent="0.35">
      <c r="A64" s="10" t="str">
        <f t="shared" si="2"/>
        <v>Framingham State University4</v>
      </c>
      <c r="B64" s="13" t="s">
        <v>1779</v>
      </c>
      <c r="C64" s="17" t="s">
        <v>435</v>
      </c>
      <c r="D64" s="857">
        <v>720</v>
      </c>
      <c r="E64" s="10" t="s">
        <v>250</v>
      </c>
      <c r="F64" s="10" t="s">
        <v>769</v>
      </c>
      <c r="G64" s="10" t="s">
        <v>1799</v>
      </c>
      <c r="I64" s="13" t="s">
        <v>35</v>
      </c>
      <c r="J64" s="436">
        <v>4</v>
      </c>
    </row>
    <row r="65" spans="1:10" x14ac:dyDescent="0.35">
      <c r="A65" s="10" t="str">
        <f t="shared" si="2"/>
        <v>Franklin County Sheriff's Office1</v>
      </c>
      <c r="B65" s="13" t="s">
        <v>859</v>
      </c>
      <c r="C65" s="14" t="s">
        <v>461</v>
      </c>
      <c r="D65" s="857">
        <v>436</v>
      </c>
      <c r="E65" s="10" t="s">
        <v>250</v>
      </c>
      <c r="F65" s="10" t="s">
        <v>769</v>
      </c>
      <c r="G65" s="16"/>
      <c r="I65" s="13" t="s">
        <v>859</v>
      </c>
      <c r="J65" s="436">
        <v>1</v>
      </c>
    </row>
    <row r="66" spans="1:10" s="866" customFormat="1" x14ac:dyDescent="0.35">
      <c r="A66" s="10" t="str">
        <f t="shared" si="2"/>
        <v>Greenfield Community College1</v>
      </c>
      <c r="B66" s="862" t="s">
        <v>460</v>
      </c>
      <c r="C66" s="863" t="s">
        <v>461</v>
      </c>
      <c r="D66" s="857">
        <v>78.540000000000006</v>
      </c>
      <c r="E66" s="10" t="s">
        <v>250</v>
      </c>
      <c r="F66" s="10" t="s">
        <v>769</v>
      </c>
      <c r="G66" s="16">
        <v>40945</v>
      </c>
      <c r="H66"/>
      <c r="I66" s="862" t="s">
        <v>834</v>
      </c>
      <c r="J66" s="436">
        <v>1</v>
      </c>
    </row>
    <row r="67" spans="1:10" x14ac:dyDescent="0.35">
      <c r="A67" s="10" t="str">
        <f t="shared" si="2"/>
        <v>Mass. College of Liberal Arts1</v>
      </c>
      <c r="B67" s="867" t="s">
        <v>1780</v>
      </c>
      <c r="C67" s="17" t="s">
        <v>462</v>
      </c>
      <c r="D67" s="857">
        <v>75</v>
      </c>
      <c r="E67" s="17" t="s">
        <v>412</v>
      </c>
      <c r="F67" s="858"/>
      <c r="G67" s="16"/>
      <c r="I67" s="13" t="s">
        <v>130</v>
      </c>
      <c r="J67" s="436">
        <v>1</v>
      </c>
    </row>
    <row r="68" spans="1:10" x14ac:dyDescent="0.35">
      <c r="A68" s="10" t="str">
        <f t="shared" si="2"/>
        <v>Mass. College of Liberal Arts2</v>
      </c>
      <c r="B68" s="867" t="s">
        <v>1781</v>
      </c>
      <c r="C68" s="17" t="s">
        <v>462</v>
      </c>
      <c r="D68" s="857">
        <v>75</v>
      </c>
      <c r="E68" s="17" t="s">
        <v>412</v>
      </c>
      <c r="F68" s="858"/>
      <c r="G68" s="16"/>
      <c r="I68" s="13" t="s">
        <v>130</v>
      </c>
      <c r="J68" s="436">
        <v>2</v>
      </c>
    </row>
    <row r="69" spans="1:10" s="866" customFormat="1" x14ac:dyDescent="0.35">
      <c r="A69" s="10" t="str">
        <f t="shared" si="2"/>
        <v>Mass. College of Liberal Arts3</v>
      </c>
      <c r="B69" s="17" t="s">
        <v>463</v>
      </c>
      <c r="C69" s="17" t="s">
        <v>462</v>
      </c>
      <c r="D69" s="857">
        <v>1</v>
      </c>
      <c r="E69" s="17" t="s">
        <v>253</v>
      </c>
      <c r="F69" s="10"/>
      <c r="G69" s="16"/>
      <c r="H69"/>
      <c r="I69" s="13" t="s">
        <v>130</v>
      </c>
      <c r="J69" s="436">
        <v>3</v>
      </c>
    </row>
    <row r="70" spans="1:10" x14ac:dyDescent="0.35">
      <c r="A70" s="10" t="str">
        <f t="shared" si="2"/>
        <v>Mass. College of Liberal Arts4</v>
      </c>
      <c r="B70" s="867" t="s">
        <v>1079</v>
      </c>
      <c r="C70" s="14" t="s">
        <v>462</v>
      </c>
      <c r="D70" s="857">
        <v>9</v>
      </c>
      <c r="E70" s="10" t="s">
        <v>250</v>
      </c>
      <c r="F70" s="10" t="s">
        <v>769</v>
      </c>
      <c r="G70" s="16">
        <v>38640</v>
      </c>
      <c r="I70" s="13" t="s">
        <v>130</v>
      </c>
      <c r="J70" s="436">
        <v>4</v>
      </c>
    </row>
    <row r="71" spans="1:10" x14ac:dyDescent="0.35">
      <c r="A71" s="10" t="str">
        <f t="shared" si="2"/>
        <v>Mass. College of Liberal Arts5</v>
      </c>
      <c r="B71" s="867" t="s">
        <v>1080</v>
      </c>
      <c r="C71" s="14" t="s">
        <v>462</v>
      </c>
      <c r="D71" s="857">
        <v>13</v>
      </c>
      <c r="E71" s="10" t="s">
        <v>250</v>
      </c>
      <c r="F71" s="10" t="s">
        <v>769</v>
      </c>
      <c r="G71" s="16"/>
      <c r="I71" s="13" t="s">
        <v>130</v>
      </c>
      <c r="J71" s="436">
        <v>5</v>
      </c>
    </row>
    <row r="72" spans="1:10" x14ac:dyDescent="0.35">
      <c r="A72" s="10" t="str">
        <f t="shared" si="2"/>
        <v>Mass. College of Liberal Arts6</v>
      </c>
      <c r="B72" s="867" t="s">
        <v>1782</v>
      </c>
      <c r="C72" s="14" t="s">
        <v>462</v>
      </c>
      <c r="D72" s="856">
        <v>197</v>
      </c>
      <c r="E72" s="10" t="s">
        <v>412</v>
      </c>
      <c r="F72" s="10"/>
      <c r="G72" s="868">
        <v>43070</v>
      </c>
      <c r="H72" s="10"/>
      <c r="I72" s="13" t="s">
        <v>130</v>
      </c>
      <c r="J72" s="436">
        <v>6</v>
      </c>
    </row>
    <row r="73" spans="1:10" x14ac:dyDescent="0.35">
      <c r="A73" s="10" t="str">
        <f t="shared" ref="A73:A104" si="3">I73&amp;J73</f>
        <v>Mass. Maritime Academy1</v>
      </c>
      <c r="B73" s="17" t="s">
        <v>464</v>
      </c>
      <c r="C73" s="17" t="s">
        <v>465</v>
      </c>
      <c r="D73" s="856">
        <v>195</v>
      </c>
      <c r="E73" s="17" t="s">
        <v>412</v>
      </c>
      <c r="F73" s="858"/>
      <c r="G73" s="16">
        <v>39805</v>
      </c>
      <c r="H73" s="10"/>
      <c r="I73" s="17" t="s">
        <v>133</v>
      </c>
      <c r="J73" s="436">
        <v>1</v>
      </c>
    </row>
    <row r="74" spans="1:10" s="866" customFormat="1" x14ac:dyDescent="0.35">
      <c r="A74" s="10" t="str">
        <f t="shared" si="3"/>
        <v>Mass. Maritime Academy2</v>
      </c>
      <c r="B74" s="17" t="s">
        <v>466</v>
      </c>
      <c r="C74" s="17" t="s">
        <v>465</v>
      </c>
      <c r="D74" s="856">
        <v>660</v>
      </c>
      <c r="E74" s="17" t="s">
        <v>253</v>
      </c>
      <c r="F74" s="10"/>
      <c r="G74" s="16">
        <v>38882</v>
      </c>
      <c r="H74" s="10"/>
      <c r="I74" s="17" t="s">
        <v>133</v>
      </c>
      <c r="J74" s="883">
        <v>2</v>
      </c>
    </row>
    <row r="75" spans="1:10" s="866" customFormat="1" x14ac:dyDescent="0.35">
      <c r="A75" s="10" t="str">
        <f t="shared" si="3"/>
        <v>Mass. Maritime Academy3</v>
      </c>
      <c r="B75" s="17" t="s">
        <v>1081</v>
      </c>
      <c r="C75" s="17" t="s">
        <v>465</v>
      </c>
      <c r="D75" s="856">
        <v>103</v>
      </c>
      <c r="E75" s="17" t="s">
        <v>250</v>
      </c>
      <c r="F75" s="10" t="s">
        <v>769</v>
      </c>
      <c r="G75" s="16"/>
      <c r="H75" s="10"/>
      <c r="I75" s="17" t="s">
        <v>133</v>
      </c>
      <c r="J75" s="883">
        <v>3</v>
      </c>
    </row>
    <row r="76" spans="1:10" s="866" customFormat="1" x14ac:dyDescent="0.35">
      <c r="A76" s="10" t="str">
        <f t="shared" si="3"/>
        <v>Mass. Maritime Academy4</v>
      </c>
      <c r="B76" s="17" t="s">
        <v>1082</v>
      </c>
      <c r="C76" s="17" t="s">
        <v>465</v>
      </c>
      <c r="D76" s="856">
        <v>58</v>
      </c>
      <c r="E76" s="17" t="s">
        <v>250</v>
      </c>
      <c r="F76" s="10" t="s">
        <v>769</v>
      </c>
      <c r="G76" s="16"/>
      <c r="H76" s="10"/>
      <c r="I76" s="17" t="s">
        <v>133</v>
      </c>
      <c r="J76" s="883">
        <v>4</v>
      </c>
    </row>
    <row r="77" spans="1:10" s="866" customFormat="1" x14ac:dyDescent="0.35">
      <c r="A77" s="10" t="str">
        <f t="shared" si="3"/>
        <v>Massachusetts Emergency Management Agency1</v>
      </c>
      <c r="B77" s="15" t="s">
        <v>1083</v>
      </c>
      <c r="C77" s="14" t="s">
        <v>435</v>
      </c>
      <c r="D77" s="857">
        <v>275</v>
      </c>
      <c r="E77" s="15" t="s">
        <v>250</v>
      </c>
      <c r="F77" s="10" t="s">
        <v>769</v>
      </c>
      <c r="G77" s="869"/>
      <c r="H77"/>
      <c r="I77" s="13" t="s">
        <v>1805</v>
      </c>
      <c r="J77" s="883">
        <v>1</v>
      </c>
    </row>
    <row r="78" spans="1:10" s="866" customFormat="1" x14ac:dyDescent="0.35">
      <c r="A78" s="10" t="str">
        <f t="shared" si="3"/>
        <v>Massasoit Community College1</v>
      </c>
      <c r="B78" s="13" t="s">
        <v>480</v>
      </c>
      <c r="C78" s="14" t="s">
        <v>481</v>
      </c>
      <c r="D78" s="857">
        <v>87.78</v>
      </c>
      <c r="E78" s="10" t="s">
        <v>250</v>
      </c>
      <c r="F78" s="10" t="s">
        <v>769</v>
      </c>
      <c r="G78" s="16">
        <v>40725</v>
      </c>
      <c r="H78"/>
      <c r="I78" s="13" t="s">
        <v>1806</v>
      </c>
      <c r="J78" s="883">
        <v>1</v>
      </c>
    </row>
    <row r="79" spans="1:10" s="866" customFormat="1" x14ac:dyDescent="0.35">
      <c r="A79" s="10" t="str">
        <f t="shared" si="3"/>
        <v>Massasoit Community College2</v>
      </c>
      <c r="B79" s="13" t="s">
        <v>482</v>
      </c>
      <c r="C79" s="14" t="s">
        <v>481</v>
      </c>
      <c r="D79" s="857">
        <v>69.3</v>
      </c>
      <c r="E79" s="10" t="s">
        <v>250</v>
      </c>
      <c r="F79" s="10" t="s">
        <v>769</v>
      </c>
      <c r="G79" s="16">
        <v>40725</v>
      </c>
      <c r="H79"/>
      <c r="I79" s="13" t="s">
        <v>1806</v>
      </c>
      <c r="J79" s="883">
        <v>2</v>
      </c>
    </row>
    <row r="80" spans="1:10" s="866" customFormat="1" x14ac:dyDescent="0.35">
      <c r="A80" s="10" t="str">
        <f t="shared" si="3"/>
        <v>Massasoit Community College3</v>
      </c>
      <c r="B80" s="13" t="s">
        <v>483</v>
      </c>
      <c r="C80" s="14" t="s">
        <v>481</v>
      </c>
      <c r="D80" s="857">
        <v>50.8</v>
      </c>
      <c r="E80" s="10" t="s">
        <v>250</v>
      </c>
      <c r="F80" s="10" t="s">
        <v>769</v>
      </c>
      <c r="G80" s="16">
        <v>40725</v>
      </c>
      <c r="H80"/>
      <c r="I80" s="13" t="s">
        <v>1806</v>
      </c>
      <c r="J80" s="436">
        <v>3</v>
      </c>
    </row>
    <row r="81" spans="1:10" s="866" customFormat="1" x14ac:dyDescent="0.35">
      <c r="A81" s="10" t="str">
        <f t="shared" si="3"/>
        <v>Massasoit Community College4</v>
      </c>
      <c r="B81" s="13" t="s">
        <v>484</v>
      </c>
      <c r="C81" s="14" t="s">
        <v>481</v>
      </c>
      <c r="D81" s="857">
        <v>110.88</v>
      </c>
      <c r="E81" s="10" t="s">
        <v>250</v>
      </c>
      <c r="F81" s="10" t="s">
        <v>769</v>
      </c>
      <c r="G81" s="16">
        <v>40725</v>
      </c>
      <c r="H81"/>
      <c r="I81" s="13" t="s">
        <v>1806</v>
      </c>
      <c r="J81" s="436">
        <v>4</v>
      </c>
    </row>
    <row r="82" spans="1:10" s="866" customFormat="1" x14ac:dyDescent="0.35">
      <c r="A82" s="10" t="str">
        <f t="shared" si="3"/>
        <v>Massasoit Community College5</v>
      </c>
      <c r="B82" s="13" t="s">
        <v>485</v>
      </c>
      <c r="C82" s="14" t="s">
        <v>481</v>
      </c>
      <c r="D82" s="857">
        <v>50.82</v>
      </c>
      <c r="E82" s="10" t="s">
        <v>250</v>
      </c>
      <c r="F82" s="10" t="s">
        <v>769</v>
      </c>
      <c r="G82" s="16">
        <v>40725</v>
      </c>
      <c r="H82"/>
      <c r="I82" s="13" t="s">
        <v>1806</v>
      </c>
      <c r="J82" s="436">
        <v>5</v>
      </c>
    </row>
    <row r="83" spans="1:10" s="866" customFormat="1" x14ac:dyDescent="0.35">
      <c r="A83" s="10" t="str">
        <f t="shared" si="3"/>
        <v>MassDEP1</v>
      </c>
      <c r="B83" s="17" t="s">
        <v>486</v>
      </c>
      <c r="C83" s="17" t="s">
        <v>487</v>
      </c>
      <c r="D83" s="857">
        <v>52.5</v>
      </c>
      <c r="E83" s="17" t="s">
        <v>250</v>
      </c>
      <c r="F83" s="10" t="s">
        <v>769</v>
      </c>
      <c r="G83" s="16">
        <v>40981</v>
      </c>
      <c r="H83"/>
      <c r="I83" s="862" t="s">
        <v>1807</v>
      </c>
      <c r="J83" s="436">
        <v>1</v>
      </c>
    </row>
    <row r="84" spans="1:10" s="866" customFormat="1" x14ac:dyDescent="0.35">
      <c r="A84" s="10" t="str">
        <f t="shared" si="3"/>
        <v>MassDEP2</v>
      </c>
      <c r="B84" s="862" t="s">
        <v>488</v>
      </c>
      <c r="C84" s="863" t="s">
        <v>489</v>
      </c>
      <c r="D84" s="857">
        <v>129.36000000000001</v>
      </c>
      <c r="E84" s="10" t="s">
        <v>250</v>
      </c>
      <c r="F84" s="10" t="s">
        <v>769</v>
      </c>
      <c r="G84" s="16">
        <v>40980</v>
      </c>
      <c r="H84"/>
      <c r="I84" s="862" t="s">
        <v>1807</v>
      </c>
      <c r="J84" s="436">
        <v>2</v>
      </c>
    </row>
    <row r="85" spans="1:10" s="866" customFormat="1" x14ac:dyDescent="0.35">
      <c r="A85" s="10" t="str">
        <f t="shared" si="3"/>
        <v>MassDOT - Highway &amp; Turnpike Divisions1</v>
      </c>
      <c r="B85" s="870" t="s">
        <v>490</v>
      </c>
      <c r="C85" s="17" t="s">
        <v>491</v>
      </c>
      <c r="D85" s="857">
        <v>70</v>
      </c>
      <c r="E85" s="17" t="s">
        <v>250</v>
      </c>
      <c r="F85" s="10" t="s">
        <v>769</v>
      </c>
      <c r="G85" s="16"/>
      <c r="H85"/>
      <c r="I85" s="17" t="s">
        <v>162</v>
      </c>
      <c r="J85" s="883">
        <v>1</v>
      </c>
    </row>
    <row r="86" spans="1:10" s="866" customFormat="1" x14ac:dyDescent="0.35">
      <c r="A86" s="10" t="str">
        <f t="shared" si="3"/>
        <v>MassDOT - Highway &amp; Turnpike Divisions2</v>
      </c>
      <c r="B86" s="10" t="s">
        <v>537</v>
      </c>
      <c r="C86" s="10" t="s">
        <v>538</v>
      </c>
      <c r="D86" s="857">
        <v>490</v>
      </c>
      <c r="E86" s="17" t="s">
        <v>250</v>
      </c>
      <c r="F86" s="10" t="s">
        <v>1150</v>
      </c>
      <c r="G86" s="860">
        <v>42795</v>
      </c>
      <c r="H86"/>
      <c r="I86" s="17" t="s">
        <v>162</v>
      </c>
      <c r="J86" s="436">
        <v>2</v>
      </c>
    </row>
    <row r="87" spans="1:10" s="866" customFormat="1" x14ac:dyDescent="0.35">
      <c r="A87" s="10" t="str">
        <f t="shared" si="3"/>
        <v>MassDOT - Highway &amp; Turnpike Divisions3</v>
      </c>
      <c r="B87" s="10" t="s">
        <v>539</v>
      </c>
      <c r="C87" s="10" t="s">
        <v>538</v>
      </c>
      <c r="D87" s="857">
        <v>51</v>
      </c>
      <c r="E87" s="17" t="s">
        <v>250</v>
      </c>
      <c r="F87" s="10" t="s">
        <v>1150</v>
      </c>
      <c r="G87" s="860">
        <v>42795</v>
      </c>
      <c r="H87"/>
      <c r="I87" s="17" t="s">
        <v>162</v>
      </c>
      <c r="J87" s="883">
        <v>3</v>
      </c>
    </row>
    <row r="88" spans="1:10" s="866" customFormat="1" x14ac:dyDescent="0.35">
      <c r="A88" s="10" t="str">
        <f t="shared" si="3"/>
        <v>MassDOT - Highway &amp; Turnpike Divisions4</v>
      </c>
      <c r="B88" s="10" t="s">
        <v>1084</v>
      </c>
      <c r="C88" s="10" t="s">
        <v>435</v>
      </c>
      <c r="D88" s="857">
        <v>649</v>
      </c>
      <c r="E88" s="17" t="s">
        <v>250</v>
      </c>
      <c r="F88" s="864" t="s">
        <v>411</v>
      </c>
      <c r="G88" s="16">
        <v>41961</v>
      </c>
      <c r="H88"/>
      <c r="I88" s="17" t="s">
        <v>162</v>
      </c>
      <c r="J88" s="436">
        <v>4</v>
      </c>
    </row>
    <row r="89" spans="1:10" s="866" customFormat="1" x14ac:dyDescent="0.35">
      <c r="A89" s="10" t="str">
        <f t="shared" si="3"/>
        <v>MassDOT - Highway &amp; Turnpike Divisions5</v>
      </c>
      <c r="B89" s="10" t="s">
        <v>1085</v>
      </c>
      <c r="C89" s="10" t="s">
        <v>435</v>
      </c>
      <c r="D89" s="857">
        <v>649</v>
      </c>
      <c r="E89" s="17" t="s">
        <v>250</v>
      </c>
      <c r="F89" s="864" t="s">
        <v>411</v>
      </c>
      <c r="G89" s="16">
        <v>41961</v>
      </c>
      <c r="H89"/>
      <c r="I89" s="17" t="s">
        <v>162</v>
      </c>
      <c r="J89" s="883">
        <v>5</v>
      </c>
    </row>
    <row r="90" spans="1:10" s="866" customFormat="1" x14ac:dyDescent="0.35">
      <c r="A90" s="10" t="str">
        <f t="shared" si="3"/>
        <v>MassDOT - Highway &amp; Turnpike Divisions6</v>
      </c>
      <c r="B90" s="10" t="s">
        <v>1086</v>
      </c>
      <c r="C90" s="10" t="s">
        <v>435</v>
      </c>
      <c r="D90" s="857">
        <v>318</v>
      </c>
      <c r="E90" s="17" t="s">
        <v>250</v>
      </c>
      <c r="F90" s="864" t="s">
        <v>411</v>
      </c>
      <c r="G90" s="16">
        <v>41961</v>
      </c>
      <c r="H90"/>
      <c r="I90" s="17" t="s">
        <v>162</v>
      </c>
      <c r="J90" s="436">
        <v>6</v>
      </c>
    </row>
    <row r="91" spans="1:10" s="866" customFormat="1" x14ac:dyDescent="0.35">
      <c r="A91" s="10" t="str">
        <f t="shared" si="3"/>
        <v>MassDOT - Highway &amp; Turnpike Divisions7</v>
      </c>
      <c r="B91" s="10" t="s">
        <v>1087</v>
      </c>
      <c r="C91" s="10" t="s">
        <v>492</v>
      </c>
      <c r="D91" s="857">
        <v>272</v>
      </c>
      <c r="E91" s="17" t="s">
        <v>250</v>
      </c>
      <c r="F91" s="864" t="s">
        <v>411</v>
      </c>
      <c r="G91" s="16">
        <v>41961</v>
      </c>
      <c r="H91"/>
      <c r="I91" s="17" t="s">
        <v>162</v>
      </c>
      <c r="J91" s="883">
        <v>7</v>
      </c>
    </row>
    <row r="92" spans="1:10" s="866" customFormat="1" x14ac:dyDescent="0.35">
      <c r="A92" s="10" t="str">
        <f t="shared" si="3"/>
        <v>MassDOT - Highway &amp; Turnpike Divisions8</v>
      </c>
      <c r="B92" s="10" t="s">
        <v>1088</v>
      </c>
      <c r="C92" s="10" t="s">
        <v>493</v>
      </c>
      <c r="D92" s="857">
        <v>562</v>
      </c>
      <c r="E92" s="17" t="s">
        <v>250</v>
      </c>
      <c r="F92" s="10" t="s">
        <v>411</v>
      </c>
      <c r="G92" s="860">
        <v>42165</v>
      </c>
      <c r="H92"/>
      <c r="I92" s="17" t="s">
        <v>162</v>
      </c>
      <c r="J92" s="436">
        <v>8</v>
      </c>
    </row>
    <row r="93" spans="1:10" s="866" customFormat="1" x14ac:dyDescent="0.35">
      <c r="A93" s="10" t="str">
        <f t="shared" si="3"/>
        <v>MassDOT - Highway &amp; Turnpike Divisions9</v>
      </c>
      <c r="B93" s="10" t="s">
        <v>1089</v>
      </c>
      <c r="C93" s="10" t="s">
        <v>536</v>
      </c>
      <c r="D93" s="857">
        <v>649</v>
      </c>
      <c r="E93" s="17" t="s">
        <v>250</v>
      </c>
      <c r="F93" s="10" t="s">
        <v>411</v>
      </c>
      <c r="G93" s="860">
        <v>42668</v>
      </c>
      <c r="H93"/>
      <c r="I93" s="17" t="s">
        <v>162</v>
      </c>
      <c r="J93" s="883">
        <v>9</v>
      </c>
    </row>
    <row r="94" spans="1:10" s="866" customFormat="1" x14ac:dyDescent="0.35">
      <c r="A94" s="10" t="str">
        <f t="shared" si="3"/>
        <v>MassDOT - Highway &amp; Turnpike Divisions10</v>
      </c>
      <c r="B94" s="10" t="s">
        <v>534</v>
      </c>
      <c r="C94" s="10" t="s">
        <v>535</v>
      </c>
      <c r="D94" s="857">
        <v>649</v>
      </c>
      <c r="E94" s="17" t="s">
        <v>250</v>
      </c>
      <c r="F94" s="10" t="s">
        <v>411</v>
      </c>
      <c r="G94" s="860">
        <v>42650</v>
      </c>
      <c r="H94"/>
      <c r="I94" s="17" t="s">
        <v>162</v>
      </c>
      <c r="J94" s="436">
        <v>10</v>
      </c>
    </row>
    <row r="95" spans="1:10" s="866" customFormat="1" x14ac:dyDescent="0.35">
      <c r="A95" s="10" t="str">
        <f t="shared" si="3"/>
        <v>MassDOT - Highway &amp; Turnpike Divisions11</v>
      </c>
      <c r="B95" s="10" t="s">
        <v>923</v>
      </c>
      <c r="C95" s="10" t="s">
        <v>448</v>
      </c>
      <c r="D95" s="857">
        <v>163.30000000000001</v>
      </c>
      <c r="E95" s="17" t="s">
        <v>250</v>
      </c>
      <c r="F95" s="10" t="s">
        <v>769</v>
      </c>
      <c r="G95" s="860"/>
      <c r="H95"/>
      <c r="I95" s="17" t="s">
        <v>162</v>
      </c>
      <c r="J95" s="883">
        <v>11</v>
      </c>
    </row>
    <row r="96" spans="1:10" s="866" customFormat="1" x14ac:dyDescent="0.35">
      <c r="A96" s="10" t="str">
        <f t="shared" si="3"/>
        <v>MassDOT - Highway &amp; Turnpike Divisions12</v>
      </c>
      <c r="B96" s="10" t="s">
        <v>923</v>
      </c>
      <c r="C96" s="10" t="s">
        <v>448</v>
      </c>
      <c r="D96" s="857">
        <v>773</v>
      </c>
      <c r="E96" s="17" t="s">
        <v>250</v>
      </c>
      <c r="F96" s="10" t="s">
        <v>769</v>
      </c>
      <c r="G96" s="10"/>
      <c r="H96"/>
      <c r="I96" s="17" t="s">
        <v>162</v>
      </c>
      <c r="J96" s="436">
        <v>12</v>
      </c>
    </row>
    <row r="97" spans="1:10" s="866" customFormat="1" x14ac:dyDescent="0.35">
      <c r="A97" s="10" t="str">
        <f t="shared" si="3"/>
        <v>MassDOT - Highway &amp; Turnpike Divisions13</v>
      </c>
      <c r="B97" s="10" t="s">
        <v>1783</v>
      </c>
      <c r="C97" s="10" t="s">
        <v>643</v>
      </c>
      <c r="D97" s="857">
        <v>567</v>
      </c>
      <c r="E97" s="17" t="s">
        <v>250</v>
      </c>
      <c r="F97" s="10"/>
      <c r="G97" s="10"/>
      <c r="H97"/>
      <c r="I97" s="17" t="s">
        <v>162</v>
      </c>
      <c r="J97" s="883">
        <v>13</v>
      </c>
    </row>
    <row r="98" spans="1:10" s="866" customFormat="1" x14ac:dyDescent="0.35">
      <c r="A98" s="10" t="str">
        <f t="shared" si="3"/>
        <v>MassDOT - Highway &amp; Turnpike Divisions14</v>
      </c>
      <c r="B98" s="10" t="s">
        <v>1784</v>
      </c>
      <c r="C98" s="10" t="s">
        <v>873</v>
      </c>
      <c r="D98" s="857">
        <v>306</v>
      </c>
      <c r="E98" s="17" t="s">
        <v>250</v>
      </c>
      <c r="F98" s="10"/>
      <c r="G98" s="10"/>
      <c r="H98"/>
      <c r="I98" s="17" t="s">
        <v>162</v>
      </c>
      <c r="J98" s="436">
        <v>14</v>
      </c>
    </row>
    <row r="99" spans="1:10" s="866" customFormat="1" x14ac:dyDescent="0.35">
      <c r="A99" s="10" t="str">
        <f t="shared" si="3"/>
        <v>MassPort Authority1</v>
      </c>
      <c r="B99" s="17" t="s">
        <v>494</v>
      </c>
      <c r="C99" s="14" t="s">
        <v>496</v>
      </c>
      <c r="D99" s="857">
        <v>51</v>
      </c>
      <c r="E99" s="17" t="s">
        <v>250</v>
      </c>
      <c r="F99" s="10" t="s">
        <v>769</v>
      </c>
      <c r="G99" s="16"/>
      <c r="H99"/>
      <c r="I99" s="10" t="s">
        <v>163</v>
      </c>
      <c r="J99" s="883">
        <v>1</v>
      </c>
    </row>
    <row r="100" spans="1:10" x14ac:dyDescent="0.35">
      <c r="A100" s="10" t="str">
        <f t="shared" si="3"/>
        <v>MassPort Authority2</v>
      </c>
      <c r="B100" s="13" t="s">
        <v>1090</v>
      </c>
      <c r="C100" s="14" t="s">
        <v>417</v>
      </c>
      <c r="D100" s="857">
        <v>276.64</v>
      </c>
      <c r="E100" s="10" t="s">
        <v>250</v>
      </c>
      <c r="F100" s="10" t="s">
        <v>411</v>
      </c>
      <c r="G100" s="16">
        <v>40905</v>
      </c>
      <c r="I100" s="10" t="s">
        <v>163</v>
      </c>
      <c r="J100" s="883">
        <v>2</v>
      </c>
    </row>
    <row r="101" spans="1:10" x14ac:dyDescent="0.35">
      <c r="A101" s="10" t="str">
        <f t="shared" si="3"/>
        <v>MassPort Authority3</v>
      </c>
      <c r="B101" s="13" t="s">
        <v>1091</v>
      </c>
      <c r="C101" s="17" t="s">
        <v>417</v>
      </c>
      <c r="D101" s="857">
        <v>93.18</v>
      </c>
      <c r="E101" s="10" t="s">
        <v>250</v>
      </c>
      <c r="F101" s="10" t="s">
        <v>411</v>
      </c>
      <c r="G101" s="16">
        <v>40905</v>
      </c>
      <c r="I101" s="10" t="s">
        <v>163</v>
      </c>
      <c r="J101" s="883">
        <v>3</v>
      </c>
    </row>
    <row r="102" spans="1:10" x14ac:dyDescent="0.35">
      <c r="A102" s="10" t="str">
        <f t="shared" si="3"/>
        <v>MassPort Authority4</v>
      </c>
      <c r="B102" s="17" t="s">
        <v>497</v>
      </c>
      <c r="C102" s="17" t="s">
        <v>417</v>
      </c>
      <c r="D102" s="857">
        <v>200</v>
      </c>
      <c r="E102" s="17" t="s">
        <v>250</v>
      </c>
      <c r="F102" s="10" t="s">
        <v>769</v>
      </c>
      <c r="G102" s="16"/>
      <c r="I102" s="10" t="s">
        <v>163</v>
      </c>
      <c r="J102" s="883">
        <v>4</v>
      </c>
    </row>
    <row r="103" spans="1:10" x14ac:dyDescent="0.35">
      <c r="A103" s="10" t="str">
        <f t="shared" si="3"/>
        <v>MassPort Authority5</v>
      </c>
      <c r="B103" s="17" t="s">
        <v>1092</v>
      </c>
      <c r="C103" s="17" t="s">
        <v>498</v>
      </c>
      <c r="D103" s="857">
        <v>81</v>
      </c>
      <c r="E103" s="17" t="s">
        <v>250</v>
      </c>
      <c r="F103" s="10" t="s">
        <v>769</v>
      </c>
      <c r="G103" s="16"/>
      <c r="I103" s="10" t="s">
        <v>163</v>
      </c>
      <c r="J103" s="883">
        <v>5</v>
      </c>
    </row>
    <row r="104" spans="1:10" x14ac:dyDescent="0.35">
      <c r="A104" s="10" t="str">
        <f t="shared" si="3"/>
        <v>MassPort Authority6</v>
      </c>
      <c r="B104" s="17" t="s">
        <v>500</v>
      </c>
      <c r="C104" s="17" t="s">
        <v>498</v>
      </c>
      <c r="D104" s="857">
        <v>121</v>
      </c>
      <c r="E104" s="17" t="s">
        <v>250</v>
      </c>
      <c r="F104" s="10" t="s">
        <v>769</v>
      </c>
      <c r="G104" s="16"/>
      <c r="I104" s="10" t="s">
        <v>163</v>
      </c>
      <c r="J104" s="883">
        <v>6</v>
      </c>
    </row>
    <row r="105" spans="1:10" x14ac:dyDescent="0.35">
      <c r="A105" s="10" t="str">
        <f t="shared" ref="A105:A136" si="4">I105&amp;J105</f>
        <v>MassPort Authority7</v>
      </c>
      <c r="B105" s="17" t="s">
        <v>1785</v>
      </c>
      <c r="C105" s="17" t="s">
        <v>498</v>
      </c>
      <c r="D105" s="857">
        <v>59.4</v>
      </c>
      <c r="E105" s="17" t="s">
        <v>250</v>
      </c>
      <c r="F105" s="10" t="s">
        <v>769</v>
      </c>
      <c r="G105" s="16"/>
      <c r="I105" s="10" t="s">
        <v>163</v>
      </c>
      <c r="J105" s="883">
        <v>7</v>
      </c>
    </row>
    <row r="106" spans="1:10" x14ac:dyDescent="0.35">
      <c r="A106" s="10" t="str">
        <f t="shared" si="4"/>
        <v>MassPort Authority8</v>
      </c>
      <c r="B106" s="17" t="s">
        <v>1786</v>
      </c>
      <c r="C106" s="17" t="s">
        <v>417</v>
      </c>
      <c r="D106" s="857">
        <v>30</v>
      </c>
      <c r="E106" s="17" t="s">
        <v>250</v>
      </c>
      <c r="F106" s="10" t="s">
        <v>769</v>
      </c>
      <c r="G106" s="16"/>
      <c r="I106" s="10" t="s">
        <v>163</v>
      </c>
      <c r="J106" s="883">
        <v>8</v>
      </c>
    </row>
    <row r="107" spans="1:10" x14ac:dyDescent="0.35">
      <c r="A107" s="10" t="str">
        <f t="shared" si="4"/>
        <v>MassPort Authority9</v>
      </c>
      <c r="B107" s="17" t="s">
        <v>1787</v>
      </c>
      <c r="C107" s="14" t="s">
        <v>417</v>
      </c>
      <c r="D107" s="857">
        <v>178</v>
      </c>
      <c r="E107" s="17" t="s">
        <v>250</v>
      </c>
      <c r="F107" s="10"/>
      <c r="G107" s="16"/>
      <c r="I107" s="10" t="s">
        <v>163</v>
      </c>
      <c r="J107" s="883">
        <v>9</v>
      </c>
    </row>
    <row r="108" spans="1:10" x14ac:dyDescent="0.35">
      <c r="A108" s="10" t="str">
        <f t="shared" si="4"/>
        <v>MassPort Authority10</v>
      </c>
      <c r="B108" s="17" t="s">
        <v>1788</v>
      </c>
      <c r="C108" s="17" t="s">
        <v>417</v>
      </c>
      <c r="D108" s="857">
        <v>20</v>
      </c>
      <c r="E108" s="17" t="s">
        <v>250</v>
      </c>
      <c r="F108" s="10"/>
      <c r="G108" s="16"/>
      <c r="I108" s="10" t="s">
        <v>163</v>
      </c>
      <c r="J108" s="883">
        <v>10</v>
      </c>
    </row>
    <row r="109" spans="1:10" x14ac:dyDescent="0.35">
      <c r="A109" s="10" t="str">
        <f t="shared" si="4"/>
        <v>MassPort Authority11</v>
      </c>
      <c r="B109" s="17" t="s">
        <v>1789</v>
      </c>
      <c r="C109" s="867" t="s">
        <v>1797</v>
      </c>
      <c r="D109" s="857">
        <v>82.9</v>
      </c>
      <c r="E109" s="17" t="s">
        <v>250</v>
      </c>
      <c r="F109" s="10" t="s">
        <v>769</v>
      </c>
      <c r="G109" s="16"/>
      <c r="I109" s="10" t="s">
        <v>163</v>
      </c>
      <c r="J109" s="883">
        <v>11</v>
      </c>
    </row>
    <row r="110" spans="1:10" x14ac:dyDescent="0.35">
      <c r="A110" s="10" t="str">
        <f t="shared" si="4"/>
        <v>MassPort Authority12</v>
      </c>
      <c r="B110" s="17" t="s">
        <v>1790</v>
      </c>
      <c r="C110" s="867" t="s">
        <v>1797</v>
      </c>
      <c r="D110" s="857">
        <v>47.7</v>
      </c>
      <c r="E110" s="17" t="s">
        <v>250</v>
      </c>
      <c r="F110" s="10" t="s">
        <v>769</v>
      </c>
      <c r="G110" s="16"/>
      <c r="I110" s="10" t="s">
        <v>163</v>
      </c>
      <c r="J110" s="883">
        <v>12</v>
      </c>
    </row>
    <row r="111" spans="1:10" x14ac:dyDescent="0.35">
      <c r="A111" s="10" t="str">
        <f t="shared" si="4"/>
        <v>MBTA1</v>
      </c>
      <c r="B111" s="871" t="s">
        <v>1093</v>
      </c>
      <c r="C111" s="17" t="s">
        <v>498</v>
      </c>
      <c r="D111" s="856">
        <v>100</v>
      </c>
      <c r="E111" s="17" t="s">
        <v>250</v>
      </c>
      <c r="F111" s="10" t="s">
        <v>769</v>
      </c>
      <c r="G111" s="16"/>
      <c r="H111" s="10"/>
      <c r="I111" s="17" t="s">
        <v>878</v>
      </c>
      <c r="J111" s="883">
        <v>1</v>
      </c>
    </row>
    <row r="112" spans="1:10" ht="15.5" x14ac:dyDescent="0.35">
      <c r="A112" s="10" t="str">
        <f t="shared" si="4"/>
        <v>MBTA2</v>
      </c>
      <c r="B112" s="187" t="s">
        <v>1094</v>
      </c>
      <c r="C112" s="187" t="s">
        <v>410</v>
      </c>
      <c r="D112" s="856">
        <v>750</v>
      </c>
      <c r="E112" s="872" t="s">
        <v>253</v>
      </c>
      <c r="F112" s="15" t="s">
        <v>769</v>
      </c>
      <c r="G112" s="16"/>
      <c r="H112" s="10"/>
      <c r="I112" s="187" t="s">
        <v>878</v>
      </c>
      <c r="J112" s="883">
        <v>2</v>
      </c>
    </row>
    <row r="113" spans="1:10" x14ac:dyDescent="0.35">
      <c r="A113" s="10" t="str">
        <f t="shared" si="4"/>
        <v>MBTA3</v>
      </c>
      <c r="B113" s="871" t="s">
        <v>1095</v>
      </c>
      <c r="C113" s="187" t="s">
        <v>1140</v>
      </c>
      <c r="D113" s="856">
        <v>150</v>
      </c>
      <c r="E113" s="17" t="s">
        <v>253</v>
      </c>
      <c r="F113" s="15" t="s">
        <v>769</v>
      </c>
      <c r="G113" s="16"/>
      <c r="H113" s="10"/>
      <c r="I113" s="187" t="s">
        <v>878</v>
      </c>
      <c r="J113" s="883">
        <v>3</v>
      </c>
    </row>
    <row r="114" spans="1:10" ht="15.5" x14ac:dyDescent="0.35">
      <c r="A114" s="10" t="str">
        <f t="shared" si="4"/>
        <v>MBTA4</v>
      </c>
      <c r="B114" s="873" t="s">
        <v>1096</v>
      </c>
      <c r="C114" s="874" t="s">
        <v>1141</v>
      </c>
      <c r="D114" s="856">
        <v>423.52941176470591</v>
      </c>
      <c r="E114" s="872" t="s">
        <v>250</v>
      </c>
      <c r="F114" s="15" t="s">
        <v>1151</v>
      </c>
      <c r="G114" s="16"/>
      <c r="H114" s="10"/>
      <c r="I114" s="187" t="s">
        <v>878</v>
      </c>
      <c r="J114" s="883">
        <v>4</v>
      </c>
    </row>
    <row r="115" spans="1:10" ht="15.5" x14ac:dyDescent="0.35">
      <c r="A115" s="10" t="str">
        <f t="shared" si="4"/>
        <v>MBTA5</v>
      </c>
      <c r="B115" s="873" t="s">
        <v>1097</v>
      </c>
      <c r="C115" s="874" t="s">
        <v>1142</v>
      </c>
      <c r="D115" s="856">
        <v>771.8</v>
      </c>
      <c r="E115" s="872" t="s">
        <v>250</v>
      </c>
      <c r="F115" s="15" t="s">
        <v>1151</v>
      </c>
      <c r="G115" s="16"/>
      <c r="H115" s="10"/>
      <c r="I115" s="187" t="s">
        <v>878</v>
      </c>
      <c r="J115" s="883">
        <v>5</v>
      </c>
    </row>
    <row r="116" spans="1:10" ht="15.5" x14ac:dyDescent="0.35">
      <c r="A116" s="10" t="str">
        <f t="shared" si="4"/>
        <v>MBTA6</v>
      </c>
      <c r="B116" s="873" t="s">
        <v>1098</v>
      </c>
      <c r="C116" s="874" t="s">
        <v>1141</v>
      </c>
      <c r="D116" s="856">
        <v>868.3</v>
      </c>
      <c r="E116" s="872" t="s">
        <v>250</v>
      </c>
      <c r="F116" s="15" t="s">
        <v>1151</v>
      </c>
      <c r="G116" s="16"/>
      <c r="H116" s="10"/>
      <c r="I116" s="187" t="s">
        <v>878</v>
      </c>
      <c r="J116" s="883">
        <v>6</v>
      </c>
    </row>
    <row r="117" spans="1:10" x14ac:dyDescent="0.35">
      <c r="A117" s="10" t="str">
        <f t="shared" si="4"/>
        <v>MBTA7</v>
      </c>
      <c r="B117" s="873" t="s">
        <v>1791</v>
      </c>
      <c r="C117" s="874" t="s">
        <v>641</v>
      </c>
      <c r="D117" s="856">
        <v>592</v>
      </c>
      <c r="E117" s="15" t="s">
        <v>250</v>
      </c>
      <c r="F117" s="15" t="s">
        <v>1151</v>
      </c>
      <c r="G117" s="10"/>
      <c r="H117" s="10"/>
      <c r="I117" s="187" t="s">
        <v>878</v>
      </c>
      <c r="J117" s="883">
        <v>7</v>
      </c>
    </row>
    <row r="118" spans="1:10" x14ac:dyDescent="0.35">
      <c r="A118" s="10" t="str">
        <f t="shared" si="4"/>
        <v>MBTA8</v>
      </c>
      <c r="B118" s="873" t="s">
        <v>1792</v>
      </c>
      <c r="C118" s="874" t="s">
        <v>492</v>
      </c>
      <c r="D118" s="856">
        <v>476</v>
      </c>
      <c r="E118" s="15" t="s">
        <v>250</v>
      </c>
      <c r="F118" s="15" t="s">
        <v>1151</v>
      </c>
      <c r="G118" s="10"/>
      <c r="H118" s="10"/>
      <c r="I118" s="187" t="s">
        <v>878</v>
      </c>
      <c r="J118" s="883">
        <v>8</v>
      </c>
    </row>
    <row r="119" spans="1:10" x14ac:dyDescent="0.35">
      <c r="A119" s="10" t="str">
        <f t="shared" si="4"/>
        <v>MetroWest Regional Transit Authority1</v>
      </c>
      <c r="B119" s="10" t="s">
        <v>882</v>
      </c>
      <c r="C119" s="875" t="s">
        <v>435</v>
      </c>
      <c r="D119" s="856">
        <v>198</v>
      </c>
      <c r="E119" s="10" t="s">
        <v>250</v>
      </c>
      <c r="F119" s="10" t="s">
        <v>769</v>
      </c>
      <c r="G119" s="868" t="s">
        <v>1149</v>
      </c>
      <c r="H119" s="10"/>
      <c r="I119" s="876" t="s">
        <v>881</v>
      </c>
      <c r="J119" s="883">
        <v>1</v>
      </c>
    </row>
    <row r="120" spans="1:10" x14ac:dyDescent="0.35">
      <c r="A120" s="10" t="str">
        <f t="shared" si="4"/>
        <v>Middlesex Sheriff's Office1</v>
      </c>
      <c r="B120" s="10" t="s">
        <v>1099</v>
      </c>
      <c r="C120" s="875" t="s">
        <v>1143</v>
      </c>
      <c r="D120" s="856">
        <v>200</v>
      </c>
      <c r="E120" s="10" t="s">
        <v>250</v>
      </c>
      <c r="F120" s="10" t="s">
        <v>769</v>
      </c>
      <c r="G120" s="16">
        <v>43111</v>
      </c>
      <c r="H120" s="10"/>
      <c r="I120" s="876" t="s">
        <v>1099</v>
      </c>
      <c r="J120" s="884">
        <v>1</v>
      </c>
    </row>
    <row r="121" spans="1:10" x14ac:dyDescent="0.35">
      <c r="A121" s="10" t="str">
        <f t="shared" si="4"/>
        <v>Military Division1</v>
      </c>
      <c r="B121" s="873" t="s">
        <v>1100</v>
      </c>
      <c r="C121" s="187" t="s">
        <v>492</v>
      </c>
      <c r="D121" s="856">
        <v>205</v>
      </c>
      <c r="E121" s="877" t="s">
        <v>250</v>
      </c>
      <c r="F121" s="10" t="s">
        <v>769</v>
      </c>
      <c r="G121" s="16"/>
      <c r="H121" s="10"/>
      <c r="I121" s="187" t="s">
        <v>169</v>
      </c>
      <c r="J121" s="883">
        <v>1</v>
      </c>
    </row>
    <row r="122" spans="1:10" x14ac:dyDescent="0.35">
      <c r="A122" s="10" t="str">
        <f t="shared" si="4"/>
        <v>Military Division2</v>
      </c>
      <c r="B122" s="13" t="s">
        <v>1134</v>
      </c>
      <c r="C122" s="10" t="s">
        <v>417</v>
      </c>
      <c r="D122" s="856">
        <v>20.16</v>
      </c>
      <c r="E122" s="10" t="s">
        <v>250</v>
      </c>
      <c r="F122" s="10"/>
      <c r="G122" s="878">
        <v>42979</v>
      </c>
      <c r="H122" s="10"/>
      <c r="I122" s="13" t="s">
        <v>169</v>
      </c>
      <c r="J122" s="884">
        <v>2</v>
      </c>
    </row>
    <row r="123" spans="1:10" x14ac:dyDescent="0.35">
      <c r="A123" s="10" t="str">
        <f t="shared" si="4"/>
        <v>Military Division3</v>
      </c>
      <c r="B123" s="13" t="s">
        <v>1135</v>
      </c>
      <c r="C123" s="10" t="s">
        <v>435</v>
      </c>
      <c r="D123" s="856">
        <v>62.1</v>
      </c>
      <c r="E123" s="10" t="s">
        <v>250</v>
      </c>
      <c r="F123" s="10"/>
      <c r="G123" s="878">
        <v>42979</v>
      </c>
      <c r="H123" s="10"/>
      <c r="I123" s="13" t="s">
        <v>169</v>
      </c>
      <c r="J123" s="883">
        <v>3</v>
      </c>
    </row>
    <row r="124" spans="1:10" x14ac:dyDescent="0.35">
      <c r="A124" s="10" t="str">
        <f t="shared" si="4"/>
        <v>Mt. Wachusett Community College1</v>
      </c>
      <c r="B124" s="17" t="s">
        <v>502</v>
      </c>
      <c r="C124" s="14" t="s">
        <v>437</v>
      </c>
      <c r="D124" s="856">
        <v>97.28</v>
      </c>
      <c r="E124" s="10" t="s">
        <v>250</v>
      </c>
      <c r="F124" s="10" t="s">
        <v>769</v>
      </c>
      <c r="G124" s="16">
        <v>40070</v>
      </c>
      <c r="H124" s="10"/>
      <c r="I124" s="13" t="s">
        <v>1350</v>
      </c>
      <c r="J124" s="884">
        <v>1</v>
      </c>
    </row>
    <row r="125" spans="1:10" x14ac:dyDescent="0.35">
      <c r="A125" s="10" t="str">
        <f t="shared" si="4"/>
        <v>Mt. Wachusett Community College2</v>
      </c>
      <c r="B125" s="17" t="s">
        <v>502</v>
      </c>
      <c r="C125" s="17" t="s">
        <v>437</v>
      </c>
      <c r="D125" s="856">
        <v>400</v>
      </c>
      <c r="E125" s="17" t="s">
        <v>503</v>
      </c>
      <c r="F125" s="858"/>
      <c r="G125" s="16"/>
      <c r="H125" s="10"/>
      <c r="I125" s="13" t="s">
        <v>1350</v>
      </c>
      <c r="J125" s="883">
        <v>2</v>
      </c>
    </row>
    <row r="126" spans="1:10" x14ac:dyDescent="0.35">
      <c r="A126" s="10" t="str">
        <f t="shared" si="4"/>
        <v>Mt. Wachusett Community College3</v>
      </c>
      <c r="B126" s="17" t="s">
        <v>502</v>
      </c>
      <c r="C126" s="17" t="s">
        <v>437</v>
      </c>
      <c r="D126" s="856">
        <v>3300</v>
      </c>
      <c r="E126" s="17" t="s">
        <v>253</v>
      </c>
      <c r="F126" s="10"/>
      <c r="G126" s="16">
        <v>40664</v>
      </c>
      <c r="H126" s="10"/>
      <c r="I126" s="13" t="s">
        <v>1350</v>
      </c>
      <c r="J126" s="884">
        <v>3</v>
      </c>
    </row>
    <row r="127" spans="1:10" x14ac:dyDescent="0.35">
      <c r="A127" s="10" t="str">
        <f t="shared" si="4"/>
        <v>MWRA1</v>
      </c>
      <c r="B127" s="10" t="s">
        <v>1101</v>
      </c>
      <c r="C127" s="879" t="s">
        <v>469</v>
      </c>
      <c r="D127" s="856">
        <v>222</v>
      </c>
      <c r="E127" s="10" t="s">
        <v>250</v>
      </c>
      <c r="F127" s="10" t="s">
        <v>411</v>
      </c>
      <c r="G127" s="16">
        <v>40667</v>
      </c>
      <c r="H127" s="10"/>
      <c r="I127" s="10" t="s">
        <v>554</v>
      </c>
      <c r="J127" s="883">
        <v>1</v>
      </c>
    </row>
    <row r="128" spans="1:10" x14ac:dyDescent="0.35">
      <c r="A128" s="10" t="str">
        <f t="shared" si="4"/>
        <v>MWRA2</v>
      </c>
      <c r="B128" s="10" t="s">
        <v>1102</v>
      </c>
      <c r="C128" s="879" t="s">
        <v>469</v>
      </c>
      <c r="D128" s="856">
        <v>234</v>
      </c>
      <c r="E128" s="10" t="s">
        <v>250</v>
      </c>
      <c r="F128" s="10" t="s">
        <v>411</v>
      </c>
      <c r="G128" s="16">
        <v>40667</v>
      </c>
      <c r="H128" s="10"/>
      <c r="I128" s="10" t="s">
        <v>554</v>
      </c>
      <c r="J128" s="883">
        <v>2</v>
      </c>
    </row>
    <row r="129" spans="1:10" x14ac:dyDescent="0.35">
      <c r="A129" s="10" t="str">
        <f t="shared" si="4"/>
        <v>MWRA3</v>
      </c>
      <c r="B129" s="880" t="s">
        <v>1103</v>
      </c>
      <c r="C129" s="879" t="s">
        <v>469</v>
      </c>
      <c r="D129" s="856">
        <v>180.6</v>
      </c>
      <c r="E129" s="10" t="s">
        <v>250</v>
      </c>
      <c r="F129" s="10" t="s">
        <v>769</v>
      </c>
      <c r="G129" s="16">
        <v>40238</v>
      </c>
      <c r="H129" s="10"/>
      <c r="I129" s="10" t="s">
        <v>554</v>
      </c>
      <c r="J129" s="883">
        <v>3</v>
      </c>
    </row>
    <row r="130" spans="1:10" x14ac:dyDescent="0.35">
      <c r="A130" s="10" t="str">
        <f t="shared" si="4"/>
        <v>MWRA4</v>
      </c>
      <c r="B130" s="17" t="s">
        <v>477</v>
      </c>
      <c r="C130" s="17" t="s">
        <v>478</v>
      </c>
      <c r="D130" s="856">
        <v>496</v>
      </c>
      <c r="E130" s="17" t="s">
        <v>250</v>
      </c>
      <c r="F130" s="10" t="s">
        <v>769</v>
      </c>
      <c r="G130" s="16">
        <v>40544</v>
      </c>
      <c r="H130" s="10"/>
      <c r="I130" s="17" t="s">
        <v>554</v>
      </c>
      <c r="J130" s="883">
        <v>4</v>
      </c>
    </row>
    <row r="131" spans="1:10" x14ac:dyDescent="0.35">
      <c r="A131" s="10" t="str">
        <f t="shared" si="4"/>
        <v>MWRA5</v>
      </c>
      <c r="B131" s="17" t="s">
        <v>479</v>
      </c>
      <c r="C131" s="17" t="s">
        <v>417</v>
      </c>
      <c r="D131" s="856">
        <v>1500</v>
      </c>
      <c r="E131" s="17" t="s">
        <v>253</v>
      </c>
      <c r="F131" s="10" t="s">
        <v>1798</v>
      </c>
      <c r="G131" s="16">
        <v>40830</v>
      </c>
      <c r="H131" s="10"/>
      <c r="I131" s="17" t="s">
        <v>554</v>
      </c>
      <c r="J131" s="883">
        <v>5</v>
      </c>
    </row>
    <row r="132" spans="1:10" x14ac:dyDescent="0.35">
      <c r="A132" s="10" t="str">
        <f t="shared" si="4"/>
        <v>MWRA6</v>
      </c>
      <c r="B132" s="17" t="s">
        <v>1104</v>
      </c>
      <c r="C132" s="17" t="s">
        <v>1144</v>
      </c>
      <c r="D132" s="856">
        <v>59</v>
      </c>
      <c r="E132" s="17" t="s">
        <v>254</v>
      </c>
      <c r="F132" s="10" t="s">
        <v>1798</v>
      </c>
      <c r="G132" s="16"/>
      <c r="H132" s="10"/>
      <c r="I132" s="17" t="s">
        <v>554</v>
      </c>
      <c r="J132" s="883">
        <v>6</v>
      </c>
    </row>
    <row r="133" spans="1:10" x14ac:dyDescent="0.35">
      <c r="A133" s="10" t="str">
        <f t="shared" si="4"/>
        <v>MWRA7</v>
      </c>
      <c r="B133" s="187" t="s">
        <v>468</v>
      </c>
      <c r="C133" s="187" t="s">
        <v>469</v>
      </c>
      <c r="D133" s="856">
        <v>4900</v>
      </c>
      <c r="E133" s="187" t="s">
        <v>467</v>
      </c>
      <c r="F133" s="10" t="s">
        <v>1798</v>
      </c>
      <c r="G133" s="16">
        <v>41000</v>
      </c>
      <c r="H133" s="10"/>
      <c r="I133" s="187" t="s">
        <v>554</v>
      </c>
      <c r="J133" s="883">
        <v>7</v>
      </c>
    </row>
    <row r="134" spans="1:10" x14ac:dyDescent="0.35">
      <c r="A134" s="10" t="str">
        <f t="shared" si="4"/>
        <v>MWRA8</v>
      </c>
      <c r="B134" s="17" t="s">
        <v>468</v>
      </c>
      <c r="C134" s="17" t="s">
        <v>469</v>
      </c>
      <c r="D134" s="856">
        <v>1000</v>
      </c>
      <c r="E134" s="17" t="s">
        <v>254</v>
      </c>
      <c r="F134" s="10" t="s">
        <v>1798</v>
      </c>
      <c r="G134" s="16">
        <v>40179</v>
      </c>
      <c r="H134" s="10"/>
      <c r="I134" s="17" t="s">
        <v>554</v>
      </c>
      <c r="J134" s="883">
        <v>8</v>
      </c>
    </row>
    <row r="135" spans="1:10" x14ac:dyDescent="0.35">
      <c r="A135" s="10" t="str">
        <f t="shared" si="4"/>
        <v>MWRA9</v>
      </c>
      <c r="B135" s="17" t="s">
        <v>468</v>
      </c>
      <c r="C135" s="17" t="s">
        <v>469</v>
      </c>
      <c r="D135" s="856">
        <v>1200</v>
      </c>
      <c r="E135" s="17" t="s">
        <v>253</v>
      </c>
      <c r="F135" s="10" t="s">
        <v>1798</v>
      </c>
      <c r="G135" s="16">
        <v>40179</v>
      </c>
      <c r="H135" s="10"/>
      <c r="I135" s="17" t="s">
        <v>554</v>
      </c>
      <c r="J135" s="883">
        <v>9</v>
      </c>
    </row>
    <row r="136" spans="1:10" x14ac:dyDescent="0.35">
      <c r="A136" s="10" t="str">
        <f t="shared" si="4"/>
        <v>MWRA10</v>
      </c>
      <c r="B136" s="187" t="s">
        <v>1105</v>
      </c>
      <c r="C136" s="187" t="s">
        <v>469</v>
      </c>
      <c r="D136" s="856">
        <v>1100</v>
      </c>
      <c r="E136" s="187" t="s">
        <v>467</v>
      </c>
      <c r="F136" s="10" t="s">
        <v>1798</v>
      </c>
      <c r="G136" s="16">
        <v>41000</v>
      </c>
      <c r="H136" s="10"/>
      <c r="I136" s="187" t="s">
        <v>554</v>
      </c>
      <c r="J136" s="883">
        <v>10</v>
      </c>
    </row>
    <row r="137" spans="1:10" x14ac:dyDescent="0.35">
      <c r="A137" s="10" t="str">
        <f t="shared" ref="A137:A168" si="5">I137&amp;J137</f>
        <v>MWRA11</v>
      </c>
      <c r="B137" s="17" t="s">
        <v>1106</v>
      </c>
      <c r="C137" s="17" t="s">
        <v>469</v>
      </c>
      <c r="D137" s="856">
        <v>100</v>
      </c>
      <c r="E137" s="17" t="s">
        <v>253</v>
      </c>
      <c r="F137" s="10" t="s">
        <v>1798</v>
      </c>
      <c r="G137" s="16">
        <v>40664</v>
      </c>
      <c r="H137" s="10"/>
      <c r="I137" s="17" t="s">
        <v>554</v>
      </c>
      <c r="J137" s="883">
        <v>11</v>
      </c>
    </row>
    <row r="138" spans="1:10" x14ac:dyDescent="0.35">
      <c r="A138" s="10" t="str">
        <f t="shared" si="5"/>
        <v>MWRA12</v>
      </c>
      <c r="B138" s="17" t="s">
        <v>1107</v>
      </c>
      <c r="C138" s="17" t="s">
        <v>1145</v>
      </c>
      <c r="D138" s="856">
        <v>62</v>
      </c>
      <c r="E138" s="17" t="s">
        <v>254</v>
      </c>
      <c r="F138" s="10" t="s">
        <v>1798</v>
      </c>
      <c r="G138" s="10"/>
      <c r="H138" s="10"/>
      <c r="I138" s="17" t="s">
        <v>554</v>
      </c>
      <c r="J138" s="883">
        <v>12</v>
      </c>
    </row>
    <row r="139" spans="1:10" x14ac:dyDescent="0.35">
      <c r="A139" s="10" t="str">
        <f t="shared" si="5"/>
        <v>MWRA13</v>
      </c>
      <c r="B139" s="17" t="s">
        <v>475</v>
      </c>
      <c r="C139" s="17" t="s">
        <v>476</v>
      </c>
      <c r="D139" s="856">
        <v>200</v>
      </c>
      <c r="E139" s="17" t="s">
        <v>254</v>
      </c>
      <c r="F139" s="10" t="s">
        <v>1798</v>
      </c>
      <c r="G139" s="16">
        <v>40603</v>
      </c>
      <c r="H139" s="10"/>
      <c r="I139" s="17" t="s">
        <v>554</v>
      </c>
      <c r="J139" s="883">
        <v>13</v>
      </c>
    </row>
    <row r="140" spans="1:10" x14ac:dyDescent="0.35">
      <c r="A140" s="10" t="str">
        <f t="shared" si="5"/>
        <v>MWRA14</v>
      </c>
      <c r="B140" s="17" t="s">
        <v>471</v>
      </c>
      <c r="C140" s="17" t="s">
        <v>472</v>
      </c>
      <c r="D140" s="856">
        <v>3400</v>
      </c>
      <c r="E140" s="17" t="s">
        <v>254</v>
      </c>
      <c r="F140" s="10" t="s">
        <v>1798</v>
      </c>
      <c r="G140" s="16">
        <v>40360</v>
      </c>
      <c r="H140" s="10"/>
      <c r="I140" s="17" t="s">
        <v>554</v>
      </c>
      <c r="J140" s="883">
        <v>14</v>
      </c>
    </row>
    <row r="141" spans="1:10" x14ac:dyDescent="0.35">
      <c r="A141" s="10" t="str">
        <f t="shared" si="5"/>
        <v>MWRA15</v>
      </c>
      <c r="B141" s="17" t="s">
        <v>473</v>
      </c>
      <c r="C141" s="17" t="s">
        <v>474</v>
      </c>
      <c r="D141" s="856">
        <v>3500</v>
      </c>
      <c r="E141" s="17" t="s">
        <v>254</v>
      </c>
      <c r="F141" s="10" t="s">
        <v>1798</v>
      </c>
      <c r="G141" s="16">
        <v>40360</v>
      </c>
      <c r="H141" s="10"/>
      <c r="I141" s="17" t="s">
        <v>554</v>
      </c>
      <c r="J141" s="883">
        <v>15</v>
      </c>
    </row>
    <row r="142" spans="1:10" x14ac:dyDescent="0.35">
      <c r="A142" s="10" t="str">
        <f t="shared" si="5"/>
        <v>MWRA16</v>
      </c>
      <c r="B142" s="17" t="s">
        <v>1108</v>
      </c>
      <c r="C142" s="10" t="s">
        <v>1144</v>
      </c>
      <c r="D142" s="856">
        <v>60</v>
      </c>
      <c r="E142" s="17" t="s">
        <v>254</v>
      </c>
      <c r="F142" s="10" t="s">
        <v>1798</v>
      </c>
      <c r="G142" s="10"/>
      <c r="H142" s="10"/>
      <c r="I142" s="17" t="s">
        <v>554</v>
      </c>
      <c r="J142" s="883">
        <v>16</v>
      </c>
    </row>
    <row r="143" spans="1:10" x14ac:dyDescent="0.35">
      <c r="A143" s="10" t="str">
        <f t="shared" si="5"/>
        <v>MWRA17</v>
      </c>
      <c r="B143" s="10" t="s">
        <v>1109</v>
      </c>
      <c r="C143" s="879" t="s">
        <v>478</v>
      </c>
      <c r="D143" s="856">
        <v>36</v>
      </c>
      <c r="E143" s="10" t="s">
        <v>250</v>
      </c>
      <c r="F143" s="10" t="s">
        <v>769</v>
      </c>
      <c r="G143" s="10"/>
      <c r="H143" s="10"/>
      <c r="I143" s="10" t="s">
        <v>554</v>
      </c>
      <c r="J143" s="883">
        <v>17</v>
      </c>
    </row>
    <row r="144" spans="1:10" x14ac:dyDescent="0.35">
      <c r="A144" s="10" t="str">
        <f t="shared" si="5"/>
        <v>MWRA18</v>
      </c>
      <c r="B144" s="10" t="s">
        <v>1110</v>
      </c>
      <c r="C144" s="879" t="s">
        <v>478</v>
      </c>
      <c r="D144" s="856">
        <v>36</v>
      </c>
      <c r="E144" s="10" t="s">
        <v>250</v>
      </c>
      <c r="F144" s="10" t="s">
        <v>769</v>
      </c>
      <c r="G144" s="10"/>
      <c r="H144" s="10"/>
      <c r="I144" s="10" t="s">
        <v>554</v>
      </c>
      <c r="J144" s="883">
        <v>18</v>
      </c>
    </row>
    <row r="145" spans="1:10" x14ac:dyDescent="0.35">
      <c r="A145" s="10" t="str">
        <f t="shared" si="5"/>
        <v>Norfolk County Sheriff's Office1</v>
      </c>
      <c r="B145" s="17" t="s">
        <v>1111</v>
      </c>
      <c r="C145" s="17" t="s">
        <v>1146</v>
      </c>
      <c r="D145" s="856">
        <v>178</v>
      </c>
      <c r="E145" s="17" t="s">
        <v>250</v>
      </c>
      <c r="F145" s="10" t="s">
        <v>769</v>
      </c>
      <c r="G145" s="16">
        <v>43419</v>
      </c>
      <c r="H145" s="10"/>
      <c r="I145" s="17" t="s">
        <v>1808</v>
      </c>
      <c r="J145" s="883">
        <v>1</v>
      </c>
    </row>
    <row r="146" spans="1:10" x14ac:dyDescent="0.35">
      <c r="A146" s="10" t="str">
        <f t="shared" si="5"/>
        <v>North Shore Community College1</v>
      </c>
      <c r="B146" s="17" t="s">
        <v>505</v>
      </c>
      <c r="C146" s="17" t="s">
        <v>1147</v>
      </c>
      <c r="D146" s="856">
        <v>62.2</v>
      </c>
      <c r="E146" s="17" t="s">
        <v>250</v>
      </c>
      <c r="F146" s="10" t="s">
        <v>769</v>
      </c>
      <c r="G146" s="16">
        <v>40544</v>
      </c>
      <c r="H146" s="10"/>
      <c r="I146" s="13" t="s">
        <v>1809</v>
      </c>
      <c r="J146" s="884">
        <v>1</v>
      </c>
    </row>
    <row r="147" spans="1:10" x14ac:dyDescent="0.35">
      <c r="A147" s="10" t="str">
        <f t="shared" si="5"/>
        <v>North Shore Community College2</v>
      </c>
      <c r="B147" s="13" t="s">
        <v>1112</v>
      </c>
      <c r="C147" s="14" t="s">
        <v>507</v>
      </c>
      <c r="D147" s="856">
        <v>345.98399999999998</v>
      </c>
      <c r="E147" s="10" t="s">
        <v>250</v>
      </c>
      <c r="F147" s="10" t="s">
        <v>769</v>
      </c>
      <c r="G147" s="16">
        <v>40820</v>
      </c>
      <c r="H147" s="10"/>
      <c r="I147" s="13" t="s">
        <v>1809</v>
      </c>
      <c r="J147" s="883">
        <v>2</v>
      </c>
    </row>
    <row r="148" spans="1:10" x14ac:dyDescent="0.35">
      <c r="A148" s="10" t="str">
        <f t="shared" si="5"/>
        <v>North Shore Community College3</v>
      </c>
      <c r="B148" s="13" t="s">
        <v>508</v>
      </c>
      <c r="C148" s="14" t="s">
        <v>507</v>
      </c>
      <c r="D148" s="856">
        <v>73.900000000000006</v>
      </c>
      <c r="E148" s="10" t="s">
        <v>250</v>
      </c>
      <c r="F148" s="10" t="s">
        <v>769</v>
      </c>
      <c r="G148" s="16">
        <v>40676</v>
      </c>
      <c r="H148" s="10"/>
      <c r="I148" s="13" t="s">
        <v>1809</v>
      </c>
      <c r="J148" s="885">
        <v>3</v>
      </c>
    </row>
    <row r="149" spans="1:10" x14ac:dyDescent="0.35">
      <c r="A149" s="10" t="str">
        <f t="shared" si="5"/>
        <v>Pioneer Valley Transit Authority1</v>
      </c>
      <c r="B149" s="10" t="s">
        <v>1793</v>
      </c>
      <c r="C149" s="17"/>
      <c r="D149" s="856">
        <v>1036</v>
      </c>
      <c r="E149" s="17" t="s">
        <v>250</v>
      </c>
      <c r="F149" s="10" t="s">
        <v>411</v>
      </c>
      <c r="G149" s="10"/>
      <c r="H149" s="10"/>
      <c r="I149" s="10" t="s">
        <v>1793</v>
      </c>
      <c r="J149" s="885">
        <v>1</v>
      </c>
    </row>
    <row r="150" spans="1:10" x14ac:dyDescent="0.35">
      <c r="A150" s="10" t="str">
        <f t="shared" si="5"/>
        <v>Roxbury Community College1</v>
      </c>
      <c r="B150" s="10" t="s">
        <v>1113</v>
      </c>
      <c r="C150" s="17" t="s">
        <v>417</v>
      </c>
      <c r="D150" s="856">
        <v>937</v>
      </c>
      <c r="E150" s="17" t="s">
        <v>250</v>
      </c>
      <c r="F150" s="10" t="s">
        <v>769</v>
      </c>
      <c r="G150" s="10"/>
      <c r="H150" s="10"/>
      <c r="I150" s="10" t="s">
        <v>888</v>
      </c>
      <c r="J150" s="885">
        <v>1</v>
      </c>
    </row>
    <row r="151" spans="1:10" s="881" customFormat="1" x14ac:dyDescent="0.35">
      <c r="A151" s="10" t="str">
        <f t="shared" si="5"/>
        <v>Salem State University1</v>
      </c>
      <c r="B151" s="13" t="s">
        <v>1114</v>
      </c>
      <c r="C151" s="14" t="s">
        <v>511</v>
      </c>
      <c r="D151" s="856">
        <v>176</v>
      </c>
      <c r="E151" s="15" t="s">
        <v>250</v>
      </c>
      <c r="F151" s="15" t="s">
        <v>411</v>
      </c>
      <c r="G151" s="16"/>
      <c r="H151" s="10"/>
      <c r="I151" s="880" t="s">
        <v>185</v>
      </c>
      <c r="J151" s="883">
        <v>1</v>
      </c>
    </row>
    <row r="152" spans="1:10" x14ac:dyDescent="0.35">
      <c r="A152" s="10" t="str">
        <f t="shared" si="5"/>
        <v>Salem State University2</v>
      </c>
      <c r="B152" s="862" t="s">
        <v>510</v>
      </c>
      <c r="C152" s="863" t="s">
        <v>511</v>
      </c>
      <c r="D152" s="856">
        <v>147.80000000000001</v>
      </c>
      <c r="E152" s="10" t="s">
        <v>250</v>
      </c>
      <c r="F152" s="10" t="s">
        <v>769</v>
      </c>
      <c r="G152" s="16">
        <v>41011</v>
      </c>
      <c r="H152" s="10"/>
      <c r="I152" s="862" t="s">
        <v>185</v>
      </c>
      <c r="J152" s="883">
        <v>2</v>
      </c>
    </row>
    <row r="153" spans="1:10" x14ac:dyDescent="0.35">
      <c r="A153" s="10" t="str">
        <f t="shared" si="5"/>
        <v>Salem State University3</v>
      </c>
      <c r="B153" s="13" t="s">
        <v>1115</v>
      </c>
      <c r="C153" s="14" t="s">
        <v>511</v>
      </c>
      <c r="D153" s="856">
        <v>68.900000000000006</v>
      </c>
      <c r="E153" s="10" t="s">
        <v>250</v>
      </c>
      <c r="F153" s="10" t="s">
        <v>769</v>
      </c>
      <c r="G153" s="16" t="s">
        <v>513</v>
      </c>
      <c r="H153" s="10"/>
      <c r="I153" s="862" t="s">
        <v>185</v>
      </c>
      <c r="J153" s="883">
        <v>3</v>
      </c>
    </row>
    <row r="154" spans="1:10" x14ac:dyDescent="0.35">
      <c r="A154" s="10" t="str">
        <f t="shared" si="5"/>
        <v>Salem State University4</v>
      </c>
      <c r="B154" s="13" t="s">
        <v>541</v>
      </c>
      <c r="C154" s="14" t="s">
        <v>511</v>
      </c>
      <c r="D154" s="856">
        <v>101</v>
      </c>
      <c r="E154" s="15" t="s">
        <v>250</v>
      </c>
      <c r="F154" s="15" t="s">
        <v>411</v>
      </c>
      <c r="G154" s="16"/>
      <c r="H154" s="10"/>
      <c r="I154" s="880" t="s">
        <v>185</v>
      </c>
      <c r="J154" s="883">
        <v>4</v>
      </c>
    </row>
    <row r="155" spans="1:10" x14ac:dyDescent="0.35">
      <c r="A155" s="10" t="str">
        <f t="shared" si="5"/>
        <v>Salem State University5</v>
      </c>
      <c r="B155" s="13" t="s">
        <v>540</v>
      </c>
      <c r="C155" s="14" t="s">
        <v>511</v>
      </c>
      <c r="D155" s="856">
        <v>102</v>
      </c>
      <c r="E155" s="15" t="s">
        <v>250</v>
      </c>
      <c r="F155" s="15" t="s">
        <v>411</v>
      </c>
      <c r="G155" s="16"/>
      <c r="H155" s="10"/>
      <c r="I155" s="880" t="s">
        <v>185</v>
      </c>
      <c r="J155" s="883">
        <v>5</v>
      </c>
    </row>
    <row r="156" spans="1:10" x14ac:dyDescent="0.35">
      <c r="A156" s="10" t="str">
        <f t="shared" si="5"/>
        <v>Salem State University6</v>
      </c>
      <c r="B156" s="862" t="s">
        <v>1116</v>
      </c>
      <c r="C156" s="14" t="s">
        <v>511</v>
      </c>
      <c r="D156" s="856">
        <v>245</v>
      </c>
      <c r="E156" s="15" t="s">
        <v>250</v>
      </c>
      <c r="F156" s="15" t="s">
        <v>411</v>
      </c>
      <c r="G156" s="16">
        <v>45261</v>
      </c>
      <c r="H156" s="10"/>
      <c r="I156" s="880" t="s">
        <v>185</v>
      </c>
      <c r="J156" s="883">
        <v>6</v>
      </c>
    </row>
    <row r="157" spans="1:10" x14ac:dyDescent="0.35">
      <c r="A157" s="10" t="str">
        <f t="shared" si="5"/>
        <v>Salem State University7</v>
      </c>
      <c r="B157" s="13" t="s">
        <v>925</v>
      </c>
      <c r="C157" s="14" t="s">
        <v>511</v>
      </c>
      <c r="D157" s="856">
        <v>121</v>
      </c>
      <c r="E157" s="15" t="s">
        <v>250</v>
      </c>
      <c r="F157" s="15" t="s">
        <v>411</v>
      </c>
      <c r="G157" s="16">
        <v>44774</v>
      </c>
      <c r="H157" s="10"/>
      <c r="I157" s="880" t="s">
        <v>185</v>
      </c>
      <c r="J157" s="883">
        <v>7</v>
      </c>
    </row>
    <row r="158" spans="1:10" x14ac:dyDescent="0.35">
      <c r="A158" s="10" t="str">
        <f t="shared" si="5"/>
        <v>Salem State University8</v>
      </c>
      <c r="B158" s="13" t="s">
        <v>1794</v>
      </c>
      <c r="C158" s="14" t="s">
        <v>511</v>
      </c>
      <c r="D158" s="856">
        <v>96</v>
      </c>
      <c r="E158" s="15" t="s">
        <v>250</v>
      </c>
      <c r="F158" s="15" t="s">
        <v>411</v>
      </c>
      <c r="G158" s="16"/>
      <c r="H158" s="10"/>
      <c r="I158" s="880" t="s">
        <v>185</v>
      </c>
      <c r="J158" s="883">
        <v>8</v>
      </c>
    </row>
    <row r="159" spans="1:10" x14ac:dyDescent="0.35">
      <c r="A159" s="10" t="str">
        <f t="shared" si="5"/>
        <v>Salem State University9</v>
      </c>
      <c r="B159" s="10" t="s">
        <v>1795</v>
      </c>
      <c r="C159" s="14" t="s">
        <v>511</v>
      </c>
      <c r="D159" s="856">
        <v>75.8</v>
      </c>
      <c r="E159" s="15" t="s">
        <v>250</v>
      </c>
      <c r="F159" s="15" t="s">
        <v>411</v>
      </c>
      <c r="G159" s="860">
        <v>46112</v>
      </c>
      <c r="H159" s="10"/>
      <c r="I159" s="880" t="s">
        <v>185</v>
      </c>
      <c r="J159" s="883">
        <v>9</v>
      </c>
    </row>
    <row r="160" spans="1:10" s="881" customFormat="1" x14ac:dyDescent="0.35">
      <c r="A160" s="10" t="str">
        <f t="shared" si="5"/>
        <v>Springfield Technical Community College 1</v>
      </c>
      <c r="B160" s="13" t="s">
        <v>1117</v>
      </c>
      <c r="C160" s="14" t="s">
        <v>489</v>
      </c>
      <c r="D160" s="856">
        <v>82</v>
      </c>
      <c r="E160" s="10" t="s">
        <v>250</v>
      </c>
      <c r="F160" s="10" t="s">
        <v>769</v>
      </c>
      <c r="G160" s="16">
        <v>40017</v>
      </c>
      <c r="H160" s="10"/>
      <c r="I160" s="13" t="s">
        <v>1810</v>
      </c>
      <c r="J160" s="883">
        <v>1</v>
      </c>
    </row>
    <row r="161" spans="1:10" s="881" customFormat="1" x14ac:dyDescent="0.35">
      <c r="A161" s="10" t="str">
        <f t="shared" si="5"/>
        <v>Trial Court1</v>
      </c>
      <c r="B161" s="13" t="s">
        <v>1118</v>
      </c>
      <c r="C161" s="14" t="s">
        <v>527</v>
      </c>
      <c r="D161" s="856">
        <v>66</v>
      </c>
      <c r="E161" s="10" t="s">
        <v>250</v>
      </c>
      <c r="F161" s="10" t="s">
        <v>769</v>
      </c>
      <c r="G161" s="16">
        <v>43888</v>
      </c>
      <c r="H161" s="10"/>
      <c r="I161" s="13" t="s">
        <v>191</v>
      </c>
      <c r="J161" s="883">
        <v>1</v>
      </c>
    </row>
    <row r="162" spans="1:10" x14ac:dyDescent="0.35">
      <c r="A162" s="10" t="str">
        <f t="shared" si="5"/>
        <v>Trial Court2</v>
      </c>
      <c r="B162" s="13" t="s">
        <v>1119</v>
      </c>
      <c r="C162" s="14" t="s">
        <v>527</v>
      </c>
      <c r="D162" s="856">
        <v>200</v>
      </c>
      <c r="E162" s="10" t="s">
        <v>250</v>
      </c>
      <c r="F162" s="10" t="s">
        <v>769</v>
      </c>
      <c r="G162" s="16">
        <v>43888</v>
      </c>
      <c r="H162" s="10"/>
      <c r="I162" s="13" t="s">
        <v>191</v>
      </c>
      <c r="J162" s="883">
        <v>2</v>
      </c>
    </row>
    <row r="163" spans="1:10" x14ac:dyDescent="0.35">
      <c r="A163" s="10" t="str">
        <f t="shared" si="5"/>
        <v>UMass Amherst1</v>
      </c>
      <c r="B163" s="17" t="s">
        <v>192</v>
      </c>
      <c r="C163" s="17" t="s">
        <v>518</v>
      </c>
      <c r="D163" s="856">
        <v>25</v>
      </c>
      <c r="E163" s="17" t="s">
        <v>250</v>
      </c>
      <c r="F163" s="10" t="s">
        <v>769</v>
      </c>
      <c r="G163" s="16"/>
      <c r="H163" s="10"/>
      <c r="I163" s="17" t="s">
        <v>192</v>
      </c>
      <c r="J163" s="885">
        <v>1</v>
      </c>
    </row>
    <row r="164" spans="1:10" x14ac:dyDescent="0.35">
      <c r="A164" s="10" t="str">
        <f t="shared" si="5"/>
        <v>UMass Amherst2</v>
      </c>
      <c r="B164" s="10" t="s">
        <v>1120</v>
      </c>
      <c r="C164" s="17" t="s">
        <v>516</v>
      </c>
      <c r="D164" s="856">
        <v>249.8</v>
      </c>
      <c r="E164" s="17" t="s">
        <v>250</v>
      </c>
      <c r="F164" s="10" t="s">
        <v>411</v>
      </c>
      <c r="G164" s="860">
        <v>42642</v>
      </c>
      <c r="H164" s="10"/>
      <c r="I164" s="17" t="s">
        <v>192</v>
      </c>
      <c r="J164" s="885">
        <v>2</v>
      </c>
    </row>
    <row r="165" spans="1:10" x14ac:dyDescent="0.35">
      <c r="A165" s="10" t="str">
        <f t="shared" si="5"/>
        <v>UMass Amherst3</v>
      </c>
      <c r="B165" s="10" t="s">
        <v>543</v>
      </c>
      <c r="C165" s="17" t="s">
        <v>516</v>
      </c>
      <c r="D165" s="856">
        <v>154.66999999999999</v>
      </c>
      <c r="E165" s="17" t="s">
        <v>250</v>
      </c>
      <c r="F165" s="10" t="s">
        <v>411</v>
      </c>
      <c r="G165" s="860">
        <v>42641</v>
      </c>
      <c r="H165" s="10"/>
      <c r="I165" s="17" t="s">
        <v>192</v>
      </c>
      <c r="J165" s="885">
        <v>3</v>
      </c>
    </row>
    <row r="166" spans="1:10" x14ac:dyDescent="0.35">
      <c r="A166" s="10" t="str">
        <f t="shared" si="5"/>
        <v>UMass Amherst4</v>
      </c>
      <c r="B166" s="10" t="s">
        <v>1121</v>
      </c>
      <c r="C166" s="17" t="s">
        <v>516</v>
      </c>
      <c r="D166" s="856">
        <v>155.62</v>
      </c>
      <c r="E166" s="17" t="s">
        <v>250</v>
      </c>
      <c r="F166" s="10" t="s">
        <v>411</v>
      </c>
      <c r="G166" s="860">
        <v>42718</v>
      </c>
      <c r="H166" s="10"/>
      <c r="I166" s="17" t="s">
        <v>192</v>
      </c>
      <c r="J166" s="885">
        <v>4</v>
      </c>
    </row>
    <row r="167" spans="1:10" x14ac:dyDescent="0.35">
      <c r="A167" s="10" t="str">
        <f t="shared" si="5"/>
        <v>UMass Amherst5</v>
      </c>
      <c r="B167" s="10" t="s">
        <v>1122</v>
      </c>
      <c r="C167" s="17" t="s">
        <v>561</v>
      </c>
      <c r="D167" s="856">
        <v>1918.44</v>
      </c>
      <c r="E167" s="17" t="s">
        <v>250</v>
      </c>
      <c r="F167" s="10" t="s">
        <v>411</v>
      </c>
      <c r="G167" s="860">
        <v>42718</v>
      </c>
      <c r="H167" s="10"/>
      <c r="I167" s="17" t="s">
        <v>192</v>
      </c>
      <c r="J167" s="885">
        <v>5</v>
      </c>
    </row>
    <row r="168" spans="1:10" x14ac:dyDescent="0.35">
      <c r="A168" s="10" t="str">
        <f t="shared" si="5"/>
        <v>UMass Amherst6</v>
      </c>
      <c r="B168" s="10" t="s">
        <v>1123</v>
      </c>
      <c r="C168" s="17" t="s">
        <v>516</v>
      </c>
      <c r="D168" s="856">
        <v>2568.87</v>
      </c>
      <c r="E168" s="17" t="s">
        <v>250</v>
      </c>
      <c r="F168" s="10" t="s">
        <v>411</v>
      </c>
      <c r="G168" s="860">
        <v>75597</v>
      </c>
      <c r="H168" s="10"/>
      <c r="I168" s="17" t="s">
        <v>192</v>
      </c>
      <c r="J168" s="885">
        <v>6</v>
      </c>
    </row>
    <row r="169" spans="1:10" x14ac:dyDescent="0.35">
      <c r="A169" s="10" t="str">
        <f t="shared" ref="A169:A194" si="6">I169&amp;J169</f>
        <v>UMass Amherst7</v>
      </c>
      <c r="B169" s="10" t="s">
        <v>544</v>
      </c>
      <c r="C169" s="17" t="s">
        <v>516</v>
      </c>
      <c r="D169" s="856">
        <v>30.87</v>
      </c>
      <c r="E169" s="17" t="s">
        <v>250</v>
      </c>
      <c r="F169" s="10" t="s">
        <v>411</v>
      </c>
      <c r="G169" s="860">
        <v>42613</v>
      </c>
      <c r="H169" s="10"/>
      <c r="I169" s="17" t="s">
        <v>192</v>
      </c>
      <c r="J169" s="885">
        <v>7</v>
      </c>
    </row>
    <row r="170" spans="1:10" x14ac:dyDescent="0.35">
      <c r="A170" s="10" t="str">
        <f t="shared" si="6"/>
        <v>UMass Amherst8</v>
      </c>
      <c r="B170" s="10" t="s">
        <v>545</v>
      </c>
      <c r="C170" s="17" t="s">
        <v>516</v>
      </c>
      <c r="D170" s="856">
        <v>241.92</v>
      </c>
      <c r="E170" s="17" t="s">
        <v>250</v>
      </c>
      <c r="F170" s="10" t="s">
        <v>411</v>
      </c>
      <c r="G170" s="860">
        <v>42648</v>
      </c>
      <c r="H170" s="10"/>
      <c r="I170" s="17" t="s">
        <v>192</v>
      </c>
      <c r="J170" s="885">
        <v>8</v>
      </c>
    </row>
    <row r="171" spans="1:10" x14ac:dyDescent="0.35">
      <c r="A171" s="10" t="str">
        <f t="shared" si="6"/>
        <v>UMass Amherst9</v>
      </c>
      <c r="B171" s="13" t="s">
        <v>1124</v>
      </c>
      <c r="C171" s="17" t="s">
        <v>516</v>
      </c>
      <c r="D171" s="856">
        <v>336</v>
      </c>
      <c r="E171" s="17" t="s">
        <v>250</v>
      </c>
      <c r="F171" s="10" t="s">
        <v>769</v>
      </c>
      <c r="G171" s="16">
        <v>42419</v>
      </c>
      <c r="H171" s="10"/>
      <c r="I171" s="17" t="s">
        <v>192</v>
      </c>
      <c r="J171" s="885">
        <v>9</v>
      </c>
    </row>
    <row r="172" spans="1:10" x14ac:dyDescent="0.35">
      <c r="A172" s="10" t="str">
        <f t="shared" si="6"/>
        <v>UMass Amherst10</v>
      </c>
      <c r="B172" s="13" t="s">
        <v>1125</v>
      </c>
      <c r="C172" s="17" t="s">
        <v>516</v>
      </c>
      <c r="D172" s="856">
        <v>2050</v>
      </c>
      <c r="E172" s="17" t="s">
        <v>250</v>
      </c>
      <c r="F172" s="10" t="s">
        <v>411</v>
      </c>
      <c r="G172" s="16"/>
      <c r="H172" s="10"/>
      <c r="I172" s="17" t="s">
        <v>192</v>
      </c>
      <c r="J172" s="885">
        <v>10</v>
      </c>
    </row>
    <row r="173" spans="1:10" x14ac:dyDescent="0.35">
      <c r="A173" s="10" t="str">
        <f t="shared" si="6"/>
        <v>UMass Amherst11</v>
      </c>
      <c r="B173" s="13" t="s">
        <v>926</v>
      </c>
      <c r="C173" s="17" t="s">
        <v>516</v>
      </c>
      <c r="D173" s="856">
        <v>900</v>
      </c>
      <c r="E173" s="17" t="s">
        <v>250</v>
      </c>
      <c r="F173" s="10" t="s">
        <v>411</v>
      </c>
      <c r="G173" s="16"/>
      <c r="H173" s="10"/>
      <c r="I173" s="17" t="s">
        <v>192</v>
      </c>
      <c r="J173" s="885">
        <v>11</v>
      </c>
    </row>
    <row r="174" spans="1:10" x14ac:dyDescent="0.35">
      <c r="A174" s="10" t="str">
        <f t="shared" si="6"/>
        <v>UMass Amherst12</v>
      </c>
      <c r="B174" s="13" t="s">
        <v>1515</v>
      </c>
      <c r="C174" s="17" t="s">
        <v>516</v>
      </c>
      <c r="D174" s="856">
        <v>60</v>
      </c>
      <c r="E174" s="17" t="s">
        <v>250</v>
      </c>
      <c r="F174" s="10"/>
      <c r="G174" s="16"/>
      <c r="H174" s="10"/>
      <c r="I174" s="17" t="s">
        <v>192</v>
      </c>
      <c r="J174" s="885">
        <v>12</v>
      </c>
    </row>
    <row r="175" spans="1:10" x14ac:dyDescent="0.35">
      <c r="A175" s="10" t="str">
        <f t="shared" si="6"/>
        <v>UMass Amherst13</v>
      </c>
      <c r="B175" s="17" t="s">
        <v>1796</v>
      </c>
      <c r="C175" s="17" t="s">
        <v>516</v>
      </c>
      <c r="D175" s="856">
        <v>14000</v>
      </c>
      <c r="E175" s="17" t="s">
        <v>412</v>
      </c>
      <c r="F175" s="858" t="s">
        <v>769</v>
      </c>
      <c r="G175" s="16">
        <v>39787</v>
      </c>
      <c r="H175" s="10"/>
      <c r="I175" s="17" t="s">
        <v>192</v>
      </c>
      <c r="J175" s="885">
        <v>13</v>
      </c>
    </row>
    <row r="176" spans="1:10" x14ac:dyDescent="0.35">
      <c r="A176" s="10" t="str">
        <f t="shared" si="6"/>
        <v>UMass Boston1</v>
      </c>
      <c r="B176" s="13" t="s">
        <v>1126</v>
      </c>
      <c r="C176" s="14" t="s">
        <v>417</v>
      </c>
      <c r="D176" s="856">
        <v>304</v>
      </c>
      <c r="E176" s="10" t="s">
        <v>250</v>
      </c>
      <c r="F176" s="10" t="s">
        <v>411</v>
      </c>
      <c r="G176" s="16"/>
      <c r="H176" s="10"/>
      <c r="I176" s="13" t="s">
        <v>197</v>
      </c>
      <c r="J176" s="885">
        <v>1</v>
      </c>
    </row>
    <row r="177" spans="1:10" x14ac:dyDescent="0.35">
      <c r="A177" s="10" t="str">
        <f t="shared" si="6"/>
        <v>UMass Boston2</v>
      </c>
      <c r="B177" s="13" t="s">
        <v>1127</v>
      </c>
      <c r="C177" s="14" t="s">
        <v>417</v>
      </c>
      <c r="D177" s="856">
        <v>644</v>
      </c>
      <c r="E177" s="10" t="s">
        <v>250</v>
      </c>
      <c r="F177" s="10" t="s">
        <v>411</v>
      </c>
      <c r="G177" s="16"/>
      <c r="H177" s="10"/>
      <c r="I177" s="13" t="s">
        <v>197</v>
      </c>
      <c r="J177" s="885">
        <v>2</v>
      </c>
    </row>
    <row r="178" spans="1:10" x14ac:dyDescent="0.35">
      <c r="A178" s="10" t="str">
        <f t="shared" si="6"/>
        <v>UMass Dartmouth1</v>
      </c>
      <c r="B178" s="13" t="s">
        <v>519</v>
      </c>
      <c r="C178" s="14" t="s">
        <v>521</v>
      </c>
      <c r="D178" s="856">
        <v>92.4</v>
      </c>
      <c r="E178" s="10" t="s">
        <v>250</v>
      </c>
      <c r="F178" s="10" t="s">
        <v>769</v>
      </c>
      <c r="G178" s="16">
        <v>40708</v>
      </c>
      <c r="H178" s="10"/>
      <c r="I178" s="13" t="s">
        <v>198</v>
      </c>
      <c r="J178" s="885">
        <v>1</v>
      </c>
    </row>
    <row r="179" spans="1:10" x14ac:dyDescent="0.35">
      <c r="A179" s="10" t="str">
        <f t="shared" si="6"/>
        <v>UMass Dartmouth2</v>
      </c>
      <c r="B179" s="13" t="s">
        <v>522</v>
      </c>
      <c r="C179" s="14" t="s">
        <v>521</v>
      </c>
      <c r="D179" s="856">
        <v>44.1</v>
      </c>
      <c r="E179" s="10" t="s">
        <v>250</v>
      </c>
      <c r="F179" s="10" t="s">
        <v>769</v>
      </c>
      <c r="G179" s="16">
        <v>40708</v>
      </c>
      <c r="H179" s="10"/>
      <c r="I179" s="13" t="s">
        <v>198</v>
      </c>
      <c r="J179" s="885">
        <v>2</v>
      </c>
    </row>
    <row r="180" spans="1:10" x14ac:dyDescent="0.35">
      <c r="A180" s="10" t="str">
        <f t="shared" si="6"/>
        <v>UMass Dartmouth3</v>
      </c>
      <c r="B180" s="13" t="s">
        <v>523</v>
      </c>
      <c r="C180" s="14" t="s">
        <v>521</v>
      </c>
      <c r="D180" s="856">
        <v>44.1</v>
      </c>
      <c r="E180" s="10" t="s">
        <v>250</v>
      </c>
      <c r="F180" s="10" t="s">
        <v>769</v>
      </c>
      <c r="G180" s="16">
        <v>40708</v>
      </c>
      <c r="H180" s="10"/>
      <c r="I180" s="13" t="s">
        <v>198</v>
      </c>
      <c r="J180" s="885">
        <v>3</v>
      </c>
    </row>
    <row r="181" spans="1:10" x14ac:dyDescent="0.35">
      <c r="A181" s="10" t="str">
        <f t="shared" si="6"/>
        <v>UMass Dartmouth4</v>
      </c>
      <c r="B181" s="13" t="s">
        <v>524</v>
      </c>
      <c r="C181" s="14" t="s">
        <v>521</v>
      </c>
      <c r="D181" s="856">
        <v>44.1</v>
      </c>
      <c r="E181" s="10" t="s">
        <v>250</v>
      </c>
      <c r="F181" s="10" t="s">
        <v>769</v>
      </c>
      <c r="G181" s="16">
        <v>40708</v>
      </c>
      <c r="H181" s="10"/>
      <c r="I181" s="13" t="s">
        <v>198</v>
      </c>
      <c r="J181" s="885">
        <v>4</v>
      </c>
    </row>
    <row r="182" spans="1:10" x14ac:dyDescent="0.35">
      <c r="A182" s="10" t="str">
        <f t="shared" si="6"/>
        <v>UMass Dartmouth5</v>
      </c>
      <c r="B182" s="13" t="s">
        <v>525</v>
      </c>
      <c r="C182" s="14" t="s">
        <v>521</v>
      </c>
      <c r="D182" s="856">
        <v>44.1</v>
      </c>
      <c r="E182" s="10" t="s">
        <v>250</v>
      </c>
      <c r="F182" s="10" t="s">
        <v>769</v>
      </c>
      <c r="G182" s="16">
        <v>40708</v>
      </c>
      <c r="H182" s="10"/>
      <c r="I182" s="13" t="s">
        <v>198</v>
      </c>
      <c r="J182" s="885">
        <v>5</v>
      </c>
    </row>
    <row r="183" spans="1:10" x14ac:dyDescent="0.35">
      <c r="A183" s="10" t="str">
        <f t="shared" si="6"/>
        <v>UMass Dartmouth6</v>
      </c>
      <c r="B183" s="17" t="s">
        <v>198</v>
      </c>
      <c r="C183" s="17" t="s">
        <v>521</v>
      </c>
      <c r="D183" s="856">
        <v>1600</v>
      </c>
      <c r="E183" s="17" t="s">
        <v>412</v>
      </c>
      <c r="F183" s="858"/>
      <c r="G183" s="16">
        <v>41426</v>
      </c>
      <c r="H183" s="10"/>
      <c r="I183" s="13" t="s">
        <v>198</v>
      </c>
      <c r="J183" s="885">
        <v>6</v>
      </c>
    </row>
    <row r="184" spans="1:10" x14ac:dyDescent="0.35">
      <c r="A184" s="10" t="str">
        <f t="shared" si="6"/>
        <v>UMass Lowell1</v>
      </c>
      <c r="B184" s="13" t="s">
        <v>526</v>
      </c>
      <c r="C184" s="14" t="s">
        <v>527</v>
      </c>
      <c r="D184" s="856">
        <v>46.2</v>
      </c>
      <c r="E184" s="10" t="s">
        <v>250</v>
      </c>
      <c r="F184" s="10" t="s">
        <v>769</v>
      </c>
      <c r="G184" s="16">
        <v>40777</v>
      </c>
      <c r="H184" s="10"/>
      <c r="I184" s="13" t="s">
        <v>203</v>
      </c>
      <c r="J184" s="885">
        <v>1</v>
      </c>
    </row>
    <row r="185" spans="1:10" x14ac:dyDescent="0.35">
      <c r="A185" s="10" t="str">
        <f t="shared" si="6"/>
        <v>UMass Lowell2</v>
      </c>
      <c r="B185" s="13" t="s">
        <v>528</v>
      </c>
      <c r="C185" s="14" t="s">
        <v>527</v>
      </c>
      <c r="D185" s="856">
        <v>70.56</v>
      </c>
      <c r="E185" s="10" t="s">
        <v>250</v>
      </c>
      <c r="F185" s="10" t="s">
        <v>769</v>
      </c>
      <c r="G185" s="16">
        <v>40777</v>
      </c>
      <c r="H185" s="10"/>
      <c r="I185" s="13" t="s">
        <v>203</v>
      </c>
      <c r="J185" s="885">
        <v>2</v>
      </c>
    </row>
    <row r="186" spans="1:10" x14ac:dyDescent="0.35">
      <c r="A186" s="10" t="str">
        <f t="shared" si="6"/>
        <v>UMass Lowell3</v>
      </c>
      <c r="B186" s="13" t="s">
        <v>529</v>
      </c>
      <c r="C186" s="14" t="s">
        <v>527</v>
      </c>
      <c r="D186" s="856">
        <v>83.16</v>
      </c>
      <c r="E186" s="10" t="s">
        <v>250</v>
      </c>
      <c r="F186" s="10" t="s">
        <v>769</v>
      </c>
      <c r="G186" s="16">
        <v>40743</v>
      </c>
      <c r="H186" s="10"/>
      <c r="I186" s="13" t="s">
        <v>203</v>
      </c>
      <c r="J186" s="885">
        <v>3</v>
      </c>
    </row>
    <row r="187" spans="1:10" x14ac:dyDescent="0.35">
      <c r="A187" s="10" t="str">
        <f t="shared" si="6"/>
        <v>UMass Lowell4</v>
      </c>
      <c r="B187" s="13" t="s">
        <v>530</v>
      </c>
      <c r="C187" s="14" t="s">
        <v>527</v>
      </c>
      <c r="D187" s="856">
        <v>46.2</v>
      </c>
      <c r="E187" s="10" t="s">
        <v>250</v>
      </c>
      <c r="F187" s="10" t="s">
        <v>769</v>
      </c>
      <c r="G187" s="16">
        <v>40777</v>
      </c>
      <c r="H187" s="10"/>
      <c r="I187" s="13" t="s">
        <v>203</v>
      </c>
      <c r="J187" s="885">
        <v>4</v>
      </c>
    </row>
    <row r="188" spans="1:10" x14ac:dyDescent="0.35">
      <c r="A188" s="10" t="str">
        <f t="shared" si="6"/>
        <v>UMass Lowell5</v>
      </c>
      <c r="B188" s="13" t="s">
        <v>1128</v>
      </c>
      <c r="C188" s="14" t="s">
        <v>527</v>
      </c>
      <c r="D188" s="856">
        <v>201</v>
      </c>
      <c r="E188" s="10" t="s">
        <v>250</v>
      </c>
      <c r="F188" s="10" t="s">
        <v>769</v>
      </c>
      <c r="G188" s="10"/>
      <c r="H188" s="10"/>
      <c r="I188" s="13" t="s">
        <v>203</v>
      </c>
      <c r="J188" s="885">
        <v>5</v>
      </c>
    </row>
    <row r="189" spans="1:10" x14ac:dyDescent="0.35">
      <c r="A189" s="10" t="str">
        <f t="shared" si="6"/>
        <v>UMass Medical1</v>
      </c>
      <c r="B189" s="13" t="s">
        <v>204</v>
      </c>
      <c r="C189" s="17" t="s">
        <v>448</v>
      </c>
      <c r="D189" s="856">
        <v>7500</v>
      </c>
      <c r="E189" s="17" t="s">
        <v>412</v>
      </c>
      <c r="F189" s="858"/>
      <c r="G189" s="16">
        <v>41091</v>
      </c>
      <c r="H189" s="10"/>
      <c r="I189" s="13" t="s">
        <v>204</v>
      </c>
      <c r="J189" s="885">
        <v>1</v>
      </c>
    </row>
    <row r="190" spans="1:10" x14ac:dyDescent="0.35">
      <c r="A190" s="10" t="str">
        <f t="shared" si="6"/>
        <v>UMass Medical2</v>
      </c>
      <c r="B190" s="13" t="s">
        <v>204</v>
      </c>
      <c r="C190" s="17" t="s">
        <v>448</v>
      </c>
      <c r="D190" s="856">
        <v>10000</v>
      </c>
      <c r="E190" s="17" t="s">
        <v>412</v>
      </c>
      <c r="F190" s="858"/>
      <c r="G190" s="16">
        <v>41091</v>
      </c>
      <c r="H190" s="10"/>
      <c r="I190" s="13" t="s">
        <v>204</v>
      </c>
      <c r="J190" s="885">
        <v>2</v>
      </c>
    </row>
    <row r="191" spans="1:10" x14ac:dyDescent="0.35">
      <c r="A191" s="10" t="str">
        <f t="shared" si="6"/>
        <v>Westfield State University1</v>
      </c>
      <c r="B191" s="13" t="s">
        <v>531</v>
      </c>
      <c r="C191" s="14" t="s">
        <v>532</v>
      </c>
      <c r="D191" s="856">
        <v>37.799999999999997</v>
      </c>
      <c r="E191" s="10" t="s">
        <v>250</v>
      </c>
      <c r="F191" s="10" t="s">
        <v>769</v>
      </c>
      <c r="G191" s="16">
        <v>40646</v>
      </c>
      <c r="H191" s="10"/>
      <c r="I191" s="13" t="s">
        <v>209</v>
      </c>
      <c r="J191" s="885">
        <v>1</v>
      </c>
    </row>
    <row r="192" spans="1:10" x14ac:dyDescent="0.35">
      <c r="A192" s="10" t="str">
        <f t="shared" si="6"/>
        <v>Westfield State University2</v>
      </c>
      <c r="B192" s="13" t="s">
        <v>533</v>
      </c>
      <c r="C192" s="14" t="s">
        <v>532</v>
      </c>
      <c r="D192" s="856">
        <v>73.92</v>
      </c>
      <c r="E192" s="10" t="s">
        <v>250</v>
      </c>
      <c r="F192" s="10" t="s">
        <v>769</v>
      </c>
      <c r="G192" s="16">
        <v>40646</v>
      </c>
      <c r="H192" s="10"/>
      <c r="I192" s="13" t="s">
        <v>209</v>
      </c>
      <c r="J192" s="885">
        <v>2</v>
      </c>
    </row>
    <row r="193" spans="1:10" x14ac:dyDescent="0.35">
      <c r="A193" s="10" t="str">
        <f t="shared" si="6"/>
        <v>Worcester State University3</v>
      </c>
      <c r="B193" s="13" t="s">
        <v>1129</v>
      </c>
      <c r="C193" s="14" t="s">
        <v>448</v>
      </c>
      <c r="D193" s="856">
        <v>40.768000000000001</v>
      </c>
      <c r="E193" s="10" t="s">
        <v>250</v>
      </c>
      <c r="F193" s="10" t="s">
        <v>411</v>
      </c>
      <c r="G193" s="16">
        <v>40820</v>
      </c>
      <c r="H193" s="10"/>
      <c r="I193" s="13" t="s">
        <v>211</v>
      </c>
      <c r="J193" s="885">
        <v>3</v>
      </c>
    </row>
    <row r="194" spans="1:10" x14ac:dyDescent="0.35">
      <c r="A194" s="10" t="str">
        <f t="shared" si="6"/>
        <v>Worcester State University4</v>
      </c>
      <c r="B194" s="17" t="s">
        <v>1130</v>
      </c>
      <c r="C194" s="17" t="s">
        <v>448</v>
      </c>
      <c r="D194" s="856">
        <v>60</v>
      </c>
      <c r="E194" s="17" t="s">
        <v>412</v>
      </c>
      <c r="F194" s="858"/>
      <c r="G194" s="16">
        <v>40396</v>
      </c>
      <c r="H194" s="10"/>
      <c r="I194" s="13" t="s">
        <v>211</v>
      </c>
      <c r="J194" s="885">
        <v>4</v>
      </c>
    </row>
  </sheetData>
  <autoFilter ref="A1:J194" xr:uid="{00000000-0009-0000-0000-00000D000000}"/>
  <sortState xmlns:xlrd2="http://schemas.microsoft.com/office/spreadsheetml/2017/richdata2" ref="A2:J194">
    <sortCondition ref="I2:I194"/>
  </sortState>
  <phoneticPr fontId="74" type="noConversion"/>
  <dataValidations count="1">
    <dataValidation type="list" allowBlank="1" showInputMessage="1" showErrorMessage="1" sqref="C2:C42" xr:uid="{78A5AD61-6C7E-4C1F-89A2-18B9CCE3723C}"/>
  </dataValidation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0"/>
  <sheetViews>
    <sheetView topLeftCell="D1" zoomScale="70" zoomScaleNormal="70" workbookViewId="0">
      <selection activeCell="J2" sqref="J2"/>
    </sheetView>
  </sheetViews>
  <sheetFormatPr defaultColWidth="8.81640625" defaultRowHeight="14.5" x14ac:dyDescent="0.35"/>
  <cols>
    <col min="1" max="1" width="20.453125" bestFit="1" customWidth="1"/>
    <col min="2" max="8" width="27.453125" customWidth="1"/>
    <col min="9" max="9" width="45.1796875" customWidth="1"/>
    <col min="10" max="10" width="22.36328125" customWidth="1"/>
    <col min="11" max="11" width="15.26953125" customWidth="1"/>
    <col min="12" max="12" width="14.453125" customWidth="1"/>
  </cols>
  <sheetData>
    <row r="1" spans="1:12" ht="31.5" thickBot="1" x14ac:dyDescent="0.4">
      <c r="A1" s="373" t="s">
        <v>382</v>
      </c>
      <c r="B1" s="373" t="s">
        <v>357</v>
      </c>
      <c r="C1" s="132" t="s">
        <v>374</v>
      </c>
      <c r="D1" s="201" t="s">
        <v>375</v>
      </c>
      <c r="E1" s="380" t="s">
        <v>376</v>
      </c>
      <c r="F1" s="380" t="s">
        <v>360</v>
      </c>
      <c r="G1" s="380" t="s">
        <v>593</v>
      </c>
      <c r="H1" s="380" t="s">
        <v>383</v>
      </c>
      <c r="I1" s="380" t="s">
        <v>384</v>
      </c>
      <c r="J1" s="380" t="s">
        <v>2012</v>
      </c>
      <c r="K1" s="380" t="s">
        <v>385</v>
      </c>
      <c r="L1" s="380" t="s">
        <v>386</v>
      </c>
    </row>
    <row r="2" spans="1:12" s="24" customFormat="1" x14ac:dyDescent="0.35">
      <c r="A2" s="24" t="str">
        <f>K2&amp;L2</f>
        <v>UMass Dartmouth1</v>
      </c>
      <c r="B2" s="24" t="s">
        <v>198</v>
      </c>
      <c r="C2" s="24" t="s">
        <v>387</v>
      </c>
      <c r="D2" s="24">
        <v>520</v>
      </c>
      <c r="E2" s="24" t="s">
        <v>388</v>
      </c>
      <c r="F2" s="24" t="s">
        <v>388</v>
      </c>
      <c r="G2" s="979">
        <v>2019</v>
      </c>
      <c r="H2" s="24" t="s">
        <v>388</v>
      </c>
      <c r="K2" s="24" t="s">
        <v>198</v>
      </c>
      <c r="L2" s="24">
        <v>1</v>
      </c>
    </row>
    <row r="3" spans="1:12" s="24" customFormat="1" x14ac:dyDescent="0.35">
      <c r="A3" s="24" t="str">
        <f>K3&amp;L3</f>
        <v>UMass Dartmouth2</v>
      </c>
      <c r="B3" s="24" t="s">
        <v>198</v>
      </c>
      <c r="C3" s="24" t="s">
        <v>387</v>
      </c>
      <c r="D3" s="24">
        <v>2000</v>
      </c>
      <c r="E3" s="24" t="s">
        <v>388</v>
      </c>
      <c r="F3" s="24" t="s">
        <v>1504</v>
      </c>
      <c r="G3" s="979"/>
      <c r="H3" s="24">
        <v>100</v>
      </c>
      <c r="K3" s="24" t="s">
        <v>198</v>
      </c>
      <c r="L3" s="24">
        <v>2</v>
      </c>
    </row>
    <row r="4" spans="1:12" x14ac:dyDescent="0.35">
      <c r="A4" s="24" t="str">
        <f>K4&amp;L4</f>
        <v>UMass Boston1</v>
      </c>
      <c r="B4" s="24" t="s">
        <v>197</v>
      </c>
      <c r="C4" s="24" t="s">
        <v>389</v>
      </c>
      <c r="D4" s="24">
        <v>500</v>
      </c>
      <c r="E4" s="24" t="s">
        <v>388</v>
      </c>
      <c r="F4" s="24" t="s">
        <v>388</v>
      </c>
      <c r="G4" s="979">
        <v>2021</v>
      </c>
      <c r="H4" s="24" t="s">
        <v>388</v>
      </c>
      <c r="I4" s="24" t="s">
        <v>390</v>
      </c>
      <c r="J4" s="24"/>
      <c r="K4" s="24" t="s">
        <v>197</v>
      </c>
      <c r="L4" s="24">
        <v>1</v>
      </c>
    </row>
    <row r="5" spans="1:12" x14ac:dyDescent="0.35">
      <c r="A5" s="24" t="str">
        <f>K5&amp;L5</f>
        <v>UMass Amherst1</v>
      </c>
      <c r="B5" s="24" t="s">
        <v>192</v>
      </c>
      <c r="C5" s="24" t="s">
        <v>389</v>
      </c>
      <c r="D5" s="24">
        <v>1000</v>
      </c>
      <c r="E5" s="24" t="s">
        <v>388</v>
      </c>
      <c r="F5" s="24" t="s">
        <v>388</v>
      </c>
      <c r="G5" s="979">
        <v>2020</v>
      </c>
      <c r="H5" s="24" t="s">
        <v>388</v>
      </c>
      <c r="K5" t="s">
        <v>192</v>
      </c>
      <c r="L5">
        <v>1</v>
      </c>
    </row>
    <row r="6" spans="1:12" x14ac:dyDescent="0.35">
      <c r="A6" s="24" t="str">
        <f t="shared" ref="A6:A20" si="0">K6&amp;L6</f>
        <v>UMass Amherst2</v>
      </c>
      <c r="B6" s="24" t="s">
        <v>192</v>
      </c>
      <c r="C6" s="24" t="s">
        <v>387</v>
      </c>
      <c r="D6" s="24">
        <v>2000</v>
      </c>
      <c r="E6" s="24">
        <v>4000</v>
      </c>
      <c r="F6" s="357" t="s">
        <v>1504</v>
      </c>
      <c r="G6" s="979">
        <v>2022</v>
      </c>
      <c r="H6" s="24" t="s">
        <v>388</v>
      </c>
      <c r="I6" s="24" t="s">
        <v>392</v>
      </c>
      <c r="J6" s="24"/>
      <c r="K6" t="s">
        <v>192</v>
      </c>
      <c r="L6">
        <v>2</v>
      </c>
    </row>
    <row r="7" spans="1:12" x14ac:dyDescent="0.35">
      <c r="A7" s="24" t="str">
        <f t="shared" si="0"/>
        <v>Mass. Water Resources Authority1</v>
      </c>
      <c r="B7" s="24" t="s">
        <v>393</v>
      </c>
      <c r="C7" s="24" t="s">
        <v>387</v>
      </c>
      <c r="D7" s="24" t="s">
        <v>388</v>
      </c>
      <c r="E7" s="24" t="s">
        <v>388</v>
      </c>
      <c r="F7" s="357" t="s">
        <v>1504</v>
      </c>
      <c r="G7" s="979">
        <v>2021</v>
      </c>
      <c r="H7" s="24" t="s">
        <v>388</v>
      </c>
      <c r="I7" s="358" t="s">
        <v>394</v>
      </c>
      <c r="J7" s="358"/>
      <c r="K7" t="s">
        <v>141</v>
      </c>
      <c r="L7">
        <v>1</v>
      </c>
    </row>
    <row r="8" spans="1:12" x14ac:dyDescent="0.35">
      <c r="A8" s="24" t="str">
        <f t="shared" si="0"/>
        <v>Mass. Water Resources Authority2</v>
      </c>
      <c r="B8" s="24" t="s">
        <v>395</v>
      </c>
      <c r="C8" s="24" t="s">
        <v>387</v>
      </c>
      <c r="D8" s="24" t="s">
        <v>388</v>
      </c>
      <c r="E8" s="24" t="s">
        <v>388</v>
      </c>
      <c r="F8" s="357" t="s">
        <v>1504</v>
      </c>
      <c r="G8" s="979">
        <v>2021</v>
      </c>
      <c r="H8" s="24" t="s">
        <v>388</v>
      </c>
      <c r="I8" s="358" t="s">
        <v>394</v>
      </c>
      <c r="J8" s="358"/>
      <c r="K8" t="s">
        <v>141</v>
      </c>
      <c r="L8">
        <v>2</v>
      </c>
    </row>
    <row r="9" spans="1:12" x14ac:dyDescent="0.35">
      <c r="A9" s="24" t="str">
        <f t="shared" si="0"/>
        <v/>
      </c>
    </row>
    <row r="10" spans="1:12" x14ac:dyDescent="0.35">
      <c r="A10" s="24" t="str">
        <f t="shared" si="0"/>
        <v/>
      </c>
    </row>
    <row r="11" spans="1:12" x14ac:dyDescent="0.35">
      <c r="A11" s="24" t="str">
        <f t="shared" si="0"/>
        <v/>
      </c>
    </row>
    <row r="12" spans="1:12" x14ac:dyDescent="0.35">
      <c r="A12" s="24" t="str">
        <f t="shared" si="0"/>
        <v/>
      </c>
    </row>
    <row r="13" spans="1:12" x14ac:dyDescent="0.35">
      <c r="A13" s="24" t="str">
        <f t="shared" si="0"/>
        <v/>
      </c>
    </row>
    <row r="14" spans="1:12" x14ac:dyDescent="0.35">
      <c r="A14" s="24" t="str">
        <f t="shared" si="0"/>
        <v/>
      </c>
    </row>
    <row r="15" spans="1:12" x14ac:dyDescent="0.35">
      <c r="A15" s="24" t="str">
        <f t="shared" si="0"/>
        <v/>
      </c>
    </row>
    <row r="16" spans="1:12" x14ac:dyDescent="0.35">
      <c r="A16" s="24" t="str">
        <f t="shared" si="0"/>
        <v/>
      </c>
    </row>
    <row r="17" spans="1:1" x14ac:dyDescent="0.35">
      <c r="A17" s="24" t="str">
        <f t="shared" si="0"/>
        <v/>
      </c>
    </row>
    <row r="18" spans="1:1" x14ac:dyDescent="0.35">
      <c r="A18" s="24" t="str">
        <f t="shared" si="0"/>
        <v/>
      </c>
    </row>
    <row r="19" spans="1:1" x14ac:dyDescent="0.35">
      <c r="A19" s="24" t="str">
        <f t="shared" si="0"/>
        <v/>
      </c>
    </row>
    <row r="20" spans="1:1" x14ac:dyDescent="0.35">
      <c r="A20" s="24" t="str">
        <f t="shared" si="0"/>
        <v/>
      </c>
    </row>
  </sheetData>
  <phoneticPr fontId="74"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pageSetUpPr fitToPage="1"/>
  </sheetPr>
  <dimension ref="A1:Q80"/>
  <sheetViews>
    <sheetView showGridLines="0" topLeftCell="A61" zoomScale="70" zoomScaleNormal="70" workbookViewId="0">
      <selection activeCell="G51" sqref="G51"/>
    </sheetView>
  </sheetViews>
  <sheetFormatPr defaultColWidth="0" defaultRowHeight="15.5" x14ac:dyDescent="0.35"/>
  <cols>
    <col min="1" max="1" width="10.453125" style="5" customWidth="1"/>
    <col min="2" max="2" width="65.1796875" style="5" customWidth="1"/>
    <col min="3" max="3" width="27" style="5" customWidth="1"/>
    <col min="4" max="4" width="20.453125" style="130" customWidth="1"/>
    <col min="5" max="5" width="17.81640625" style="7" customWidth="1"/>
    <col min="6" max="6" width="28.90625" style="5" customWidth="1"/>
    <col min="7" max="7" width="23.1796875" style="1004" customWidth="1"/>
    <col min="8" max="8" width="24.453125" style="5" customWidth="1"/>
    <col min="9" max="9" width="18" style="136" customWidth="1"/>
    <col min="10" max="10" width="20.81640625" style="136" customWidth="1"/>
    <col min="11" max="11" width="20.81640625" style="5" customWidth="1"/>
    <col min="12" max="12" width="9.1796875" style="5" customWidth="1"/>
    <col min="13" max="13" width="9.1796875" style="5" hidden="1" customWidth="1"/>
    <col min="14" max="16384" width="9.1796875" style="5" hidden="1"/>
  </cols>
  <sheetData>
    <row r="1" spans="1:17" s="339" customFormat="1" ht="20" customHeight="1" x14ac:dyDescent="0.35">
      <c r="A1" s="664" t="s">
        <v>22</v>
      </c>
      <c r="B1" s="664"/>
      <c r="C1" s="664"/>
      <c r="D1" s="664"/>
      <c r="E1" s="664"/>
      <c r="F1" s="664"/>
      <c r="G1" s="994"/>
      <c r="H1" s="664"/>
      <c r="I1" s="664"/>
      <c r="J1" s="664"/>
      <c r="K1" s="664"/>
    </row>
    <row r="2" spans="1:17" ht="34" customHeight="1" x14ac:dyDescent="0.35">
      <c r="A2" s="545" t="s">
        <v>342</v>
      </c>
      <c r="B2" s="809" t="s">
        <v>343</v>
      </c>
      <c r="C2" s="810"/>
      <c r="D2" s="810"/>
      <c r="E2" s="810"/>
      <c r="F2" s="810"/>
      <c r="G2" s="993"/>
      <c r="H2" s="810"/>
      <c r="I2" s="810"/>
      <c r="J2" s="810"/>
      <c r="K2" s="810"/>
      <c r="L2" s="9"/>
      <c r="M2" s="9"/>
      <c r="N2" s="9"/>
      <c r="O2" s="9"/>
      <c r="P2" s="9"/>
      <c r="Q2" s="9"/>
    </row>
    <row r="3" spans="1:17" ht="15.75" customHeight="1" x14ac:dyDescent="0.35">
      <c r="A3" s="606"/>
      <c r="B3" s="815" t="s">
        <v>344</v>
      </c>
      <c r="C3" s="816"/>
      <c r="D3" s="816"/>
      <c r="E3" s="816"/>
      <c r="F3" s="816"/>
      <c r="G3" s="995"/>
      <c r="H3" s="816"/>
      <c r="I3" s="816"/>
      <c r="J3" s="816"/>
      <c r="K3" s="816"/>
      <c r="L3" s="9"/>
      <c r="M3" s="9"/>
      <c r="N3" s="9"/>
      <c r="O3" s="9"/>
      <c r="P3" s="9"/>
      <c r="Q3" s="9"/>
    </row>
    <row r="4" spans="1:17" ht="15.75" customHeight="1" x14ac:dyDescent="0.35">
      <c r="A4" s="606"/>
      <c r="B4" s="618" t="s">
        <v>345</v>
      </c>
      <c r="C4" s="614"/>
      <c r="D4" s="614"/>
      <c r="E4" s="614"/>
      <c r="F4" s="614"/>
      <c r="G4" s="996"/>
      <c r="H4" s="614"/>
      <c r="I4" s="614"/>
      <c r="J4" s="614"/>
      <c r="K4" s="614"/>
      <c r="L4" s="9"/>
      <c r="M4" s="9"/>
      <c r="N4" s="9"/>
      <c r="O4" s="9"/>
      <c r="P4" s="9"/>
      <c r="Q4" s="9"/>
    </row>
    <row r="5" spans="1:17" ht="18.75" customHeight="1" x14ac:dyDescent="0.35">
      <c r="A5" s="337"/>
      <c r="B5" s="337"/>
      <c r="C5" s="337"/>
      <c r="D5" s="347"/>
      <c r="E5" s="338"/>
      <c r="F5" s="337"/>
      <c r="G5" s="521"/>
      <c r="H5" s="337"/>
      <c r="K5" s="337"/>
      <c r="L5" s="337"/>
      <c r="M5" s="337"/>
      <c r="N5" s="337"/>
      <c r="O5" s="337"/>
      <c r="P5" s="337"/>
      <c r="Q5" s="337"/>
    </row>
    <row r="6" spans="1:17" s="36" customFormat="1" ht="15" hidden="1" customHeight="1" x14ac:dyDescent="0.35">
      <c r="A6" s="339"/>
      <c r="B6" s="339"/>
      <c r="C6" s="1037"/>
      <c r="D6" s="1038"/>
      <c r="E6" s="1035" t="str">
        <f>'Contact Information '!I8</f>
        <v>Please select your answer from the dropdown</v>
      </c>
      <c r="F6" s="1036"/>
      <c r="G6" s="377"/>
      <c r="H6" s="377"/>
      <c r="I6" s="184"/>
      <c r="J6" s="184"/>
      <c r="K6" s="339"/>
      <c r="L6" s="339"/>
      <c r="M6" s="339"/>
      <c r="N6" s="339"/>
      <c r="O6" s="339"/>
      <c r="P6" s="339"/>
      <c r="Q6" s="339"/>
    </row>
    <row r="7" spans="1:17" ht="26.25" hidden="1" customHeight="1" x14ac:dyDescent="0.35">
      <c r="A7" s="337"/>
      <c r="B7" s="337"/>
      <c r="C7" s="337"/>
      <c r="D7" s="347"/>
      <c r="E7" s="337"/>
      <c r="F7" s="337"/>
      <c r="G7" s="521"/>
      <c r="H7" s="337"/>
      <c r="K7" s="337"/>
      <c r="L7" s="337"/>
      <c r="M7" s="337"/>
      <c r="N7" s="337"/>
      <c r="O7" s="337"/>
      <c r="P7" s="337"/>
      <c r="Q7" s="337"/>
    </row>
    <row r="8" spans="1:17" ht="21" x14ac:dyDescent="0.35">
      <c r="A8" s="665" t="s">
        <v>346</v>
      </c>
      <c r="B8" s="664"/>
      <c r="C8" s="647"/>
      <c r="D8" s="647"/>
      <c r="E8" s="647"/>
      <c r="F8" s="647"/>
      <c r="G8" s="852"/>
      <c r="H8" s="647"/>
      <c r="I8" s="647"/>
      <c r="J8" s="647"/>
      <c r="K8" s="647"/>
      <c r="L8" s="337"/>
      <c r="M8" s="337"/>
      <c r="N8" s="337"/>
      <c r="O8" s="337"/>
      <c r="P8" s="337"/>
      <c r="Q8" s="337"/>
    </row>
    <row r="9" spans="1:17" ht="25" customHeight="1" thickBot="1" x14ac:dyDescent="0.4">
      <c r="A9" s="553" t="s">
        <v>347</v>
      </c>
      <c r="B9" s="623" t="s">
        <v>348</v>
      </c>
      <c r="C9" s="623"/>
      <c r="D9" s="623"/>
      <c r="E9" s="623"/>
      <c r="F9" s="623"/>
      <c r="G9" s="997"/>
      <c r="H9" s="623"/>
      <c r="I9" s="623"/>
      <c r="J9" s="623"/>
      <c r="K9" s="623"/>
      <c r="L9" s="337"/>
      <c r="M9" s="337"/>
      <c r="N9" s="337"/>
      <c r="O9" s="337"/>
      <c r="P9" s="337"/>
      <c r="Q9" s="337"/>
    </row>
    <row r="10" spans="1:17" ht="25" customHeight="1" thickBot="1" x14ac:dyDescent="0.4">
      <c r="A10" s="554" t="s">
        <v>349</v>
      </c>
      <c r="B10" s="623" t="s">
        <v>350</v>
      </c>
      <c r="C10" s="623"/>
      <c r="D10" s="623"/>
      <c r="E10" s="623"/>
      <c r="F10" s="623"/>
      <c r="G10" s="997"/>
      <c r="H10" s="623"/>
      <c r="I10" s="623"/>
      <c r="J10" s="623"/>
      <c r="K10" s="623"/>
      <c r="L10" s="337"/>
      <c r="M10" s="337"/>
      <c r="N10" s="337"/>
      <c r="O10" s="337"/>
      <c r="P10" s="337"/>
      <c r="Q10" s="337"/>
    </row>
    <row r="11" spans="1:17" ht="30" customHeight="1" x14ac:dyDescent="0.35">
      <c r="A11" s="554" t="s">
        <v>258</v>
      </c>
      <c r="B11" s="623" t="s">
        <v>351</v>
      </c>
      <c r="C11" s="623"/>
      <c r="D11" s="623"/>
      <c r="E11" s="623"/>
      <c r="F11" s="623"/>
      <c r="G11" s="997"/>
      <c r="H11" s="623"/>
      <c r="I11" s="623"/>
      <c r="J11" s="623"/>
      <c r="K11" s="623"/>
      <c r="L11" s="337"/>
      <c r="M11" s="337"/>
      <c r="N11" s="337"/>
      <c r="O11" s="337"/>
      <c r="P11" s="337"/>
      <c r="Q11" s="337"/>
    </row>
    <row r="12" spans="1:17" ht="19.5" customHeight="1" x14ac:dyDescent="0.35">
      <c r="A12" s="337"/>
      <c r="B12" s="337"/>
      <c r="C12" s="337"/>
      <c r="D12" s="347"/>
      <c r="E12" s="338"/>
      <c r="F12" s="337"/>
      <c r="G12" s="521"/>
      <c r="H12" s="337"/>
      <c r="K12" s="337"/>
      <c r="L12" s="337"/>
      <c r="M12" s="337"/>
      <c r="N12" s="337"/>
      <c r="O12" s="337"/>
      <c r="P12" s="337"/>
      <c r="Q12" s="337"/>
    </row>
    <row r="13" spans="1:17" ht="18.5" x14ac:dyDescent="0.35">
      <c r="A13" s="650" t="s">
        <v>352</v>
      </c>
      <c r="B13" s="650"/>
      <c r="C13" s="650"/>
      <c r="D13" s="650"/>
      <c r="E13" s="650"/>
      <c r="F13" s="650"/>
      <c r="G13" s="998"/>
      <c r="H13" s="650"/>
      <c r="I13" s="650"/>
      <c r="J13" s="650"/>
      <c r="K13" s="650"/>
    </row>
    <row r="14" spans="1:17" ht="18.5" x14ac:dyDescent="0.35">
      <c r="A14" s="650" t="s">
        <v>353</v>
      </c>
      <c r="B14" s="650"/>
      <c r="C14" s="650"/>
      <c r="D14" s="650"/>
      <c r="E14" s="650"/>
      <c r="F14" s="650"/>
      <c r="G14" s="998"/>
      <c r="H14" s="650"/>
      <c r="I14" s="650"/>
      <c r="J14" s="650"/>
      <c r="K14" s="650"/>
    </row>
    <row r="15" spans="1:17" ht="15.75" customHeight="1" x14ac:dyDescent="0.35">
      <c r="A15" s="666" t="s">
        <v>354</v>
      </c>
      <c r="B15" s="666"/>
      <c r="C15" s="666"/>
      <c r="D15" s="666"/>
      <c r="E15" s="666"/>
      <c r="F15" s="666"/>
      <c r="G15" s="999"/>
      <c r="H15" s="666"/>
      <c r="I15" s="666"/>
      <c r="J15" s="666"/>
      <c r="K15" s="666"/>
    </row>
    <row r="16" spans="1:17" ht="15.75" customHeight="1" x14ac:dyDescent="0.35">
      <c r="A16" s="667" t="s">
        <v>355</v>
      </c>
      <c r="B16" s="667"/>
      <c r="C16" s="667"/>
      <c r="D16" s="667"/>
      <c r="E16" s="667"/>
      <c r="F16" s="667"/>
      <c r="G16" s="1000"/>
      <c r="H16" s="667"/>
      <c r="I16" s="667"/>
      <c r="J16" s="667"/>
      <c r="K16" s="667"/>
    </row>
    <row r="17" spans="1:11" ht="16" thickBot="1" x14ac:dyDescent="0.4">
      <c r="A17" s="652" t="s">
        <v>356</v>
      </c>
      <c r="B17" s="652"/>
      <c r="C17" s="652"/>
      <c r="D17" s="652"/>
      <c r="E17" s="652"/>
      <c r="F17" s="652"/>
      <c r="G17" s="1001"/>
      <c r="H17" s="652"/>
      <c r="I17" s="652"/>
      <c r="J17" s="652"/>
      <c r="K17" s="652"/>
    </row>
    <row r="18" spans="1:11" ht="32.5" customHeight="1" thickBot="1" x14ac:dyDescent="0.4">
      <c r="A18" s="210"/>
      <c r="B18" s="555" t="s">
        <v>357</v>
      </c>
      <c r="C18" s="373" t="s">
        <v>358</v>
      </c>
      <c r="D18" s="132" t="s">
        <v>398</v>
      </c>
      <c r="E18" s="373" t="s">
        <v>359</v>
      </c>
      <c r="F18" s="375" t="s">
        <v>360</v>
      </c>
      <c r="G18" s="475" t="s">
        <v>1474</v>
      </c>
      <c r="H18" s="675" t="s">
        <v>361</v>
      </c>
      <c r="I18" s="675"/>
      <c r="J18" s="675"/>
      <c r="K18" s="675"/>
    </row>
    <row r="19" spans="1:11" s="6" customFormat="1" ht="16" thickBot="1" x14ac:dyDescent="0.4">
      <c r="A19" s="127">
        <v>1</v>
      </c>
      <c r="B19" s="668" t="str">
        <f>IFERROR(VLOOKUP($E$6&amp;$A19,'Renewable &amp; Onsite Gen Sites'!$A:$J,2,FALSE)," ")</f>
        <v xml:space="preserve"> </v>
      </c>
      <c r="C19" s="125" t="str">
        <f>IFERROR(VLOOKUP($E$6&amp;$A19,'Renewable &amp; Onsite Gen Sites'!$A:$J,3,FALSE)," ")</f>
        <v xml:space="preserve"> </v>
      </c>
      <c r="D19" s="131" t="str">
        <f>IFERROR(VLOOKUP($E$6&amp;$A19,'Renewable &amp; Onsite Gen Sites'!$A:$J,4,FALSE)," ")</f>
        <v xml:space="preserve"> </v>
      </c>
      <c r="E19" s="125" t="str">
        <f>IFERROR(VLOOKUP($E$6&amp;$A19,'Renewable &amp; Onsite Gen Sites'!$A:$J,5,FALSE)," ")</f>
        <v xml:space="preserve"> </v>
      </c>
      <c r="F19" s="125" t="str">
        <f>IFERROR(VLOOKUP($E$6&amp;$A19,'Renewable &amp; Onsite Gen Sites'!$A:$J,6,FALSE)," ")</f>
        <v xml:space="preserve"> </v>
      </c>
      <c r="G19" s="125" t="str">
        <f>IFERROR(VLOOKUP($E$6&amp;$A19,'Renewable &amp; Onsite Gen Sites'!$A:$J,6,FALSE)," ")</f>
        <v xml:space="preserve"> </v>
      </c>
      <c r="H19" s="974"/>
      <c r="I19" s="975"/>
      <c r="J19" s="976"/>
      <c r="K19" s="676"/>
    </row>
    <row r="20" spans="1:11" s="6" customFormat="1" ht="16" thickBot="1" x14ac:dyDescent="0.4">
      <c r="A20" s="128">
        <v>2</v>
      </c>
      <c r="B20" s="668" t="str">
        <f>IFERROR(VLOOKUP($E$6&amp;$A20,'Renewable &amp; Onsite Gen Sites'!$A:$J,2,FALSE)," ")</f>
        <v xml:space="preserve"> </v>
      </c>
      <c r="C20" s="125" t="str">
        <f>IFERROR(VLOOKUP($E$6&amp;$A20,'Renewable &amp; Onsite Gen Sites'!$A:$J,3,FALSE)," ")</f>
        <v xml:space="preserve"> </v>
      </c>
      <c r="D20" s="131" t="str">
        <f>IFERROR(VLOOKUP($E$6&amp;$A20,'Renewable &amp; Onsite Gen Sites'!$A:$J,4,FALSE)," ")</f>
        <v xml:space="preserve"> </v>
      </c>
      <c r="E20" s="125" t="str">
        <f>IFERROR(VLOOKUP($E$6&amp;$A20,'Renewable &amp; Onsite Gen Sites'!$A:$J,5,FALSE)," ")</f>
        <v xml:space="preserve"> </v>
      </c>
      <c r="F20" s="125" t="str">
        <f>IFERROR(VLOOKUP($E$6&amp;$A20,'Renewable &amp; Onsite Gen Sites'!$A:$J,6,FALSE)," ")</f>
        <v xml:space="preserve"> </v>
      </c>
      <c r="G20" s="125" t="str">
        <f>IFERROR(VLOOKUP($E$6&amp;$A20,'Renewable &amp; Onsite Gen Sites'!$A:$J,6,FALSE)," ")</f>
        <v xml:space="preserve"> </v>
      </c>
      <c r="H20" s="974" t="str">
        <f>IFERROR(VLOOKUP($E$6&amp;$A20,'Renewable &amp; Onsite Gen Sites'!$A:J,20,FALSE)," ")</f>
        <v xml:space="preserve"> </v>
      </c>
      <c r="I20" s="975"/>
      <c r="J20" s="976"/>
      <c r="K20" s="676"/>
    </row>
    <row r="21" spans="1:11" s="6" customFormat="1" ht="16" thickBot="1" x14ac:dyDescent="0.4">
      <c r="A21" s="128">
        <v>3</v>
      </c>
      <c r="B21" s="668" t="str">
        <f>IFERROR(VLOOKUP($E$6&amp;$A21,'Renewable &amp; Onsite Gen Sites'!$A:$J,2,FALSE)," ")</f>
        <v xml:space="preserve"> </v>
      </c>
      <c r="C21" s="125" t="str">
        <f>IFERROR(VLOOKUP($E$6&amp;$A21,'Renewable &amp; Onsite Gen Sites'!$A:$J,3,FALSE)," ")</f>
        <v xml:space="preserve"> </v>
      </c>
      <c r="D21" s="131" t="str">
        <f>IFERROR(VLOOKUP($E$6&amp;$A21,'Renewable &amp; Onsite Gen Sites'!$A:$J,4,FALSE)," ")</f>
        <v xml:space="preserve"> </v>
      </c>
      <c r="E21" s="125" t="str">
        <f>IFERROR(VLOOKUP($E$6&amp;$A21,'Renewable &amp; Onsite Gen Sites'!$A:$J,5,FALSE)," ")</f>
        <v xml:space="preserve"> </v>
      </c>
      <c r="F21" s="125" t="str">
        <f>IFERROR(VLOOKUP($E$6&amp;$A21,'Renewable &amp; Onsite Gen Sites'!$A:$J,6,FALSE)," ")</f>
        <v xml:space="preserve"> </v>
      </c>
      <c r="G21" s="125" t="str">
        <f>IFERROR(VLOOKUP($E$6&amp;$A21,'Renewable &amp; Onsite Gen Sites'!$A:$J,6,FALSE)," ")</f>
        <v xml:space="preserve"> </v>
      </c>
      <c r="H21" s="974" t="str">
        <f>IFERROR(VLOOKUP($E$6&amp;$A21,'Renewable &amp; Onsite Gen Sites'!$A:J,20,FALSE)," ")</f>
        <v xml:space="preserve"> </v>
      </c>
      <c r="I21" s="975"/>
      <c r="J21" s="976"/>
      <c r="K21" s="676"/>
    </row>
    <row r="22" spans="1:11" s="6" customFormat="1" ht="16" thickBot="1" x14ac:dyDescent="0.4">
      <c r="A22" s="128">
        <v>4</v>
      </c>
      <c r="B22" s="668" t="str">
        <f>IFERROR(VLOOKUP($E$6&amp;$A22,'Renewable &amp; Onsite Gen Sites'!$A:$J,2,FALSE)," ")</f>
        <v xml:space="preserve"> </v>
      </c>
      <c r="C22" s="125" t="str">
        <f>IFERROR(VLOOKUP($E$6&amp;$A22,'Renewable &amp; Onsite Gen Sites'!$A:$J,3,FALSE)," ")</f>
        <v xml:space="preserve"> </v>
      </c>
      <c r="D22" s="131" t="str">
        <f>IFERROR(VLOOKUP($E$6&amp;$A22,'Renewable &amp; Onsite Gen Sites'!$A:$J,4,FALSE)," ")</f>
        <v xml:space="preserve"> </v>
      </c>
      <c r="E22" s="125" t="str">
        <f>IFERROR(VLOOKUP($E$6&amp;$A22,'Renewable &amp; Onsite Gen Sites'!$A:$J,5,FALSE)," ")</f>
        <v xml:space="preserve"> </v>
      </c>
      <c r="F22" s="125" t="str">
        <f>IFERROR(VLOOKUP($E$6&amp;$A22,'Renewable &amp; Onsite Gen Sites'!$A:$J,6,FALSE)," ")</f>
        <v xml:space="preserve"> </v>
      </c>
      <c r="G22" s="125" t="str">
        <f>IFERROR(VLOOKUP($E$6&amp;$A22,'Renewable &amp; Onsite Gen Sites'!$A:$J,6,FALSE)," ")</f>
        <v xml:space="preserve"> </v>
      </c>
      <c r="H22" s="974"/>
      <c r="I22" s="975"/>
      <c r="J22" s="976"/>
      <c r="K22" s="676"/>
    </row>
    <row r="23" spans="1:11" s="137" customFormat="1" ht="16" thickBot="1" x14ac:dyDescent="0.4">
      <c r="A23" s="127">
        <v>5</v>
      </c>
      <c r="B23" s="668" t="str">
        <f>IFERROR(VLOOKUP($E$6&amp;$A23,'Renewable &amp; Onsite Gen Sites'!$A:$J,2,FALSE)," ")</f>
        <v xml:space="preserve"> </v>
      </c>
      <c r="C23" s="125" t="str">
        <f>IFERROR(VLOOKUP($E$6&amp;$A23,'Renewable &amp; Onsite Gen Sites'!$A:$J,3,FALSE)," ")</f>
        <v xml:space="preserve"> </v>
      </c>
      <c r="D23" s="131" t="str">
        <f>IFERROR(VLOOKUP($E$6&amp;$A23,'Renewable &amp; Onsite Gen Sites'!$A:$J,4,FALSE)," ")</f>
        <v xml:space="preserve"> </v>
      </c>
      <c r="E23" s="125" t="str">
        <f>IFERROR(VLOOKUP($E$6&amp;$A23,'Renewable &amp; Onsite Gen Sites'!$A:$J,5,FALSE)," ")</f>
        <v xml:space="preserve"> </v>
      </c>
      <c r="F23" s="125" t="str">
        <f>IFERROR(VLOOKUP($E$6&amp;$A23,'Renewable &amp; Onsite Gen Sites'!$A:$J,6,FALSE)," ")</f>
        <v xml:space="preserve"> </v>
      </c>
      <c r="G23" s="125" t="str">
        <f>IFERROR(VLOOKUP($E$6&amp;$A23,'Renewable &amp; Onsite Gen Sites'!$A:$J,6,FALSE)," ")</f>
        <v xml:space="preserve"> </v>
      </c>
      <c r="H23" s="974" t="str">
        <f>IFERROR(VLOOKUP($E$6&amp;$A23,'Renewable &amp; Onsite Gen Sites'!$A:J,20,FALSE)," ")</f>
        <v xml:space="preserve"> </v>
      </c>
      <c r="I23" s="975"/>
      <c r="J23" s="976"/>
      <c r="K23" s="676"/>
    </row>
    <row r="24" spans="1:11" s="54" customFormat="1" ht="16" thickBot="1" x14ac:dyDescent="0.4">
      <c r="A24" s="128">
        <v>6</v>
      </c>
      <c r="B24" s="668" t="str">
        <f>IFERROR(VLOOKUP($E$6&amp;$A24,'Renewable &amp; Onsite Gen Sites'!$A:$J,2,FALSE)," ")</f>
        <v xml:space="preserve"> </v>
      </c>
      <c r="C24" s="125" t="str">
        <f>IFERROR(VLOOKUP($E$6&amp;$A24,'Renewable &amp; Onsite Gen Sites'!$A:$J,3,FALSE)," ")</f>
        <v xml:space="preserve"> </v>
      </c>
      <c r="D24" s="131" t="str">
        <f>IFERROR(VLOOKUP($E$6&amp;$A24,'Renewable &amp; Onsite Gen Sites'!$A:$J,4,FALSE)," ")</f>
        <v xml:space="preserve"> </v>
      </c>
      <c r="E24" s="125" t="str">
        <f>IFERROR(VLOOKUP($E$6&amp;$A24,'Renewable &amp; Onsite Gen Sites'!$A:$J,5,FALSE)," ")</f>
        <v xml:space="preserve"> </v>
      </c>
      <c r="F24" s="125" t="str">
        <f>IFERROR(VLOOKUP($E$6&amp;$A24,'Renewable &amp; Onsite Gen Sites'!$A:$J,6,FALSE)," ")</f>
        <v xml:space="preserve"> </v>
      </c>
      <c r="G24" s="125" t="str">
        <f>IFERROR(VLOOKUP($E$6&amp;$A24,'Renewable &amp; Onsite Gen Sites'!$A:$J,6,FALSE)," ")</f>
        <v xml:space="preserve"> </v>
      </c>
      <c r="H24" s="974" t="str">
        <f>IFERROR(VLOOKUP($E$6&amp;$A24,'Renewable &amp; Onsite Gen Sites'!$A:J,20,FALSE)," ")</f>
        <v xml:space="preserve"> </v>
      </c>
      <c r="I24" s="977"/>
      <c r="J24" s="976"/>
      <c r="K24" s="676"/>
    </row>
    <row r="25" spans="1:11" s="54" customFormat="1" ht="16" thickBot="1" x14ac:dyDescent="0.4">
      <c r="A25" s="128">
        <v>7</v>
      </c>
      <c r="B25" s="668" t="str">
        <f>IFERROR(VLOOKUP($E$6&amp;$A25,'Renewable &amp; Onsite Gen Sites'!$A:$J,2,FALSE)," ")</f>
        <v xml:space="preserve"> </v>
      </c>
      <c r="C25" s="125" t="str">
        <f>IFERROR(VLOOKUP($E$6&amp;$A25,'Renewable &amp; Onsite Gen Sites'!$A:$J,3,FALSE)," ")</f>
        <v xml:space="preserve"> </v>
      </c>
      <c r="D25" s="131" t="str">
        <f>IFERROR(VLOOKUP($E$6&amp;$A25,'Renewable &amp; Onsite Gen Sites'!$A:$J,4,FALSE)," ")</f>
        <v xml:space="preserve"> </v>
      </c>
      <c r="E25" s="125" t="str">
        <f>IFERROR(VLOOKUP($E$6&amp;$A25,'Renewable &amp; Onsite Gen Sites'!$A:$J,5,FALSE)," ")</f>
        <v xml:space="preserve"> </v>
      </c>
      <c r="F25" s="125" t="str">
        <f>IFERROR(VLOOKUP($E$6&amp;$A25,'Renewable &amp; Onsite Gen Sites'!$A:$J,6,FALSE)," ")</f>
        <v xml:space="preserve"> </v>
      </c>
      <c r="G25" s="125" t="str">
        <f>IFERROR(VLOOKUP($E$6&amp;$A25,'Renewable &amp; Onsite Gen Sites'!$A:$J,6,FALSE)," ")</f>
        <v xml:space="preserve"> </v>
      </c>
      <c r="H25" s="974" t="str">
        <f>IFERROR(VLOOKUP($E$6&amp;$A25,'Renewable &amp; Onsite Gen Sites'!$A:J,20,FALSE)," ")</f>
        <v xml:space="preserve"> </v>
      </c>
      <c r="I25" s="977"/>
      <c r="J25" s="976"/>
      <c r="K25" s="676"/>
    </row>
    <row r="26" spans="1:11" s="54" customFormat="1" ht="16" thickBot="1" x14ac:dyDescent="0.4">
      <c r="A26" s="128">
        <v>8</v>
      </c>
      <c r="B26" s="668" t="str">
        <f>IFERROR(VLOOKUP($E$6&amp;$A26,'Renewable &amp; Onsite Gen Sites'!$A:$J,2,FALSE)," ")</f>
        <v xml:space="preserve"> </v>
      </c>
      <c r="C26" s="125" t="str">
        <f>IFERROR(VLOOKUP($E$6&amp;$A26,'Renewable &amp; Onsite Gen Sites'!$A:$J,3,FALSE)," ")</f>
        <v xml:space="preserve"> </v>
      </c>
      <c r="D26" s="131" t="str">
        <f>IFERROR(VLOOKUP($E$6&amp;$A26,'Renewable &amp; Onsite Gen Sites'!$A:$J,4,FALSE)," ")</f>
        <v xml:space="preserve"> </v>
      </c>
      <c r="E26" s="125" t="str">
        <f>IFERROR(VLOOKUP($E$6&amp;$A26,'Renewable &amp; Onsite Gen Sites'!$A:$J,5,FALSE)," ")</f>
        <v xml:space="preserve"> </v>
      </c>
      <c r="F26" s="125" t="str">
        <f>IFERROR(VLOOKUP($E$6&amp;$A26,'Renewable &amp; Onsite Gen Sites'!$A:$J,6,FALSE)," ")</f>
        <v xml:space="preserve"> </v>
      </c>
      <c r="G26" s="125" t="str">
        <f>IFERROR(VLOOKUP($E$6&amp;$A26,'Renewable &amp; Onsite Gen Sites'!$A:$J,6,FALSE)," ")</f>
        <v xml:space="preserve"> </v>
      </c>
      <c r="H26" s="974" t="str">
        <f>IFERROR(VLOOKUP($E$6&amp;$A26,'Renewable &amp; Onsite Gen Sites'!$A:J,20,FALSE)," ")</f>
        <v xml:space="preserve"> </v>
      </c>
      <c r="I26" s="977"/>
      <c r="J26" s="976"/>
      <c r="K26" s="676"/>
    </row>
    <row r="27" spans="1:11" s="54" customFormat="1" ht="16" thickBot="1" x14ac:dyDescent="0.4">
      <c r="A27" s="128">
        <v>9</v>
      </c>
      <c r="B27" s="668" t="str">
        <f>IFERROR(VLOOKUP($E$6&amp;$A27,'Renewable &amp; Onsite Gen Sites'!$A:$J,2,FALSE)," ")</f>
        <v xml:space="preserve"> </v>
      </c>
      <c r="C27" s="125" t="str">
        <f>IFERROR(VLOOKUP($E$6&amp;$A27,'Renewable &amp; Onsite Gen Sites'!$A:$J,3,FALSE)," ")</f>
        <v xml:space="preserve"> </v>
      </c>
      <c r="D27" s="131" t="str">
        <f>IFERROR(VLOOKUP($E$6&amp;$A27,'Renewable &amp; Onsite Gen Sites'!$A:$J,4,FALSE)," ")</f>
        <v xml:space="preserve"> </v>
      </c>
      <c r="E27" s="125" t="str">
        <f>IFERROR(VLOOKUP($E$6&amp;$A27,'Renewable &amp; Onsite Gen Sites'!$A:$J,5,FALSE)," ")</f>
        <v xml:space="preserve"> </v>
      </c>
      <c r="F27" s="125" t="str">
        <f>IFERROR(VLOOKUP($E$6&amp;$A27,'Renewable &amp; Onsite Gen Sites'!$A:$J,6,FALSE)," ")</f>
        <v xml:space="preserve"> </v>
      </c>
      <c r="G27" s="125" t="str">
        <f>IFERROR(VLOOKUP($E$6&amp;$A27,'Renewable &amp; Onsite Gen Sites'!$A:$J,6,FALSE)," ")</f>
        <v xml:space="preserve"> </v>
      </c>
      <c r="H27" s="974" t="str">
        <f>IFERROR(VLOOKUP($E$6&amp;$A27,'Renewable &amp; Onsite Gen Sites'!$A:J,20,FALSE)," ")</f>
        <v xml:space="preserve"> </v>
      </c>
      <c r="I27" s="977"/>
      <c r="J27" s="976"/>
      <c r="K27" s="676"/>
    </row>
    <row r="28" spans="1:11" s="54" customFormat="1" ht="16" thickBot="1" x14ac:dyDescent="0.4">
      <c r="A28" s="128">
        <v>10</v>
      </c>
      <c r="B28" s="668" t="str">
        <f>IFERROR(VLOOKUP($E$6&amp;$A28,'Renewable &amp; Onsite Gen Sites'!$A:$J,2,FALSE)," ")</f>
        <v xml:space="preserve"> </v>
      </c>
      <c r="C28" s="125" t="str">
        <f>IFERROR(VLOOKUP($E$6&amp;$A28,'Renewable &amp; Onsite Gen Sites'!$A:$J,3,FALSE)," ")</f>
        <v xml:space="preserve"> </v>
      </c>
      <c r="D28" s="131" t="str">
        <f>IFERROR(VLOOKUP($E$6&amp;$A28,'Renewable &amp; Onsite Gen Sites'!$A:$J,4,FALSE)," ")</f>
        <v xml:space="preserve"> </v>
      </c>
      <c r="E28" s="125" t="str">
        <f>IFERROR(VLOOKUP($E$6&amp;$A28,'Renewable &amp; Onsite Gen Sites'!$A:$J,5,FALSE)," ")</f>
        <v xml:space="preserve"> </v>
      </c>
      <c r="F28" s="125" t="str">
        <f>IFERROR(VLOOKUP($E$6&amp;$A28,'Renewable &amp; Onsite Gen Sites'!$A:$J,6,FALSE)," ")</f>
        <v xml:space="preserve"> </v>
      </c>
      <c r="G28" s="125" t="str">
        <f>IFERROR(VLOOKUP($E$6&amp;$A28,'Renewable &amp; Onsite Gen Sites'!$A:$J,6,FALSE)," ")</f>
        <v xml:space="preserve"> </v>
      </c>
      <c r="H28" s="974" t="str">
        <f>IFERROR(VLOOKUP($E$6&amp;$A28,'Renewable &amp; Onsite Gen Sites'!$A:J,20,FALSE)," ")</f>
        <v xml:space="preserve"> </v>
      </c>
      <c r="I28" s="977"/>
      <c r="J28" s="976"/>
      <c r="K28" s="676"/>
    </row>
    <row r="29" spans="1:11" s="54" customFormat="1" ht="16" thickBot="1" x14ac:dyDescent="0.4">
      <c r="A29" s="128">
        <v>11</v>
      </c>
      <c r="B29" s="668" t="str">
        <f>IFERROR(VLOOKUP($E$6&amp;$A29,'Renewable &amp; Onsite Gen Sites'!$A:$J,2,FALSE)," ")</f>
        <v xml:space="preserve"> </v>
      </c>
      <c r="C29" s="125" t="str">
        <f>IFERROR(VLOOKUP($E$6&amp;$A29,'Renewable &amp; Onsite Gen Sites'!$A:$J,3,FALSE)," ")</f>
        <v xml:space="preserve"> </v>
      </c>
      <c r="D29" s="131" t="str">
        <f>IFERROR(VLOOKUP($E$6&amp;$A29,'Renewable &amp; Onsite Gen Sites'!$A:$J,4,FALSE)," ")</f>
        <v xml:space="preserve"> </v>
      </c>
      <c r="E29" s="125" t="str">
        <f>IFERROR(VLOOKUP($E$6&amp;$A29,'Renewable &amp; Onsite Gen Sites'!$A:$J,5,FALSE)," ")</f>
        <v xml:space="preserve"> </v>
      </c>
      <c r="F29" s="125" t="str">
        <f>IFERROR(VLOOKUP($E$6&amp;$A29,'Renewable &amp; Onsite Gen Sites'!$A:$J,6,FALSE)," ")</f>
        <v xml:space="preserve"> </v>
      </c>
      <c r="G29" s="125" t="str">
        <f>IFERROR(VLOOKUP($E$6&amp;$A29,'Renewable &amp; Onsite Gen Sites'!$A:$J,6,FALSE)," ")</f>
        <v xml:space="preserve"> </v>
      </c>
      <c r="H29" s="974" t="str">
        <f>IFERROR(VLOOKUP($E$6&amp;$A29,'Renewable &amp; Onsite Gen Sites'!$A:J,20,FALSE)," ")</f>
        <v xml:space="preserve"> </v>
      </c>
      <c r="I29" s="977"/>
      <c r="J29" s="976"/>
      <c r="K29" s="676"/>
    </row>
    <row r="30" spans="1:11" s="54" customFormat="1" ht="16" thickBot="1" x14ac:dyDescent="0.4">
      <c r="A30" s="128">
        <v>12</v>
      </c>
      <c r="B30" s="668" t="str">
        <f>IFERROR(VLOOKUP($E$6&amp;$A30,'Renewable &amp; Onsite Gen Sites'!$A:$J,2,FALSE)," ")</f>
        <v xml:space="preserve"> </v>
      </c>
      <c r="C30" s="125" t="str">
        <f>IFERROR(VLOOKUP($E$6&amp;$A30,'Renewable &amp; Onsite Gen Sites'!$A:$J,3,FALSE)," ")</f>
        <v xml:space="preserve"> </v>
      </c>
      <c r="D30" s="131" t="str">
        <f>IFERROR(VLOOKUP($E$6&amp;$A30,'Renewable &amp; Onsite Gen Sites'!$A:$J,4,FALSE)," ")</f>
        <v xml:space="preserve"> </v>
      </c>
      <c r="E30" s="125" t="str">
        <f>IFERROR(VLOOKUP($E$6&amp;$A30,'Renewable &amp; Onsite Gen Sites'!$A:$J,5,FALSE)," ")</f>
        <v xml:space="preserve"> </v>
      </c>
      <c r="F30" s="125" t="str">
        <f>IFERROR(VLOOKUP($E$6&amp;$A30,'Renewable &amp; Onsite Gen Sites'!$A:$J,6,FALSE)," ")</f>
        <v xml:space="preserve"> </v>
      </c>
      <c r="G30" s="125" t="str">
        <f>IFERROR(VLOOKUP($E$6&amp;$A30,'Renewable &amp; Onsite Gen Sites'!$A:$J,6,FALSE)," ")</f>
        <v xml:space="preserve"> </v>
      </c>
      <c r="H30" s="974" t="str">
        <f>IFERROR(VLOOKUP($E$6&amp;$A30,'Renewable &amp; Onsite Gen Sites'!$A:J,20,FALSE)," ")</f>
        <v xml:space="preserve"> </v>
      </c>
      <c r="I30" s="977"/>
      <c r="J30" s="976"/>
      <c r="K30" s="676"/>
    </row>
    <row r="31" spans="1:11" s="54" customFormat="1" ht="16" thickBot="1" x14ac:dyDescent="0.4">
      <c r="A31" s="128">
        <v>13</v>
      </c>
      <c r="B31" s="668" t="str">
        <f>IFERROR(VLOOKUP($E$6&amp;$A31,'Renewable &amp; Onsite Gen Sites'!$A:$J,2,FALSE)," ")</f>
        <v xml:space="preserve"> </v>
      </c>
      <c r="C31" s="125" t="str">
        <f>IFERROR(VLOOKUP($E$6&amp;$A31,'Renewable &amp; Onsite Gen Sites'!$A:$J,3,FALSE)," ")</f>
        <v xml:space="preserve"> </v>
      </c>
      <c r="D31" s="131" t="str">
        <f>IFERROR(VLOOKUP($E$6&amp;$A31,'Renewable &amp; Onsite Gen Sites'!$A:$J,4,FALSE)," ")</f>
        <v xml:space="preserve"> </v>
      </c>
      <c r="E31" s="125" t="str">
        <f>IFERROR(VLOOKUP($E$6&amp;$A31,'Renewable &amp; Onsite Gen Sites'!$A:$J,5,FALSE)," ")</f>
        <v xml:space="preserve"> </v>
      </c>
      <c r="F31" s="125" t="str">
        <f>IFERROR(VLOOKUP($E$6&amp;$A31,'Renewable &amp; Onsite Gen Sites'!$A:$J,6,FALSE)," ")</f>
        <v xml:space="preserve"> </v>
      </c>
      <c r="G31" s="125" t="str">
        <f>IFERROR(VLOOKUP($E$6&amp;$A31,'Renewable &amp; Onsite Gen Sites'!$A:$J,6,FALSE)," ")</f>
        <v xml:space="preserve"> </v>
      </c>
      <c r="H31" s="974" t="str">
        <f>IFERROR(VLOOKUP($E$6&amp;$A31,'Renewable &amp; Onsite Gen Sites'!$A:J,20,FALSE)," ")</f>
        <v xml:space="preserve"> </v>
      </c>
      <c r="I31" s="977"/>
      <c r="J31" s="976"/>
      <c r="K31" s="676"/>
    </row>
    <row r="32" spans="1:11" s="54" customFormat="1" ht="16" thickBot="1" x14ac:dyDescent="0.4">
      <c r="A32" s="128">
        <v>14</v>
      </c>
      <c r="B32" s="668" t="str">
        <f>IFERROR(VLOOKUP($E$6&amp;$A32,'Renewable &amp; Onsite Gen Sites'!$A:$J,2,FALSE)," ")</f>
        <v xml:space="preserve"> </v>
      </c>
      <c r="C32" s="125" t="str">
        <f>IFERROR(VLOOKUP($E$6&amp;$A32,'Renewable &amp; Onsite Gen Sites'!$A:$J,3,FALSE)," ")</f>
        <v xml:space="preserve"> </v>
      </c>
      <c r="D32" s="131" t="str">
        <f>IFERROR(VLOOKUP($E$6&amp;$A32,'Renewable &amp; Onsite Gen Sites'!$A:$J,4,FALSE)," ")</f>
        <v xml:space="preserve"> </v>
      </c>
      <c r="E32" s="125" t="str">
        <f>IFERROR(VLOOKUP($E$6&amp;$A32,'Renewable &amp; Onsite Gen Sites'!$A:$J,5,FALSE)," ")</f>
        <v xml:space="preserve"> </v>
      </c>
      <c r="F32" s="125" t="str">
        <f>IFERROR(VLOOKUP($E$6&amp;$A32,'Renewable &amp; Onsite Gen Sites'!$A:$J,6,FALSE)," ")</f>
        <v xml:space="preserve"> </v>
      </c>
      <c r="G32" s="125" t="str">
        <f>IFERROR(VLOOKUP($E$6&amp;$A32,'Renewable &amp; Onsite Gen Sites'!$A:$J,6,FALSE)," ")</f>
        <v xml:space="preserve"> </v>
      </c>
      <c r="H32" s="974" t="str">
        <f>IFERROR(VLOOKUP($E$6&amp;$A32,'Renewable &amp; Onsite Gen Sites'!$A:J,20,FALSE)," ")</f>
        <v xml:space="preserve"> </v>
      </c>
      <c r="I32" s="977"/>
      <c r="J32" s="976"/>
      <c r="K32" s="676"/>
    </row>
    <row r="33" spans="1:12" s="54" customFormat="1" ht="16" thickBot="1" x14ac:dyDescent="0.4">
      <c r="A33" s="128">
        <v>15</v>
      </c>
      <c r="B33" s="668" t="str">
        <f>IFERROR(VLOOKUP($E$6&amp;$A33,'Renewable &amp; Onsite Gen Sites'!$A:$J,2,FALSE)," ")</f>
        <v xml:space="preserve"> </v>
      </c>
      <c r="C33" s="125" t="str">
        <f>IFERROR(VLOOKUP($E$6&amp;$A33,'Renewable &amp; Onsite Gen Sites'!$A:$J,3,FALSE)," ")</f>
        <v xml:space="preserve"> </v>
      </c>
      <c r="D33" s="131" t="str">
        <f>IFERROR(VLOOKUP($E$6&amp;$A33,'Renewable &amp; Onsite Gen Sites'!$A:$J,4,FALSE)," ")</f>
        <v xml:space="preserve"> </v>
      </c>
      <c r="E33" s="125" t="str">
        <f>IFERROR(VLOOKUP($E$6&amp;$A33,'Renewable &amp; Onsite Gen Sites'!$A:$J,5,FALSE)," ")</f>
        <v xml:space="preserve"> </v>
      </c>
      <c r="F33" s="125" t="str">
        <f>IFERROR(VLOOKUP($E$6&amp;$A33,'Renewable &amp; Onsite Gen Sites'!$A:$J,6,FALSE)," ")</f>
        <v xml:space="preserve"> </v>
      </c>
      <c r="G33" s="125" t="str">
        <f>IFERROR(VLOOKUP($E$6&amp;$A33,'Renewable &amp; Onsite Gen Sites'!$A:$J,6,FALSE)," ")</f>
        <v xml:space="preserve"> </v>
      </c>
      <c r="H33" s="974" t="str">
        <f>IFERROR(VLOOKUP($E$6&amp;$A33,'Renewable &amp; Onsite Gen Sites'!$A:J,20,FALSE)," ")</f>
        <v xml:space="preserve"> </v>
      </c>
      <c r="I33" s="977"/>
      <c r="J33" s="976"/>
      <c r="K33" s="676"/>
    </row>
    <row r="34" spans="1:12" s="54" customFormat="1" ht="16" thickBot="1" x14ac:dyDescent="0.4">
      <c r="A34" s="129">
        <v>16</v>
      </c>
      <c r="B34" s="668" t="str">
        <f>IFERROR(VLOOKUP($E$6&amp;$A34,'Renewable &amp; Onsite Gen Sites'!$A:$J,2,FALSE)," ")</f>
        <v xml:space="preserve"> </v>
      </c>
      <c r="C34" s="125" t="str">
        <f>IFERROR(VLOOKUP($E$6&amp;$A34,'Renewable &amp; Onsite Gen Sites'!$A:$J,3,FALSE)," ")</f>
        <v xml:space="preserve"> </v>
      </c>
      <c r="D34" s="131" t="str">
        <f>IFERROR(VLOOKUP($E$6&amp;$A34,'Renewable &amp; Onsite Gen Sites'!$A:$J,4,FALSE)," ")</f>
        <v xml:space="preserve"> </v>
      </c>
      <c r="E34" s="125" t="str">
        <f>IFERROR(VLOOKUP($E$6&amp;$A34,'Renewable &amp; Onsite Gen Sites'!$A:$J,5,FALSE)," ")</f>
        <v xml:space="preserve"> </v>
      </c>
      <c r="F34" s="125" t="str">
        <f>IFERROR(VLOOKUP($E$6&amp;$A34,'Renewable &amp; Onsite Gen Sites'!$A:$J,6,FALSE)," ")</f>
        <v xml:space="preserve"> </v>
      </c>
      <c r="G34" s="125" t="str">
        <f>IFERROR(VLOOKUP($E$6&amp;$A34,'Renewable &amp; Onsite Gen Sites'!$A:$J,6,FALSE)," ")</f>
        <v xml:space="preserve"> </v>
      </c>
      <c r="H34" s="974" t="str">
        <f>IFERROR(VLOOKUP($E$6&amp;$A34,'Renewable &amp; Onsite Gen Sites'!$A:J,20,FALSE)," ")</f>
        <v xml:space="preserve"> </v>
      </c>
      <c r="I34" s="977"/>
      <c r="J34" s="976"/>
      <c r="K34" s="676"/>
    </row>
    <row r="35" spans="1:12" s="54" customFormat="1" ht="18.75" customHeight="1" thickBot="1" x14ac:dyDescent="0.4">
      <c r="A35" s="565" t="s">
        <v>362</v>
      </c>
      <c r="B35" s="533"/>
      <c r="C35" s="533"/>
      <c r="D35" s="533"/>
      <c r="E35" s="533"/>
      <c r="F35" s="533"/>
      <c r="G35" s="533"/>
      <c r="H35" s="533"/>
      <c r="I35" s="674"/>
      <c r="J35" s="674"/>
      <c r="K35" s="674"/>
    </row>
    <row r="36" spans="1:12" ht="16" thickBot="1" x14ac:dyDescent="0.4">
      <c r="A36" s="144"/>
      <c r="B36" s="374" t="s">
        <v>363</v>
      </c>
      <c r="C36" s="145"/>
      <c r="D36" s="146"/>
      <c r="E36" s="147" t="s">
        <v>271</v>
      </c>
      <c r="F36" s="145" t="str">
        <f>IFERROR(VLOOKUP($E$6&amp;$A36,'Renewable &amp; Onsite Gen Sites'!$A:J,15,FALSE)," ")</f>
        <v xml:space="preserve"> </v>
      </c>
      <c r="G36" s="209"/>
      <c r="H36" s="209"/>
      <c r="I36" s="1039"/>
      <c r="J36" s="1039"/>
      <c r="K36" s="1040"/>
    </row>
    <row r="37" spans="1:12" s="53" customFormat="1" ht="16" thickBot="1" x14ac:dyDescent="0.4">
      <c r="A37" s="148"/>
      <c r="B37" s="374" t="s">
        <v>363</v>
      </c>
      <c r="C37" s="145"/>
      <c r="D37" s="150"/>
      <c r="E37" s="374" t="s">
        <v>271</v>
      </c>
      <c r="F37" s="149" t="str">
        <f>IFERROR(VLOOKUP($E$6&amp;$A37,'Renewable &amp; Onsite Gen Sites'!$A:J,15,FALSE)," ")</f>
        <v xml:space="preserve"> </v>
      </c>
      <c r="G37" s="381"/>
      <c r="H37" s="381"/>
      <c r="I37" s="1033"/>
      <c r="J37" s="1033"/>
      <c r="K37" s="1034"/>
    </row>
    <row r="38" spans="1:12" ht="16" thickBot="1" x14ac:dyDescent="0.4">
      <c r="A38" s="148"/>
      <c r="B38" s="374" t="s">
        <v>363</v>
      </c>
      <c r="C38" s="149" t="str">
        <f>IFERROR(VLOOKUP($E$6&amp;$A38,'Renewable &amp; Onsite Gen Sites'!$A:J,8,FALSE)," ")</f>
        <v xml:space="preserve"> </v>
      </c>
      <c r="D38" s="150" t="str">
        <f>IFERROR(VLOOKUP($E$6&amp;$A38,'Renewable &amp; Onsite Gen Sites'!$A:J,13,FALSE)," ")</f>
        <v xml:space="preserve"> </v>
      </c>
      <c r="E38" s="374" t="s">
        <v>271</v>
      </c>
      <c r="F38" s="149" t="str">
        <f>IFERROR(VLOOKUP($E$6&amp;$A38,'Renewable &amp; Onsite Gen Sites'!$A:J,15,FALSE)," ")</f>
        <v xml:space="preserve"> </v>
      </c>
      <c r="G38" s="381"/>
      <c r="H38" s="381"/>
      <c r="I38" s="1033"/>
      <c r="J38" s="1033"/>
      <c r="K38" s="1034"/>
    </row>
    <row r="39" spans="1:12" ht="16" thickBot="1" x14ac:dyDescent="0.4">
      <c r="A39" s="148"/>
      <c r="B39" s="374" t="s">
        <v>363</v>
      </c>
      <c r="C39" s="149" t="str">
        <f>IFERROR(VLOOKUP($E$6&amp;$A39,'Renewable &amp; Onsite Gen Sites'!$A:J,8,FALSE)," ")</f>
        <v xml:space="preserve"> </v>
      </c>
      <c r="D39" s="150" t="str">
        <f>IFERROR(VLOOKUP($E$6&amp;$A39,'Renewable &amp; Onsite Gen Sites'!$A:J,13,FALSE)," ")</f>
        <v xml:space="preserve"> </v>
      </c>
      <c r="E39" s="374" t="s">
        <v>271</v>
      </c>
      <c r="F39" s="149" t="str">
        <f>IFERROR(VLOOKUP($E$6&amp;$A39,'Renewable &amp; Onsite Gen Sites'!$A:J,15,FALSE)," ")</f>
        <v xml:space="preserve"> </v>
      </c>
      <c r="G39" s="381"/>
      <c r="H39" s="381"/>
      <c r="I39" s="1033"/>
      <c r="J39" s="1033"/>
      <c r="K39" s="1034"/>
    </row>
    <row r="40" spans="1:12" ht="25.5" customHeight="1" x14ac:dyDescent="0.35">
      <c r="A40" s="337"/>
      <c r="B40" s="348"/>
      <c r="C40" s="348"/>
      <c r="D40" s="349"/>
      <c r="E40" s="350"/>
      <c r="F40" s="348"/>
      <c r="G40" s="1002"/>
      <c r="H40" s="348"/>
      <c r="K40" s="337"/>
    </row>
    <row r="41" spans="1:12" ht="18.75" customHeight="1" x14ac:dyDescent="0.35">
      <c r="A41" s="650" t="s">
        <v>364</v>
      </c>
      <c r="B41" s="650"/>
      <c r="C41" s="650"/>
      <c r="D41" s="650"/>
      <c r="E41" s="650"/>
      <c r="F41" s="650"/>
      <c r="G41" s="998"/>
      <c r="H41" s="650"/>
      <c r="I41" s="650"/>
      <c r="J41" s="650"/>
      <c r="K41" s="650"/>
    </row>
    <row r="42" spans="1:12" s="200" customFormat="1" ht="18.75" customHeight="1" x14ac:dyDescent="0.35">
      <c r="A42" s="650" t="s">
        <v>365</v>
      </c>
      <c r="B42" s="650"/>
      <c r="C42" s="650"/>
      <c r="D42" s="650"/>
      <c r="E42" s="650"/>
      <c r="F42" s="650"/>
      <c r="G42" s="998"/>
      <c r="H42" s="650"/>
      <c r="I42" s="650"/>
      <c r="J42" s="650"/>
      <c r="K42" s="650"/>
    </row>
    <row r="43" spans="1:12" x14ac:dyDescent="0.35">
      <c r="A43" s="666" t="s">
        <v>366</v>
      </c>
      <c r="B43" s="666"/>
      <c r="C43" s="666"/>
      <c r="D43" s="666"/>
      <c r="E43" s="666"/>
      <c r="F43" s="666"/>
      <c r="G43" s="999"/>
      <c r="H43" s="666"/>
      <c r="I43" s="666"/>
      <c r="J43" s="666"/>
      <c r="K43" s="666"/>
    </row>
    <row r="44" spans="1:12" s="53" customFormat="1" ht="18.75" customHeight="1" thickBot="1" x14ac:dyDescent="0.4">
      <c r="A44" s="670" t="s">
        <v>367</v>
      </c>
      <c r="B44" s="670"/>
      <c r="C44" s="670"/>
      <c r="D44" s="670"/>
      <c r="E44" s="670"/>
      <c r="F44" s="670"/>
      <c r="G44" s="1003"/>
      <c r="H44" s="670"/>
      <c r="I44" s="670"/>
      <c r="J44" s="670"/>
      <c r="K44" s="670"/>
    </row>
    <row r="45" spans="1:12" ht="16" thickBot="1" x14ac:dyDescent="0.4">
      <c r="A45" s="373"/>
      <c r="B45" s="373" t="s">
        <v>357</v>
      </c>
      <c r="C45" s="373" t="s">
        <v>358</v>
      </c>
      <c r="D45" s="132" t="s">
        <v>368</v>
      </c>
      <c r="E45" s="380" t="s">
        <v>369</v>
      </c>
      <c r="F45" s="373" t="s">
        <v>359</v>
      </c>
      <c r="G45" s="475" t="s">
        <v>2000</v>
      </c>
      <c r="H45" s="673" t="s">
        <v>361</v>
      </c>
      <c r="I45" s="673"/>
      <c r="J45" s="673"/>
      <c r="K45" s="673"/>
      <c r="L45" s="337"/>
    </row>
    <row r="46" spans="1:12" ht="16" thickBot="1" x14ac:dyDescent="0.4">
      <c r="A46" s="125">
        <v>1</v>
      </c>
      <c r="B46" s="669" t="str">
        <f>IFERROR(VLOOKUP($E$6&amp;$A46,'Renewable Thermal Sites'!$A:$I,5,FALSE)," ")</f>
        <v xml:space="preserve"> </v>
      </c>
      <c r="C46" s="669" t="str">
        <f>IFERROR(VLOOKUP($E$6&amp;$A46,'Renewable Thermal Sites'!$A:$I,6,FALSE)," ")</f>
        <v xml:space="preserve"> </v>
      </c>
      <c r="D46" s="669" t="str">
        <f>IFERROR(VLOOKUP($E$6&amp;$A46,'Renewable Thermal Sites'!$A:$I,7,FALSE)," ")</f>
        <v xml:space="preserve"> </v>
      </c>
      <c r="E46" s="669" t="str">
        <f>IFERROR(VLOOKUP($E$6&amp;$A46,'Renewable Thermal Sites'!$A:$I,8,FALSE)," ")</f>
        <v xml:space="preserve"> </v>
      </c>
      <c r="F46" s="669" t="str">
        <f>IFERROR(VLOOKUP($E$6&amp;$A46,'Renewable Thermal Sites'!$A:$I,4,FALSE)," ")</f>
        <v xml:space="preserve"> </v>
      </c>
      <c r="G46" s="127" t="str">
        <f>IFERROR(VLOOKUP($E$6&amp;$A46,'Renewable Thermal Sites'!$A:$I,9,FALSE)," ")</f>
        <v xml:space="preserve"> </v>
      </c>
      <c r="H46" s="978"/>
      <c r="I46" s="974"/>
      <c r="J46" s="974"/>
      <c r="K46" s="672"/>
      <c r="L46" s="337"/>
    </row>
    <row r="47" spans="1:12" ht="16" thickBot="1" x14ac:dyDescent="0.4">
      <c r="A47" s="126">
        <v>2</v>
      </c>
      <c r="B47" s="669" t="str">
        <f>IFERROR(VLOOKUP($E$6&amp;$A47,'Renewable Thermal Sites'!$A:$I,5,FALSE)," ")</f>
        <v xml:space="preserve"> </v>
      </c>
      <c r="C47" s="669" t="str">
        <f>IFERROR(VLOOKUP($E$6&amp;$A47,'Renewable Thermal Sites'!$A:$I,6,FALSE)," ")</f>
        <v xml:space="preserve"> </v>
      </c>
      <c r="D47" s="669" t="str">
        <f>IFERROR(VLOOKUP($E$6&amp;$A47,'Renewable Thermal Sites'!$A:$I,7,FALSE)," ")</f>
        <v xml:space="preserve"> </v>
      </c>
      <c r="E47" s="669" t="str">
        <f>IFERROR(VLOOKUP($E$6&amp;$A47,'Renewable Thermal Sites'!$A:$I,8,FALSE)," ")</f>
        <v xml:space="preserve"> </v>
      </c>
      <c r="F47" s="669" t="str">
        <f>IFERROR(VLOOKUP($E$6&amp;$A47,'Renewable Thermal Sites'!$A:$I,4,FALSE)," ")</f>
        <v xml:space="preserve"> </v>
      </c>
      <c r="G47" s="127" t="str">
        <f>IFERROR(VLOOKUP($E$6&amp;$A47,'Renewable Thermal Sites'!$A:$I,9,FALSE)," ")</f>
        <v xml:space="preserve"> </v>
      </c>
      <c r="H47" s="978"/>
      <c r="I47" s="974"/>
      <c r="J47" s="974"/>
      <c r="K47" s="672"/>
      <c r="L47" s="337"/>
    </row>
    <row r="48" spans="1:12" ht="16" thickBot="1" x14ac:dyDescent="0.4">
      <c r="A48" s="126">
        <v>3</v>
      </c>
      <c r="B48" s="669" t="str">
        <f>IFERROR(VLOOKUP($E$6&amp;$A48,'Renewable Thermal Sites'!$A:$I,5,FALSE)," ")</f>
        <v xml:space="preserve"> </v>
      </c>
      <c r="C48" s="669" t="str">
        <f>IFERROR(VLOOKUP($E$6&amp;$A48,'Renewable Thermal Sites'!$A:$I,6,FALSE)," ")</f>
        <v xml:space="preserve"> </v>
      </c>
      <c r="D48" s="669" t="str">
        <f>IFERROR(VLOOKUP($E$6&amp;$A48,'Renewable Thermal Sites'!$A:$I,7,FALSE)," ")</f>
        <v xml:space="preserve"> </v>
      </c>
      <c r="E48" s="669" t="str">
        <f>IFERROR(VLOOKUP($E$6&amp;$A48,'Renewable Thermal Sites'!$A:$I,8,FALSE)," ")</f>
        <v xml:space="preserve"> </v>
      </c>
      <c r="F48" s="669" t="str">
        <f>IFERROR(VLOOKUP($E$6&amp;$A48,'Renewable Thermal Sites'!$A:$I,4,FALSE)," ")</f>
        <v xml:space="preserve"> </v>
      </c>
      <c r="G48" s="127" t="str">
        <f>IFERROR(VLOOKUP($E$6&amp;$A48,'Renewable Thermal Sites'!$A:$I,9,FALSE)," ")</f>
        <v xml:space="preserve"> </v>
      </c>
      <c r="H48" s="978"/>
      <c r="I48" s="974"/>
      <c r="J48" s="974"/>
      <c r="K48" s="672"/>
      <c r="L48" s="337"/>
    </row>
    <row r="49" spans="1:12" ht="16" thickBot="1" x14ac:dyDescent="0.4">
      <c r="A49" s="126">
        <v>4</v>
      </c>
      <c r="B49" s="669" t="str">
        <f>IFERROR(VLOOKUP($E$6&amp;$A49,'Renewable Thermal Sites'!$A:$I,5,FALSE)," ")</f>
        <v xml:space="preserve"> </v>
      </c>
      <c r="C49" s="669" t="str">
        <f>IFERROR(VLOOKUP($E$6&amp;$A49,'Renewable Thermal Sites'!$A:$I,6,FALSE)," ")</f>
        <v xml:space="preserve"> </v>
      </c>
      <c r="D49" s="669" t="str">
        <f>IFERROR(VLOOKUP($E$6&amp;$A49,'Renewable Thermal Sites'!$A:$I,7,FALSE)," ")</f>
        <v xml:space="preserve"> </v>
      </c>
      <c r="E49" s="669" t="str">
        <f>IFERROR(VLOOKUP($E$6&amp;$A49,'Renewable Thermal Sites'!$A:$I,8,FALSE)," ")</f>
        <v xml:space="preserve"> </v>
      </c>
      <c r="F49" s="669" t="str">
        <f>IFERROR(VLOOKUP($E$6&amp;$A49,'Renewable Thermal Sites'!$A:$I,4,FALSE)," ")</f>
        <v xml:space="preserve"> </v>
      </c>
      <c r="G49" s="127" t="str">
        <f>IFERROR(VLOOKUP($E$6&amp;$A49,'Renewable Thermal Sites'!$A:$I,9,FALSE)," ")</f>
        <v xml:space="preserve"> </v>
      </c>
      <c r="H49" s="978"/>
      <c r="I49" s="974"/>
      <c r="J49" s="974"/>
      <c r="K49" s="672"/>
      <c r="L49" s="337"/>
    </row>
    <row r="50" spans="1:12" ht="16" thickBot="1" x14ac:dyDescent="0.4">
      <c r="A50" s="125">
        <v>5</v>
      </c>
      <c r="B50" s="669" t="str">
        <f>IFERROR(VLOOKUP($E$6&amp;$A50,'Renewable Thermal Sites'!$A:$I,5,FALSE)," ")</f>
        <v xml:space="preserve"> </v>
      </c>
      <c r="C50" s="669" t="str">
        <f>IFERROR(VLOOKUP($E$6&amp;$A50,'Renewable Thermal Sites'!$A:$I,6,FALSE)," ")</f>
        <v xml:space="preserve"> </v>
      </c>
      <c r="D50" s="669" t="str">
        <f>IFERROR(VLOOKUP($E$6&amp;$A50,'Renewable Thermal Sites'!$A:$I,7,FALSE)," ")</f>
        <v xml:space="preserve"> </v>
      </c>
      <c r="E50" s="669" t="str">
        <f>IFERROR(VLOOKUP($E$6&amp;$A50,'Renewable Thermal Sites'!$A:$I,8,FALSE)," ")</f>
        <v xml:space="preserve"> </v>
      </c>
      <c r="F50" s="669" t="str">
        <f>IFERROR(VLOOKUP($E$6&amp;$A50,'Renewable Thermal Sites'!$A:$I,4,FALSE)," ")</f>
        <v xml:space="preserve"> </v>
      </c>
      <c r="G50" s="127" t="str">
        <f>IFERROR(VLOOKUP($E$6&amp;$A50,'Renewable Thermal Sites'!$A:$I,9,FALSE)," ")</f>
        <v xml:space="preserve"> </v>
      </c>
      <c r="H50" s="978"/>
      <c r="I50" s="974"/>
      <c r="J50" s="974"/>
      <c r="K50" s="672"/>
      <c r="L50" s="337"/>
    </row>
    <row r="51" spans="1:12" ht="16" thickBot="1" x14ac:dyDescent="0.4">
      <c r="A51" s="126">
        <v>6</v>
      </c>
      <c r="B51" s="669" t="str">
        <f>IFERROR(VLOOKUP($E$6&amp;$A51,'Renewable Thermal Sites'!$A:$I,5,FALSE)," ")</f>
        <v xml:space="preserve"> </v>
      </c>
      <c r="C51" s="669" t="str">
        <f>IFERROR(VLOOKUP($E$6&amp;$A51,'Renewable Thermal Sites'!$A:$I,6,FALSE)," ")</f>
        <v xml:space="preserve"> </v>
      </c>
      <c r="D51" s="669" t="str">
        <f>IFERROR(VLOOKUP($E$6&amp;$A51,'Renewable Thermal Sites'!$A:$I,7,FALSE)," ")</f>
        <v xml:space="preserve"> </v>
      </c>
      <c r="E51" s="669" t="str">
        <f>IFERROR(VLOOKUP($E$6&amp;$A51,'Renewable Thermal Sites'!$A:$I,8,FALSE)," ")</f>
        <v xml:space="preserve"> </v>
      </c>
      <c r="F51" s="669" t="str">
        <f>IFERROR(VLOOKUP($E$6&amp;$A51,'Renewable Thermal Sites'!$A:$I,4,FALSE)," ")</f>
        <v xml:space="preserve"> </v>
      </c>
      <c r="G51" s="127" t="str">
        <f>IFERROR(VLOOKUP($E$6&amp;$A51,'Renewable Thermal Sites'!$A:$I,9,FALSE)," ")</f>
        <v xml:space="preserve"> </v>
      </c>
      <c r="H51" s="978"/>
      <c r="I51" s="974"/>
      <c r="J51" s="974"/>
      <c r="K51" s="672"/>
      <c r="L51" s="337"/>
    </row>
    <row r="52" spans="1:12" ht="16" thickBot="1" x14ac:dyDescent="0.4">
      <c r="A52" s="126">
        <v>7</v>
      </c>
      <c r="B52" s="669" t="str">
        <f>IFERROR(VLOOKUP($E$6&amp;$A52,'Renewable Thermal Sites'!$A:$I,5,FALSE)," ")</f>
        <v xml:space="preserve"> </v>
      </c>
      <c r="C52" s="669" t="str">
        <f>IFERROR(VLOOKUP($E$6&amp;$A52,'Renewable Thermal Sites'!$A:$I,6,FALSE)," ")</f>
        <v xml:space="preserve"> </v>
      </c>
      <c r="D52" s="669" t="str">
        <f>IFERROR(VLOOKUP($E$6&amp;$A52,'Renewable Thermal Sites'!$A:$I,7,FALSE)," ")</f>
        <v xml:space="preserve"> </v>
      </c>
      <c r="E52" s="669" t="str">
        <f>IFERROR(VLOOKUP($E$6&amp;$A52,'Renewable Thermal Sites'!$A:$I,8,FALSE)," ")</f>
        <v xml:space="preserve"> </v>
      </c>
      <c r="F52" s="669" t="str">
        <f>IFERROR(VLOOKUP($E$6&amp;$A52,'Renewable Thermal Sites'!$A:$I,4,FALSE)," ")</f>
        <v xml:space="preserve"> </v>
      </c>
      <c r="G52" s="127" t="str">
        <f>IFERROR(VLOOKUP($E$6&amp;$A52,'Renewable Thermal Sites'!$A:$I,9,FALSE)," ")</f>
        <v xml:space="preserve"> </v>
      </c>
      <c r="H52" s="978"/>
      <c r="I52" s="974"/>
      <c r="J52" s="974"/>
      <c r="K52" s="672"/>
      <c r="L52" s="337"/>
    </row>
    <row r="53" spans="1:12" ht="16" thickBot="1" x14ac:dyDescent="0.4">
      <c r="A53" s="126">
        <v>8</v>
      </c>
      <c r="B53" s="669" t="str">
        <f>IFERROR(VLOOKUP($E$6&amp;$A53,'Renewable Thermal Sites'!$A:$I,5,FALSE)," ")</f>
        <v xml:space="preserve"> </v>
      </c>
      <c r="C53" s="669" t="str">
        <f>IFERROR(VLOOKUP($E$6&amp;$A53,'Renewable Thermal Sites'!$A:$I,6,FALSE)," ")</f>
        <v xml:space="preserve"> </v>
      </c>
      <c r="D53" s="669" t="str">
        <f>IFERROR(VLOOKUP($E$6&amp;$A53,'Renewable Thermal Sites'!$A:$I,7,FALSE)," ")</f>
        <v xml:space="preserve"> </v>
      </c>
      <c r="E53" s="669" t="str">
        <f>IFERROR(VLOOKUP($E$6&amp;$A53,'Renewable Thermal Sites'!$A:$I,8,FALSE)," ")</f>
        <v xml:space="preserve"> </v>
      </c>
      <c r="F53" s="669" t="str">
        <f>IFERROR(VLOOKUP($E$6&amp;$A53,'Renewable Thermal Sites'!$A:$I,4,FALSE)," ")</f>
        <v xml:space="preserve"> </v>
      </c>
      <c r="G53" s="127" t="str">
        <f>IFERROR(VLOOKUP($E$6&amp;$A53,'Renewable Thermal Sites'!$A:$I,9,FALSE)," ")</f>
        <v xml:space="preserve"> </v>
      </c>
      <c r="H53" s="978"/>
      <c r="I53" s="974"/>
      <c r="J53" s="974"/>
      <c r="K53" s="672"/>
      <c r="L53" s="337"/>
    </row>
    <row r="54" spans="1:12" ht="16" thickBot="1" x14ac:dyDescent="0.4">
      <c r="A54" s="126">
        <v>9</v>
      </c>
      <c r="B54" s="669" t="str">
        <f>IFERROR(VLOOKUP($E$6&amp;$A54,'Renewable Thermal Sites'!$A:$I,5,FALSE)," ")</f>
        <v xml:space="preserve"> </v>
      </c>
      <c r="C54" s="669" t="str">
        <f>IFERROR(VLOOKUP($E$6&amp;$A54,'Renewable Thermal Sites'!$A:$I,6,FALSE)," ")</f>
        <v xml:space="preserve"> </v>
      </c>
      <c r="D54" s="669" t="str">
        <f>IFERROR(VLOOKUP($E$6&amp;$A54,'Renewable Thermal Sites'!$A:$I,7,FALSE)," ")</f>
        <v xml:space="preserve"> </v>
      </c>
      <c r="E54" s="669" t="str">
        <f>IFERROR(VLOOKUP($E$6&amp;$A54,'Renewable Thermal Sites'!$A:$I,8,FALSE)," ")</f>
        <v xml:space="preserve"> </v>
      </c>
      <c r="F54" s="669" t="str">
        <f>IFERROR(VLOOKUP($E$6&amp;$A54,'Renewable Thermal Sites'!$A:$I,4,FALSE)," ")</f>
        <v xml:space="preserve"> </v>
      </c>
      <c r="G54" s="127" t="str">
        <f>IFERROR(VLOOKUP($E$6&amp;$A54,'Renewable Thermal Sites'!$A:$I,9,FALSE)," ")</f>
        <v xml:space="preserve"> </v>
      </c>
      <c r="H54" s="978"/>
      <c r="I54" s="974"/>
      <c r="J54" s="974"/>
      <c r="K54" s="672"/>
      <c r="L54" s="337"/>
    </row>
    <row r="55" spans="1:12" ht="16" thickBot="1" x14ac:dyDescent="0.4">
      <c r="A55" s="126">
        <v>10</v>
      </c>
      <c r="B55" s="669" t="str">
        <f>IFERROR(VLOOKUP($E$6&amp;$A55,'Renewable Thermal Sites'!$A:$I,5,FALSE)," ")</f>
        <v xml:space="preserve"> </v>
      </c>
      <c r="C55" s="669" t="str">
        <f>IFERROR(VLOOKUP($E$6&amp;$A55,'Renewable Thermal Sites'!$A:$I,6,FALSE)," ")</f>
        <v xml:space="preserve"> </v>
      </c>
      <c r="D55" s="669" t="str">
        <f>IFERROR(VLOOKUP($E$6&amp;$A55,'Renewable Thermal Sites'!$A:$I,7,FALSE)," ")</f>
        <v xml:space="preserve"> </v>
      </c>
      <c r="E55" s="669" t="str">
        <f>IFERROR(VLOOKUP($E$6&amp;$A55,'Renewable Thermal Sites'!$A:$I,8,FALSE)," ")</f>
        <v xml:space="preserve"> </v>
      </c>
      <c r="F55" s="669" t="str">
        <f>IFERROR(VLOOKUP($E$6&amp;$A55,'Renewable Thermal Sites'!$A:$I,4,FALSE)," ")</f>
        <v xml:space="preserve"> </v>
      </c>
      <c r="G55" s="127" t="str">
        <f>IFERROR(VLOOKUP($E$6&amp;$A55,'Renewable Thermal Sites'!$A:$I,9,FALSE)," ")</f>
        <v xml:space="preserve"> </v>
      </c>
      <c r="H55" s="978"/>
      <c r="I55" s="974"/>
      <c r="J55" s="974"/>
      <c r="K55" s="672"/>
      <c r="L55" s="337"/>
    </row>
    <row r="56" spans="1:12" ht="19.5" customHeight="1" thickBot="1" x14ac:dyDescent="0.4">
      <c r="A56" s="564" t="s">
        <v>370</v>
      </c>
      <c r="B56" s="532"/>
      <c r="C56" s="532"/>
      <c r="D56" s="532"/>
      <c r="E56" s="532"/>
      <c r="F56" s="532"/>
      <c r="G56" s="532"/>
      <c r="H56" s="532"/>
      <c r="I56" s="532"/>
      <c r="J56" s="532"/>
      <c r="K56" s="532"/>
      <c r="L56" s="337"/>
    </row>
    <row r="57" spans="1:12" ht="16" thickBot="1" x14ac:dyDescent="0.4">
      <c r="A57" s="151">
        <v>1</v>
      </c>
      <c r="B57" s="374" t="s">
        <v>363</v>
      </c>
      <c r="C57" s="152"/>
      <c r="D57" s="153"/>
      <c r="E57" s="374" t="s">
        <v>317</v>
      </c>
      <c r="F57" s="374" t="s">
        <v>271</v>
      </c>
      <c r="G57" s="55"/>
      <c r="H57" s="402"/>
      <c r="I57" s="671"/>
      <c r="J57" s="671"/>
      <c r="K57" s="671"/>
      <c r="L57" s="337"/>
    </row>
    <row r="58" spans="1:12" ht="16" thickBot="1" x14ac:dyDescent="0.4">
      <c r="A58" s="151">
        <v>2</v>
      </c>
      <c r="B58" s="374" t="s">
        <v>363</v>
      </c>
      <c r="C58" s="152"/>
      <c r="D58" s="153"/>
      <c r="E58" s="374" t="s">
        <v>317</v>
      </c>
      <c r="F58" s="374" t="s">
        <v>271</v>
      </c>
      <c r="G58" s="55"/>
      <c r="H58" s="402"/>
      <c r="I58" s="671"/>
      <c r="J58" s="671"/>
      <c r="K58" s="671"/>
      <c r="L58" s="337"/>
    </row>
    <row r="59" spans="1:12" ht="16" thickBot="1" x14ac:dyDescent="0.4">
      <c r="A59" s="151">
        <v>3</v>
      </c>
      <c r="B59" s="374" t="s">
        <v>363</v>
      </c>
      <c r="C59" s="152"/>
      <c r="D59" s="153"/>
      <c r="E59" s="374" t="s">
        <v>317</v>
      </c>
      <c r="F59" s="374" t="s">
        <v>271</v>
      </c>
      <c r="G59" s="55"/>
      <c r="H59" s="402"/>
      <c r="I59" s="671"/>
      <c r="J59" s="671"/>
      <c r="K59" s="671"/>
      <c r="L59" s="337"/>
    </row>
    <row r="60" spans="1:12" ht="16" thickBot="1" x14ac:dyDescent="0.4">
      <c r="A60" s="151">
        <v>4</v>
      </c>
      <c r="B60" s="374" t="s">
        <v>363</v>
      </c>
      <c r="C60" s="152"/>
      <c r="D60" s="153"/>
      <c r="E60" s="374" t="s">
        <v>317</v>
      </c>
      <c r="F60" s="374" t="s">
        <v>271</v>
      </c>
      <c r="G60" s="55"/>
      <c r="H60" s="402"/>
      <c r="I60" s="671"/>
      <c r="J60" s="671"/>
      <c r="K60" s="671"/>
      <c r="L60" s="337"/>
    </row>
    <row r="61" spans="1:12" ht="17.25" customHeight="1" thickBot="1" x14ac:dyDescent="0.4">
      <c r="A61" s="151">
        <v>5</v>
      </c>
      <c r="B61" s="556" t="s">
        <v>363</v>
      </c>
      <c r="C61" s="122"/>
      <c r="D61" s="133"/>
      <c r="E61" s="123" t="s">
        <v>317</v>
      </c>
      <c r="F61" s="124" t="s">
        <v>271</v>
      </c>
      <c r="G61" s="124"/>
      <c r="H61" s="402"/>
      <c r="I61" s="671"/>
      <c r="J61" s="671"/>
      <c r="K61" s="671"/>
      <c r="L61" s="337"/>
    </row>
    <row r="62" spans="1:12" x14ac:dyDescent="0.35">
      <c r="A62" s="337"/>
      <c r="B62" s="337"/>
      <c r="C62" s="337"/>
      <c r="D62" s="347"/>
      <c r="E62" s="338"/>
      <c r="F62" s="337"/>
      <c r="G62" s="521"/>
      <c r="H62" s="337"/>
      <c r="K62" s="337"/>
      <c r="L62" s="337"/>
    </row>
    <row r="63" spans="1:12" ht="8.15" customHeight="1" x14ac:dyDescent="0.35">
      <c r="A63" s="337"/>
      <c r="B63" s="337"/>
      <c r="C63" s="337"/>
      <c r="D63" s="347"/>
      <c r="E63" s="337"/>
      <c r="F63" s="337"/>
      <c r="G63" s="521"/>
      <c r="H63" s="337"/>
      <c r="K63" s="337"/>
      <c r="L63" s="337"/>
    </row>
    <row r="64" spans="1:12" ht="18.75" customHeight="1" x14ac:dyDescent="0.35">
      <c r="A64" s="650" t="s">
        <v>371</v>
      </c>
      <c r="B64" s="650"/>
      <c r="C64" s="650"/>
      <c r="D64" s="650"/>
      <c r="E64" s="650"/>
      <c r="F64" s="650"/>
      <c r="G64" s="998"/>
      <c r="H64" s="650"/>
      <c r="I64" s="650"/>
      <c r="J64" s="650"/>
      <c r="K64" s="650"/>
      <c r="L64" s="337"/>
    </row>
    <row r="65" spans="1:12" ht="18.75" customHeight="1" x14ac:dyDescent="0.35">
      <c r="A65" s="650" t="s">
        <v>372</v>
      </c>
      <c r="B65" s="650"/>
      <c r="C65" s="650"/>
      <c r="D65" s="650"/>
      <c r="E65" s="650"/>
      <c r="F65" s="650"/>
      <c r="G65" s="998"/>
      <c r="H65" s="650"/>
      <c r="I65" s="650"/>
      <c r="J65" s="650"/>
      <c r="K65" s="650"/>
      <c r="L65" s="337"/>
    </row>
    <row r="66" spans="1:12" x14ac:dyDescent="0.35">
      <c r="A66" s="666" t="s">
        <v>373</v>
      </c>
      <c r="B66" s="666"/>
      <c r="C66" s="666"/>
      <c r="D66" s="666"/>
      <c r="E66" s="666"/>
      <c r="F66" s="666"/>
      <c r="G66" s="999"/>
      <c r="H66" s="666"/>
      <c r="I66" s="666"/>
      <c r="J66" s="666"/>
      <c r="K66" s="666"/>
      <c r="L66" s="337"/>
    </row>
    <row r="67" spans="1:12" x14ac:dyDescent="0.35">
      <c r="A67" s="670" t="s">
        <v>367</v>
      </c>
      <c r="B67" s="670"/>
      <c r="C67" s="670"/>
      <c r="D67" s="670"/>
      <c r="E67" s="670"/>
      <c r="F67" s="670"/>
      <c r="G67" s="1003"/>
      <c r="H67" s="670"/>
      <c r="I67" s="670"/>
      <c r="J67" s="670"/>
      <c r="K67" s="670"/>
      <c r="L67" s="337"/>
    </row>
    <row r="68" spans="1:12" ht="48" customHeight="1" thickBot="1" x14ac:dyDescent="0.4">
      <c r="A68" s="373"/>
      <c r="B68" s="373" t="s">
        <v>357</v>
      </c>
      <c r="C68" s="132" t="s">
        <v>374</v>
      </c>
      <c r="D68" s="201" t="s">
        <v>375</v>
      </c>
      <c r="E68" s="380" t="s">
        <v>376</v>
      </c>
      <c r="F68" s="380" t="s">
        <v>360</v>
      </c>
      <c r="G68" s="475" t="s">
        <v>1474</v>
      </c>
      <c r="H68" s="380" t="s">
        <v>377</v>
      </c>
      <c r="I68" s="395" t="s">
        <v>378</v>
      </c>
      <c r="J68" s="396" t="s">
        <v>379</v>
      </c>
      <c r="K68" s="375" t="s">
        <v>361</v>
      </c>
      <c r="L68" s="136"/>
    </row>
    <row r="69" spans="1:12" ht="16" thickBot="1" x14ac:dyDescent="0.4">
      <c r="A69" s="239">
        <v>1</v>
      </c>
      <c r="B69" s="239" t="str">
        <f>IFERROR(VLOOKUP($E$6&amp;$A69,'Energy Storage Source'!$A:$L,2,FALSE)," ")</f>
        <v xml:space="preserve"> </v>
      </c>
      <c r="C69" s="240" t="str">
        <f>IFERROR(VLOOKUP($E$6&amp;$A69,'Energy Storage Source'!$A:$L,3,FALSE)," ")</f>
        <v xml:space="preserve"> </v>
      </c>
      <c r="D69" s="240" t="str">
        <f>IFERROR(VLOOKUP($E$6&amp;$A69,'Energy Storage Source'!$A:$L,4,FALSE)," ")</f>
        <v xml:space="preserve"> </v>
      </c>
      <c r="E69" s="241" t="str">
        <f>IFERROR(VLOOKUP($E$6&amp;$A69,'Energy Storage Source'!$A:$L,5,FALSE)," ")</f>
        <v xml:space="preserve"> </v>
      </c>
      <c r="F69" s="241" t="str">
        <f>IFERROR(VLOOKUP($E$6&amp;$A69,'Energy Storage Source'!$A:$L,6,FALSE)," ")</f>
        <v xml:space="preserve"> </v>
      </c>
      <c r="G69" s="241" t="str">
        <f>IFERROR(VLOOKUP($E$6&amp;$A69,'Energy Storage Source'!$A:$L,7,FALSE)," ")</f>
        <v xml:space="preserve"> </v>
      </c>
      <c r="H69" s="242" t="str">
        <f>IFERROR(VLOOKUP($E$6&amp;$A69,'Energy Storage Source'!$A:$L,8,FALSE)," ")</f>
        <v xml:space="preserve"> </v>
      </c>
      <c r="I69" s="242" t="str">
        <f>IFERROR(VLOOKUP($E$6&amp;$A69,'Energy Storage Source'!$A:$L,9,FALSE)," ")</f>
        <v xml:space="preserve"> </v>
      </c>
      <c r="J69" s="242" t="str">
        <f>IFERROR(VLOOKUP($E$6&amp;$A69,'Energy Storage Source'!$A:$L,10,FALSE)," ")</f>
        <v xml:space="preserve"> </v>
      </c>
      <c r="K69" s="335"/>
      <c r="L69" s="136"/>
    </row>
    <row r="70" spans="1:12" ht="16" thickBot="1" x14ac:dyDescent="0.4">
      <c r="A70" s="239">
        <v>2</v>
      </c>
      <c r="B70" s="239" t="str">
        <f>IFERROR(VLOOKUP($E$6&amp;$A70,'Energy Storage Source'!$A:$L,2,FALSE)," ")</f>
        <v xml:space="preserve"> </v>
      </c>
      <c r="C70" s="240" t="str">
        <f>IFERROR(VLOOKUP($E$6&amp;$A70,'Energy Storage Source'!$A:$L,3,FALSE)," ")</f>
        <v xml:space="preserve"> </v>
      </c>
      <c r="D70" s="240" t="str">
        <f>IFERROR(VLOOKUP($E$6&amp;$A70,'Energy Storage Source'!$A:$L,4,FALSE)," ")</f>
        <v xml:space="preserve"> </v>
      </c>
      <c r="E70" s="241" t="str">
        <f>IFERROR(VLOOKUP($E$6&amp;$A70,'Energy Storage Source'!$A:$L,5,FALSE)," ")</f>
        <v xml:space="preserve"> </v>
      </c>
      <c r="F70" s="241" t="str">
        <f>IFERROR(VLOOKUP($E$6&amp;$A70,'Energy Storage Source'!$A:$L,6,FALSE)," ")</f>
        <v xml:space="preserve"> </v>
      </c>
      <c r="G70" s="241" t="str">
        <f>IFERROR(VLOOKUP($E$6&amp;$A70,'Energy Storage Source'!$A:$L,7,FALSE)," ")</f>
        <v xml:space="preserve"> </v>
      </c>
      <c r="H70" s="242" t="str">
        <f>IFERROR(VLOOKUP($E$6&amp;$A70,'Energy Storage Source'!$A:$L,8,FALSE)," ")</f>
        <v xml:space="preserve"> </v>
      </c>
      <c r="I70" s="242" t="str">
        <f>IFERROR(VLOOKUP($E$6&amp;$A70,'Energy Storage Source'!$A:$L,9,FALSE)," ")</f>
        <v xml:space="preserve"> </v>
      </c>
      <c r="J70" s="242" t="str">
        <f>IFERROR(VLOOKUP($E$6&amp;$A70,'Energy Storage Source'!$A:$L,10,FALSE)," ")</f>
        <v xml:space="preserve"> </v>
      </c>
      <c r="K70" s="335"/>
      <c r="L70" s="136"/>
    </row>
    <row r="71" spans="1:12" ht="16" thickBot="1" x14ac:dyDescent="0.4">
      <c r="A71" s="239">
        <v>3</v>
      </c>
      <c r="B71" s="239" t="str">
        <f>IFERROR(VLOOKUP($E$6&amp;$A71,'Energy Storage Source'!$A:$L,2,FALSE)," ")</f>
        <v xml:space="preserve"> </v>
      </c>
      <c r="C71" s="240" t="str">
        <f>IFERROR(VLOOKUP($E$6&amp;$A71,'Energy Storage Source'!$A:$L,3,FALSE)," ")</f>
        <v xml:space="preserve"> </v>
      </c>
      <c r="D71" s="240" t="str">
        <f>IFERROR(VLOOKUP($E$6&amp;$A71,'Energy Storage Source'!$A:$L,4,FALSE)," ")</f>
        <v xml:space="preserve"> </v>
      </c>
      <c r="E71" s="241" t="str">
        <f>IFERROR(VLOOKUP($E$6&amp;$A71,'Energy Storage Source'!$A:$L,5,FALSE)," ")</f>
        <v xml:space="preserve"> </v>
      </c>
      <c r="F71" s="241" t="str">
        <f>IFERROR(VLOOKUP($E$6&amp;$A71,'Energy Storage Source'!$A:$L,6,FALSE)," ")</f>
        <v xml:space="preserve"> </v>
      </c>
      <c r="G71" s="241" t="str">
        <f>IFERROR(VLOOKUP($E$6&amp;$A71,'Energy Storage Source'!$A:$L,7,FALSE)," ")</f>
        <v xml:space="preserve"> </v>
      </c>
      <c r="H71" s="242" t="str">
        <f>IFERROR(VLOOKUP($E$6&amp;$A71,'Energy Storage Source'!$A:$L,8,FALSE)," ")</f>
        <v xml:space="preserve"> </v>
      </c>
      <c r="I71" s="242" t="str">
        <f>IFERROR(VLOOKUP($E$6&amp;$A71,'Energy Storage Source'!$A:$L,9,FALSE)," ")</f>
        <v xml:space="preserve"> </v>
      </c>
      <c r="J71" s="242" t="str">
        <f>IFERROR(VLOOKUP($E$6&amp;$A71,'Energy Storage Source'!$A:$L,10,FALSE)," ")</f>
        <v xml:space="preserve"> </v>
      </c>
      <c r="K71" s="335"/>
      <c r="L71" s="136"/>
    </row>
    <row r="72" spans="1:12" ht="16" thickBot="1" x14ac:dyDescent="0.4">
      <c r="A72" s="239">
        <v>4</v>
      </c>
      <c r="B72" s="239" t="str">
        <f>IFERROR(VLOOKUP($E$6&amp;$A72,'Energy Storage Source'!$A:$L,2,FALSE)," ")</f>
        <v xml:space="preserve"> </v>
      </c>
      <c r="C72" s="240" t="str">
        <f>IFERROR(VLOOKUP($E$6&amp;$A72,'Energy Storage Source'!$A:$L,3,FALSE)," ")</f>
        <v xml:space="preserve"> </v>
      </c>
      <c r="D72" s="240" t="str">
        <f>IFERROR(VLOOKUP($E$6&amp;$A72,'Energy Storage Source'!$A:$L,4,FALSE)," ")</f>
        <v xml:space="preserve"> </v>
      </c>
      <c r="E72" s="241" t="str">
        <f>IFERROR(VLOOKUP($E$6&amp;$A72,'Energy Storage Source'!$A:$L,5,FALSE)," ")</f>
        <v xml:space="preserve"> </v>
      </c>
      <c r="F72" s="241" t="str">
        <f>IFERROR(VLOOKUP($E$6&amp;$A72,'Energy Storage Source'!$A:$L,6,FALSE)," ")</f>
        <v xml:space="preserve"> </v>
      </c>
      <c r="G72" s="241" t="str">
        <f>IFERROR(VLOOKUP($E$6&amp;$A72,'Energy Storage Source'!$A:$L,7,FALSE)," ")</f>
        <v xml:space="preserve"> </v>
      </c>
      <c r="H72" s="242" t="str">
        <f>IFERROR(VLOOKUP($E$6&amp;$A72,'Energy Storage Source'!$A:$L,8,FALSE)," ")</f>
        <v xml:space="preserve"> </v>
      </c>
      <c r="I72" s="242" t="str">
        <f>IFERROR(VLOOKUP($E$6&amp;$A72,'Energy Storage Source'!$A:$L,9,FALSE)," ")</f>
        <v xml:space="preserve"> </v>
      </c>
      <c r="J72" s="242" t="str">
        <f>IFERROR(VLOOKUP($E$6&amp;$A72,'Energy Storage Source'!$A:$L,10,FALSE)," ")</f>
        <v xml:space="preserve"> </v>
      </c>
      <c r="K72" s="335"/>
      <c r="L72" s="136"/>
    </row>
    <row r="73" spans="1:12" ht="16" thickBot="1" x14ac:dyDescent="0.4">
      <c r="A73" s="239">
        <v>5</v>
      </c>
      <c r="B73" s="239" t="str">
        <f>IFERROR(VLOOKUP($E$6&amp;$A73,'Energy Storage Source'!$A:$L,2,FALSE)," ")</f>
        <v xml:space="preserve"> </v>
      </c>
      <c r="C73" s="240" t="str">
        <f>IFERROR(VLOOKUP($E$6&amp;$A73,'Energy Storage Source'!$A:$L,3,FALSE)," ")</f>
        <v xml:space="preserve"> </v>
      </c>
      <c r="D73" s="240" t="str">
        <f>IFERROR(VLOOKUP($E$6&amp;$A73,'Energy Storage Source'!$A:$L,4,FALSE)," ")</f>
        <v xml:space="preserve"> </v>
      </c>
      <c r="E73" s="241" t="str">
        <f>IFERROR(VLOOKUP($E$6&amp;$A73,'Energy Storage Source'!$A:$L,5,FALSE)," ")</f>
        <v xml:space="preserve"> </v>
      </c>
      <c r="F73" s="241" t="str">
        <f>IFERROR(VLOOKUP($E$6&amp;$A73,'Energy Storage Source'!$A:$L,6,FALSE)," ")</f>
        <v xml:space="preserve"> </v>
      </c>
      <c r="G73" s="241" t="str">
        <f>IFERROR(VLOOKUP($E$6&amp;$A73,'Energy Storage Source'!$A:$L,7,FALSE)," ")</f>
        <v xml:space="preserve"> </v>
      </c>
      <c r="H73" s="242" t="str">
        <f>IFERROR(VLOOKUP($E$6&amp;$A73,'Energy Storage Source'!$A:$L,8,FALSE)," ")</f>
        <v xml:space="preserve"> </v>
      </c>
      <c r="I73" s="242" t="str">
        <f>IFERROR(VLOOKUP($E$6&amp;$A73,'Energy Storage Source'!$A:$L,9,FALSE)," ")</f>
        <v xml:space="preserve"> </v>
      </c>
      <c r="J73" s="242" t="str">
        <f>IFERROR(VLOOKUP($E$6&amp;$A73,'Energy Storage Source'!$A:$L,10,FALSE)," ")</f>
        <v xml:space="preserve"> </v>
      </c>
      <c r="K73" s="335"/>
      <c r="L73" s="136"/>
    </row>
    <row r="74" spans="1:12" ht="16" thickBot="1" x14ac:dyDescent="0.4">
      <c r="A74" s="566" t="s">
        <v>380</v>
      </c>
      <c r="B74" s="531"/>
      <c r="C74" s="531"/>
      <c r="D74" s="531"/>
      <c r="E74" s="531"/>
      <c r="F74" s="531"/>
      <c r="G74" s="531"/>
      <c r="H74" s="531"/>
      <c r="I74" s="532"/>
      <c r="J74" s="532"/>
      <c r="K74" s="531"/>
      <c r="L74" s="337"/>
    </row>
    <row r="75" spans="1:12" ht="16" thickBot="1" x14ac:dyDescent="0.4">
      <c r="A75" s="151"/>
      <c r="B75" s="374" t="s">
        <v>363</v>
      </c>
      <c r="C75" s="152" t="s">
        <v>295</v>
      </c>
      <c r="D75" s="153"/>
      <c r="E75" s="374"/>
      <c r="F75" s="374" t="s">
        <v>381</v>
      </c>
      <c r="G75" s="374"/>
      <c r="H75" s="374"/>
      <c r="I75" s="382" t="s">
        <v>216</v>
      </c>
      <c r="J75" s="382"/>
      <c r="K75" s="154"/>
      <c r="L75" s="337"/>
    </row>
    <row r="76" spans="1:12" ht="16" thickBot="1" x14ac:dyDescent="0.4">
      <c r="A76" s="151"/>
      <c r="B76" s="374" t="s">
        <v>363</v>
      </c>
      <c r="C76" s="152" t="s">
        <v>295</v>
      </c>
      <c r="D76" s="153"/>
      <c r="E76" s="374"/>
      <c r="F76" s="374" t="s">
        <v>381</v>
      </c>
      <c r="G76" s="374"/>
      <c r="H76" s="374"/>
      <c r="I76" s="382" t="s">
        <v>216</v>
      </c>
      <c r="J76" s="382"/>
      <c r="K76" s="154"/>
      <c r="L76" s="337"/>
    </row>
    <row r="77" spans="1:12" ht="16" thickBot="1" x14ac:dyDescent="0.4">
      <c r="A77" s="151"/>
      <c r="B77" s="374" t="s">
        <v>363</v>
      </c>
      <c r="C77" s="152" t="s">
        <v>295</v>
      </c>
      <c r="D77" s="153"/>
      <c r="E77" s="374"/>
      <c r="F77" s="374" t="s">
        <v>381</v>
      </c>
      <c r="G77" s="374"/>
      <c r="H77" s="374"/>
      <c r="I77" s="382" t="s">
        <v>216</v>
      </c>
      <c r="J77" s="382"/>
      <c r="K77" s="154"/>
      <c r="L77" s="337"/>
    </row>
    <row r="78" spans="1:12" ht="16" thickBot="1" x14ac:dyDescent="0.4">
      <c r="A78" s="151"/>
      <c r="B78" s="374" t="s">
        <v>363</v>
      </c>
      <c r="C78" s="152" t="s">
        <v>295</v>
      </c>
      <c r="D78" s="153"/>
      <c r="E78" s="374"/>
      <c r="F78" s="374" t="s">
        <v>381</v>
      </c>
      <c r="G78" s="374"/>
      <c r="H78" s="374"/>
      <c r="I78" s="382" t="s">
        <v>216</v>
      </c>
      <c r="J78" s="382"/>
      <c r="K78" s="154"/>
      <c r="L78" s="337"/>
    </row>
    <row r="79" spans="1:12" x14ac:dyDescent="0.35">
      <c r="A79" s="337"/>
      <c r="B79" s="337"/>
      <c r="C79" s="337"/>
      <c r="D79" s="347"/>
      <c r="E79" s="338"/>
      <c r="F79" s="337"/>
      <c r="G79" s="521"/>
      <c r="H79" s="337"/>
      <c r="K79" s="337"/>
      <c r="L79" s="337"/>
    </row>
    <row r="80" spans="1:12" x14ac:dyDescent="0.35">
      <c r="A80" s="337"/>
      <c r="B80" s="337"/>
      <c r="C80" s="337"/>
      <c r="D80" s="347"/>
      <c r="E80" s="338"/>
      <c r="F80" s="337"/>
      <c r="G80" s="521"/>
      <c r="H80" s="337"/>
      <c r="K80" s="337"/>
      <c r="L80" s="337"/>
    </row>
  </sheetData>
  <sheetProtection selectLockedCells="1"/>
  <mergeCells count="6">
    <mergeCell ref="I39:K39"/>
    <mergeCell ref="E6:F6"/>
    <mergeCell ref="C6:D6"/>
    <mergeCell ref="I36:K36"/>
    <mergeCell ref="I37:K37"/>
    <mergeCell ref="I38:K38"/>
  </mergeCells>
  <conditionalFormatting sqref="B19:B34">
    <cfRule type="expression" dxfId="18" priority="97">
      <formula>#REF!="in progress"</formula>
    </cfRule>
  </conditionalFormatting>
  <conditionalFormatting sqref="C19:G34">
    <cfRule type="expression" dxfId="17" priority="94">
      <formula>#REF!="in progress"</formula>
    </cfRule>
  </conditionalFormatting>
  <pageMargins left="0.7" right="0.7" top="0.75" bottom="0.75" header="0.3" footer="0.3"/>
  <pageSetup scale="45" fitToHeight="0" orientation="landscape" r:id="rId1"/>
  <ignoredErrors>
    <ignoredError sqref="C38:F39 F36 F37" unlockedFormula="1"/>
  </ignoredError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B00-000000000000}">
          <x14:formula1>
            <xm:f>Source!$O$2:$O$6</xm:f>
          </x14:formula1>
          <xm:sqref>E57:E61</xm:sqref>
        </x14:dataValidation>
        <x14:dataValidation type="list" allowBlank="1" showInputMessage="1" showErrorMessage="1" xr:uid="{00000000-0002-0000-0B00-000002000000}">
          <x14:formula1>
            <xm:f>Source!$B$1:$B$7</xm:f>
          </x14:formula1>
          <xm:sqref>F57:G61</xm:sqref>
        </x14:dataValidation>
        <x14:dataValidation type="list" allowBlank="1" showInputMessage="1" showErrorMessage="1" xr:uid="{00000000-0002-0000-0B00-000003000000}">
          <x14:formula1>
            <xm:f>Source!$A$1:$A$9</xm:f>
          </x14:formula1>
          <xm:sqref>E36:E39</xm:sqref>
        </x14:dataValidation>
        <x14:dataValidation type="list" allowBlank="1" showInputMessage="1" showErrorMessage="1" xr:uid="{00000000-0002-0000-0B00-000004000000}">
          <x14:formula1>
            <xm:f>Source!$AG$1:$AG$5</xm:f>
          </x14:formula1>
          <xm:sqref>C75:C78</xm:sqref>
        </x14:dataValidation>
        <x14:dataValidation type="list" allowBlank="1" showInputMessage="1" showErrorMessage="1" xr:uid="{00000000-0002-0000-0B00-000005000000}">
          <x14:formula1>
            <xm:f>Source!$AI$1:$AI$4</xm:f>
          </x14:formula1>
          <xm:sqref>F75:G78</xm:sqref>
        </x14:dataValidation>
        <x14:dataValidation type="list" allowBlank="1" showInputMessage="1" showErrorMessage="1" xr:uid="{C430A965-504C-514B-B380-73EE16520620}">
          <x14:formula1>
            <xm:f>Source!$AZ$1:$AZ$6</xm:f>
          </x14:formula1>
          <xm:sqref>I75:I78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0"/>
  <dimension ref="A1:Q33"/>
  <sheetViews>
    <sheetView showGridLines="0" zoomScale="70" zoomScaleNormal="70" workbookViewId="0">
      <selection activeCell="A20" sqref="A20"/>
    </sheetView>
  </sheetViews>
  <sheetFormatPr defaultColWidth="0" defaultRowHeight="15.5" zeroHeight="1" x14ac:dyDescent="0.35"/>
  <cols>
    <col min="1" max="1" width="22.26953125" style="138" customWidth="1"/>
    <col min="2" max="2" width="13" style="138" bestFit="1" customWidth="1"/>
    <col min="3" max="3" width="74.1796875" style="138" customWidth="1"/>
    <col min="4" max="4" width="83.1796875" style="138" customWidth="1"/>
    <col min="5" max="5" width="9.453125" style="138" customWidth="1"/>
    <col min="6" max="17" width="0" style="138" hidden="1" customWidth="1"/>
    <col min="18" max="16384" width="9.1796875" style="138" hidden="1"/>
  </cols>
  <sheetData>
    <row r="1" spans="1:11" s="339" customFormat="1" ht="20.5" customHeight="1" thickBot="1" x14ac:dyDescent="0.4">
      <c r="A1" s="687" t="s">
        <v>22</v>
      </c>
      <c r="B1" s="687"/>
      <c r="C1" s="687"/>
      <c r="D1" s="687"/>
    </row>
    <row r="2" spans="1:11" s="5" customFormat="1" ht="25" customHeight="1" x14ac:dyDescent="0.35">
      <c r="A2" s="558" t="s">
        <v>1707</v>
      </c>
      <c r="B2" s="679" t="s">
        <v>1760</v>
      </c>
      <c r="C2" s="680"/>
      <c r="D2" s="680"/>
      <c r="E2" s="9"/>
      <c r="F2" s="9"/>
      <c r="G2" s="9"/>
      <c r="H2" s="9"/>
      <c r="I2" s="9"/>
      <c r="J2" s="9"/>
      <c r="K2" s="9"/>
    </row>
    <row r="3" spans="1:11" s="5" customFormat="1" ht="19.5" customHeight="1" x14ac:dyDescent="0.35">
      <c r="A3" s="337"/>
      <c r="B3" s="337"/>
      <c r="C3" s="337"/>
      <c r="D3" s="337"/>
      <c r="E3" s="337"/>
      <c r="F3" s="337"/>
      <c r="G3" s="337"/>
      <c r="H3" s="337"/>
      <c r="I3" s="337"/>
      <c r="J3" s="337"/>
      <c r="K3" s="337"/>
    </row>
    <row r="4" spans="1:11" s="5" customFormat="1" ht="27" customHeight="1" thickBot="1" x14ac:dyDescent="0.4">
      <c r="A4" s="645" t="s">
        <v>1703</v>
      </c>
      <c r="B4" s="645"/>
      <c r="C4" s="645"/>
      <c r="D4" s="645"/>
      <c r="E4" s="337"/>
      <c r="F4" s="337"/>
      <c r="G4" s="337"/>
      <c r="H4" s="337"/>
      <c r="I4" s="337"/>
      <c r="J4" s="337"/>
      <c r="K4" s="337"/>
    </row>
    <row r="5" spans="1:11" s="4" customFormat="1" ht="52.5" customHeight="1" x14ac:dyDescent="0.45">
      <c r="A5" s="543" t="s">
        <v>650</v>
      </c>
      <c r="B5" s="543" t="s">
        <v>358</v>
      </c>
      <c r="C5" s="544" t="s">
        <v>1705</v>
      </c>
      <c r="D5" s="557" t="s">
        <v>1706</v>
      </c>
    </row>
    <row r="6" spans="1:11" s="5" customFormat="1" ht="15.75" customHeight="1" thickBot="1" x14ac:dyDescent="0.4">
      <c r="A6" s="534" t="s">
        <v>1761</v>
      </c>
      <c r="B6" s="534"/>
      <c r="C6" s="534"/>
      <c r="D6" s="534"/>
      <c r="E6" s="337"/>
      <c r="F6" s="337"/>
      <c r="G6" s="337"/>
      <c r="H6" s="337"/>
      <c r="I6" s="337"/>
      <c r="J6" s="337"/>
      <c r="K6" s="337"/>
    </row>
    <row r="7" spans="1:11" s="11" customFormat="1" ht="15.75" customHeight="1" thickBot="1" x14ac:dyDescent="0.4">
      <c r="A7" s="168"/>
      <c r="B7" s="169"/>
      <c r="C7" s="169"/>
      <c r="D7" s="677"/>
    </row>
    <row r="8" spans="1:11" s="11" customFormat="1" ht="15.75" customHeight="1" thickBot="1" x14ac:dyDescent="0.4">
      <c r="A8" s="168"/>
      <c r="B8" s="169"/>
      <c r="C8" s="169"/>
      <c r="D8" s="677"/>
    </row>
    <row r="9" spans="1:11" s="11" customFormat="1" ht="15.75" customHeight="1" thickBot="1" x14ac:dyDescent="0.4">
      <c r="A9" s="168"/>
      <c r="B9" s="169"/>
      <c r="C9" s="169"/>
      <c r="D9" s="677"/>
    </row>
    <row r="10" spans="1:11" s="11" customFormat="1" ht="15.75" customHeight="1" thickBot="1" x14ac:dyDescent="0.4">
      <c r="A10" s="168"/>
      <c r="B10" s="169"/>
      <c r="C10" s="169"/>
      <c r="D10" s="677"/>
    </row>
    <row r="11" spans="1:11" s="11" customFormat="1" ht="15.75" customHeight="1" thickBot="1" x14ac:dyDescent="0.4">
      <c r="A11" s="168"/>
      <c r="B11" s="169"/>
      <c r="C11" s="169"/>
      <c r="D11" s="677"/>
    </row>
    <row r="12" spans="1:11" s="11" customFormat="1" ht="15.75" customHeight="1" thickBot="1" x14ac:dyDescent="0.4">
      <c r="A12" s="168"/>
      <c r="B12" s="169"/>
      <c r="C12" s="169"/>
      <c r="D12" s="677"/>
    </row>
    <row r="13" spans="1:11" s="11" customFormat="1" ht="15.75" customHeight="1" thickBot="1" x14ac:dyDescent="0.4">
      <c r="A13" s="168"/>
      <c r="B13" s="169"/>
      <c r="C13" s="169"/>
      <c r="D13" s="502"/>
    </row>
    <row r="14" spans="1:11" s="11" customFormat="1" ht="15.75" customHeight="1" thickBot="1" x14ac:dyDescent="0.4">
      <c r="A14" s="168"/>
      <c r="B14" s="169"/>
      <c r="C14" s="169"/>
      <c r="D14" s="502"/>
    </row>
    <row r="15" spans="1:11" s="11" customFormat="1" ht="15.75" customHeight="1" thickBot="1" x14ac:dyDescent="0.4">
      <c r="A15" s="168"/>
      <c r="B15" s="169"/>
      <c r="C15" s="169"/>
      <c r="D15" s="502"/>
    </row>
    <row r="16" spans="1:11" s="11" customFormat="1" ht="15.75" customHeight="1" thickBot="1" x14ac:dyDescent="0.4">
      <c r="A16" s="168"/>
      <c r="B16" s="169"/>
      <c r="C16" s="169"/>
      <c r="D16" s="502"/>
    </row>
    <row r="17" spans="1:9" s="11" customFormat="1" ht="15.75" customHeight="1" thickBot="1" x14ac:dyDescent="0.4">
      <c r="A17" s="168"/>
      <c r="B17" s="169"/>
      <c r="C17" s="169"/>
      <c r="D17" s="677"/>
      <c r="E17" s="167"/>
    </row>
    <row r="18" spans="1:9" s="167" customFormat="1" ht="13.5" customHeight="1" x14ac:dyDescent="0.35">
      <c r="D18" s="170"/>
    </row>
    <row r="19" spans="1:9" s="11" customFormat="1" ht="15.75" customHeight="1" thickBot="1" x14ac:dyDescent="0.4">
      <c r="A19" s="678" t="s">
        <v>1704</v>
      </c>
      <c r="B19" s="678"/>
      <c r="C19" s="678"/>
      <c r="D19" s="678"/>
      <c r="E19" s="171"/>
      <c r="F19" s="172"/>
      <c r="G19" s="172"/>
      <c r="H19" s="172"/>
      <c r="I19" s="173"/>
    </row>
    <row r="20" spans="1:9" s="11" customFormat="1" ht="82.5" customHeight="1" x14ac:dyDescent="0.35">
      <c r="A20" s="817"/>
      <c r="B20" s="817"/>
      <c r="C20" s="817"/>
      <c r="D20" s="817"/>
      <c r="E20" s="174"/>
      <c r="F20" s="175"/>
      <c r="G20" s="175"/>
      <c r="H20" s="175"/>
      <c r="I20" s="176"/>
    </row>
    <row r="21" spans="1:9" s="167" customFormat="1" ht="18" customHeight="1" x14ac:dyDescent="0.35">
      <c r="A21" s="174"/>
      <c r="B21" s="174"/>
      <c r="C21" s="174"/>
      <c r="D21" s="174"/>
      <c r="E21" s="174"/>
      <c r="F21" s="174"/>
      <c r="G21" s="174"/>
      <c r="H21" s="174"/>
      <c r="I21" s="174"/>
    </row>
    <row r="22" spans="1:9" s="167" customFormat="1" ht="18" customHeight="1" x14ac:dyDescent="0.35"/>
    <row r="23" spans="1:9" ht="18" customHeight="1" x14ac:dyDescent="0.35">
      <c r="A23" s="336"/>
      <c r="B23" s="336"/>
      <c r="C23" s="336"/>
      <c r="D23" s="336"/>
      <c r="E23" s="336"/>
      <c r="F23" s="336"/>
      <c r="G23" s="336"/>
      <c r="H23" s="336"/>
      <c r="I23" s="336"/>
    </row>
    <row r="24" spans="1:9" ht="15.75" customHeight="1" x14ac:dyDescent="0.35">
      <c r="A24" s="336"/>
      <c r="B24" s="336"/>
      <c r="C24" s="336"/>
      <c r="D24" s="336"/>
      <c r="E24" s="336"/>
      <c r="F24" s="336"/>
      <c r="G24" s="336"/>
      <c r="H24" s="336"/>
      <c r="I24" s="336"/>
    </row>
    <row r="25" spans="1:9" ht="15.75" customHeight="1" x14ac:dyDescent="0.35">
      <c r="A25" s="336"/>
      <c r="B25" s="336"/>
      <c r="C25" s="336"/>
      <c r="D25" s="336"/>
      <c r="E25" s="336"/>
      <c r="F25" s="336"/>
      <c r="G25" s="336"/>
      <c r="H25" s="336"/>
      <c r="I25" s="336"/>
    </row>
    <row r="26" spans="1:9" ht="15.75" customHeight="1" x14ac:dyDescent="0.35">
      <c r="A26" s="336"/>
      <c r="B26" s="336"/>
      <c r="C26" s="336"/>
      <c r="D26" s="336"/>
      <c r="E26" s="336"/>
      <c r="F26" s="336"/>
      <c r="G26" s="336"/>
      <c r="H26" s="336"/>
      <c r="I26" s="336"/>
    </row>
    <row r="27" spans="1:9" hidden="1" x14ac:dyDescent="0.35">
      <c r="A27" s="336"/>
      <c r="B27" s="336"/>
      <c r="C27" s="336"/>
      <c r="D27" s="336"/>
      <c r="E27" s="336"/>
      <c r="F27" s="336"/>
      <c r="G27" s="336"/>
      <c r="H27" s="336"/>
      <c r="I27" s="336"/>
    </row>
    <row r="28" spans="1:9" hidden="1" x14ac:dyDescent="0.35">
      <c r="A28" s="336"/>
      <c r="B28" s="336"/>
      <c r="C28" s="336"/>
      <c r="D28" s="336"/>
      <c r="E28" s="336"/>
      <c r="F28" s="336"/>
      <c r="G28" s="336"/>
      <c r="H28" s="336"/>
      <c r="I28" s="336"/>
    </row>
    <row r="29" spans="1:9" hidden="1" x14ac:dyDescent="0.35">
      <c r="A29" s="336"/>
      <c r="B29" s="336"/>
      <c r="C29" s="336"/>
      <c r="D29" s="336"/>
      <c r="E29" s="336"/>
      <c r="F29" s="336"/>
      <c r="G29" s="336"/>
      <c r="H29" s="336"/>
      <c r="I29" s="336"/>
    </row>
    <row r="30" spans="1:9" hidden="1" x14ac:dyDescent="0.35">
      <c r="A30" s="336"/>
      <c r="B30" s="336"/>
      <c r="C30" s="336"/>
      <c r="D30" s="336"/>
      <c r="E30" s="336"/>
      <c r="F30" s="336"/>
      <c r="G30" s="336"/>
      <c r="H30" s="336"/>
      <c r="I30" s="336"/>
    </row>
    <row r="31" spans="1:9" x14ac:dyDescent="0.35"/>
    <row r="32" spans="1:9" x14ac:dyDescent="0.35"/>
    <row r="33" x14ac:dyDescent="0.35"/>
  </sheetData>
  <sheetProtection selectLockedCells="1"/>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B2446-8FA5-43EA-B80A-11D455DCB600}">
  <dimension ref="A1:Q39"/>
  <sheetViews>
    <sheetView showGridLines="0" topLeftCell="A28" zoomScale="70" zoomScaleNormal="70" workbookViewId="0">
      <selection activeCell="A38" sqref="A38"/>
    </sheetView>
  </sheetViews>
  <sheetFormatPr defaultColWidth="0" defaultRowHeight="16" customHeight="1" x14ac:dyDescent="0.35"/>
  <cols>
    <col min="1" max="1" width="22.26953125" style="138" customWidth="1"/>
    <col min="2" max="2" width="20.54296875" style="138" customWidth="1"/>
    <col min="3" max="3" width="74.1796875" style="138" customWidth="1"/>
    <col min="4" max="4" width="70.1796875" style="138" customWidth="1"/>
    <col min="5" max="5" width="9.453125" style="138" customWidth="1"/>
    <col min="6" max="17" width="0" style="138" hidden="1" customWidth="1"/>
    <col min="18" max="16384" width="9.1796875" style="138" hidden="1"/>
  </cols>
  <sheetData>
    <row r="1" spans="1:11" s="681" customFormat="1" ht="23.5" customHeight="1" thickBot="1" x14ac:dyDescent="0.4">
      <c r="A1" s="682" t="s">
        <v>22</v>
      </c>
      <c r="B1" s="682"/>
      <c r="C1" s="682"/>
      <c r="D1" s="682"/>
    </row>
    <row r="2" spans="1:11" s="5" customFormat="1" ht="30.5" customHeight="1" x14ac:dyDescent="0.35">
      <c r="A2" s="558" t="s">
        <v>1708</v>
      </c>
      <c r="B2" s="1041" t="s">
        <v>1762</v>
      </c>
      <c r="C2" s="1042"/>
      <c r="D2" s="1042"/>
      <c r="E2" s="9"/>
      <c r="F2" s="9"/>
      <c r="G2" s="9"/>
      <c r="H2" s="9"/>
      <c r="I2" s="9"/>
      <c r="J2" s="9"/>
      <c r="K2" s="9"/>
    </row>
    <row r="3" spans="1:11" s="5" customFormat="1" ht="24.5" customHeight="1" x14ac:dyDescent="0.35">
      <c r="A3" s="337"/>
      <c r="B3" s="337"/>
      <c r="C3" s="337"/>
      <c r="D3" s="337"/>
      <c r="E3" s="337"/>
      <c r="F3" s="337"/>
      <c r="G3" s="337"/>
      <c r="H3" s="337"/>
      <c r="I3" s="337"/>
      <c r="J3" s="337"/>
      <c r="K3" s="337"/>
    </row>
    <row r="4" spans="1:11" s="5" customFormat="1" ht="32" customHeight="1" thickBot="1" x14ac:dyDescent="0.4">
      <c r="A4" s="645" t="s">
        <v>1708</v>
      </c>
      <c r="B4" s="645"/>
      <c r="C4" s="645"/>
      <c r="D4" s="645"/>
      <c r="E4" s="337"/>
      <c r="F4" s="337"/>
      <c r="G4" s="337"/>
      <c r="H4" s="337"/>
      <c r="I4" s="337"/>
      <c r="J4" s="337"/>
      <c r="K4" s="337"/>
    </row>
    <row r="5" spans="1:11" s="5" customFormat="1" ht="23.5" customHeight="1" x14ac:dyDescent="0.35">
      <c r="A5" s="503"/>
      <c r="B5" s="503"/>
      <c r="C5" s="503"/>
      <c r="D5" s="503"/>
      <c r="E5" s="337"/>
      <c r="F5" s="337"/>
      <c r="G5" s="337"/>
      <c r="H5" s="337"/>
      <c r="I5" s="337"/>
      <c r="J5" s="337"/>
      <c r="K5" s="337"/>
    </row>
    <row r="6" spans="1:11" s="167" customFormat="1" ht="20.5" customHeight="1" x14ac:dyDescent="0.35">
      <c r="A6" s="683" t="s">
        <v>1712</v>
      </c>
      <c r="B6" s="683"/>
      <c r="C6" s="683"/>
      <c r="D6" s="683"/>
    </row>
    <row r="7" spans="1:11" s="167" customFormat="1" ht="42" customHeight="1" thickBot="1" x14ac:dyDescent="0.4">
      <c r="A7" s="543" t="s">
        <v>265</v>
      </c>
      <c r="B7" s="543" t="s">
        <v>1709</v>
      </c>
      <c r="C7" s="544" t="s">
        <v>1710</v>
      </c>
      <c r="D7" s="544" t="s">
        <v>1711</v>
      </c>
    </row>
    <row r="8" spans="1:11" s="167" customFormat="1" ht="13.5" customHeight="1" thickBot="1" x14ac:dyDescent="0.4">
      <c r="A8" s="168"/>
      <c r="B8" s="169"/>
      <c r="C8" s="169"/>
      <c r="D8" s="502"/>
    </row>
    <row r="9" spans="1:11" s="167" customFormat="1" ht="13.5" customHeight="1" thickBot="1" x14ac:dyDescent="0.4">
      <c r="A9" s="168"/>
      <c r="B9" s="169"/>
      <c r="C9" s="169"/>
      <c r="D9" s="502"/>
    </row>
    <row r="10" spans="1:11" s="167" customFormat="1" ht="13.5" customHeight="1" thickBot="1" x14ac:dyDescent="0.4">
      <c r="A10" s="168"/>
      <c r="B10" s="169"/>
      <c r="C10" s="169"/>
      <c r="D10" s="502"/>
    </row>
    <row r="11" spans="1:11" s="167" customFormat="1" ht="13.5" customHeight="1" thickBot="1" x14ac:dyDescent="0.4">
      <c r="A11" s="168"/>
      <c r="B11" s="169"/>
      <c r="C11" s="169"/>
      <c r="D11" s="502"/>
    </row>
    <row r="12" spans="1:11" s="167" customFormat="1" ht="13.5" customHeight="1" thickBot="1" x14ac:dyDescent="0.4">
      <c r="A12" s="168"/>
      <c r="B12" s="169"/>
      <c r="C12" s="169"/>
      <c r="D12" s="502"/>
    </row>
    <row r="13" spans="1:11" s="167" customFormat="1" ht="13.5" customHeight="1" thickBot="1" x14ac:dyDescent="0.4">
      <c r="A13" s="168"/>
      <c r="B13" s="169"/>
      <c r="C13" s="169"/>
      <c r="D13" s="502"/>
    </row>
    <row r="14" spans="1:11" s="167" customFormat="1" ht="16" customHeight="1" x14ac:dyDescent="0.35">
      <c r="D14" s="170"/>
    </row>
    <row r="15" spans="1:11" s="167" customFormat="1" ht="16" customHeight="1" x14ac:dyDescent="0.35">
      <c r="D15" s="170"/>
    </row>
    <row r="16" spans="1:11" s="11" customFormat="1" ht="16" customHeight="1" thickBot="1" x14ac:dyDescent="0.4">
      <c r="A16" s="678" t="s">
        <v>1728</v>
      </c>
      <c r="B16" s="678"/>
      <c r="C16" s="678"/>
      <c r="D16" s="296" t="s">
        <v>216</v>
      </c>
      <c r="E16" s="171"/>
      <c r="F16" s="172"/>
      <c r="G16" s="172"/>
      <c r="H16" s="172"/>
      <c r="I16" s="173"/>
    </row>
    <row r="17" spans="1:9" s="11" customFormat="1" ht="16" customHeight="1" x14ac:dyDescent="0.35">
      <c r="A17" s="535" t="s">
        <v>1713</v>
      </c>
      <c r="B17" s="535"/>
      <c r="C17" s="535"/>
      <c r="D17" s="535"/>
      <c r="E17" s="171"/>
      <c r="F17" s="504"/>
      <c r="G17" s="504"/>
      <c r="H17" s="504"/>
      <c r="I17" s="505"/>
    </row>
    <row r="18" spans="1:9" s="11" customFormat="1" ht="66" customHeight="1" x14ac:dyDescent="0.35">
      <c r="A18" s="817"/>
      <c r="B18" s="817"/>
      <c r="C18" s="817"/>
      <c r="D18" s="817"/>
      <c r="E18" s="174"/>
      <c r="F18" s="175"/>
      <c r="G18" s="175"/>
      <c r="H18" s="175"/>
      <c r="I18" s="176"/>
    </row>
    <row r="19" spans="1:9" s="167" customFormat="1" ht="16" customHeight="1" x14ac:dyDescent="0.35">
      <c r="A19" s="174"/>
      <c r="B19" s="174"/>
      <c r="C19" s="174"/>
      <c r="D19" s="174"/>
      <c r="E19" s="174"/>
      <c r="F19" s="174"/>
      <c r="G19" s="174"/>
      <c r="H19" s="174"/>
      <c r="I19" s="174"/>
    </row>
    <row r="20" spans="1:9" ht="16" customHeight="1" thickBot="1" x14ac:dyDescent="0.4">
      <c r="A20" s="678" t="s">
        <v>1714</v>
      </c>
      <c r="B20" s="678"/>
      <c r="C20" s="678"/>
      <c r="D20" s="678"/>
      <c r="E20" s="336"/>
      <c r="F20" s="336"/>
      <c r="G20" s="336"/>
      <c r="H20" s="336"/>
      <c r="I20" s="336"/>
    </row>
    <row r="21" spans="1:9" ht="16" customHeight="1" x14ac:dyDescent="0.35">
      <c r="A21" s="507" t="b">
        <v>0</v>
      </c>
      <c r="B21" s="684" t="s">
        <v>1715</v>
      </c>
      <c r="C21" s="684"/>
      <c r="D21" s="506"/>
      <c r="E21" s="336"/>
      <c r="F21" s="336"/>
      <c r="G21" s="336"/>
      <c r="H21" s="336"/>
      <c r="I21" s="336"/>
    </row>
    <row r="22" spans="1:9" ht="16" customHeight="1" x14ac:dyDescent="0.35">
      <c r="A22" s="507" t="b">
        <v>0</v>
      </c>
      <c r="B22" s="685" t="s">
        <v>1716</v>
      </c>
      <c r="C22" s="685"/>
      <c r="D22" s="506"/>
      <c r="E22" s="336"/>
      <c r="F22" s="336"/>
      <c r="G22" s="336"/>
      <c r="H22" s="336"/>
      <c r="I22" s="336"/>
    </row>
    <row r="23" spans="1:9" ht="16" customHeight="1" x14ac:dyDescent="0.35">
      <c r="A23" s="507" t="b">
        <v>0</v>
      </c>
      <c r="B23" s="685" t="s">
        <v>1717</v>
      </c>
      <c r="C23" s="685"/>
      <c r="D23" s="506"/>
      <c r="E23" s="336"/>
      <c r="F23" s="336"/>
      <c r="G23" s="336"/>
      <c r="H23" s="336"/>
      <c r="I23" s="336"/>
    </row>
    <row r="24" spans="1:9" ht="21" customHeight="1" thickBot="1" x14ac:dyDescent="0.4">
      <c r="A24" s="508" t="s">
        <v>1729</v>
      </c>
      <c r="B24" s="818"/>
      <c r="C24" s="818"/>
      <c r="D24" s="818"/>
      <c r="E24" s="336"/>
      <c r="F24" s="336"/>
      <c r="G24" s="336"/>
      <c r="H24" s="336"/>
      <c r="I24" s="336"/>
    </row>
    <row r="25" spans="1:9" ht="16" customHeight="1" x14ac:dyDescent="0.35">
      <c r="A25" s="336"/>
      <c r="B25" s="336"/>
      <c r="C25" s="336"/>
      <c r="D25" s="336"/>
      <c r="E25" s="336"/>
      <c r="F25" s="336"/>
      <c r="G25" s="336"/>
      <c r="H25" s="336"/>
      <c r="I25" s="336"/>
    </row>
    <row r="26" spans="1:9" ht="16" customHeight="1" thickBot="1" x14ac:dyDescent="0.4">
      <c r="A26" s="678" t="s">
        <v>1718</v>
      </c>
      <c r="B26" s="678"/>
      <c r="C26" s="678"/>
      <c r="D26" s="678"/>
    </row>
    <row r="27" spans="1:9" ht="16" customHeight="1" x14ac:dyDescent="0.35">
      <c r="A27" s="507" t="b">
        <v>0</v>
      </c>
      <c r="B27" s="684" t="s">
        <v>1721</v>
      </c>
      <c r="C27" s="684"/>
      <c r="D27" s="506"/>
    </row>
    <row r="28" spans="1:9" ht="16" customHeight="1" x14ac:dyDescent="0.35">
      <c r="A28" s="507" t="b">
        <v>0</v>
      </c>
      <c r="B28" s="685" t="s">
        <v>1719</v>
      </c>
      <c r="C28" s="685"/>
      <c r="D28" s="506"/>
    </row>
    <row r="29" spans="1:9" ht="16" customHeight="1" x14ac:dyDescent="0.35">
      <c r="A29" s="507" t="b">
        <v>0</v>
      </c>
      <c r="B29" s="685" t="s">
        <v>1720</v>
      </c>
      <c r="C29" s="685"/>
      <c r="D29" s="506"/>
    </row>
    <row r="30" spans="1:9" ht="16" customHeight="1" x14ac:dyDescent="0.35">
      <c r="A30" s="507" t="b">
        <v>0</v>
      </c>
      <c r="B30" s="685" t="s">
        <v>1722</v>
      </c>
      <c r="C30" s="685"/>
      <c r="D30" s="506"/>
    </row>
    <row r="31" spans="1:9" ht="16" customHeight="1" x14ac:dyDescent="0.35">
      <c r="A31" s="507" t="b">
        <v>0</v>
      </c>
      <c r="B31" s="685" t="s">
        <v>1723</v>
      </c>
      <c r="C31" s="685"/>
      <c r="D31" s="506"/>
    </row>
    <row r="32" spans="1:9" ht="16" customHeight="1" x14ac:dyDescent="0.35">
      <c r="A32" s="507" t="b">
        <v>0</v>
      </c>
      <c r="B32" s="685" t="s">
        <v>1724</v>
      </c>
      <c r="C32" s="685"/>
      <c r="D32" s="506"/>
    </row>
    <row r="33" spans="1:4" ht="16" customHeight="1" x14ac:dyDescent="0.35">
      <c r="A33" s="507" t="b">
        <v>0</v>
      </c>
      <c r="B33" s="685" t="s">
        <v>1725</v>
      </c>
      <c r="C33" s="685"/>
      <c r="D33" s="506"/>
    </row>
    <row r="34" spans="1:4" ht="16" customHeight="1" x14ac:dyDescent="0.35">
      <c r="A34" s="507" t="b">
        <v>0</v>
      </c>
      <c r="B34" s="685" t="s">
        <v>1726</v>
      </c>
      <c r="C34" s="685"/>
      <c r="D34" s="506"/>
    </row>
    <row r="35" spans="1:4" ht="16" customHeight="1" x14ac:dyDescent="0.35">
      <c r="A35" s="507" t="b">
        <v>0</v>
      </c>
      <c r="B35" s="685" t="s">
        <v>1717</v>
      </c>
      <c r="C35" s="685"/>
      <c r="D35" s="506"/>
    </row>
    <row r="36" spans="1:4" ht="24" customHeight="1" thickBot="1" x14ac:dyDescent="0.4">
      <c r="A36" s="508" t="s">
        <v>1729</v>
      </c>
      <c r="B36" s="818"/>
      <c r="C36" s="818"/>
      <c r="D36" s="818"/>
    </row>
    <row r="38" spans="1:4" ht="16" customHeight="1" thickBot="1" x14ac:dyDescent="0.4">
      <c r="A38" s="678" t="s">
        <v>1727</v>
      </c>
      <c r="B38" s="678"/>
      <c r="C38" s="678"/>
      <c r="D38" s="678"/>
    </row>
    <row r="39" spans="1:4" ht="75.5" customHeight="1" x14ac:dyDescent="0.35">
      <c r="A39" s="817"/>
      <c r="B39" s="817"/>
      <c r="C39" s="817"/>
      <c r="D39" s="817"/>
    </row>
  </sheetData>
  <sheetProtection selectLockedCells="1"/>
  <mergeCells count="1">
    <mergeCell ref="B2:D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EB95444-F9EB-47F3-BDB7-5320673E1CDD}">
          <x14:formula1>
            <xm:f>Source!$I$1:$I$3</xm:f>
          </x14:formula1>
          <xm:sqref>D16</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407"/>
  <sheetViews>
    <sheetView zoomScale="75" workbookViewId="0">
      <selection activeCell="F1" sqref="F1:F1048576"/>
    </sheetView>
  </sheetViews>
  <sheetFormatPr defaultColWidth="8.81640625" defaultRowHeight="14.5" x14ac:dyDescent="0.35"/>
  <cols>
    <col min="1" max="1" width="31" bestFit="1" customWidth="1"/>
    <col min="2" max="2" width="9.7265625" bestFit="1" customWidth="1"/>
    <col min="3" max="3" width="14.7265625" customWidth="1"/>
    <col min="4" max="4" width="36.453125" customWidth="1"/>
    <col min="5" max="5" width="19" style="912" bestFit="1" customWidth="1"/>
    <col min="6" max="6" width="18.1796875" style="987" customWidth="1"/>
    <col min="7" max="7" width="12.7265625" customWidth="1"/>
    <col min="10" max="10" width="15.26953125" bestFit="1" customWidth="1"/>
  </cols>
  <sheetData>
    <row r="1" spans="1:7" x14ac:dyDescent="0.35">
      <c r="A1" s="914" t="s">
        <v>651</v>
      </c>
      <c r="B1" s="915" t="s">
        <v>652</v>
      </c>
      <c r="C1" s="915" t="s">
        <v>653</v>
      </c>
      <c r="D1" s="915" t="s">
        <v>385</v>
      </c>
      <c r="E1" s="916" t="s">
        <v>654</v>
      </c>
      <c r="F1" s="980" t="s">
        <v>655</v>
      </c>
      <c r="G1" s="915" t="s">
        <v>386</v>
      </c>
    </row>
    <row r="2" spans="1:7" x14ac:dyDescent="0.35">
      <c r="A2" s="31" t="str">
        <f t="shared" ref="A2:A98" si="0">D2&amp;G2</f>
        <v>Berkshire Community College2024</v>
      </c>
      <c r="B2" s="903">
        <v>2024</v>
      </c>
      <c r="C2" s="904" t="s">
        <v>405</v>
      </c>
      <c r="D2" s="903" t="s">
        <v>1800</v>
      </c>
      <c r="E2" s="905">
        <v>714610</v>
      </c>
      <c r="F2" s="987">
        <v>35437</v>
      </c>
      <c r="G2" s="903">
        <v>2024</v>
      </c>
    </row>
    <row r="3" spans="1:7" x14ac:dyDescent="0.35">
      <c r="A3" s="31" t="str">
        <f t="shared" si="0"/>
        <v>Berkshire Community College2025</v>
      </c>
      <c r="B3" s="903">
        <v>2025</v>
      </c>
      <c r="C3" s="904" t="s">
        <v>405</v>
      </c>
      <c r="D3" s="903" t="s">
        <v>1800</v>
      </c>
      <c r="E3" s="438">
        <v>720843</v>
      </c>
      <c r="F3" s="985">
        <v>31813</v>
      </c>
      <c r="G3" s="903">
        <v>2025</v>
      </c>
    </row>
    <row r="4" spans="1:7" x14ac:dyDescent="0.35">
      <c r="A4" s="31" t="str">
        <f t="shared" si="0"/>
        <v>Bridgewater State University2013</v>
      </c>
      <c r="B4" s="906">
        <v>2013</v>
      </c>
      <c r="C4" s="904" t="s">
        <v>405</v>
      </c>
      <c r="D4" s="904" t="s">
        <v>58</v>
      </c>
      <c r="E4" s="253">
        <v>3824448</v>
      </c>
      <c r="F4" s="981">
        <v>451713</v>
      </c>
      <c r="G4" s="906">
        <v>2013</v>
      </c>
    </row>
    <row r="5" spans="1:7" x14ac:dyDescent="0.35">
      <c r="A5" s="31" t="str">
        <f t="shared" si="0"/>
        <v>Bridgewater State University2014</v>
      </c>
      <c r="B5" s="906">
        <v>2014</v>
      </c>
      <c r="C5" s="904" t="s">
        <v>405</v>
      </c>
      <c r="D5" s="904" t="s">
        <v>58</v>
      </c>
      <c r="E5" s="253">
        <v>32893340</v>
      </c>
      <c r="F5" s="981">
        <v>550109</v>
      </c>
      <c r="G5" s="906">
        <v>2014</v>
      </c>
    </row>
    <row r="6" spans="1:7" x14ac:dyDescent="0.35">
      <c r="A6" s="31" t="str">
        <f t="shared" si="0"/>
        <v>Bridgewater State University2015</v>
      </c>
      <c r="B6" s="906">
        <v>2015</v>
      </c>
      <c r="C6" s="904" t="s">
        <v>405</v>
      </c>
      <c r="D6" s="904" t="s">
        <v>58</v>
      </c>
      <c r="E6" s="253">
        <v>29569820</v>
      </c>
      <c r="F6" s="981">
        <v>489407</v>
      </c>
      <c r="G6" s="906">
        <v>2015</v>
      </c>
    </row>
    <row r="7" spans="1:7" x14ac:dyDescent="0.35">
      <c r="A7" s="31" t="str">
        <f t="shared" si="0"/>
        <v>Bridgewater State University2016</v>
      </c>
      <c r="B7" s="906">
        <v>2016</v>
      </c>
      <c r="C7" s="904" t="s">
        <v>405</v>
      </c>
      <c r="D7" s="904" t="s">
        <v>58</v>
      </c>
      <c r="E7" s="253">
        <v>26859254.030000001</v>
      </c>
      <c r="F7" s="981">
        <v>495001.42</v>
      </c>
      <c r="G7" s="906">
        <v>2016</v>
      </c>
    </row>
    <row r="8" spans="1:7" x14ac:dyDescent="0.35">
      <c r="A8" s="31" t="str">
        <f t="shared" si="0"/>
        <v>Bridgewater State University2017</v>
      </c>
      <c r="B8" s="906">
        <v>2017</v>
      </c>
      <c r="C8" s="904" t="s">
        <v>405</v>
      </c>
      <c r="D8" s="904" t="s">
        <v>58</v>
      </c>
      <c r="E8" s="253">
        <v>31196085.190000001</v>
      </c>
      <c r="F8" s="981">
        <v>537727.76</v>
      </c>
      <c r="G8" s="906">
        <v>2017</v>
      </c>
    </row>
    <row r="9" spans="1:7" x14ac:dyDescent="0.35">
      <c r="A9" s="31" t="str">
        <f t="shared" si="0"/>
        <v>Bridgewater State University2018</v>
      </c>
      <c r="B9" s="906">
        <v>2018</v>
      </c>
      <c r="C9" s="904" t="s">
        <v>405</v>
      </c>
      <c r="D9" s="904" t="s">
        <v>58</v>
      </c>
      <c r="E9" s="253">
        <v>33115512</v>
      </c>
      <c r="F9" s="981">
        <v>622299.75</v>
      </c>
      <c r="G9" s="906">
        <v>2018</v>
      </c>
    </row>
    <row r="10" spans="1:7" x14ac:dyDescent="0.35">
      <c r="A10" s="31" t="str">
        <f t="shared" ref="A10:A16" si="1">D10&amp;G10</f>
        <v>Bridgewater State University2019</v>
      </c>
      <c r="B10" s="906">
        <v>2019</v>
      </c>
      <c r="C10" s="904" t="s">
        <v>405</v>
      </c>
      <c r="D10" s="904" t="s">
        <v>58</v>
      </c>
      <c r="E10" s="253">
        <v>28146950.649999999</v>
      </c>
      <c r="F10" s="981">
        <v>536928</v>
      </c>
      <c r="G10" s="906">
        <v>2019</v>
      </c>
    </row>
    <row r="11" spans="1:7" x14ac:dyDescent="0.35">
      <c r="A11" s="31" t="str">
        <f t="shared" si="1"/>
        <v>Bridgewater State University2020</v>
      </c>
      <c r="B11" s="906">
        <v>2020</v>
      </c>
      <c r="C11" s="904" t="s">
        <v>405</v>
      </c>
      <c r="D11" s="904" t="s">
        <v>58</v>
      </c>
      <c r="E11" s="253">
        <v>4154200</v>
      </c>
      <c r="F11" s="981">
        <v>585907.51</v>
      </c>
      <c r="G11" s="906">
        <v>2020</v>
      </c>
    </row>
    <row r="12" spans="1:7" x14ac:dyDescent="0.35">
      <c r="A12" s="31" t="str">
        <f t="shared" si="1"/>
        <v>Bridgewater State University2021</v>
      </c>
      <c r="B12" s="906">
        <v>2021</v>
      </c>
      <c r="C12" s="904" t="s">
        <v>405</v>
      </c>
      <c r="D12" s="904" t="s">
        <v>58</v>
      </c>
      <c r="E12" s="253">
        <v>2171100</v>
      </c>
      <c r="F12" s="981">
        <v>313384.84999999998</v>
      </c>
      <c r="G12" s="906">
        <v>2021</v>
      </c>
    </row>
    <row r="13" spans="1:7" x14ac:dyDescent="0.35">
      <c r="A13" s="31" t="str">
        <f t="shared" si="1"/>
        <v>Bridgewater State University2022</v>
      </c>
      <c r="B13" s="906">
        <v>2022</v>
      </c>
      <c r="C13" s="904" t="s">
        <v>405</v>
      </c>
      <c r="D13" s="904" t="s">
        <v>58</v>
      </c>
      <c r="E13" s="253" t="s">
        <v>656</v>
      </c>
      <c r="F13" s="981">
        <v>520999.33</v>
      </c>
      <c r="G13" s="906">
        <v>2022</v>
      </c>
    </row>
    <row r="14" spans="1:7" x14ac:dyDescent="0.35">
      <c r="A14" s="31" t="str">
        <f t="shared" si="1"/>
        <v>Bridgewater State University2023</v>
      </c>
      <c r="B14" s="906">
        <v>2023</v>
      </c>
      <c r="C14" s="904" t="s">
        <v>405</v>
      </c>
      <c r="D14" s="904" t="s">
        <v>58</v>
      </c>
      <c r="E14" s="438">
        <v>4071100</v>
      </c>
      <c r="F14" s="985">
        <v>680376</v>
      </c>
      <c r="G14" s="906">
        <v>2023</v>
      </c>
    </row>
    <row r="15" spans="1:7" x14ac:dyDescent="0.35">
      <c r="A15" s="31" t="str">
        <f t="shared" si="1"/>
        <v>Bridgewater State University2024</v>
      </c>
      <c r="B15" s="906">
        <v>2024</v>
      </c>
      <c r="C15" s="904" t="s">
        <v>405</v>
      </c>
      <c r="D15" s="904" t="s">
        <v>58</v>
      </c>
      <c r="E15" s="905">
        <v>4942200</v>
      </c>
      <c r="F15" s="987">
        <v>838435.88</v>
      </c>
      <c r="G15" s="906">
        <v>2024</v>
      </c>
    </row>
    <row r="16" spans="1:7" x14ac:dyDescent="0.35">
      <c r="A16" s="31" t="str">
        <f t="shared" si="1"/>
        <v>Bridgewater State University2025</v>
      </c>
      <c r="B16" s="906">
        <v>2025</v>
      </c>
      <c r="C16" s="904" t="s">
        <v>405</v>
      </c>
      <c r="D16" s="904" t="s">
        <v>58</v>
      </c>
      <c r="E16" s="438">
        <v>5490900</v>
      </c>
      <c r="F16" s="985">
        <v>1117985.83</v>
      </c>
      <c r="G16" s="906">
        <v>2025</v>
      </c>
    </row>
    <row r="17" spans="1:10" x14ac:dyDescent="0.35">
      <c r="A17" s="31" t="str">
        <f t="shared" si="0"/>
        <v>Bristol Community College2013</v>
      </c>
      <c r="B17" s="906">
        <v>2013</v>
      </c>
      <c r="C17" s="904" t="s">
        <v>405</v>
      </c>
      <c r="D17" s="904" t="s">
        <v>708</v>
      </c>
      <c r="E17" s="253">
        <v>2994244</v>
      </c>
      <c r="F17" s="981">
        <v>9154.75</v>
      </c>
      <c r="G17" s="906">
        <v>2013</v>
      </c>
    </row>
    <row r="18" spans="1:10" x14ac:dyDescent="0.35">
      <c r="A18" s="31" t="str">
        <f t="shared" si="0"/>
        <v>Bristol Community College2014</v>
      </c>
      <c r="B18" s="906">
        <v>2014</v>
      </c>
      <c r="C18" s="904" t="s">
        <v>405</v>
      </c>
      <c r="D18" s="904" t="s">
        <v>708</v>
      </c>
      <c r="E18" s="253">
        <v>2831928</v>
      </c>
      <c r="F18" s="981">
        <v>9494.65</v>
      </c>
      <c r="G18" s="906">
        <v>2014</v>
      </c>
    </row>
    <row r="19" spans="1:10" x14ac:dyDescent="0.35">
      <c r="A19" s="31" t="str">
        <f t="shared" si="0"/>
        <v>Bristol Community College2015</v>
      </c>
      <c r="B19" s="906">
        <v>2015</v>
      </c>
      <c r="C19" s="904" t="s">
        <v>405</v>
      </c>
      <c r="D19" s="904" t="s">
        <v>708</v>
      </c>
      <c r="E19" s="253">
        <v>2809488</v>
      </c>
      <c r="F19" s="981">
        <v>10667</v>
      </c>
      <c r="G19" s="906">
        <v>2015</v>
      </c>
    </row>
    <row r="20" spans="1:10" x14ac:dyDescent="0.35">
      <c r="A20" s="31" t="str">
        <f t="shared" si="0"/>
        <v>Bristol Community College2016</v>
      </c>
      <c r="B20" s="906">
        <v>2016</v>
      </c>
      <c r="C20" s="904" t="s">
        <v>405</v>
      </c>
      <c r="D20" s="904" t="s">
        <v>708</v>
      </c>
      <c r="E20" s="253">
        <v>3173000</v>
      </c>
      <c r="F20" s="981">
        <v>11342</v>
      </c>
      <c r="G20" s="906">
        <v>2016</v>
      </c>
    </row>
    <row r="21" spans="1:10" x14ac:dyDescent="0.35">
      <c r="A21" s="31" t="str">
        <f t="shared" si="0"/>
        <v>Bristol Community College2017</v>
      </c>
      <c r="B21" s="906">
        <v>2017</v>
      </c>
      <c r="C21" s="904" t="s">
        <v>405</v>
      </c>
      <c r="D21" s="904" t="s">
        <v>708</v>
      </c>
      <c r="E21" s="253">
        <v>2699719</v>
      </c>
      <c r="F21" s="981">
        <v>12606.35</v>
      </c>
      <c r="G21" s="906">
        <v>2017</v>
      </c>
    </row>
    <row r="22" spans="1:10" x14ac:dyDescent="0.35">
      <c r="A22" s="31" t="str">
        <f t="shared" si="0"/>
        <v>Bristol Community College2018</v>
      </c>
      <c r="B22" s="906">
        <v>2018</v>
      </c>
      <c r="C22" s="904" t="s">
        <v>405</v>
      </c>
      <c r="D22" s="904" t="s">
        <v>708</v>
      </c>
      <c r="E22" s="253">
        <v>2986223</v>
      </c>
      <c r="F22" s="981">
        <v>11726.56</v>
      </c>
      <c r="G22" s="906">
        <v>2018</v>
      </c>
    </row>
    <row r="23" spans="1:10" x14ac:dyDescent="0.35">
      <c r="A23" s="31" t="str">
        <f t="shared" ref="A23" si="2">D23&amp;G23</f>
        <v>Bristol Community College2019</v>
      </c>
      <c r="B23" s="906">
        <v>2019</v>
      </c>
      <c r="C23" s="904" t="s">
        <v>405</v>
      </c>
      <c r="D23" s="904" t="s">
        <v>708</v>
      </c>
      <c r="E23" s="253">
        <v>5154078</v>
      </c>
      <c r="F23" s="981">
        <v>18342</v>
      </c>
      <c r="G23" s="906">
        <v>2019</v>
      </c>
    </row>
    <row r="24" spans="1:10" x14ac:dyDescent="0.35">
      <c r="A24" s="31" t="str">
        <f t="shared" ref="A24:A25" si="3">D24&amp;G24</f>
        <v>Bristol Community College2020</v>
      </c>
      <c r="B24" s="906">
        <v>2020</v>
      </c>
      <c r="C24" s="904" t="s">
        <v>405</v>
      </c>
      <c r="D24" s="904" t="s">
        <v>708</v>
      </c>
      <c r="E24" s="253" t="s">
        <v>656</v>
      </c>
      <c r="F24" s="981" t="s">
        <v>656</v>
      </c>
      <c r="G24" s="906">
        <v>2020</v>
      </c>
    </row>
    <row r="25" spans="1:10" x14ac:dyDescent="0.35">
      <c r="A25" s="31" t="str">
        <f t="shared" si="3"/>
        <v>Bristol Community College2021</v>
      </c>
      <c r="B25" s="906">
        <v>2021</v>
      </c>
      <c r="C25" s="904" t="s">
        <v>405</v>
      </c>
      <c r="D25" s="904" t="s">
        <v>708</v>
      </c>
      <c r="E25" s="253" t="s">
        <v>656</v>
      </c>
      <c r="F25" s="981" t="s">
        <v>656</v>
      </c>
      <c r="G25" s="906">
        <v>2021</v>
      </c>
    </row>
    <row r="26" spans="1:10" x14ac:dyDescent="0.35">
      <c r="A26" s="31" t="str">
        <f>D26&amp;G26</f>
        <v>Bristol Community College2022</v>
      </c>
      <c r="B26" s="906">
        <v>2022</v>
      </c>
      <c r="C26" s="904" t="s">
        <v>405</v>
      </c>
      <c r="D26" s="904" t="s">
        <v>708</v>
      </c>
      <c r="E26" s="253" t="s">
        <v>656</v>
      </c>
      <c r="F26" s="981" t="s">
        <v>656</v>
      </c>
      <c r="G26" s="906">
        <v>2022</v>
      </c>
    </row>
    <row r="27" spans="1:10" x14ac:dyDescent="0.35">
      <c r="A27" s="31" t="str">
        <f>D27&amp;G27</f>
        <v>Bristol Community College2023</v>
      </c>
      <c r="B27" s="906">
        <v>2023</v>
      </c>
      <c r="C27" s="904" t="s">
        <v>405</v>
      </c>
      <c r="D27" s="904" t="s">
        <v>708</v>
      </c>
      <c r="E27" s="253" t="s">
        <v>656</v>
      </c>
      <c r="F27" s="981" t="s">
        <v>656</v>
      </c>
      <c r="G27" s="906">
        <v>2023</v>
      </c>
    </row>
    <row r="28" spans="1:10" x14ac:dyDescent="0.35">
      <c r="A28" s="31" t="str">
        <f>D28&amp;G28</f>
        <v>Bristol Community College2024</v>
      </c>
      <c r="B28" s="906">
        <v>2024</v>
      </c>
      <c r="C28" s="904" t="s">
        <v>405</v>
      </c>
      <c r="D28" s="904" t="s">
        <v>708</v>
      </c>
      <c r="E28" s="253" t="s">
        <v>656</v>
      </c>
      <c r="F28" s="981" t="s">
        <v>656</v>
      </c>
      <c r="G28" s="906">
        <v>2024</v>
      </c>
    </row>
    <row r="29" spans="1:10" x14ac:dyDescent="0.35">
      <c r="A29" s="31" t="str">
        <f>D29&amp;G29</f>
        <v>Bristol Community College2025</v>
      </c>
      <c r="B29" s="906">
        <v>2025</v>
      </c>
      <c r="C29" s="904" t="s">
        <v>405</v>
      </c>
      <c r="D29" s="904" t="s">
        <v>708</v>
      </c>
      <c r="E29" s="253" t="s">
        <v>656</v>
      </c>
      <c r="F29" s="981" t="s">
        <v>656</v>
      </c>
      <c r="G29" s="906">
        <v>2025</v>
      </c>
    </row>
    <row r="30" spans="1:10" x14ac:dyDescent="0.35">
      <c r="A30" s="31" t="str">
        <f t="shared" si="0"/>
        <v>Bunker Hill Community College2016</v>
      </c>
      <c r="B30" s="906">
        <v>2016</v>
      </c>
      <c r="C30" s="904" t="s">
        <v>405</v>
      </c>
      <c r="D30" s="904" t="s">
        <v>416</v>
      </c>
      <c r="E30" s="253">
        <v>1687015</v>
      </c>
      <c r="F30" s="981">
        <v>252208</v>
      </c>
      <c r="G30" s="906">
        <v>2016</v>
      </c>
    </row>
    <row r="31" spans="1:10" x14ac:dyDescent="0.35">
      <c r="A31" s="31" t="str">
        <f t="shared" si="0"/>
        <v>Bunker Hill Community College2017</v>
      </c>
      <c r="B31" s="906">
        <v>2017</v>
      </c>
      <c r="C31" s="904" t="s">
        <v>405</v>
      </c>
      <c r="D31" s="904" t="s">
        <v>416</v>
      </c>
      <c r="E31" s="253">
        <v>1409910</v>
      </c>
      <c r="F31" s="981">
        <v>210781</v>
      </c>
      <c r="G31" s="906">
        <v>2017</v>
      </c>
      <c r="J31" s="907"/>
    </row>
    <row r="32" spans="1:10" x14ac:dyDescent="0.35">
      <c r="A32" s="31" t="str">
        <f t="shared" ref="A32:A33" si="4">D32&amp;G32</f>
        <v>Bunker Hill Community College2018</v>
      </c>
      <c r="B32" s="906">
        <v>2018</v>
      </c>
      <c r="C32" s="904" t="s">
        <v>405</v>
      </c>
      <c r="D32" s="904" t="s">
        <v>416</v>
      </c>
      <c r="E32" s="253" t="s">
        <v>656</v>
      </c>
      <c r="F32" s="981" t="s">
        <v>656</v>
      </c>
      <c r="G32" s="906">
        <v>2018</v>
      </c>
      <c r="J32" s="907"/>
    </row>
    <row r="33" spans="1:10" x14ac:dyDescent="0.35">
      <c r="A33" s="31" t="str">
        <f t="shared" si="4"/>
        <v>Bunker Hill Community College2019</v>
      </c>
      <c r="B33" s="906">
        <v>2019</v>
      </c>
      <c r="C33" s="904" t="s">
        <v>405</v>
      </c>
      <c r="D33" s="904" t="s">
        <v>416</v>
      </c>
      <c r="E33" s="253" t="s">
        <v>656</v>
      </c>
      <c r="F33" s="981" t="s">
        <v>656</v>
      </c>
      <c r="G33" s="906">
        <v>2019</v>
      </c>
      <c r="J33" s="907"/>
    </row>
    <row r="34" spans="1:10" x14ac:dyDescent="0.35">
      <c r="A34" s="31" t="str">
        <f t="shared" ref="A34:A35" si="5">D34&amp;G34</f>
        <v>Bunker Hill Community College2020</v>
      </c>
      <c r="B34" s="906">
        <v>2020</v>
      </c>
      <c r="C34" s="904" t="s">
        <v>405</v>
      </c>
      <c r="D34" s="904" t="s">
        <v>416</v>
      </c>
      <c r="E34" s="253" t="s">
        <v>656</v>
      </c>
      <c r="F34" s="981" t="s">
        <v>656</v>
      </c>
      <c r="G34" s="906">
        <v>2020</v>
      </c>
      <c r="J34" s="907"/>
    </row>
    <row r="35" spans="1:10" x14ac:dyDescent="0.35">
      <c r="A35" s="31" t="str">
        <f t="shared" si="5"/>
        <v>Bunker Hill Community College2021</v>
      </c>
      <c r="B35" s="906">
        <v>2021</v>
      </c>
      <c r="C35" s="904" t="s">
        <v>405</v>
      </c>
      <c r="D35" s="904" t="s">
        <v>416</v>
      </c>
      <c r="E35" s="253" t="s">
        <v>656</v>
      </c>
      <c r="F35" s="981" t="s">
        <v>656</v>
      </c>
      <c r="G35" s="906">
        <v>2021</v>
      </c>
      <c r="J35" s="907"/>
    </row>
    <row r="36" spans="1:10" x14ac:dyDescent="0.35">
      <c r="A36" s="31" t="str">
        <f t="shared" ref="A36:A38" si="6">D36&amp;G36</f>
        <v>Bunker Hill Community College2022</v>
      </c>
      <c r="B36" s="906">
        <v>2022</v>
      </c>
      <c r="C36" s="904" t="s">
        <v>405</v>
      </c>
      <c r="D36" s="904" t="s">
        <v>416</v>
      </c>
      <c r="E36" s="253" t="s">
        <v>656</v>
      </c>
      <c r="F36" s="981" t="s">
        <v>656</v>
      </c>
      <c r="G36" s="906">
        <v>2022</v>
      </c>
      <c r="J36" s="907"/>
    </row>
    <row r="37" spans="1:10" x14ac:dyDescent="0.35">
      <c r="A37" s="31" t="str">
        <f t="shared" si="6"/>
        <v>Bunker Hill Community College2023</v>
      </c>
      <c r="B37" s="906">
        <v>2023</v>
      </c>
      <c r="C37" s="904" t="s">
        <v>405</v>
      </c>
      <c r="D37" s="904" t="s">
        <v>416</v>
      </c>
      <c r="E37" s="253" t="s">
        <v>656</v>
      </c>
      <c r="F37" s="981" t="s">
        <v>656</v>
      </c>
      <c r="G37" s="906">
        <v>2023</v>
      </c>
      <c r="J37" s="907"/>
    </row>
    <row r="38" spans="1:10" x14ac:dyDescent="0.35">
      <c r="A38" s="31" t="str">
        <f t="shared" si="6"/>
        <v>Bunker Hill Community College2024</v>
      </c>
      <c r="B38" s="906">
        <v>2024</v>
      </c>
      <c r="C38" s="904" t="s">
        <v>405</v>
      </c>
      <c r="D38" s="904" t="s">
        <v>416</v>
      </c>
      <c r="E38" s="253" t="s">
        <v>656</v>
      </c>
      <c r="F38" s="981" t="s">
        <v>656</v>
      </c>
      <c r="G38" s="906">
        <v>2024</v>
      </c>
      <c r="J38" s="907"/>
    </row>
    <row r="39" spans="1:10" x14ac:dyDescent="0.35">
      <c r="A39" s="31" t="str">
        <f t="shared" ref="A39" si="7">D39&amp;G39</f>
        <v>Bunker Hill Community College2025</v>
      </c>
      <c r="B39" s="906">
        <v>2025</v>
      </c>
      <c r="C39" s="904" t="s">
        <v>405</v>
      </c>
      <c r="D39" s="904" t="s">
        <v>416</v>
      </c>
      <c r="E39" s="253" t="s">
        <v>656</v>
      </c>
      <c r="F39" s="981" t="s">
        <v>656</v>
      </c>
      <c r="G39" s="906">
        <v>2025</v>
      </c>
      <c r="J39" s="907"/>
    </row>
    <row r="40" spans="1:10" x14ac:dyDescent="0.35">
      <c r="A40" s="31" t="str">
        <f t="shared" si="0"/>
        <v>Cape Cod Community College2013</v>
      </c>
      <c r="B40" s="906">
        <v>2013</v>
      </c>
      <c r="C40" s="904" t="s">
        <v>405</v>
      </c>
      <c r="D40" s="904" t="s">
        <v>419</v>
      </c>
      <c r="E40" s="253">
        <v>1641000</v>
      </c>
      <c r="F40" s="981">
        <v>6015.95</v>
      </c>
      <c r="G40" s="906">
        <v>2013</v>
      </c>
    </row>
    <row r="41" spans="1:10" x14ac:dyDescent="0.35">
      <c r="A41" s="31" t="str">
        <f t="shared" si="0"/>
        <v>Cape Cod Community College2014</v>
      </c>
      <c r="B41" s="906">
        <v>2014</v>
      </c>
      <c r="C41" s="904" t="s">
        <v>405</v>
      </c>
      <c r="D41" s="904" t="s">
        <v>419</v>
      </c>
      <c r="E41" s="253">
        <v>1577000</v>
      </c>
      <c r="F41" s="981">
        <v>5530.65</v>
      </c>
      <c r="G41" s="906">
        <v>2014</v>
      </c>
    </row>
    <row r="42" spans="1:10" x14ac:dyDescent="0.35">
      <c r="A42" s="31" t="str">
        <f t="shared" si="0"/>
        <v>Cape Cod Community College2015</v>
      </c>
      <c r="B42" s="906">
        <v>2015</v>
      </c>
      <c r="C42" s="904" t="s">
        <v>405</v>
      </c>
      <c r="D42" s="904" t="s">
        <v>419</v>
      </c>
      <c r="E42" s="253">
        <v>1638000</v>
      </c>
      <c r="F42" s="981">
        <v>6284.1</v>
      </c>
      <c r="G42" s="906">
        <v>2015</v>
      </c>
    </row>
    <row r="43" spans="1:10" x14ac:dyDescent="0.35">
      <c r="A43" s="31" t="str">
        <f t="shared" si="0"/>
        <v>Cape Cod Community College2016</v>
      </c>
      <c r="B43" s="906">
        <v>2016</v>
      </c>
      <c r="C43" s="904" t="s">
        <v>405</v>
      </c>
      <c r="D43" s="904" t="s">
        <v>419</v>
      </c>
      <c r="E43" s="253">
        <v>1652000</v>
      </c>
      <c r="F43" s="981">
        <v>6089.4</v>
      </c>
      <c r="G43" s="906">
        <v>2016</v>
      </c>
    </row>
    <row r="44" spans="1:10" x14ac:dyDescent="0.35">
      <c r="A44" s="31" t="str">
        <f t="shared" si="0"/>
        <v>Cape Cod Community College2017</v>
      </c>
      <c r="B44" s="906">
        <v>2017</v>
      </c>
      <c r="C44" s="904" t="s">
        <v>405</v>
      </c>
      <c r="D44" s="904" t="s">
        <v>419</v>
      </c>
      <c r="E44" s="253">
        <v>1146000</v>
      </c>
      <c r="F44" s="982">
        <v>4090</v>
      </c>
      <c r="G44" s="906">
        <v>2017</v>
      </c>
    </row>
    <row r="45" spans="1:10" x14ac:dyDescent="0.35">
      <c r="A45" s="31" t="str">
        <f t="shared" ref="A45:A46" si="8">D45&amp;G45</f>
        <v>Cape Cod Community College2018</v>
      </c>
      <c r="B45" s="906">
        <v>2018</v>
      </c>
      <c r="C45" s="904" t="s">
        <v>405</v>
      </c>
      <c r="D45" s="904" t="s">
        <v>419</v>
      </c>
      <c r="E45" s="253" t="s">
        <v>656</v>
      </c>
      <c r="F45" s="981" t="s">
        <v>656</v>
      </c>
      <c r="G45" s="906">
        <v>2018</v>
      </c>
    </row>
    <row r="46" spans="1:10" x14ac:dyDescent="0.35">
      <c r="A46" s="31" t="str">
        <f t="shared" si="8"/>
        <v>Cape Cod Community College2019</v>
      </c>
      <c r="B46" s="906">
        <v>2019</v>
      </c>
      <c r="C46" s="904" t="s">
        <v>405</v>
      </c>
      <c r="D46" s="904" t="s">
        <v>419</v>
      </c>
      <c r="E46" s="253">
        <v>2034000</v>
      </c>
      <c r="F46" s="982">
        <v>7848</v>
      </c>
      <c r="G46" s="906">
        <v>2019</v>
      </c>
    </row>
    <row r="47" spans="1:10" x14ac:dyDescent="0.35">
      <c r="A47" s="31" t="str">
        <f t="shared" ref="A47:A48" si="9">D47&amp;G47</f>
        <v>Cape Cod Community College2020</v>
      </c>
      <c r="B47" s="906">
        <v>2020</v>
      </c>
      <c r="C47" s="904" t="s">
        <v>405</v>
      </c>
      <c r="D47" s="904" t="s">
        <v>419</v>
      </c>
      <c r="E47" s="253" t="s">
        <v>656</v>
      </c>
      <c r="F47" s="981" t="s">
        <v>656</v>
      </c>
      <c r="G47" s="906">
        <v>2020</v>
      </c>
    </row>
    <row r="48" spans="1:10" x14ac:dyDescent="0.35">
      <c r="A48" s="31" t="str">
        <f t="shared" si="9"/>
        <v>Cape Cod Community College2021</v>
      </c>
      <c r="B48" s="906">
        <v>2021</v>
      </c>
      <c r="C48" s="904" t="s">
        <v>405</v>
      </c>
      <c r="D48" s="904" t="s">
        <v>419</v>
      </c>
      <c r="E48" s="253" t="s">
        <v>656</v>
      </c>
      <c r="F48" s="981" t="s">
        <v>656</v>
      </c>
      <c r="G48" s="906">
        <v>2021</v>
      </c>
    </row>
    <row r="49" spans="1:7" x14ac:dyDescent="0.35">
      <c r="A49" s="31" t="str">
        <f t="shared" ref="A49:A50" si="10">D49&amp;G49</f>
        <v>Cape Cod Community College2022</v>
      </c>
      <c r="B49" s="906">
        <v>2022</v>
      </c>
      <c r="C49" s="904" t="s">
        <v>405</v>
      </c>
      <c r="D49" s="904" t="s">
        <v>419</v>
      </c>
      <c r="E49" s="253" t="s">
        <v>656</v>
      </c>
      <c r="F49" s="981" t="s">
        <v>656</v>
      </c>
      <c r="G49" s="906">
        <v>2022</v>
      </c>
    </row>
    <row r="50" spans="1:7" x14ac:dyDescent="0.35">
      <c r="A50" s="31" t="str">
        <f t="shared" si="10"/>
        <v>Cape Cod Community College2023</v>
      </c>
      <c r="B50" s="906">
        <v>2023</v>
      </c>
      <c r="C50" s="904" t="s">
        <v>405</v>
      </c>
      <c r="D50" s="904" t="s">
        <v>419</v>
      </c>
      <c r="E50" s="438">
        <v>1736000</v>
      </c>
      <c r="F50" s="985">
        <v>6421</v>
      </c>
      <c r="G50" s="906">
        <v>2023</v>
      </c>
    </row>
    <row r="51" spans="1:7" x14ac:dyDescent="0.35">
      <c r="A51" s="31" t="str">
        <f t="shared" ref="A51" si="11">D51&amp;G51</f>
        <v>Cape Cod Community College2024</v>
      </c>
      <c r="B51" s="906">
        <v>2024</v>
      </c>
      <c r="C51" s="904" t="s">
        <v>405</v>
      </c>
      <c r="D51" s="904" t="s">
        <v>419</v>
      </c>
      <c r="E51" s="905">
        <v>2172000</v>
      </c>
      <c r="F51" s="987" t="s">
        <v>1592</v>
      </c>
      <c r="G51" s="906">
        <v>2024</v>
      </c>
    </row>
    <row r="52" spans="1:7" x14ac:dyDescent="0.35">
      <c r="A52" s="31" t="str">
        <f t="shared" ref="A52" si="12">D52&amp;G52</f>
        <v>Cape Cod Community College2025</v>
      </c>
      <c r="B52" s="906">
        <v>2025</v>
      </c>
      <c r="C52" s="904" t="s">
        <v>405</v>
      </c>
      <c r="D52" s="904" t="s">
        <v>419</v>
      </c>
      <c r="E52" s="438">
        <v>2096000</v>
      </c>
      <c r="F52" s="985">
        <v>8084</v>
      </c>
      <c r="G52" s="906">
        <v>2025</v>
      </c>
    </row>
    <row r="53" spans="1:7" x14ac:dyDescent="0.35">
      <c r="A53" s="31" t="str">
        <f t="shared" si="0"/>
        <v>Dept. of Correction2016</v>
      </c>
      <c r="B53" s="906">
        <v>2016</v>
      </c>
      <c r="C53" s="904" t="s">
        <v>432</v>
      </c>
      <c r="D53" s="904" t="s">
        <v>93</v>
      </c>
      <c r="E53" s="253">
        <v>7725439.1689999998</v>
      </c>
      <c r="F53" s="981">
        <v>0</v>
      </c>
      <c r="G53" s="906">
        <v>2016</v>
      </c>
    </row>
    <row r="54" spans="1:7" x14ac:dyDescent="0.35">
      <c r="A54" s="31" t="str">
        <f t="shared" si="0"/>
        <v>Dept. of Correction2018</v>
      </c>
      <c r="B54" s="906">
        <v>2018</v>
      </c>
      <c r="C54" s="904" t="s">
        <v>432</v>
      </c>
      <c r="D54" s="904" t="s">
        <v>93</v>
      </c>
      <c r="E54" s="253">
        <v>8094838</v>
      </c>
      <c r="F54" s="981">
        <v>0</v>
      </c>
      <c r="G54" s="906">
        <v>2018</v>
      </c>
    </row>
    <row r="55" spans="1:7" x14ac:dyDescent="0.35">
      <c r="A55" s="31" t="str">
        <f t="shared" ref="A55" si="13">D55&amp;G55</f>
        <v>Dept. of Correction2019</v>
      </c>
      <c r="B55" s="906">
        <v>2019</v>
      </c>
      <c r="C55" s="904" t="s">
        <v>432</v>
      </c>
      <c r="D55" s="904" t="s">
        <v>93</v>
      </c>
      <c r="E55" s="253">
        <v>107338489</v>
      </c>
      <c r="F55" s="981">
        <v>0</v>
      </c>
      <c r="G55" s="906">
        <v>2019</v>
      </c>
    </row>
    <row r="56" spans="1:7" x14ac:dyDescent="0.35">
      <c r="A56" s="31" t="str">
        <f t="shared" ref="A56:A57" si="14">D56&amp;G56</f>
        <v>Dept. of Correction2020</v>
      </c>
      <c r="B56" s="906">
        <v>2020</v>
      </c>
      <c r="C56" s="904" t="s">
        <v>432</v>
      </c>
      <c r="D56" s="904" t="s">
        <v>93</v>
      </c>
      <c r="E56" s="253">
        <v>42658137</v>
      </c>
      <c r="F56" s="981" t="s">
        <v>50</v>
      </c>
      <c r="G56" s="906">
        <v>2020</v>
      </c>
    </row>
    <row r="57" spans="1:7" x14ac:dyDescent="0.35">
      <c r="A57" s="31" t="str">
        <f t="shared" si="14"/>
        <v>Dept. of Correction2021</v>
      </c>
      <c r="B57" s="906">
        <v>2021</v>
      </c>
      <c r="C57" s="904" t="s">
        <v>432</v>
      </c>
      <c r="D57" s="904" t="s">
        <v>93</v>
      </c>
      <c r="E57" s="253" t="s">
        <v>656</v>
      </c>
      <c r="F57" s="981" t="s">
        <v>656</v>
      </c>
      <c r="G57" s="906">
        <v>2021</v>
      </c>
    </row>
    <row r="58" spans="1:7" x14ac:dyDescent="0.35">
      <c r="A58" s="31" t="str">
        <f>D58&amp;G58</f>
        <v>Dept. of Correction2022</v>
      </c>
      <c r="B58" s="906">
        <v>2022</v>
      </c>
      <c r="C58" s="904" t="s">
        <v>432</v>
      </c>
      <c r="D58" s="904" t="s">
        <v>93</v>
      </c>
      <c r="E58" s="253" t="s">
        <v>656</v>
      </c>
      <c r="F58" s="981" t="s">
        <v>656</v>
      </c>
      <c r="G58" s="906">
        <v>2022</v>
      </c>
    </row>
    <row r="59" spans="1:7" x14ac:dyDescent="0.35">
      <c r="A59" s="31" t="str">
        <f>D59&amp;G59</f>
        <v>Dept. of Correction2023</v>
      </c>
      <c r="B59" s="906">
        <v>2023</v>
      </c>
      <c r="C59" s="904" t="s">
        <v>432</v>
      </c>
      <c r="D59" s="904" t="s">
        <v>93</v>
      </c>
      <c r="E59" s="438">
        <v>2317070825</v>
      </c>
      <c r="F59" s="981" t="s">
        <v>656</v>
      </c>
      <c r="G59" s="906">
        <v>2023</v>
      </c>
    </row>
    <row r="60" spans="1:7" x14ac:dyDescent="0.35">
      <c r="A60" s="31" t="str">
        <f>D60&amp;G60</f>
        <v>Dept. of Correction2024</v>
      </c>
      <c r="B60" s="906">
        <v>2024</v>
      </c>
      <c r="C60" s="904" t="s">
        <v>432</v>
      </c>
      <c r="D60" s="904" t="s">
        <v>93</v>
      </c>
      <c r="E60" s="905">
        <v>95372052</v>
      </c>
      <c r="F60" s="981" t="s">
        <v>656</v>
      </c>
      <c r="G60" s="906">
        <v>2024</v>
      </c>
    </row>
    <row r="61" spans="1:7" x14ac:dyDescent="0.35">
      <c r="A61" s="31" t="str">
        <f>D61&amp;G61</f>
        <v>Dept. of Correction2025</v>
      </c>
      <c r="B61" s="906">
        <v>2025</v>
      </c>
      <c r="C61" s="904" t="s">
        <v>432</v>
      </c>
      <c r="D61" s="904" t="s">
        <v>93</v>
      </c>
      <c r="E61" s="438">
        <v>83178138</v>
      </c>
      <c r="F61" s="981" t="s">
        <v>656</v>
      </c>
      <c r="G61" s="906">
        <v>2025</v>
      </c>
    </row>
    <row r="62" spans="1:7" x14ac:dyDescent="0.35">
      <c r="A62" s="31" t="str">
        <f t="shared" si="0"/>
        <v>Dept. of Fire Services2013</v>
      </c>
      <c r="B62" s="906">
        <v>2013</v>
      </c>
      <c r="C62" s="904" t="s">
        <v>432</v>
      </c>
      <c r="D62" s="904" t="s">
        <v>99</v>
      </c>
      <c r="E62" s="253">
        <v>768000</v>
      </c>
      <c r="F62" s="981">
        <v>5921</v>
      </c>
      <c r="G62" s="906">
        <v>2013</v>
      </c>
    </row>
    <row r="63" spans="1:7" x14ac:dyDescent="0.35">
      <c r="A63" s="31" t="str">
        <f t="shared" si="0"/>
        <v>Dept. of Fire Services2014</v>
      </c>
      <c r="B63" s="906">
        <v>2014</v>
      </c>
      <c r="C63" s="904" t="s">
        <v>432</v>
      </c>
      <c r="D63" s="904" t="s">
        <v>99</v>
      </c>
      <c r="E63" s="253">
        <v>976000</v>
      </c>
      <c r="F63" s="981">
        <v>7279</v>
      </c>
      <c r="G63" s="906">
        <v>2014</v>
      </c>
    </row>
    <row r="64" spans="1:7" x14ac:dyDescent="0.35">
      <c r="A64" s="31" t="str">
        <f t="shared" si="0"/>
        <v>Dept. of Fire Services2015</v>
      </c>
      <c r="B64" s="906">
        <v>2015</v>
      </c>
      <c r="C64" s="904" t="s">
        <v>432</v>
      </c>
      <c r="D64" s="904" t="s">
        <v>99</v>
      </c>
      <c r="E64" s="253">
        <v>293000</v>
      </c>
      <c r="F64" s="981">
        <v>3443</v>
      </c>
      <c r="G64" s="906">
        <v>2015</v>
      </c>
    </row>
    <row r="65" spans="1:7" x14ac:dyDescent="0.35">
      <c r="A65" s="31" t="str">
        <f t="shared" si="0"/>
        <v>Dept. of Fire Services2016</v>
      </c>
      <c r="B65" s="906">
        <v>2016</v>
      </c>
      <c r="C65" s="904" t="s">
        <v>432</v>
      </c>
      <c r="D65" s="904" t="s">
        <v>99</v>
      </c>
      <c r="E65" s="253">
        <v>456000</v>
      </c>
      <c r="F65" s="981">
        <v>0</v>
      </c>
      <c r="G65" s="906">
        <v>2016</v>
      </c>
    </row>
    <row r="66" spans="1:7" x14ac:dyDescent="0.35">
      <c r="A66" s="31" t="str">
        <f t="shared" ref="A66:A68" si="15">D66&amp;G66</f>
        <v>Dept. of Fire Services2017</v>
      </c>
      <c r="B66" s="906">
        <v>2017</v>
      </c>
      <c r="C66" s="904" t="s">
        <v>432</v>
      </c>
      <c r="D66" s="904" t="s">
        <v>99</v>
      </c>
      <c r="E66" s="253" t="s">
        <v>656</v>
      </c>
      <c r="F66" s="981" t="s">
        <v>656</v>
      </c>
      <c r="G66" s="906">
        <v>2017</v>
      </c>
    </row>
    <row r="67" spans="1:7" x14ac:dyDescent="0.35">
      <c r="A67" s="31" t="str">
        <f t="shared" si="15"/>
        <v>Dept. of Fire Services2018</v>
      </c>
      <c r="B67" s="906">
        <v>2018</v>
      </c>
      <c r="C67" s="904" t="s">
        <v>432</v>
      </c>
      <c r="D67" s="904" t="s">
        <v>99</v>
      </c>
      <c r="E67" s="253" t="s">
        <v>656</v>
      </c>
      <c r="F67" s="981" t="s">
        <v>656</v>
      </c>
      <c r="G67" s="906">
        <v>2018</v>
      </c>
    </row>
    <row r="68" spans="1:7" x14ac:dyDescent="0.35">
      <c r="A68" s="31" t="str">
        <f t="shared" si="15"/>
        <v>Dept. of Fire Services2019</v>
      </c>
      <c r="B68" s="906">
        <v>2019</v>
      </c>
      <c r="C68" s="904" t="s">
        <v>432</v>
      </c>
      <c r="D68" s="904" t="s">
        <v>99</v>
      </c>
      <c r="E68" s="253" t="s">
        <v>656</v>
      </c>
      <c r="F68" s="981" t="s">
        <v>656</v>
      </c>
      <c r="G68" s="906">
        <v>2019</v>
      </c>
    </row>
    <row r="69" spans="1:7" x14ac:dyDescent="0.35">
      <c r="A69" s="31" t="str">
        <f t="shared" ref="A69:A70" si="16">D69&amp;G69</f>
        <v>Dept. of Fire Services2020</v>
      </c>
      <c r="B69" s="906">
        <v>2020</v>
      </c>
      <c r="C69" s="904" t="s">
        <v>432</v>
      </c>
      <c r="D69" s="904" t="s">
        <v>99</v>
      </c>
      <c r="E69" s="253" t="s">
        <v>656</v>
      </c>
      <c r="F69" s="981" t="s">
        <v>656</v>
      </c>
      <c r="G69" s="906">
        <v>2020</v>
      </c>
    </row>
    <row r="70" spans="1:7" x14ac:dyDescent="0.35">
      <c r="A70" s="31" t="str">
        <f t="shared" si="16"/>
        <v>Dept. of Fire Services2021</v>
      </c>
      <c r="B70" s="906">
        <v>2021</v>
      </c>
      <c r="C70" s="904" t="s">
        <v>432</v>
      </c>
      <c r="D70" s="904" t="s">
        <v>99</v>
      </c>
      <c r="E70" s="253" t="s">
        <v>656</v>
      </c>
      <c r="F70" s="981" t="s">
        <v>656</v>
      </c>
      <c r="G70" s="906">
        <v>2021</v>
      </c>
    </row>
    <row r="71" spans="1:7" x14ac:dyDescent="0.35">
      <c r="A71" s="31" t="str">
        <f t="shared" ref="A71:A77" si="17">D71&amp;G71</f>
        <v>Dept. of Fire Services2022</v>
      </c>
      <c r="B71" s="906">
        <v>2022</v>
      </c>
      <c r="C71" s="904" t="s">
        <v>432</v>
      </c>
      <c r="D71" s="904" t="s">
        <v>99</v>
      </c>
      <c r="E71" s="253" t="s">
        <v>656</v>
      </c>
      <c r="F71" s="981" t="s">
        <v>656</v>
      </c>
      <c r="G71" s="906">
        <v>2022</v>
      </c>
    </row>
    <row r="72" spans="1:7" x14ac:dyDescent="0.35">
      <c r="A72" s="31" t="str">
        <f t="shared" si="17"/>
        <v>Dept. of Fire Services2023</v>
      </c>
      <c r="B72" s="906">
        <v>2023</v>
      </c>
      <c r="C72" s="904" t="s">
        <v>432</v>
      </c>
      <c r="D72" s="904" t="s">
        <v>99</v>
      </c>
      <c r="E72" s="253" t="s">
        <v>656</v>
      </c>
      <c r="F72" s="981" t="s">
        <v>656</v>
      </c>
      <c r="G72" s="906">
        <v>2023</v>
      </c>
    </row>
    <row r="73" spans="1:7" x14ac:dyDescent="0.35">
      <c r="A73" s="31" t="str">
        <f t="shared" ref="A73" si="18">D73&amp;G73</f>
        <v>Dept. of Fire Services2024</v>
      </c>
      <c r="B73" s="906">
        <v>2024</v>
      </c>
      <c r="C73" s="904" t="s">
        <v>432</v>
      </c>
      <c r="D73" s="904" t="s">
        <v>99</v>
      </c>
      <c r="E73" s="253" t="s">
        <v>656</v>
      </c>
      <c r="F73" s="981" t="s">
        <v>656</v>
      </c>
      <c r="G73" s="906">
        <v>2024</v>
      </c>
    </row>
    <row r="74" spans="1:7" x14ac:dyDescent="0.35">
      <c r="A74" s="31" t="str">
        <f t="shared" ref="A74" si="19">D74&amp;G74</f>
        <v>Dept. of Fire Services2025</v>
      </c>
      <c r="B74" s="906">
        <v>2025</v>
      </c>
      <c r="C74" s="904" t="s">
        <v>432</v>
      </c>
      <c r="D74" s="904" t="s">
        <v>99</v>
      </c>
      <c r="E74" s="253" t="s">
        <v>656</v>
      </c>
      <c r="F74" s="981" t="s">
        <v>656</v>
      </c>
      <c r="G74" s="906">
        <v>2025</v>
      </c>
    </row>
    <row r="75" spans="1:7" x14ac:dyDescent="0.35">
      <c r="A75" s="31" t="str">
        <f t="shared" si="17"/>
        <v>Dept. of State Police2021</v>
      </c>
      <c r="B75" s="906">
        <v>2021</v>
      </c>
      <c r="C75" s="904" t="s">
        <v>432</v>
      </c>
      <c r="D75" s="904" t="s">
        <v>103</v>
      </c>
      <c r="E75" s="253" t="s">
        <v>656</v>
      </c>
      <c r="F75" s="981" t="s">
        <v>656</v>
      </c>
      <c r="G75" s="906">
        <v>2021</v>
      </c>
    </row>
    <row r="76" spans="1:7" x14ac:dyDescent="0.35">
      <c r="A76" s="31" t="str">
        <f t="shared" si="17"/>
        <v>Dept. of State Police2022</v>
      </c>
      <c r="B76" s="906">
        <v>2022</v>
      </c>
      <c r="C76" s="904" t="s">
        <v>432</v>
      </c>
      <c r="D76" s="904" t="s">
        <v>103</v>
      </c>
      <c r="E76" s="253" t="s">
        <v>656</v>
      </c>
      <c r="F76" s="981" t="s">
        <v>656</v>
      </c>
      <c r="G76" s="906">
        <v>2022</v>
      </c>
    </row>
    <row r="77" spans="1:7" x14ac:dyDescent="0.35">
      <c r="A77" s="31" t="str">
        <f t="shared" si="17"/>
        <v>Dept. of State Police2023</v>
      </c>
      <c r="B77" s="906">
        <v>2023</v>
      </c>
      <c r="C77" s="904" t="s">
        <v>432</v>
      </c>
      <c r="D77" s="904" t="s">
        <v>103</v>
      </c>
      <c r="E77" s="438">
        <v>4756566</v>
      </c>
      <c r="F77" s="988">
        <v>87976.960000000006</v>
      </c>
      <c r="G77" s="906">
        <v>2023</v>
      </c>
    </row>
    <row r="78" spans="1:7" x14ac:dyDescent="0.35">
      <c r="A78" s="31" t="str">
        <f t="shared" ref="A78" si="20">D78&amp;G78</f>
        <v>Dept. of State Police2024</v>
      </c>
      <c r="B78" s="906">
        <v>2024</v>
      </c>
      <c r="C78" s="904" t="s">
        <v>432</v>
      </c>
      <c r="D78" s="904" t="s">
        <v>103</v>
      </c>
      <c r="E78" s="905">
        <v>6255963</v>
      </c>
      <c r="F78" s="987">
        <v>93537.24</v>
      </c>
      <c r="G78" s="906">
        <v>2024</v>
      </c>
    </row>
    <row r="79" spans="1:7" x14ac:dyDescent="0.35">
      <c r="A79" s="31" t="str">
        <f t="shared" ref="A79" si="21">D79&amp;G79</f>
        <v>Dept. of State Police2025</v>
      </c>
      <c r="B79" s="906">
        <v>2025</v>
      </c>
      <c r="C79" s="904" t="s">
        <v>432</v>
      </c>
      <c r="D79" s="904" t="s">
        <v>103</v>
      </c>
      <c r="E79" s="438">
        <v>6763746</v>
      </c>
      <c r="F79" s="985">
        <v>90070.45</v>
      </c>
      <c r="G79" s="906">
        <v>2025</v>
      </c>
    </row>
    <row r="80" spans="1:7" x14ac:dyDescent="0.35">
      <c r="A80" s="31" t="str">
        <f t="shared" si="0"/>
        <v>Fitchburg State University2013</v>
      </c>
      <c r="B80" s="906">
        <v>2013</v>
      </c>
      <c r="C80" s="904" t="s">
        <v>405</v>
      </c>
      <c r="D80" s="904" t="s">
        <v>107</v>
      </c>
      <c r="E80" s="253">
        <v>33432000</v>
      </c>
      <c r="F80" s="981">
        <v>161466.32999999999</v>
      </c>
      <c r="G80" s="906">
        <v>2013</v>
      </c>
    </row>
    <row r="81" spans="1:7" x14ac:dyDescent="0.35">
      <c r="A81" s="31" t="str">
        <f t="shared" si="0"/>
        <v>Fitchburg State University2014</v>
      </c>
      <c r="B81" s="906">
        <v>2014</v>
      </c>
      <c r="C81" s="904" t="s">
        <v>405</v>
      </c>
      <c r="D81" s="904" t="s">
        <v>107</v>
      </c>
      <c r="E81" s="253">
        <v>29689500</v>
      </c>
      <c r="F81" s="981">
        <v>149911.6</v>
      </c>
      <c r="G81" s="906">
        <v>2014</v>
      </c>
    </row>
    <row r="82" spans="1:7" x14ac:dyDescent="0.35">
      <c r="A82" s="31" t="str">
        <f t="shared" si="0"/>
        <v>Fitchburg State University2015</v>
      </c>
      <c r="B82" s="906">
        <v>2015</v>
      </c>
      <c r="C82" s="904" t="s">
        <v>405</v>
      </c>
      <c r="D82" s="904" t="s">
        <v>107</v>
      </c>
      <c r="E82" s="253">
        <v>28621500</v>
      </c>
      <c r="F82" s="981">
        <v>144210.47</v>
      </c>
      <c r="G82" s="906">
        <v>2015</v>
      </c>
    </row>
    <row r="83" spans="1:7" x14ac:dyDescent="0.35">
      <c r="A83" s="31" t="str">
        <f t="shared" si="0"/>
        <v>Fitchburg State University2016</v>
      </c>
      <c r="B83" s="906">
        <v>2016</v>
      </c>
      <c r="C83" s="904" t="s">
        <v>405</v>
      </c>
      <c r="D83" s="904" t="s">
        <v>107</v>
      </c>
      <c r="E83" s="253">
        <v>32001750</v>
      </c>
      <c r="F83" s="981">
        <v>156215.71</v>
      </c>
      <c r="G83" s="906">
        <v>2016</v>
      </c>
    </row>
    <row r="84" spans="1:7" x14ac:dyDescent="0.35">
      <c r="A84" s="31" t="str">
        <f t="shared" si="0"/>
        <v>Fitchburg State University2017</v>
      </c>
      <c r="B84" s="906">
        <v>2017</v>
      </c>
      <c r="C84" s="904" t="s">
        <v>405</v>
      </c>
      <c r="D84" s="904" t="s">
        <v>107</v>
      </c>
      <c r="E84" s="253">
        <v>33650250</v>
      </c>
      <c r="F84" s="981">
        <v>184962.5</v>
      </c>
      <c r="G84" s="906">
        <v>2017</v>
      </c>
    </row>
    <row r="85" spans="1:7" x14ac:dyDescent="0.35">
      <c r="A85" s="31" t="str">
        <f t="shared" si="0"/>
        <v>Fitchburg State University2018</v>
      </c>
      <c r="B85" s="906">
        <v>2018</v>
      </c>
      <c r="C85" s="904" t="s">
        <v>405</v>
      </c>
      <c r="D85" s="904" t="s">
        <v>107</v>
      </c>
      <c r="E85" s="253">
        <v>31810030</v>
      </c>
      <c r="F85" s="981">
        <v>187658</v>
      </c>
      <c r="G85" s="906">
        <v>2018</v>
      </c>
    </row>
    <row r="86" spans="1:7" x14ac:dyDescent="0.35">
      <c r="A86" s="31" t="str">
        <f t="shared" ref="A86" si="22">D86&amp;G86</f>
        <v>Fitchburg State University2019</v>
      </c>
      <c r="B86" s="906">
        <v>2019</v>
      </c>
      <c r="C86" s="904" t="s">
        <v>405</v>
      </c>
      <c r="D86" s="904" t="s">
        <v>107</v>
      </c>
      <c r="E86" s="253">
        <v>30823353</v>
      </c>
      <c r="F86" s="981">
        <v>193810</v>
      </c>
      <c r="G86" s="906">
        <v>2019</v>
      </c>
    </row>
    <row r="87" spans="1:7" x14ac:dyDescent="0.35">
      <c r="A87" s="31" t="str">
        <f t="shared" ref="A87:A88" si="23">D87&amp;G87</f>
        <v>Fitchburg State University2020</v>
      </c>
      <c r="B87" s="906">
        <v>2020</v>
      </c>
      <c r="C87" s="904" t="s">
        <v>405</v>
      </c>
      <c r="D87" s="904" t="s">
        <v>107</v>
      </c>
      <c r="E87" s="253">
        <v>23343042</v>
      </c>
      <c r="F87" s="981">
        <v>154064</v>
      </c>
      <c r="G87" s="906">
        <v>2020</v>
      </c>
    </row>
    <row r="88" spans="1:7" x14ac:dyDescent="0.35">
      <c r="A88" s="31" t="str">
        <f t="shared" si="23"/>
        <v>Fitchburg State University2021</v>
      </c>
      <c r="B88" s="906">
        <v>2021</v>
      </c>
      <c r="C88" s="904" t="s">
        <v>405</v>
      </c>
      <c r="D88" s="904" t="s">
        <v>107</v>
      </c>
      <c r="E88" s="253">
        <v>20412927</v>
      </c>
      <c r="F88" s="981">
        <v>137281</v>
      </c>
      <c r="G88" s="906">
        <v>2021</v>
      </c>
    </row>
    <row r="89" spans="1:7" x14ac:dyDescent="0.35">
      <c r="A89" s="31" t="str">
        <f t="shared" ref="A89:A90" si="24">D89&amp;G89</f>
        <v>Fitchburg State University2022</v>
      </c>
      <c r="B89" s="906">
        <v>2022</v>
      </c>
      <c r="C89" s="904" t="s">
        <v>405</v>
      </c>
      <c r="D89" s="904" t="s">
        <v>107</v>
      </c>
      <c r="E89" s="253">
        <v>24405750</v>
      </c>
      <c r="F89" s="981">
        <v>187386.95</v>
      </c>
      <c r="G89" s="906">
        <v>2022</v>
      </c>
    </row>
    <row r="90" spans="1:7" x14ac:dyDescent="0.35">
      <c r="A90" s="31" t="str">
        <f t="shared" si="24"/>
        <v>Fitchburg State University2023</v>
      </c>
      <c r="B90" s="906">
        <v>2023</v>
      </c>
      <c r="C90" s="904" t="s">
        <v>405</v>
      </c>
      <c r="D90" s="904" t="s">
        <v>107</v>
      </c>
      <c r="E90" s="438">
        <v>20490380</v>
      </c>
      <c r="F90" s="985">
        <v>142999</v>
      </c>
      <c r="G90" s="906">
        <v>2023</v>
      </c>
    </row>
    <row r="91" spans="1:7" x14ac:dyDescent="0.35">
      <c r="A91" s="31" t="str">
        <f t="shared" ref="A91" si="25">D91&amp;G91</f>
        <v>Fitchburg State University2024</v>
      </c>
      <c r="B91" s="906">
        <v>2024</v>
      </c>
      <c r="C91" s="904" t="s">
        <v>405</v>
      </c>
      <c r="D91" s="904" t="s">
        <v>107</v>
      </c>
      <c r="E91" s="905">
        <v>25700532</v>
      </c>
      <c r="F91" s="987">
        <v>613452</v>
      </c>
      <c r="G91" s="906">
        <v>2024</v>
      </c>
    </row>
    <row r="92" spans="1:7" x14ac:dyDescent="0.35">
      <c r="A92" s="31" t="str">
        <f t="shared" ref="A92" si="26">D92&amp;G92</f>
        <v>Fitchburg State University2025</v>
      </c>
      <c r="B92" s="906">
        <v>2025</v>
      </c>
      <c r="C92" s="904" t="s">
        <v>405</v>
      </c>
      <c r="D92" s="904" t="s">
        <v>107</v>
      </c>
      <c r="E92" s="438">
        <v>25026584</v>
      </c>
      <c r="F92" s="985">
        <v>232854</v>
      </c>
      <c r="G92" s="906">
        <v>2025</v>
      </c>
    </row>
    <row r="93" spans="1:7" x14ac:dyDescent="0.35">
      <c r="A93" s="31" t="str">
        <f t="shared" si="0"/>
        <v>Framingham State University2013</v>
      </c>
      <c r="B93" s="906">
        <v>2013</v>
      </c>
      <c r="C93" s="904" t="s">
        <v>405</v>
      </c>
      <c r="D93" s="904" t="s">
        <v>35</v>
      </c>
      <c r="E93" s="253">
        <v>23214000</v>
      </c>
      <c r="F93" s="981">
        <v>513295</v>
      </c>
      <c r="G93" s="906">
        <v>2013</v>
      </c>
    </row>
    <row r="94" spans="1:7" x14ac:dyDescent="0.35">
      <c r="A94" s="31" t="str">
        <f t="shared" si="0"/>
        <v>Framingham State University2014</v>
      </c>
      <c r="B94" s="906">
        <v>2014</v>
      </c>
      <c r="C94" s="904" t="s">
        <v>405</v>
      </c>
      <c r="D94" s="904" t="s">
        <v>35</v>
      </c>
      <c r="E94" s="253">
        <v>22743000</v>
      </c>
      <c r="F94" s="981">
        <v>611490</v>
      </c>
      <c r="G94" s="906">
        <v>2014</v>
      </c>
    </row>
    <row r="95" spans="1:7" x14ac:dyDescent="0.35">
      <c r="A95" s="31" t="str">
        <f t="shared" si="0"/>
        <v>Framingham State University2015</v>
      </c>
      <c r="B95" s="906">
        <v>2015</v>
      </c>
      <c r="C95" s="904" t="s">
        <v>405</v>
      </c>
      <c r="D95" s="904" t="s">
        <v>35</v>
      </c>
      <c r="E95" s="253">
        <v>21532500</v>
      </c>
      <c r="F95" s="981">
        <v>692391</v>
      </c>
      <c r="G95" s="906">
        <v>2015</v>
      </c>
    </row>
    <row r="96" spans="1:7" x14ac:dyDescent="0.35">
      <c r="A96" s="31" t="str">
        <f t="shared" si="0"/>
        <v>Framingham State University2016</v>
      </c>
      <c r="B96" s="906">
        <v>2016</v>
      </c>
      <c r="C96" s="904" t="s">
        <v>405</v>
      </c>
      <c r="D96" s="904" t="s">
        <v>35</v>
      </c>
      <c r="E96" s="253">
        <v>23590500</v>
      </c>
      <c r="F96" s="981">
        <v>712214.86</v>
      </c>
      <c r="G96" s="906">
        <v>2016</v>
      </c>
    </row>
    <row r="97" spans="1:7" x14ac:dyDescent="0.35">
      <c r="A97" s="31" t="str">
        <f t="shared" si="0"/>
        <v>Framingham State University2017</v>
      </c>
      <c r="B97" s="906">
        <v>2017</v>
      </c>
      <c r="C97" s="904" t="s">
        <v>405</v>
      </c>
      <c r="D97" s="904" t="s">
        <v>35</v>
      </c>
      <c r="E97" s="253">
        <v>24900750</v>
      </c>
      <c r="F97" s="981">
        <v>779792</v>
      </c>
      <c r="G97" s="906">
        <v>2017</v>
      </c>
    </row>
    <row r="98" spans="1:7" x14ac:dyDescent="0.35">
      <c r="A98" s="31" t="str">
        <f t="shared" si="0"/>
        <v>Framingham State University2018</v>
      </c>
      <c r="B98" s="906">
        <v>2018</v>
      </c>
      <c r="C98" s="904" t="s">
        <v>405</v>
      </c>
      <c r="D98" s="904" t="s">
        <v>35</v>
      </c>
      <c r="E98" s="253">
        <v>23178000</v>
      </c>
      <c r="F98" s="981">
        <v>712214.86</v>
      </c>
      <c r="G98" s="906">
        <v>2018</v>
      </c>
    </row>
    <row r="99" spans="1:7" x14ac:dyDescent="0.35">
      <c r="A99" s="31" t="str">
        <f t="shared" ref="A99" si="27">D99&amp;G99</f>
        <v>Framingham State University2019</v>
      </c>
      <c r="B99" s="906">
        <v>2019</v>
      </c>
      <c r="C99" s="904" t="s">
        <v>405</v>
      </c>
      <c r="D99" s="904" t="s">
        <v>35</v>
      </c>
      <c r="E99" s="253">
        <v>21995250</v>
      </c>
      <c r="F99" s="981">
        <v>747452</v>
      </c>
      <c r="G99" s="906">
        <v>2019</v>
      </c>
    </row>
    <row r="100" spans="1:7" x14ac:dyDescent="0.35">
      <c r="A100" s="31" t="str">
        <f t="shared" ref="A100:A101" si="28">D100&amp;G100</f>
        <v>Framingham State University2020</v>
      </c>
      <c r="B100" s="906">
        <v>2020</v>
      </c>
      <c r="C100" s="904" t="s">
        <v>405</v>
      </c>
      <c r="D100" s="904" t="s">
        <v>35</v>
      </c>
      <c r="E100" s="253">
        <v>19023136</v>
      </c>
      <c r="F100" s="981">
        <v>242445.42</v>
      </c>
      <c r="G100" s="906">
        <v>2020</v>
      </c>
    </row>
    <row r="101" spans="1:7" x14ac:dyDescent="0.35">
      <c r="A101" s="31" t="str">
        <f t="shared" si="28"/>
        <v>Framingham State University2021</v>
      </c>
      <c r="B101" s="906">
        <v>2021</v>
      </c>
      <c r="C101" s="904" t="s">
        <v>405</v>
      </c>
      <c r="D101" s="904" t="s">
        <v>35</v>
      </c>
      <c r="E101" s="253">
        <v>14315972</v>
      </c>
      <c r="F101" s="981">
        <v>185280.27</v>
      </c>
      <c r="G101" s="906">
        <v>2021</v>
      </c>
    </row>
    <row r="102" spans="1:7" x14ac:dyDescent="0.35">
      <c r="A102" s="31" t="str">
        <f t="shared" ref="A102:A103" si="29">D102&amp;G102</f>
        <v>Framingham State University2022</v>
      </c>
      <c r="B102" s="906">
        <v>2022</v>
      </c>
      <c r="C102" s="904" t="s">
        <v>405</v>
      </c>
      <c r="D102" s="904" t="s">
        <v>35</v>
      </c>
      <c r="E102" s="253">
        <v>16136604</v>
      </c>
      <c r="F102" s="981">
        <v>224743.82</v>
      </c>
      <c r="G102" s="906">
        <v>2022</v>
      </c>
    </row>
    <row r="103" spans="1:7" x14ac:dyDescent="0.35">
      <c r="A103" s="31" t="str">
        <f t="shared" si="29"/>
        <v>Framingham State University2023</v>
      </c>
      <c r="B103" s="906">
        <v>2023</v>
      </c>
      <c r="C103" s="904" t="s">
        <v>405</v>
      </c>
      <c r="D103" s="904" t="s">
        <v>35</v>
      </c>
      <c r="E103" s="438">
        <v>14731112</v>
      </c>
      <c r="F103" s="985">
        <v>242010.59</v>
      </c>
      <c r="G103" s="906">
        <v>2023</v>
      </c>
    </row>
    <row r="104" spans="1:7" x14ac:dyDescent="0.35">
      <c r="A104" s="31" t="str">
        <f t="shared" ref="A104" si="30">D104&amp;G104</f>
        <v>Framingham State University2024</v>
      </c>
      <c r="B104" s="906">
        <v>2024</v>
      </c>
      <c r="C104" s="904" t="s">
        <v>405</v>
      </c>
      <c r="D104" s="904" t="s">
        <v>35</v>
      </c>
      <c r="E104" s="905">
        <v>17991644</v>
      </c>
      <c r="F104" s="987">
        <v>293316.88</v>
      </c>
      <c r="G104" s="906">
        <v>2024</v>
      </c>
    </row>
    <row r="105" spans="1:7" x14ac:dyDescent="0.35">
      <c r="A105" s="31" t="str">
        <f t="shared" ref="A105" si="31">D105&amp;G105</f>
        <v>Framingham State University2025</v>
      </c>
      <c r="B105" s="906">
        <v>2025</v>
      </c>
      <c r="C105" s="904" t="s">
        <v>405</v>
      </c>
      <c r="D105" s="904" t="s">
        <v>35</v>
      </c>
      <c r="E105" s="438">
        <v>18966857</v>
      </c>
      <c r="F105" s="985">
        <v>320834.33</v>
      </c>
      <c r="G105" s="906">
        <v>2025</v>
      </c>
    </row>
    <row r="106" spans="1:7" x14ac:dyDescent="0.35">
      <c r="A106" s="31" t="str">
        <f t="shared" ref="A106:A184" si="32">D106&amp;G106</f>
        <v>Greenfield Community College2013</v>
      </c>
      <c r="B106" s="906">
        <v>2013</v>
      </c>
      <c r="C106" s="904" t="s">
        <v>405</v>
      </c>
      <c r="D106" s="904" t="s">
        <v>834</v>
      </c>
      <c r="E106" s="253">
        <v>1836000</v>
      </c>
      <c r="F106" s="981">
        <v>6462.72</v>
      </c>
      <c r="G106" s="906">
        <v>2013</v>
      </c>
    </row>
    <row r="107" spans="1:7" x14ac:dyDescent="0.35">
      <c r="A107" s="31" t="str">
        <f t="shared" si="32"/>
        <v>Greenfield Community College2014</v>
      </c>
      <c r="B107" s="906">
        <v>2014</v>
      </c>
      <c r="C107" s="904" t="s">
        <v>405</v>
      </c>
      <c r="D107" s="904" t="s">
        <v>834</v>
      </c>
      <c r="E107" s="253">
        <v>2143500</v>
      </c>
      <c r="F107" s="981">
        <v>7630.86</v>
      </c>
      <c r="G107" s="906">
        <v>2014</v>
      </c>
    </row>
    <row r="108" spans="1:7" x14ac:dyDescent="0.35">
      <c r="A108" s="31" t="str">
        <f t="shared" si="32"/>
        <v>Greenfield Community College2015</v>
      </c>
      <c r="B108" s="906">
        <v>2015</v>
      </c>
      <c r="C108" s="904" t="s">
        <v>405</v>
      </c>
      <c r="D108" s="904" t="s">
        <v>834</v>
      </c>
      <c r="E108" s="253">
        <v>1504500</v>
      </c>
      <c r="F108" s="982">
        <v>5356.02</v>
      </c>
      <c r="G108" s="906">
        <v>2015</v>
      </c>
    </row>
    <row r="109" spans="1:7" x14ac:dyDescent="0.35">
      <c r="A109" s="31" t="str">
        <f t="shared" si="32"/>
        <v>Greenfield Community College2016</v>
      </c>
      <c r="B109" s="906">
        <v>2016</v>
      </c>
      <c r="C109" s="904" t="s">
        <v>405</v>
      </c>
      <c r="D109" s="904" t="s">
        <v>834</v>
      </c>
      <c r="E109" s="908">
        <v>2187152</v>
      </c>
      <c r="F109" s="982">
        <v>7807.08</v>
      </c>
      <c r="G109" s="906">
        <v>2016</v>
      </c>
    </row>
    <row r="110" spans="1:7" x14ac:dyDescent="0.35">
      <c r="A110" s="31" t="str">
        <f t="shared" si="32"/>
        <v>Greenfield Community College2017</v>
      </c>
      <c r="B110" s="906">
        <v>2017</v>
      </c>
      <c r="C110" s="904" t="s">
        <v>405</v>
      </c>
      <c r="D110" s="904" t="s">
        <v>834</v>
      </c>
      <c r="E110" s="253">
        <v>2109567</v>
      </c>
      <c r="F110" s="981">
        <v>7510.05</v>
      </c>
      <c r="G110" s="906">
        <v>2017</v>
      </c>
    </row>
    <row r="111" spans="1:7" x14ac:dyDescent="0.35">
      <c r="A111" s="31" t="str">
        <f t="shared" si="32"/>
        <v>Greenfield Community College2018</v>
      </c>
      <c r="B111" s="906">
        <v>2018</v>
      </c>
      <c r="C111" s="904" t="s">
        <v>405</v>
      </c>
      <c r="D111" s="904" t="s">
        <v>834</v>
      </c>
      <c r="E111" s="253">
        <v>2146740</v>
      </c>
      <c r="F111" s="981">
        <v>7648.1</v>
      </c>
      <c r="G111" s="906">
        <v>2018</v>
      </c>
    </row>
    <row r="112" spans="1:7" x14ac:dyDescent="0.35">
      <c r="A112" s="31" t="str">
        <f t="shared" ref="A112" si="33">D112&amp;G112</f>
        <v>Greenfield Community College2019</v>
      </c>
      <c r="B112" s="906">
        <v>2019</v>
      </c>
      <c r="C112" s="904" t="s">
        <v>405</v>
      </c>
      <c r="D112" s="904" t="s">
        <v>834</v>
      </c>
      <c r="E112" s="253">
        <v>2147819</v>
      </c>
      <c r="F112" s="981">
        <v>7646</v>
      </c>
      <c r="G112" s="906">
        <v>2019</v>
      </c>
    </row>
    <row r="113" spans="1:7" x14ac:dyDescent="0.35">
      <c r="A113" s="31" t="str">
        <f t="shared" ref="A113:A114" si="34">D113&amp;G113</f>
        <v>Greenfield Community College2020</v>
      </c>
      <c r="B113" s="906">
        <v>2020</v>
      </c>
      <c r="C113" s="904" t="s">
        <v>405</v>
      </c>
      <c r="D113" s="904" t="s">
        <v>834</v>
      </c>
      <c r="E113" s="253" t="s">
        <v>656</v>
      </c>
      <c r="F113" s="981" t="s">
        <v>656</v>
      </c>
      <c r="G113" s="906">
        <v>2020</v>
      </c>
    </row>
    <row r="114" spans="1:7" x14ac:dyDescent="0.35">
      <c r="A114" s="31" t="str">
        <f t="shared" si="34"/>
        <v>Greenfield Community College2021</v>
      </c>
      <c r="B114" s="906">
        <v>2021</v>
      </c>
      <c r="C114" s="904" t="s">
        <v>405</v>
      </c>
      <c r="D114" s="904" t="s">
        <v>834</v>
      </c>
      <c r="E114" s="253" t="s">
        <v>656</v>
      </c>
      <c r="F114" s="981" t="s">
        <v>656</v>
      </c>
      <c r="G114" s="906">
        <v>2021</v>
      </c>
    </row>
    <row r="115" spans="1:7" x14ac:dyDescent="0.35">
      <c r="A115" s="31" t="str">
        <f t="shared" ref="A115:A116" si="35">D115&amp;G115</f>
        <v>Greenfield Community College2022</v>
      </c>
      <c r="B115" s="906">
        <v>2022</v>
      </c>
      <c r="C115" s="904" t="s">
        <v>405</v>
      </c>
      <c r="D115" s="904" t="s">
        <v>834</v>
      </c>
      <c r="E115" s="253" t="s">
        <v>656</v>
      </c>
      <c r="F115" s="981" t="s">
        <v>656</v>
      </c>
      <c r="G115" s="906">
        <v>2022</v>
      </c>
    </row>
    <row r="116" spans="1:7" x14ac:dyDescent="0.35">
      <c r="A116" s="31" t="str">
        <f t="shared" si="35"/>
        <v>Greenfield Community College2023</v>
      </c>
      <c r="B116" s="906">
        <v>2023</v>
      </c>
      <c r="C116" s="904" t="s">
        <v>405</v>
      </c>
      <c r="D116" s="904" t="s">
        <v>834</v>
      </c>
      <c r="E116" s="253" t="s">
        <v>656</v>
      </c>
      <c r="F116" s="981" t="s">
        <v>656</v>
      </c>
      <c r="G116" s="906">
        <v>2023</v>
      </c>
    </row>
    <row r="117" spans="1:7" x14ac:dyDescent="0.35">
      <c r="A117" s="31" t="str">
        <f t="shared" ref="A117" si="36">D117&amp;G117</f>
        <v>Greenfield Community College2024</v>
      </c>
      <c r="B117" s="906">
        <v>2024</v>
      </c>
      <c r="C117" s="904" t="s">
        <v>405</v>
      </c>
      <c r="D117" s="904" t="s">
        <v>834</v>
      </c>
      <c r="E117" s="253" t="s">
        <v>656</v>
      </c>
      <c r="F117" s="981" t="s">
        <v>656</v>
      </c>
      <c r="G117" s="906">
        <v>2024</v>
      </c>
    </row>
    <row r="118" spans="1:7" x14ac:dyDescent="0.35">
      <c r="A118" s="31" t="str">
        <f t="shared" ref="A118" si="37">D118&amp;G118</f>
        <v>Greenfield Community College2025</v>
      </c>
      <c r="B118" s="906">
        <v>2025</v>
      </c>
      <c r="C118" s="904" t="s">
        <v>405</v>
      </c>
      <c r="D118" s="904" t="s">
        <v>834</v>
      </c>
      <c r="E118" s="253" t="s">
        <v>656</v>
      </c>
      <c r="F118" s="981" t="s">
        <v>656</v>
      </c>
      <c r="G118" s="906">
        <v>2025</v>
      </c>
    </row>
    <row r="119" spans="1:7" x14ac:dyDescent="0.35">
      <c r="A119" s="31" t="str">
        <f t="shared" si="32"/>
        <v>Holyoke Community College2014</v>
      </c>
      <c r="B119" s="906">
        <v>2014</v>
      </c>
      <c r="C119" s="904" t="s">
        <v>405</v>
      </c>
      <c r="D119" s="904" t="s">
        <v>862</v>
      </c>
      <c r="E119" s="253">
        <v>10280000</v>
      </c>
      <c r="F119" s="981">
        <v>44204</v>
      </c>
      <c r="G119" s="906">
        <v>2014</v>
      </c>
    </row>
    <row r="120" spans="1:7" x14ac:dyDescent="0.35">
      <c r="A120" s="31" t="str">
        <f t="shared" si="32"/>
        <v>Holyoke Community College2015</v>
      </c>
      <c r="B120" s="906">
        <v>2015</v>
      </c>
      <c r="C120" s="904" t="s">
        <v>405</v>
      </c>
      <c r="D120" s="904" t="s">
        <v>862</v>
      </c>
      <c r="E120" s="253">
        <v>10456066</v>
      </c>
      <c r="F120" s="981">
        <v>44961</v>
      </c>
      <c r="G120" s="906">
        <v>2015</v>
      </c>
    </row>
    <row r="121" spans="1:7" x14ac:dyDescent="0.35">
      <c r="A121" s="31" t="str">
        <f t="shared" si="32"/>
        <v>Holyoke Community College2016</v>
      </c>
      <c r="B121" s="906">
        <v>2016</v>
      </c>
      <c r="C121" s="904" t="s">
        <v>405</v>
      </c>
      <c r="D121" s="904" t="s">
        <v>862</v>
      </c>
      <c r="E121" s="253">
        <v>19122500</v>
      </c>
      <c r="F121" s="981">
        <v>82227</v>
      </c>
      <c r="G121" s="906">
        <v>2016</v>
      </c>
    </row>
    <row r="122" spans="1:7" x14ac:dyDescent="0.35">
      <c r="A122" s="31" t="str">
        <f t="shared" si="32"/>
        <v>Holyoke Community College2017</v>
      </c>
      <c r="B122" s="906">
        <v>2017</v>
      </c>
      <c r="C122" s="904" t="s">
        <v>405</v>
      </c>
      <c r="D122" s="904" t="s">
        <v>862</v>
      </c>
      <c r="E122" s="253">
        <v>12260110</v>
      </c>
      <c r="F122" s="981">
        <v>52718.47</v>
      </c>
      <c r="G122" s="906">
        <v>2017</v>
      </c>
    </row>
    <row r="123" spans="1:7" x14ac:dyDescent="0.35">
      <c r="A123" s="31" t="str">
        <f t="shared" si="32"/>
        <v>Holyoke Community College2018</v>
      </c>
      <c r="B123" s="906">
        <v>2018</v>
      </c>
      <c r="C123" s="904" t="s">
        <v>405</v>
      </c>
      <c r="D123" s="904" t="s">
        <v>862</v>
      </c>
      <c r="E123" s="253">
        <v>13418050</v>
      </c>
      <c r="F123" s="981">
        <v>57697</v>
      </c>
      <c r="G123" s="906">
        <v>2018</v>
      </c>
    </row>
    <row r="124" spans="1:7" x14ac:dyDescent="0.35">
      <c r="A124" s="31" t="str">
        <f t="shared" ref="A124" si="38">D124&amp;G124</f>
        <v>Holyoke Community College2019</v>
      </c>
      <c r="B124" s="906">
        <v>2019</v>
      </c>
      <c r="C124" s="904" t="s">
        <v>405</v>
      </c>
      <c r="D124" s="904" t="s">
        <v>862</v>
      </c>
      <c r="E124" s="253">
        <v>12396440</v>
      </c>
      <c r="F124" s="981">
        <v>58263.27</v>
      </c>
      <c r="G124" s="906">
        <v>2019</v>
      </c>
    </row>
    <row r="125" spans="1:7" x14ac:dyDescent="0.35">
      <c r="A125" s="31" t="str">
        <f t="shared" ref="A125:A126" si="39">D125&amp;G125</f>
        <v>Holyoke Community College2020</v>
      </c>
      <c r="B125" s="906">
        <v>2020</v>
      </c>
      <c r="C125" s="904" t="s">
        <v>405</v>
      </c>
      <c r="D125" s="904" t="s">
        <v>862</v>
      </c>
      <c r="E125" s="253" t="s">
        <v>656</v>
      </c>
      <c r="F125" s="981" t="s">
        <v>656</v>
      </c>
      <c r="G125" s="906">
        <v>2020</v>
      </c>
    </row>
    <row r="126" spans="1:7" x14ac:dyDescent="0.35">
      <c r="A126" s="31" t="str">
        <f t="shared" si="39"/>
        <v>Holyoke Community College2021</v>
      </c>
      <c r="B126" s="906">
        <v>2021</v>
      </c>
      <c r="C126" s="904" t="s">
        <v>405</v>
      </c>
      <c r="D126" s="904" t="s">
        <v>862</v>
      </c>
      <c r="E126" s="253" t="s">
        <v>656</v>
      </c>
      <c r="F126" s="981" t="s">
        <v>656</v>
      </c>
      <c r="G126" s="906">
        <v>2021</v>
      </c>
    </row>
    <row r="127" spans="1:7" x14ac:dyDescent="0.35">
      <c r="A127" s="31" t="str">
        <f t="shared" ref="A127:A128" si="40">D127&amp;G127</f>
        <v>Holyoke Community College2022</v>
      </c>
      <c r="B127" s="906">
        <v>2022</v>
      </c>
      <c r="C127" s="904" t="s">
        <v>405</v>
      </c>
      <c r="D127" s="904" t="s">
        <v>862</v>
      </c>
      <c r="E127" s="253" t="s">
        <v>656</v>
      </c>
      <c r="F127" s="981" t="s">
        <v>656</v>
      </c>
      <c r="G127" s="906">
        <v>2022</v>
      </c>
    </row>
    <row r="128" spans="1:7" x14ac:dyDescent="0.35">
      <c r="A128" s="31" t="str">
        <f t="shared" si="40"/>
        <v>Holyoke Community College2023</v>
      </c>
      <c r="B128" s="906">
        <v>2023</v>
      </c>
      <c r="C128" s="904" t="s">
        <v>405</v>
      </c>
      <c r="D128" s="904" t="s">
        <v>862</v>
      </c>
      <c r="E128" s="253" t="s">
        <v>656</v>
      </c>
      <c r="F128" s="981" t="s">
        <v>656</v>
      </c>
      <c r="G128" s="906">
        <v>2023</v>
      </c>
    </row>
    <row r="129" spans="1:7" x14ac:dyDescent="0.35">
      <c r="A129" s="31" t="str">
        <f t="shared" ref="A129" si="41">D129&amp;G129</f>
        <v>Holyoke Community College2024</v>
      </c>
      <c r="B129" s="906">
        <v>2024</v>
      </c>
      <c r="C129" s="904" t="s">
        <v>405</v>
      </c>
      <c r="D129" s="904" t="s">
        <v>862</v>
      </c>
      <c r="E129" s="253" t="s">
        <v>656</v>
      </c>
      <c r="F129" s="981" t="s">
        <v>656</v>
      </c>
      <c r="G129" s="906">
        <v>2024</v>
      </c>
    </row>
    <row r="130" spans="1:7" x14ac:dyDescent="0.35">
      <c r="A130" s="31" t="str">
        <f t="shared" si="32"/>
        <v>Holyoke Soldiers' Home2013</v>
      </c>
      <c r="B130" s="906">
        <v>2013</v>
      </c>
      <c r="C130" s="904" t="s">
        <v>927</v>
      </c>
      <c r="D130" s="904" t="s">
        <v>1594</v>
      </c>
      <c r="E130" s="253">
        <v>5103200</v>
      </c>
      <c r="F130" s="981">
        <v>2198969</v>
      </c>
      <c r="G130" s="906">
        <v>2013</v>
      </c>
    </row>
    <row r="131" spans="1:7" x14ac:dyDescent="0.35">
      <c r="A131" s="31" t="str">
        <f t="shared" si="32"/>
        <v>Holyoke Soldiers' Home2014</v>
      </c>
      <c r="B131" s="906">
        <v>2014</v>
      </c>
      <c r="C131" s="904" t="s">
        <v>927</v>
      </c>
      <c r="D131" s="904" t="s">
        <v>1594</v>
      </c>
      <c r="E131" s="253">
        <v>6917800</v>
      </c>
      <c r="F131" s="981">
        <v>2980880</v>
      </c>
      <c r="G131" s="906">
        <v>2014</v>
      </c>
    </row>
    <row r="132" spans="1:7" x14ac:dyDescent="0.35">
      <c r="A132" s="31" t="str">
        <f t="shared" si="32"/>
        <v>Holyoke Soldiers' Home2015</v>
      </c>
      <c r="B132" s="906">
        <v>2015</v>
      </c>
      <c r="C132" s="904" t="s">
        <v>927</v>
      </c>
      <c r="D132" s="904" t="s">
        <v>1594</v>
      </c>
      <c r="E132" s="253" t="s">
        <v>656</v>
      </c>
      <c r="F132" s="981" t="s">
        <v>656</v>
      </c>
      <c r="G132" s="906">
        <v>2015</v>
      </c>
    </row>
    <row r="133" spans="1:7" x14ac:dyDescent="0.35">
      <c r="A133" s="31" t="str">
        <f t="shared" si="32"/>
        <v>Holyoke Soldiers' Home2016</v>
      </c>
      <c r="B133" s="906">
        <v>2016</v>
      </c>
      <c r="C133" s="904" t="s">
        <v>927</v>
      </c>
      <c r="D133" s="904" t="s">
        <v>1594</v>
      </c>
      <c r="E133" s="253" t="s">
        <v>656</v>
      </c>
      <c r="F133" s="981" t="s">
        <v>656</v>
      </c>
      <c r="G133" s="906">
        <v>2016</v>
      </c>
    </row>
    <row r="134" spans="1:7" x14ac:dyDescent="0.35">
      <c r="A134" s="31" t="str">
        <f t="shared" si="32"/>
        <v>Holyoke Soldiers' Home2017</v>
      </c>
      <c r="B134" s="906">
        <v>2017</v>
      </c>
      <c r="C134" s="904" t="s">
        <v>927</v>
      </c>
      <c r="D134" s="904" t="s">
        <v>1594</v>
      </c>
      <c r="E134" s="253">
        <v>4595800</v>
      </c>
      <c r="F134" s="981">
        <v>20708.939999999999</v>
      </c>
      <c r="G134" s="906">
        <v>2017</v>
      </c>
    </row>
    <row r="135" spans="1:7" x14ac:dyDescent="0.35">
      <c r="A135" s="31" t="str">
        <f t="shared" ref="A135:A136" si="42">D135&amp;G135</f>
        <v>Holyoke Soldiers' Home2018</v>
      </c>
      <c r="B135" s="906">
        <v>2018</v>
      </c>
      <c r="C135" s="904" t="s">
        <v>927</v>
      </c>
      <c r="D135" s="904" t="s">
        <v>1594</v>
      </c>
      <c r="E135" s="253" t="s">
        <v>656</v>
      </c>
      <c r="F135" s="981" t="s">
        <v>656</v>
      </c>
      <c r="G135" s="906">
        <v>2018</v>
      </c>
    </row>
    <row r="136" spans="1:7" x14ac:dyDescent="0.35">
      <c r="A136" s="31" t="str">
        <f t="shared" si="42"/>
        <v>Holyoke Soldiers' Home2019</v>
      </c>
      <c r="B136" s="906">
        <v>2019</v>
      </c>
      <c r="C136" s="904" t="s">
        <v>927</v>
      </c>
      <c r="D136" s="904" t="s">
        <v>1594</v>
      </c>
      <c r="E136" s="253" t="s">
        <v>656</v>
      </c>
      <c r="F136" s="981" t="s">
        <v>656</v>
      </c>
      <c r="G136" s="906">
        <v>2019</v>
      </c>
    </row>
    <row r="137" spans="1:7" x14ac:dyDescent="0.35">
      <c r="A137" s="31" t="str">
        <f t="shared" ref="A137:A138" si="43">D137&amp;G137</f>
        <v>Holyoke Soldiers' Home2020</v>
      </c>
      <c r="B137" s="906">
        <v>2020</v>
      </c>
      <c r="C137" s="904" t="s">
        <v>927</v>
      </c>
      <c r="D137" s="904" t="s">
        <v>1594</v>
      </c>
      <c r="E137" s="253" t="s">
        <v>656</v>
      </c>
      <c r="F137" s="981" t="s">
        <v>656</v>
      </c>
      <c r="G137" s="906">
        <v>2020</v>
      </c>
    </row>
    <row r="138" spans="1:7" x14ac:dyDescent="0.35">
      <c r="A138" s="31" t="str">
        <f t="shared" si="43"/>
        <v>Holyoke Soldiers' Home2021</v>
      </c>
      <c r="B138" s="906">
        <v>2021</v>
      </c>
      <c r="C138" s="904" t="s">
        <v>927</v>
      </c>
      <c r="D138" s="904" t="s">
        <v>1594</v>
      </c>
      <c r="E138" s="253" t="s">
        <v>656</v>
      </c>
      <c r="F138" s="981" t="s">
        <v>656</v>
      </c>
      <c r="G138" s="906">
        <v>2021</v>
      </c>
    </row>
    <row r="139" spans="1:7" x14ac:dyDescent="0.35">
      <c r="A139" s="31" t="str">
        <f t="shared" ref="A139:A140" si="44">D139&amp;G139</f>
        <v>Holyoke Soldiers' Home2022</v>
      </c>
      <c r="B139" s="906">
        <v>2022</v>
      </c>
      <c r="C139" s="904" t="s">
        <v>927</v>
      </c>
      <c r="D139" s="904" t="s">
        <v>1594</v>
      </c>
      <c r="E139" s="253" t="s">
        <v>656</v>
      </c>
      <c r="F139" s="981" t="s">
        <v>656</v>
      </c>
      <c r="G139" s="906">
        <v>2022</v>
      </c>
    </row>
    <row r="140" spans="1:7" x14ac:dyDescent="0.35">
      <c r="A140" s="31" t="str">
        <f t="shared" si="44"/>
        <v>Holyoke Soldiers' Home2023</v>
      </c>
      <c r="B140" s="906">
        <v>2023</v>
      </c>
      <c r="C140" s="904" t="s">
        <v>927</v>
      </c>
      <c r="D140" s="904" t="s">
        <v>1594</v>
      </c>
      <c r="E140" s="438">
        <v>10429100</v>
      </c>
      <c r="F140" s="985">
        <v>0</v>
      </c>
      <c r="G140" s="906">
        <v>2023</v>
      </c>
    </row>
    <row r="141" spans="1:7" x14ac:dyDescent="0.35">
      <c r="A141" s="31" t="str">
        <f t="shared" ref="A141" si="45">D141&amp;G141</f>
        <v>Holyoke Soldiers' Home2024</v>
      </c>
      <c r="B141" s="906">
        <v>2024</v>
      </c>
      <c r="C141" s="904" t="s">
        <v>927</v>
      </c>
      <c r="D141" s="904" t="s">
        <v>1594</v>
      </c>
      <c r="E141" s="253" t="s">
        <v>656</v>
      </c>
      <c r="F141" s="981" t="s">
        <v>656</v>
      </c>
      <c r="G141" s="906">
        <v>2024</v>
      </c>
    </row>
    <row r="142" spans="1:7" x14ac:dyDescent="0.35">
      <c r="A142" s="31" t="str">
        <f t="shared" ref="A142" si="46">D142&amp;G142</f>
        <v>Holyoke Soldiers' Home2025</v>
      </c>
      <c r="B142" s="906">
        <v>2025</v>
      </c>
      <c r="C142" s="904" t="s">
        <v>927</v>
      </c>
      <c r="D142" s="904" t="s">
        <v>1594</v>
      </c>
      <c r="E142" s="253" t="s">
        <v>656</v>
      </c>
      <c r="F142" s="981" t="s">
        <v>656</v>
      </c>
      <c r="G142" s="906">
        <v>2025</v>
      </c>
    </row>
    <row r="143" spans="1:7" x14ac:dyDescent="0.35">
      <c r="A143" s="31" t="str">
        <f t="shared" si="32"/>
        <v>Mass. Bay Community College2013</v>
      </c>
      <c r="B143" s="906">
        <v>2013</v>
      </c>
      <c r="C143" s="904" t="s">
        <v>405</v>
      </c>
      <c r="D143" s="904" t="s">
        <v>1811</v>
      </c>
      <c r="E143" s="253">
        <v>3183709</v>
      </c>
      <c r="F143" s="981">
        <v>23551</v>
      </c>
      <c r="G143" s="906">
        <v>2013</v>
      </c>
    </row>
    <row r="144" spans="1:7" x14ac:dyDescent="0.35">
      <c r="A144" s="31" t="str">
        <f t="shared" si="32"/>
        <v>Mass. Bay Community College2014</v>
      </c>
      <c r="B144" s="906">
        <v>2014</v>
      </c>
      <c r="C144" s="904" t="s">
        <v>405</v>
      </c>
      <c r="D144" s="904" t="s">
        <v>1811</v>
      </c>
      <c r="E144" s="253">
        <v>3723803</v>
      </c>
      <c r="F144" s="981">
        <v>38436</v>
      </c>
      <c r="G144" s="906">
        <v>2014</v>
      </c>
    </row>
    <row r="145" spans="1:7" x14ac:dyDescent="0.35">
      <c r="A145" s="31" t="str">
        <f t="shared" si="32"/>
        <v>Mass. Bay Community College2015</v>
      </c>
      <c r="B145" s="906">
        <v>2015</v>
      </c>
      <c r="C145" s="904" t="s">
        <v>405</v>
      </c>
      <c r="D145" s="904" t="s">
        <v>1811</v>
      </c>
      <c r="E145" s="253">
        <v>3218119</v>
      </c>
      <c r="F145" s="981">
        <v>23655</v>
      </c>
      <c r="G145" s="906">
        <v>2015</v>
      </c>
    </row>
    <row r="146" spans="1:7" x14ac:dyDescent="0.35">
      <c r="A146" s="31" t="str">
        <f t="shared" si="32"/>
        <v>Mass. Bay Community College2016</v>
      </c>
      <c r="B146" s="906">
        <v>2016</v>
      </c>
      <c r="C146" s="904" t="s">
        <v>405</v>
      </c>
      <c r="D146" s="904" t="s">
        <v>1811</v>
      </c>
      <c r="E146" s="253">
        <v>3758213</v>
      </c>
      <c r="F146" s="981">
        <v>71332</v>
      </c>
      <c r="G146" s="906">
        <v>2016</v>
      </c>
    </row>
    <row r="147" spans="1:7" x14ac:dyDescent="0.35">
      <c r="A147" s="31" t="str">
        <f t="shared" si="32"/>
        <v>Mass. Bay Community College2017</v>
      </c>
      <c r="B147" s="906">
        <v>2017</v>
      </c>
      <c r="C147" s="904" t="s">
        <v>405</v>
      </c>
      <c r="D147" s="904" t="s">
        <v>1811</v>
      </c>
      <c r="E147" s="253">
        <v>3165756</v>
      </c>
      <c r="F147" s="981">
        <v>63502</v>
      </c>
      <c r="G147" s="906">
        <v>2017</v>
      </c>
    </row>
    <row r="148" spans="1:7" x14ac:dyDescent="0.35">
      <c r="A148" s="31" t="str">
        <f t="shared" ref="A148:A149" si="47">D148&amp;G148</f>
        <v>Mass. Bay Community College2018</v>
      </c>
      <c r="B148" s="906">
        <v>2018</v>
      </c>
      <c r="C148" s="904" t="s">
        <v>405</v>
      </c>
      <c r="D148" s="904" t="s">
        <v>1811</v>
      </c>
      <c r="E148" s="253">
        <v>4309527</v>
      </c>
      <c r="F148" s="981">
        <v>76334</v>
      </c>
      <c r="G148" s="906">
        <v>2018</v>
      </c>
    </row>
    <row r="149" spans="1:7" x14ac:dyDescent="0.35">
      <c r="A149" s="31" t="str">
        <f t="shared" si="47"/>
        <v>Mass. Bay Community College2019</v>
      </c>
      <c r="B149" s="906">
        <v>2019</v>
      </c>
      <c r="C149" s="904" t="s">
        <v>405</v>
      </c>
      <c r="D149" s="904" t="s">
        <v>1811</v>
      </c>
      <c r="E149" s="253">
        <v>3003429</v>
      </c>
      <c r="F149" s="981">
        <v>63370</v>
      </c>
      <c r="G149" s="906">
        <v>2019</v>
      </c>
    </row>
    <row r="150" spans="1:7" x14ac:dyDescent="0.35">
      <c r="A150" s="31" t="str">
        <f t="shared" ref="A150:A151" si="48">D150&amp;G150</f>
        <v>Mass. Bay Community College2020</v>
      </c>
      <c r="B150" s="906">
        <v>2020</v>
      </c>
      <c r="C150" s="904" t="s">
        <v>405</v>
      </c>
      <c r="D150" s="904" t="s">
        <v>1811</v>
      </c>
      <c r="E150" s="253" t="s">
        <v>656</v>
      </c>
      <c r="F150" s="981" t="s">
        <v>656</v>
      </c>
      <c r="G150" s="906">
        <v>2020</v>
      </c>
    </row>
    <row r="151" spans="1:7" x14ac:dyDescent="0.35">
      <c r="A151" s="31" t="str">
        <f t="shared" si="48"/>
        <v>Mass. Bay Community College2021</v>
      </c>
      <c r="B151" s="906">
        <v>2021</v>
      </c>
      <c r="C151" s="904" t="s">
        <v>405</v>
      </c>
      <c r="D151" s="904" t="s">
        <v>1811</v>
      </c>
      <c r="E151" s="439">
        <v>884197</v>
      </c>
      <c r="F151" s="985">
        <v>16580</v>
      </c>
      <c r="G151" s="906">
        <v>2021</v>
      </c>
    </row>
    <row r="152" spans="1:7" x14ac:dyDescent="0.35">
      <c r="A152" s="31" t="str">
        <f t="shared" ref="A152:A153" si="49">D152&amp;G152</f>
        <v>Mass. Bay Community College2022</v>
      </c>
      <c r="B152" s="906">
        <v>2022</v>
      </c>
      <c r="C152" s="904" t="s">
        <v>405</v>
      </c>
      <c r="D152" s="904" t="s">
        <v>1811</v>
      </c>
      <c r="E152" s="439">
        <v>713641</v>
      </c>
      <c r="F152" s="985">
        <v>11829</v>
      </c>
      <c r="G152" s="906">
        <v>2022</v>
      </c>
    </row>
    <row r="153" spans="1:7" x14ac:dyDescent="0.35">
      <c r="A153" s="31" t="str">
        <f t="shared" si="49"/>
        <v>Mass. Bay Community College2023</v>
      </c>
      <c r="B153" s="906">
        <v>2023</v>
      </c>
      <c r="C153" s="904" t="s">
        <v>405</v>
      </c>
      <c r="D153" s="904" t="s">
        <v>1811</v>
      </c>
      <c r="E153" s="438">
        <v>1423543</v>
      </c>
      <c r="F153" s="985">
        <v>33702</v>
      </c>
      <c r="G153" s="906">
        <v>2023</v>
      </c>
    </row>
    <row r="154" spans="1:7" x14ac:dyDescent="0.35">
      <c r="A154" s="31" t="str">
        <f t="shared" ref="A154" si="50">D154&amp;G154</f>
        <v>Mass. Bay Community College2024</v>
      </c>
      <c r="B154" s="906">
        <v>2024</v>
      </c>
      <c r="C154" s="904" t="s">
        <v>405</v>
      </c>
      <c r="D154" s="904" t="s">
        <v>1811</v>
      </c>
      <c r="E154" s="905">
        <v>1599335</v>
      </c>
      <c r="F154" s="987">
        <v>44067</v>
      </c>
      <c r="G154" s="906">
        <v>2024</v>
      </c>
    </row>
    <row r="155" spans="1:7" x14ac:dyDescent="0.35">
      <c r="A155" s="31" t="str">
        <f t="shared" ref="A155" si="51">D155&amp;G155</f>
        <v>Mass. Bay Community College2025</v>
      </c>
      <c r="B155" s="906">
        <v>2025</v>
      </c>
      <c r="C155" s="904" t="s">
        <v>405</v>
      </c>
      <c r="D155" s="904" t="s">
        <v>1811</v>
      </c>
      <c r="E155" s="438">
        <v>2246400.15</v>
      </c>
      <c r="F155" s="985">
        <v>98606.89</v>
      </c>
      <c r="G155" s="906">
        <v>2025</v>
      </c>
    </row>
    <row r="156" spans="1:7" x14ac:dyDescent="0.35">
      <c r="A156" s="31" t="str">
        <f t="shared" si="32"/>
        <v>Mass. College of Art &amp; Design2013</v>
      </c>
      <c r="B156" s="906">
        <v>2013</v>
      </c>
      <c r="C156" s="904" t="s">
        <v>405</v>
      </c>
      <c r="D156" s="904" t="s">
        <v>128</v>
      </c>
      <c r="E156" s="253">
        <v>5749936</v>
      </c>
      <c r="F156" s="981">
        <v>89109</v>
      </c>
      <c r="G156" s="906">
        <v>2013</v>
      </c>
    </row>
    <row r="157" spans="1:7" x14ac:dyDescent="0.35">
      <c r="A157" s="31" t="str">
        <f t="shared" si="32"/>
        <v>Mass. College of Art &amp; Design2014</v>
      </c>
      <c r="B157" s="906">
        <v>2014</v>
      </c>
      <c r="C157" s="904" t="s">
        <v>405</v>
      </c>
      <c r="D157" s="904" t="s">
        <v>128</v>
      </c>
      <c r="E157" s="253">
        <v>5935819</v>
      </c>
      <c r="F157" s="981">
        <v>96988</v>
      </c>
      <c r="G157" s="906">
        <v>2014</v>
      </c>
    </row>
    <row r="158" spans="1:7" x14ac:dyDescent="0.35">
      <c r="A158" s="31" t="str">
        <f t="shared" si="32"/>
        <v>Mass. College of Art &amp; Design2015</v>
      </c>
      <c r="B158" s="906">
        <v>2015</v>
      </c>
      <c r="C158" s="904" t="s">
        <v>405</v>
      </c>
      <c r="D158" s="904" t="s">
        <v>128</v>
      </c>
      <c r="E158" s="253">
        <v>5719692</v>
      </c>
      <c r="F158" s="981">
        <v>95854</v>
      </c>
      <c r="G158" s="906">
        <v>2015</v>
      </c>
    </row>
    <row r="159" spans="1:7" x14ac:dyDescent="0.35">
      <c r="A159" s="31" t="str">
        <f t="shared" si="32"/>
        <v>Mass. College of Art &amp; Design2016</v>
      </c>
      <c r="B159" s="906">
        <v>2016</v>
      </c>
      <c r="C159" s="904" t="s">
        <v>405</v>
      </c>
      <c r="D159" s="904" t="s">
        <v>128</v>
      </c>
      <c r="E159" s="253">
        <v>19552293.640000001</v>
      </c>
      <c r="F159" s="981">
        <v>353456.87</v>
      </c>
      <c r="G159" s="906">
        <v>2016</v>
      </c>
    </row>
    <row r="160" spans="1:7" x14ac:dyDescent="0.35">
      <c r="A160" s="31" t="str">
        <f t="shared" si="32"/>
        <v>Mass. College of Art &amp; Design2017</v>
      </c>
      <c r="B160" s="906">
        <v>2017</v>
      </c>
      <c r="C160" s="904" t="s">
        <v>405</v>
      </c>
      <c r="D160" s="904" t="s">
        <v>128</v>
      </c>
      <c r="E160" s="253">
        <v>6063811</v>
      </c>
      <c r="F160" s="981">
        <v>113737.04</v>
      </c>
      <c r="G160" s="906">
        <v>2017</v>
      </c>
    </row>
    <row r="161" spans="1:7" x14ac:dyDescent="0.35">
      <c r="A161" s="31" t="str">
        <f t="shared" si="32"/>
        <v>Mass. College of Art &amp; Design2018</v>
      </c>
      <c r="B161" s="906">
        <v>2018</v>
      </c>
      <c r="C161" s="904" t="s">
        <v>405</v>
      </c>
      <c r="D161" s="904" t="s">
        <v>128</v>
      </c>
      <c r="E161" s="253">
        <v>6868950</v>
      </c>
      <c r="F161" s="981">
        <v>126550.53</v>
      </c>
      <c r="G161" s="906">
        <v>2018</v>
      </c>
    </row>
    <row r="162" spans="1:7" x14ac:dyDescent="0.35">
      <c r="A162" s="31" t="str">
        <f t="shared" ref="A162" si="52">D162&amp;G162</f>
        <v>Mass. College of Art &amp; Design2019</v>
      </c>
      <c r="B162" s="906">
        <v>2019</v>
      </c>
      <c r="C162" s="904" t="s">
        <v>405</v>
      </c>
      <c r="D162" s="904" t="s">
        <v>128</v>
      </c>
      <c r="E162" s="253">
        <v>7065842</v>
      </c>
      <c r="F162" s="981">
        <v>135033</v>
      </c>
      <c r="G162" s="906">
        <v>2019</v>
      </c>
    </row>
    <row r="163" spans="1:7" x14ac:dyDescent="0.35">
      <c r="A163" s="31" t="str">
        <f t="shared" ref="A163:A164" si="53">D163&amp;G163</f>
        <v>Mass. College of Art &amp; Design2020</v>
      </c>
      <c r="B163" s="906">
        <v>2020</v>
      </c>
      <c r="C163" s="904" t="s">
        <v>405</v>
      </c>
      <c r="D163" s="904" t="s">
        <v>128</v>
      </c>
      <c r="E163" s="253" t="s">
        <v>656</v>
      </c>
      <c r="F163" s="981" t="s">
        <v>656</v>
      </c>
      <c r="G163" s="906">
        <v>2020</v>
      </c>
    </row>
    <row r="164" spans="1:7" x14ac:dyDescent="0.35">
      <c r="A164" s="31" t="str">
        <f t="shared" si="53"/>
        <v>Mass. College of Art &amp; Design2021</v>
      </c>
      <c r="B164" s="906">
        <v>2021</v>
      </c>
      <c r="C164" s="904" t="s">
        <v>405</v>
      </c>
      <c r="D164" s="904" t="s">
        <v>128</v>
      </c>
      <c r="E164" s="253" t="s">
        <v>656</v>
      </c>
      <c r="F164" s="981" t="s">
        <v>656</v>
      </c>
      <c r="G164" s="906">
        <v>2021</v>
      </c>
    </row>
    <row r="165" spans="1:7" x14ac:dyDescent="0.35">
      <c r="A165" s="31" t="str">
        <f t="shared" ref="A165:A166" si="54">D165&amp;G165</f>
        <v>Mass. College of Art &amp; Design2022</v>
      </c>
      <c r="B165" s="906">
        <v>2022</v>
      </c>
      <c r="C165" s="904" t="s">
        <v>405</v>
      </c>
      <c r="D165" s="904" t="s">
        <v>128</v>
      </c>
      <c r="E165" s="253" t="s">
        <v>656</v>
      </c>
      <c r="F165" s="981" t="s">
        <v>656</v>
      </c>
      <c r="G165" s="906">
        <v>2022</v>
      </c>
    </row>
    <row r="166" spans="1:7" x14ac:dyDescent="0.35">
      <c r="A166" s="31" t="str">
        <f t="shared" si="54"/>
        <v>Mass. College of Art &amp; Design2023</v>
      </c>
      <c r="B166" s="906">
        <v>2023</v>
      </c>
      <c r="C166" s="904" t="s">
        <v>405</v>
      </c>
      <c r="D166" s="904" t="s">
        <v>128</v>
      </c>
      <c r="E166" s="253" t="s">
        <v>656</v>
      </c>
      <c r="F166" s="981" t="s">
        <v>656</v>
      </c>
      <c r="G166" s="906">
        <v>2023</v>
      </c>
    </row>
    <row r="167" spans="1:7" x14ac:dyDescent="0.35">
      <c r="A167" s="31" t="str">
        <f t="shared" ref="A167" si="55">D167&amp;G167</f>
        <v>Mass. College of Art &amp; Design2024</v>
      </c>
      <c r="B167" s="906">
        <v>2024</v>
      </c>
      <c r="C167" s="904" t="s">
        <v>405</v>
      </c>
      <c r="D167" s="904" t="s">
        <v>128</v>
      </c>
      <c r="E167" s="253" t="s">
        <v>656</v>
      </c>
      <c r="F167" s="981" t="s">
        <v>656</v>
      </c>
      <c r="G167" s="906">
        <v>2024</v>
      </c>
    </row>
    <row r="168" spans="1:7" x14ac:dyDescent="0.35">
      <c r="A168" s="31" t="str">
        <f t="shared" ref="A168" si="56">D168&amp;G168</f>
        <v>Mass. College of Art &amp; Design2025</v>
      </c>
      <c r="B168" s="906">
        <v>2025</v>
      </c>
      <c r="C168" s="904" t="s">
        <v>405</v>
      </c>
      <c r="D168" s="904" t="s">
        <v>128</v>
      </c>
      <c r="E168" s="253" t="s">
        <v>656</v>
      </c>
      <c r="F168" s="981" t="s">
        <v>656</v>
      </c>
      <c r="G168" s="906">
        <v>2025</v>
      </c>
    </row>
    <row r="169" spans="1:7" x14ac:dyDescent="0.35">
      <c r="A169" s="31" t="str">
        <f t="shared" si="32"/>
        <v>Mass. College of Liberal Arts2013</v>
      </c>
      <c r="B169" s="906">
        <v>2013</v>
      </c>
      <c r="C169" s="904" t="s">
        <v>405</v>
      </c>
      <c r="D169" s="904" t="s">
        <v>130</v>
      </c>
      <c r="E169" s="253">
        <v>9668596</v>
      </c>
      <c r="F169" s="981">
        <v>68986</v>
      </c>
      <c r="G169" s="906">
        <v>2013</v>
      </c>
    </row>
    <row r="170" spans="1:7" x14ac:dyDescent="0.35">
      <c r="A170" s="31" t="str">
        <f t="shared" si="32"/>
        <v>Mass. College of Liberal Arts2014</v>
      </c>
      <c r="B170" s="906">
        <v>2014</v>
      </c>
      <c r="C170" s="904" t="s">
        <v>405</v>
      </c>
      <c r="D170" s="904" t="s">
        <v>130</v>
      </c>
      <c r="E170" s="253">
        <v>9209188</v>
      </c>
      <c r="F170" s="981">
        <v>81460</v>
      </c>
      <c r="G170" s="906">
        <v>2014</v>
      </c>
    </row>
    <row r="171" spans="1:7" x14ac:dyDescent="0.35">
      <c r="A171" s="31" t="str">
        <f t="shared" si="32"/>
        <v>Mass. College of Liberal Arts2015</v>
      </c>
      <c r="B171" s="906">
        <v>2015</v>
      </c>
      <c r="C171" s="904" t="s">
        <v>405</v>
      </c>
      <c r="D171" s="904" t="s">
        <v>130</v>
      </c>
      <c r="E171" s="253">
        <v>9973536</v>
      </c>
      <c r="F171" s="981">
        <v>94136</v>
      </c>
      <c r="G171" s="906">
        <v>2015</v>
      </c>
    </row>
    <row r="172" spans="1:7" x14ac:dyDescent="0.35">
      <c r="A172" s="31" t="str">
        <f t="shared" si="32"/>
        <v>Mass. College of Liberal Arts2016</v>
      </c>
      <c r="B172" s="906">
        <v>2016</v>
      </c>
      <c r="C172" s="904" t="s">
        <v>405</v>
      </c>
      <c r="D172" s="904" t="s">
        <v>130</v>
      </c>
      <c r="E172" s="253">
        <v>9149022</v>
      </c>
      <c r="F172" s="981">
        <v>88626</v>
      </c>
      <c r="G172" s="906">
        <v>2016</v>
      </c>
    </row>
    <row r="173" spans="1:7" x14ac:dyDescent="0.35">
      <c r="A173" s="31" t="str">
        <f t="shared" si="32"/>
        <v>Mass. College of Liberal Arts2017</v>
      </c>
      <c r="B173" s="906">
        <v>2017</v>
      </c>
      <c r="C173" s="904" t="s">
        <v>405</v>
      </c>
      <c r="D173" s="904" t="s">
        <v>130</v>
      </c>
      <c r="E173" s="253">
        <v>9296623</v>
      </c>
      <c r="F173" s="981">
        <v>86819</v>
      </c>
      <c r="G173" s="906">
        <v>2017</v>
      </c>
    </row>
    <row r="174" spans="1:7" x14ac:dyDescent="0.35">
      <c r="A174" s="31" t="str">
        <f t="shared" ref="A174:A175" si="57">D174&amp;G174</f>
        <v>Mass. College of Liberal Arts2018</v>
      </c>
      <c r="B174" s="906">
        <v>2018</v>
      </c>
      <c r="C174" s="904" t="s">
        <v>405</v>
      </c>
      <c r="D174" s="904" t="s">
        <v>130</v>
      </c>
      <c r="E174" s="253">
        <v>8503579</v>
      </c>
      <c r="F174" s="981">
        <v>76684</v>
      </c>
      <c r="G174" s="906">
        <v>2018</v>
      </c>
    </row>
    <row r="175" spans="1:7" x14ac:dyDescent="0.35">
      <c r="A175" s="31" t="str">
        <f t="shared" si="57"/>
        <v>Mass. College of Liberal Arts2019</v>
      </c>
      <c r="B175" s="906">
        <v>2019</v>
      </c>
      <c r="C175" s="904" t="s">
        <v>405</v>
      </c>
      <c r="D175" s="904" t="s">
        <v>130</v>
      </c>
      <c r="E175" s="253">
        <v>8298394</v>
      </c>
      <c r="F175" s="981">
        <v>76683.73</v>
      </c>
      <c r="G175" s="906">
        <v>2019</v>
      </c>
    </row>
    <row r="176" spans="1:7" x14ac:dyDescent="0.35">
      <c r="A176" s="31" t="str">
        <f t="shared" ref="A176:A177" si="58">D176&amp;G176</f>
        <v>Mass. College of Liberal Arts2020</v>
      </c>
      <c r="B176" s="906">
        <v>2020</v>
      </c>
      <c r="C176" s="904" t="s">
        <v>405</v>
      </c>
      <c r="D176" s="904" t="s">
        <v>130</v>
      </c>
      <c r="E176" s="253">
        <v>6434101</v>
      </c>
      <c r="F176" s="981">
        <v>66387.16</v>
      </c>
      <c r="G176" s="906">
        <v>2020</v>
      </c>
    </row>
    <row r="177" spans="1:7" x14ac:dyDescent="0.35">
      <c r="A177" s="31" t="str">
        <f t="shared" si="58"/>
        <v>Mass. College of Liberal Arts2021</v>
      </c>
      <c r="B177" s="906">
        <v>2021</v>
      </c>
      <c r="C177" s="904" t="s">
        <v>405</v>
      </c>
      <c r="D177" s="904" t="s">
        <v>130</v>
      </c>
      <c r="E177" s="253" t="s">
        <v>656</v>
      </c>
      <c r="F177" s="981" t="s">
        <v>656</v>
      </c>
      <c r="G177" s="906">
        <v>2021</v>
      </c>
    </row>
    <row r="178" spans="1:7" x14ac:dyDescent="0.35">
      <c r="A178" s="31" t="str">
        <f t="shared" ref="A178:A179" si="59">D178&amp;G178</f>
        <v>Mass. College of Liberal Arts2022</v>
      </c>
      <c r="B178" s="906">
        <v>2022</v>
      </c>
      <c r="C178" s="904" t="s">
        <v>405</v>
      </c>
      <c r="D178" s="904" t="s">
        <v>130</v>
      </c>
      <c r="E178" s="253" t="s">
        <v>656</v>
      </c>
      <c r="F178" s="981" t="s">
        <v>656</v>
      </c>
      <c r="G178" s="906">
        <v>2022</v>
      </c>
    </row>
    <row r="179" spans="1:7" x14ac:dyDescent="0.35">
      <c r="A179" s="31" t="str">
        <f t="shared" si="59"/>
        <v>Mass. College of Liberal Arts2023</v>
      </c>
      <c r="B179" s="906">
        <v>2023</v>
      </c>
      <c r="C179" s="904" t="s">
        <v>405</v>
      </c>
      <c r="D179" s="904" t="s">
        <v>130</v>
      </c>
      <c r="E179" s="253" t="s">
        <v>656</v>
      </c>
      <c r="F179" s="981" t="s">
        <v>656</v>
      </c>
      <c r="G179" s="906">
        <v>2023</v>
      </c>
    </row>
    <row r="180" spans="1:7" x14ac:dyDescent="0.35">
      <c r="A180" s="31" t="str">
        <f t="shared" ref="A180" si="60">D180&amp;G180</f>
        <v>Mass. College of Liberal Arts2024</v>
      </c>
      <c r="B180" s="906">
        <v>2024</v>
      </c>
      <c r="C180" s="904" t="s">
        <v>405</v>
      </c>
      <c r="D180" s="904" t="s">
        <v>130</v>
      </c>
      <c r="E180" s="253" t="s">
        <v>656</v>
      </c>
      <c r="F180" s="981" t="s">
        <v>656</v>
      </c>
      <c r="G180" s="906">
        <v>2024</v>
      </c>
    </row>
    <row r="181" spans="1:7" x14ac:dyDescent="0.35">
      <c r="A181" s="31" t="str">
        <f t="shared" ref="A181" si="61">D181&amp;G181</f>
        <v>Mass. College of Liberal Arts2025</v>
      </c>
      <c r="B181" s="906">
        <v>2025</v>
      </c>
      <c r="C181" s="904" t="s">
        <v>405</v>
      </c>
      <c r="D181" s="904" t="s">
        <v>130</v>
      </c>
      <c r="E181" s="253" t="s">
        <v>656</v>
      </c>
      <c r="F181" s="981" t="s">
        <v>656</v>
      </c>
      <c r="G181" s="906">
        <v>2025</v>
      </c>
    </row>
    <row r="182" spans="1:7" x14ac:dyDescent="0.35">
      <c r="A182" s="31" t="str">
        <f t="shared" si="32"/>
        <v>Mass. Maritime Academy2014</v>
      </c>
      <c r="B182" s="906">
        <v>2014</v>
      </c>
      <c r="C182" s="904" t="s">
        <v>405</v>
      </c>
      <c r="D182" s="904" t="s">
        <v>133</v>
      </c>
      <c r="E182" s="253">
        <v>12938000</v>
      </c>
      <c r="F182" s="981">
        <v>64880</v>
      </c>
      <c r="G182" s="906">
        <v>2014</v>
      </c>
    </row>
    <row r="183" spans="1:7" x14ac:dyDescent="0.35">
      <c r="A183" s="31" t="str">
        <f t="shared" si="32"/>
        <v>Mass. Maritime Academy2015</v>
      </c>
      <c r="B183" s="906">
        <v>2015</v>
      </c>
      <c r="C183" s="904" t="s">
        <v>405</v>
      </c>
      <c r="D183" s="904" t="s">
        <v>133</v>
      </c>
      <c r="E183" s="253">
        <v>11327100</v>
      </c>
      <c r="F183" s="981">
        <v>63713</v>
      </c>
      <c r="G183" s="906">
        <v>2015</v>
      </c>
    </row>
    <row r="184" spans="1:7" x14ac:dyDescent="0.35">
      <c r="A184" s="31" t="str">
        <f t="shared" si="32"/>
        <v>Mass. Maritime Academy2016</v>
      </c>
      <c r="B184" s="906">
        <v>2016</v>
      </c>
      <c r="C184" s="904" t="s">
        <v>405</v>
      </c>
      <c r="D184" s="904" t="s">
        <v>133</v>
      </c>
      <c r="E184" s="253">
        <v>11967000</v>
      </c>
      <c r="F184" s="981">
        <v>63094</v>
      </c>
      <c r="G184" s="906">
        <v>2016</v>
      </c>
    </row>
    <row r="185" spans="1:7" x14ac:dyDescent="0.35">
      <c r="A185" s="31" t="str">
        <f t="shared" ref="A185:A284" si="62">D185&amp;G185</f>
        <v>Mass. Maritime Academy2017</v>
      </c>
      <c r="B185" s="906">
        <v>2017</v>
      </c>
      <c r="C185" s="904" t="s">
        <v>405</v>
      </c>
      <c r="D185" s="904" t="s">
        <v>133</v>
      </c>
      <c r="E185" s="253">
        <v>13105500</v>
      </c>
      <c r="F185" s="981">
        <v>65445</v>
      </c>
      <c r="G185" s="906">
        <v>2017</v>
      </c>
    </row>
    <row r="186" spans="1:7" x14ac:dyDescent="0.35">
      <c r="A186" s="31" t="str">
        <f t="shared" ref="A186:A187" si="63">D186&amp;G186</f>
        <v>Mass. Maritime Academy2018</v>
      </c>
      <c r="B186" s="906">
        <v>2018</v>
      </c>
      <c r="C186" s="904" t="s">
        <v>405</v>
      </c>
      <c r="D186" s="904" t="s">
        <v>133</v>
      </c>
      <c r="E186" s="253">
        <v>12430000</v>
      </c>
      <c r="F186" s="981">
        <v>86947</v>
      </c>
      <c r="G186" s="906">
        <v>2018</v>
      </c>
    </row>
    <row r="187" spans="1:7" x14ac:dyDescent="0.35">
      <c r="A187" s="31" t="str">
        <f t="shared" si="63"/>
        <v>Mass. Maritime Academy2019</v>
      </c>
      <c r="B187" s="906">
        <v>2019</v>
      </c>
      <c r="C187" s="904" t="s">
        <v>405</v>
      </c>
      <c r="D187" s="904" t="s">
        <v>133</v>
      </c>
      <c r="E187" s="253">
        <v>13696000</v>
      </c>
      <c r="F187" s="981">
        <v>95529</v>
      </c>
      <c r="G187" s="906">
        <v>2019</v>
      </c>
    </row>
    <row r="188" spans="1:7" x14ac:dyDescent="0.35">
      <c r="A188" s="31" t="str">
        <f t="shared" ref="A188:A189" si="64">D188&amp;G188</f>
        <v>Mass. Maritime Academy2020</v>
      </c>
      <c r="B188" s="906">
        <v>2020</v>
      </c>
      <c r="C188" s="904" t="s">
        <v>405</v>
      </c>
      <c r="D188" s="904" t="s">
        <v>133</v>
      </c>
      <c r="E188" s="253" t="s">
        <v>657</v>
      </c>
      <c r="F188" s="981">
        <v>79241</v>
      </c>
      <c r="G188" s="906">
        <v>2020</v>
      </c>
    </row>
    <row r="189" spans="1:7" x14ac:dyDescent="0.35">
      <c r="A189" s="31" t="str">
        <f t="shared" si="64"/>
        <v>Mass. Maritime Academy2021</v>
      </c>
      <c r="B189" s="906">
        <v>2021</v>
      </c>
      <c r="C189" s="904" t="s">
        <v>405</v>
      </c>
      <c r="D189" s="904" t="s">
        <v>133</v>
      </c>
      <c r="E189" s="253">
        <v>9675</v>
      </c>
      <c r="F189" s="981">
        <v>74835</v>
      </c>
      <c r="G189" s="906">
        <v>2021</v>
      </c>
    </row>
    <row r="190" spans="1:7" x14ac:dyDescent="0.35">
      <c r="A190" s="31" t="str">
        <f t="shared" ref="A190:A191" si="65">D190&amp;G190</f>
        <v>Mass. Maritime Academy2022</v>
      </c>
      <c r="B190" s="906">
        <v>2022</v>
      </c>
      <c r="C190" s="904" t="s">
        <v>405</v>
      </c>
      <c r="D190" s="904" t="s">
        <v>133</v>
      </c>
      <c r="E190" s="253">
        <v>12000000</v>
      </c>
      <c r="F190" s="981">
        <v>108097</v>
      </c>
      <c r="G190" s="906">
        <v>2022</v>
      </c>
    </row>
    <row r="191" spans="1:7" x14ac:dyDescent="0.35">
      <c r="A191" s="31" t="str">
        <f t="shared" si="65"/>
        <v>Mass. Maritime Academy2023</v>
      </c>
      <c r="B191" s="906">
        <v>2023</v>
      </c>
      <c r="C191" s="904" t="s">
        <v>405</v>
      </c>
      <c r="D191" s="904" t="s">
        <v>133</v>
      </c>
      <c r="E191" s="438">
        <v>13050000</v>
      </c>
      <c r="F191" s="985">
        <v>133911.26999999999</v>
      </c>
      <c r="G191" s="906">
        <v>2023</v>
      </c>
    </row>
    <row r="192" spans="1:7" x14ac:dyDescent="0.35">
      <c r="A192" s="31" t="str">
        <f t="shared" ref="A192" si="66">D192&amp;G192</f>
        <v>Mass. Maritime Academy2024</v>
      </c>
      <c r="B192" s="906">
        <v>2024</v>
      </c>
      <c r="C192" s="904" t="s">
        <v>405</v>
      </c>
      <c r="D192" s="904" t="s">
        <v>133</v>
      </c>
      <c r="E192" s="905">
        <v>13440923</v>
      </c>
      <c r="F192" s="987">
        <v>131049</v>
      </c>
      <c r="G192" s="906">
        <v>2024</v>
      </c>
    </row>
    <row r="193" spans="1:7" x14ac:dyDescent="0.35">
      <c r="A193" s="31" t="str">
        <f t="shared" ref="A193" si="67">D193&amp;G193</f>
        <v>Mass. Maritime Academy2025</v>
      </c>
      <c r="B193" s="906">
        <v>2025</v>
      </c>
      <c r="C193" s="904" t="s">
        <v>405</v>
      </c>
      <c r="D193" s="904" t="s">
        <v>133</v>
      </c>
      <c r="E193" s="438">
        <v>15404000</v>
      </c>
      <c r="F193" s="985">
        <v>151136.68</v>
      </c>
      <c r="G193" s="906">
        <v>2025</v>
      </c>
    </row>
    <row r="194" spans="1:7" x14ac:dyDescent="0.35">
      <c r="A194" s="31" t="str">
        <f t="shared" si="62"/>
        <v>Mass. Water Resources Authority2013</v>
      </c>
      <c r="B194" s="906">
        <v>2013</v>
      </c>
      <c r="C194" s="904" t="s">
        <v>470</v>
      </c>
      <c r="D194" s="904" t="s">
        <v>141</v>
      </c>
      <c r="E194" s="253">
        <v>499006969</v>
      </c>
      <c r="F194" s="981">
        <v>1931429</v>
      </c>
      <c r="G194" s="906">
        <v>2013</v>
      </c>
    </row>
    <row r="195" spans="1:7" x14ac:dyDescent="0.35">
      <c r="A195" s="31" t="str">
        <f t="shared" si="62"/>
        <v>Mass. Water Resources Authority2014</v>
      </c>
      <c r="B195" s="906">
        <v>2014</v>
      </c>
      <c r="C195" s="904" t="s">
        <v>470</v>
      </c>
      <c r="D195" s="904" t="s">
        <v>141</v>
      </c>
      <c r="E195" s="253">
        <v>477633597</v>
      </c>
      <c r="F195" s="981">
        <v>1862076</v>
      </c>
      <c r="G195" s="906">
        <v>2014</v>
      </c>
    </row>
    <row r="196" spans="1:7" x14ac:dyDescent="0.35">
      <c r="A196" s="31" t="str">
        <f t="shared" si="62"/>
        <v>Mass. Water Resources Authority2015</v>
      </c>
      <c r="B196" s="906">
        <v>2015</v>
      </c>
      <c r="C196" s="904" t="s">
        <v>470</v>
      </c>
      <c r="D196" s="904" t="s">
        <v>141</v>
      </c>
      <c r="E196" s="253">
        <v>489937402</v>
      </c>
      <c r="F196" s="981">
        <v>1942747</v>
      </c>
      <c r="G196" s="906">
        <v>2015</v>
      </c>
    </row>
    <row r="197" spans="1:7" x14ac:dyDescent="0.35">
      <c r="A197" s="31" t="str">
        <f t="shared" si="62"/>
        <v>Mass. Water Resources Authority2016</v>
      </c>
      <c r="B197" s="906">
        <v>2016</v>
      </c>
      <c r="C197" s="904" t="s">
        <v>470</v>
      </c>
      <c r="D197" s="904" t="s">
        <v>141</v>
      </c>
      <c r="E197" s="253">
        <v>565803853</v>
      </c>
      <c r="F197" s="981">
        <v>2297576</v>
      </c>
      <c r="G197" s="906">
        <v>2016</v>
      </c>
    </row>
    <row r="198" spans="1:7" x14ac:dyDescent="0.35">
      <c r="A198" s="31" t="str">
        <f t="shared" si="62"/>
        <v>Mass. Water Resources Authority2017</v>
      </c>
      <c r="B198" s="906">
        <v>2017</v>
      </c>
      <c r="C198" s="904" t="s">
        <v>470</v>
      </c>
      <c r="D198" s="904" t="s">
        <v>141</v>
      </c>
      <c r="E198" s="253">
        <v>536567702</v>
      </c>
      <c r="F198" s="981">
        <v>2169171</v>
      </c>
      <c r="G198" s="906">
        <v>2017</v>
      </c>
    </row>
    <row r="199" spans="1:7" x14ac:dyDescent="0.35">
      <c r="A199" s="31" t="str">
        <f t="shared" ref="A199:A200" si="68">D199&amp;G199</f>
        <v>Mass. Water Resources Authority2018</v>
      </c>
      <c r="B199" s="906">
        <v>2018</v>
      </c>
      <c r="C199" s="904" t="s">
        <v>470</v>
      </c>
      <c r="D199" s="904" t="s">
        <v>141</v>
      </c>
      <c r="E199" s="253">
        <v>567699772</v>
      </c>
      <c r="F199" s="981">
        <v>2033497</v>
      </c>
      <c r="G199" s="906">
        <v>2018</v>
      </c>
    </row>
    <row r="200" spans="1:7" x14ac:dyDescent="0.35">
      <c r="A200" s="31" t="str">
        <f t="shared" si="68"/>
        <v>Mass. Water Resources Authority2019</v>
      </c>
      <c r="B200" s="906">
        <v>2019</v>
      </c>
      <c r="C200" s="904" t="s">
        <v>470</v>
      </c>
      <c r="D200" s="904" t="s">
        <v>141</v>
      </c>
      <c r="E200" s="253">
        <v>517102421</v>
      </c>
      <c r="F200" s="981">
        <v>2329277</v>
      </c>
      <c r="G200" s="906">
        <v>2019</v>
      </c>
    </row>
    <row r="201" spans="1:7" x14ac:dyDescent="0.35">
      <c r="A201" s="31" t="str">
        <f t="shared" ref="A201" si="69">D201&amp;G201</f>
        <v>Mass. Water Resources Authority2020</v>
      </c>
      <c r="B201" s="906">
        <v>2020</v>
      </c>
      <c r="C201" s="904" t="s">
        <v>470</v>
      </c>
      <c r="D201" s="904" t="s">
        <v>141</v>
      </c>
      <c r="E201" s="253">
        <v>489630562</v>
      </c>
      <c r="F201" s="981">
        <v>2284403</v>
      </c>
      <c r="G201" s="906">
        <v>2020</v>
      </c>
    </row>
    <row r="202" spans="1:7" x14ac:dyDescent="0.35">
      <c r="A202" s="31" t="str">
        <f>D202&amp;G202</f>
        <v>Mass. Water Resources Authority2021</v>
      </c>
      <c r="B202" s="906">
        <v>2021</v>
      </c>
      <c r="C202" s="904" t="s">
        <v>470</v>
      </c>
      <c r="D202" s="904" t="s">
        <v>141</v>
      </c>
      <c r="E202" s="253">
        <v>518739862</v>
      </c>
      <c r="F202" s="981">
        <v>2512880.9</v>
      </c>
      <c r="G202" s="906">
        <v>2021</v>
      </c>
    </row>
    <row r="203" spans="1:7" x14ac:dyDescent="0.35">
      <c r="A203" s="31" t="str">
        <f>D203&amp;G203</f>
        <v>Mass. Water Resources Authority2022</v>
      </c>
      <c r="B203" s="906">
        <v>2022</v>
      </c>
      <c r="C203" s="904" t="s">
        <v>470</v>
      </c>
      <c r="D203" s="904" t="s">
        <v>141</v>
      </c>
      <c r="E203" s="253">
        <v>481186933</v>
      </c>
      <c r="F203" s="983">
        <v>2380403</v>
      </c>
      <c r="G203" s="906">
        <v>2022</v>
      </c>
    </row>
    <row r="204" spans="1:7" x14ac:dyDescent="0.35">
      <c r="A204" s="31" t="str">
        <f>D204&amp;G204</f>
        <v>Mass. Water Resources Authority2023</v>
      </c>
      <c r="B204" s="906">
        <v>2023</v>
      </c>
      <c r="C204" s="904" t="s">
        <v>470</v>
      </c>
      <c r="D204" s="904" t="s">
        <v>141</v>
      </c>
      <c r="E204" s="438">
        <v>502089255</v>
      </c>
      <c r="F204" s="985">
        <v>2757242</v>
      </c>
      <c r="G204" s="906">
        <v>2023</v>
      </c>
    </row>
    <row r="205" spans="1:7" x14ac:dyDescent="0.35">
      <c r="A205" s="31" t="str">
        <f>D205&amp;G205</f>
        <v>Mass. Water Resources Authority2024</v>
      </c>
      <c r="B205" s="906">
        <v>2024</v>
      </c>
      <c r="C205" s="904" t="s">
        <v>470</v>
      </c>
      <c r="D205" s="904" t="s">
        <v>141</v>
      </c>
      <c r="E205" s="905">
        <v>606313260</v>
      </c>
      <c r="F205" s="987">
        <v>2750722</v>
      </c>
      <c r="G205" s="906">
        <v>2024</v>
      </c>
    </row>
    <row r="206" spans="1:7" x14ac:dyDescent="0.35">
      <c r="A206" s="31" t="str">
        <f>D206&amp;G206</f>
        <v>Mass. Water Resources Authority2025</v>
      </c>
      <c r="B206" s="906">
        <v>2025</v>
      </c>
      <c r="C206" s="904" t="s">
        <v>470</v>
      </c>
      <c r="D206" s="904" t="s">
        <v>141</v>
      </c>
      <c r="E206" s="438">
        <v>643331503</v>
      </c>
      <c r="F206" s="985">
        <v>3210919</v>
      </c>
      <c r="G206" s="906">
        <v>2025</v>
      </c>
    </row>
    <row r="207" spans="1:7" x14ac:dyDescent="0.35">
      <c r="A207" s="31" t="str">
        <f t="shared" si="62"/>
        <v>Massasoit Community College2013</v>
      </c>
      <c r="B207" s="906">
        <v>2013</v>
      </c>
      <c r="C207" s="904" t="s">
        <v>405</v>
      </c>
      <c r="D207" s="904" t="s">
        <v>1806</v>
      </c>
      <c r="E207" s="253">
        <v>2846602</v>
      </c>
      <c r="F207" s="981">
        <v>22677.38</v>
      </c>
      <c r="G207" s="906">
        <v>2013</v>
      </c>
    </row>
    <row r="208" spans="1:7" x14ac:dyDescent="0.35">
      <c r="A208" s="31" t="str">
        <f t="shared" si="62"/>
        <v>Massasoit Community College2014</v>
      </c>
      <c r="B208" s="906">
        <v>2014</v>
      </c>
      <c r="C208" s="904" t="s">
        <v>405</v>
      </c>
      <c r="D208" s="904" t="s">
        <v>1806</v>
      </c>
      <c r="E208" s="253">
        <v>2674650</v>
      </c>
      <c r="F208" s="981">
        <v>23150.33</v>
      </c>
      <c r="G208" s="906">
        <v>2014</v>
      </c>
    </row>
    <row r="209" spans="1:7" x14ac:dyDescent="0.35">
      <c r="A209" s="31" t="str">
        <f t="shared" si="62"/>
        <v>Massasoit Community College2015</v>
      </c>
      <c r="B209" s="906">
        <v>2015</v>
      </c>
      <c r="C209" s="904" t="s">
        <v>405</v>
      </c>
      <c r="D209" s="904" t="s">
        <v>1806</v>
      </c>
      <c r="E209" s="253">
        <v>2841690</v>
      </c>
      <c r="F209" s="981">
        <v>23684.02</v>
      </c>
      <c r="G209" s="906">
        <v>2015</v>
      </c>
    </row>
    <row r="210" spans="1:7" x14ac:dyDescent="0.35">
      <c r="A210" s="31" t="str">
        <f t="shared" si="62"/>
        <v>Massasoit Community College2016</v>
      </c>
      <c r="B210" s="906">
        <v>2016</v>
      </c>
      <c r="C210" s="904" t="s">
        <v>405</v>
      </c>
      <c r="D210" s="904" t="s">
        <v>1806</v>
      </c>
      <c r="E210" s="253">
        <v>2990332</v>
      </c>
      <c r="F210" s="981">
        <v>23740.89</v>
      </c>
      <c r="G210" s="906">
        <v>2016</v>
      </c>
    </row>
    <row r="211" spans="1:7" x14ac:dyDescent="0.35">
      <c r="A211" s="31" t="str">
        <f t="shared" si="62"/>
        <v>Massasoit Community College2017</v>
      </c>
      <c r="B211" s="906">
        <v>2017</v>
      </c>
      <c r="C211" s="904" t="s">
        <v>405</v>
      </c>
      <c r="D211" s="904" t="s">
        <v>1806</v>
      </c>
      <c r="E211" s="253">
        <v>2863486</v>
      </c>
      <c r="F211" s="981">
        <v>32008.67</v>
      </c>
      <c r="G211" s="906">
        <v>2017</v>
      </c>
    </row>
    <row r="212" spans="1:7" x14ac:dyDescent="0.35">
      <c r="A212" s="31" t="str">
        <f t="shared" si="62"/>
        <v>Massasoit Community College2018</v>
      </c>
      <c r="B212" s="906">
        <v>2018</v>
      </c>
      <c r="C212" s="904" t="s">
        <v>405</v>
      </c>
      <c r="D212" s="904" t="s">
        <v>1806</v>
      </c>
      <c r="E212" s="253">
        <v>2661593</v>
      </c>
      <c r="F212" s="981">
        <v>30044.55</v>
      </c>
      <c r="G212" s="906">
        <v>2018</v>
      </c>
    </row>
    <row r="213" spans="1:7" x14ac:dyDescent="0.35">
      <c r="A213" s="31" t="str">
        <f t="shared" ref="A213" si="70">D213&amp;G213</f>
        <v>Massasoit Community College2019</v>
      </c>
      <c r="B213" s="906">
        <v>2019</v>
      </c>
      <c r="C213" s="904" t="s">
        <v>405</v>
      </c>
      <c r="D213" s="904" t="s">
        <v>1806</v>
      </c>
      <c r="E213" s="253" t="s">
        <v>656</v>
      </c>
      <c r="F213" s="981" t="s">
        <v>656</v>
      </c>
      <c r="G213" s="906">
        <v>2019</v>
      </c>
    </row>
    <row r="214" spans="1:7" x14ac:dyDescent="0.35">
      <c r="A214" s="31" t="str">
        <f t="shared" ref="A214:A215" si="71">D214&amp;G214</f>
        <v>Massasoit Community College2020</v>
      </c>
      <c r="B214" s="906">
        <v>2020</v>
      </c>
      <c r="C214" s="904" t="s">
        <v>405</v>
      </c>
      <c r="D214" s="904" t="s">
        <v>1806</v>
      </c>
      <c r="E214" s="253" t="s">
        <v>656</v>
      </c>
      <c r="F214" s="981" t="s">
        <v>656</v>
      </c>
      <c r="G214" s="906">
        <v>2020</v>
      </c>
    </row>
    <row r="215" spans="1:7" x14ac:dyDescent="0.35">
      <c r="A215" s="31" t="str">
        <f t="shared" si="71"/>
        <v>Massasoit Community College2021</v>
      </c>
      <c r="B215" s="906">
        <v>2021</v>
      </c>
      <c r="C215" s="904" t="s">
        <v>405</v>
      </c>
      <c r="D215" s="904" t="s">
        <v>1806</v>
      </c>
      <c r="E215" s="253" t="s">
        <v>656</v>
      </c>
      <c r="F215" s="981" t="s">
        <v>656</v>
      </c>
      <c r="G215" s="906">
        <v>2021</v>
      </c>
    </row>
    <row r="216" spans="1:7" x14ac:dyDescent="0.35">
      <c r="A216" s="31" t="str">
        <f t="shared" ref="A216:A217" si="72">D216&amp;G216</f>
        <v>Massasoit Community College2022</v>
      </c>
      <c r="B216" s="906">
        <v>2022</v>
      </c>
      <c r="C216" s="904" t="s">
        <v>405</v>
      </c>
      <c r="D216" s="904" t="s">
        <v>1806</v>
      </c>
      <c r="E216" s="253" t="s">
        <v>656</v>
      </c>
      <c r="F216" s="981" t="s">
        <v>656</v>
      </c>
      <c r="G216" s="906">
        <v>2022</v>
      </c>
    </row>
    <row r="217" spans="1:7" x14ac:dyDescent="0.35">
      <c r="A217" s="31" t="str">
        <f t="shared" si="72"/>
        <v>Massasoit Community College2023</v>
      </c>
      <c r="B217" s="906">
        <v>2023</v>
      </c>
      <c r="C217" s="904" t="s">
        <v>405</v>
      </c>
      <c r="D217" s="904" t="s">
        <v>1806</v>
      </c>
      <c r="E217" s="253" t="s">
        <v>656</v>
      </c>
      <c r="F217" s="981" t="s">
        <v>656</v>
      </c>
      <c r="G217" s="906">
        <v>2023</v>
      </c>
    </row>
    <row r="218" spans="1:7" x14ac:dyDescent="0.35">
      <c r="A218" s="31" t="str">
        <f t="shared" ref="A218" si="73">D218&amp;G218</f>
        <v>Massasoit Community College2024</v>
      </c>
      <c r="B218" s="906">
        <v>2024</v>
      </c>
      <c r="C218" s="904" t="s">
        <v>405</v>
      </c>
      <c r="D218" s="904" t="s">
        <v>1806</v>
      </c>
      <c r="E218" s="253" t="s">
        <v>656</v>
      </c>
      <c r="F218" s="981" t="s">
        <v>656</v>
      </c>
      <c r="G218" s="906">
        <v>2024</v>
      </c>
    </row>
    <row r="219" spans="1:7" x14ac:dyDescent="0.35">
      <c r="A219" s="31" t="str">
        <f t="shared" ref="A219" si="74">D219&amp;G219</f>
        <v>Massasoit Community College2025</v>
      </c>
      <c r="B219" s="906">
        <v>2025</v>
      </c>
      <c r="C219" s="904" t="s">
        <v>405</v>
      </c>
      <c r="D219" s="904" t="s">
        <v>1806</v>
      </c>
      <c r="E219" s="253" t="s">
        <v>656</v>
      </c>
      <c r="F219" s="981" t="s">
        <v>656</v>
      </c>
      <c r="G219" s="906">
        <v>2025</v>
      </c>
    </row>
    <row r="220" spans="1:7" x14ac:dyDescent="0.35">
      <c r="A220" s="31" t="str">
        <f t="shared" si="62"/>
        <v>MassPort Authority2013</v>
      </c>
      <c r="B220" s="906">
        <v>2013</v>
      </c>
      <c r="C220" s="904" t="s">
        <v>470</v>
      </c>
      <c r="D220" s="904" t="s">
        <v>163</v>
      </c>
      <c r="E220" s="253">
        <v>379052208</v>
      </c>
      <c r="F220" s="981">
        <v>5528976</v>
      </c>
      <c r="G220" s="906">
        <v>2013</v>
      </c>
    </row>
    <row r="221" spans="1:7" x14ac:dyDescent="0.35">
      <c r="A221" s="31" t="str">
        <f t="shared" si="62"/>
        <v>MassPort Authority2014</v>
      </c>
      <c r="B221" s="906">
        <v>2014</v>
      </c>
      <c r="C221" s="904" t="s">
        <v>470</v>
      </c>
      <c r="D221" s="904" t="s">
        <v>163</v>
      </c>
      <c r="E221" s="253">
        <v>394782432</v>
      </c>
      <c r="F221" s="981">
        <v>4909920</v>
      </c>
      <c r="G221" s="906">
        <v>2014</v>
      </c>
    </row>
    <row r="222" spans="1:7" x14ac:dyDescent="0.35">
      <c r="A222" s="31" t="str">
        <f t="shared" si="62"/>
        <v>MassPort Authority2015</v>
      </c>
      <c r="B222" s="906">
        <v>2015</v>
      </c>
      <c r="C222" s="904" t="s">
        <v>470</v>
      </c>
      <c r="D222" s="904" t="s">
        <v>163</v>
      </c>
      <c r="E222" s="253">
        <v>351313788</v>
      </c>
      <c r="F222" s="981">
        <v>5669664</v>
      </c>
      <c r="G222" s="906">
        <v>2015</v>
      </c>
    </row>
    <row r="223" spans="1:7" x14ac:dyDescent="0.35">
      <c r="A223" s="31" t="str">
        <f t="shared" si="62"/>
        <v>MassPort Authority2016</v>
      </c>
      <c r="B223" s="906">
        <v>2016</v>
      </c>
      <c r="C223" s="904" t="s">
        <v>470</v>
      </c>
      <c r="D223" s="904" t="s">
        <v>163</v>
      </c>
      <c r="E223" s="253">
        <v>365704400</v>
      </c>
      <c r="F223" s="981">
        <v>6204414</v>
      </c>
      <c r="G223" s="906">
        <v>2016</v>
      </c>
    </row>
    <row r="224" spans="1:7" x14ac:dyDescent="0.35">
      <c r="A224" s="31" t="str">
        <f t="shared" si="62"/>
        <v>MassPort Authority2017</v>
      </c>
      <c r="B224" s="906">
        <v>2017</v>
      </c>
      <c r="C224" s="904" t="s">
        <v>470</v>
      </c>
      <c r="D224" s="904" t="s">
        <v>163</v>
      </c>
      <c r="E224" s="253">
        <v>496254228</v>
      </c>
      <c r="F224" s="981">
        <v>6841739</v>
      </c>
      <c r="G224" s="906">
        <v>2017</v>
      </c>
    </row>
    <row r="225" spans="1:7" x14ac:dyDescent="0.35">
      <c r="A225" s="31" t="str">
        <f t="shared" ref="A225:A226" si="75">D225&amp;G225</f>
        <v>MassPort Authority2018</v>
      </c>
      <c r="B225" s="906">
        <v>2018</v>
      </c>
      <c r="C225" s="904" t="s">
        <v>470</v>
      </c>
      <c r="D225" s="904" t="s">
        <v>163</v>
      </c>
      <c r="E225" s="253">
        <v>404424139</v>
      </c>
      <c r="F225" s="981" t="s">
        <v>50</v>
      </c>
      <c r="G225" s="906">
        <v>2018</v>
      </c>
    </row>
    <row r="226" spans="1:7" x14ac:dyDescent="0.35">
      <c r="A226" s="31" t="str">
        <f t="shared" si="75"/>
        <v>MassPort Authority2019</v>
      </c>
      <c r="B226" s="906">
        <v>2019</v>
      </c>
      <c r="C226" s="904" t="s">
        <v>470</v>
      </c>
      <c r="D226" s="904" t="s">
        <v>163</v>
      </c>
      <c r="E226" s="253">
        <v>409581607</v>
      </c>
      <c r="F226" s="981">
        <v>3107823</v>
      </c>
      <c r="G226" s="906">
        <v>2019</v>
      </c>
    </row>
    <row r="227" spans="1:7" x14ac:dyDescent="0.35">
      <c r="A227" s="31" t="str">
        <f t="shared" ref="A227:A228" si="76">D227&amp;G227</f>
        <v>MassPort Authority2020</v>
      </c>
      <c r="B227" s="906">
        <v>2020</v>
      </c>
      <c r="C227" s="904" t="s">
        <v>470</v>
      </c>
      <c r="D227" s="904" t="s">
        <v>163</v>
      </c>
      <c r="E227" s="253">
        <v>387888794</v>
      </c>
      <c r="F227" s="981" t="s">
        <v>50</v>
      </c>
      <c r="G227" s="906">
        <v>2020</v>
      </c>
    </row>
    <row r="228" spans="1:7" x14ac:dyDescent="0.35">
      <c r="A228" s="31" t="str">
        <f t="shared" si="76"/>
        <v>MassPort Authority2021</v>
      </c>
      <c r="B228" s="906">
        <v>2021</v>
      </c>
      <c r="C228" s="904" t="s">
        <v>470</v>
      </c>
      <c r="D228" s="904" t="s">
        <v>163</v>
      </c>
      <c r="E228" s="439">
        <v>58547084.439999998</v>
      </c>
      <c r="F228" s="985">
        <v>1718755.91</v>
      </c>
      <c r="G228" s="906">
        <v>2021</v>
      </c>
    </row>
    <row r="229" spans="1:7" x14ac:dyDescent="0.35">
      <c r="A229" s="31" t="str">
        <f t="shared" ref="A229:A230" si="77">D229&amp;G229</f>
        <v>MassPort Authority2022</v>
      </c>
      <c r="B229" s="906">
        <v>2022</v>
      </c>
      <c r="C229" s="904" t="s">
        <v>470</v>
      </c>
      <c r="D229" s="904" t="s">
        <v>163</v>
      </c>
      <c r="E229" s="439">
        <v>125088913.51000001</v>
      </c>
      <c r="F229" s="985">
        <v>3483989.02</v>
      </c>
      <c r="G229" s="906">
        <v>2022</v>
      </c>
    </row>
    <row r="230" spans="1:7" x14ac:dyDescent="0.35">
      <c r="A230" s="31" t="str">
        <f t="shared" si="77"/>
        <v>MassPort Authority2023</v>
      </c>
      <c r="B230" s="906">
        <v>2023</v>
      </c>
      <c r="C230" s="904" t="s">
        <v>470</v>
      </c>
      <c r="D230" s="904" t="s">
        <v>163</v>
      </c>
      <c r="E230" s="253" t="s">
        <v>656</v>
      </c>
      <c r="F230" s="981" t="s">
        <v>656</v>
      </c>
      <c r="G230" s="906">
        <v>2023</v>
      </c>
    </row>
    <row r="231" spans="1:7" x14ac:dyDescent="0.35">
      <c r="A231" s="31" t="str">
        <f t="shared" ref="A231" si="78">D231&amp;G231</f>
        <v>MassPort Authority2024</v>
      </c>
      <c r="B231" s="906">
        <v>2024</v>
      </c>
      <c r="C231" s="904" t="s">
        <v>470</v>
      </c>
      <c r="D231" s="904" t="s">
        <v>163</v>
      </c>
      <c r="E231" s="905">
        <v>301239510.30000001</v>
      </c>
      <c r="F231" s="981" t="s">
        <v>656</v>
      </c>
      <c r="G231" s="906">
        <v>2024</v>
      </c>
    </row>
    <row r="232" spans="1:7" x14ac:dyDescent="0.35">
      <c r="A232" s="31" t="str">
        <f t="shared" ref="A232" si="79">D232&amp;G232</f>
        <v>MassPort Authority2025</v>
      </c>
      <c r="B232" s="906">
        <v>2025</v>
      </c>
      <c r="C232" s="904" t="s">
        <v>470</v>
      </c>
      <c r="D232" s="904" t="s">
        <v>163</v>
      </c>
      <c r="E232" s="438">
        <v>308714246</v>
      </c>
      <c r="F232" s="985">
        <v>7406968.4800000004</v>
      </c>
      <c r="G232" s="906">
        <v>2025</v>
      </c>
    </row>
    <row r="233" spans="1:7" ht="17.149999999999999" customHeight="1" x14ac:dyDescent="0.35">
      <c r="A233" s="31" t="str">
        <f t="shared" si="62"/>
        <v>Mount Wachusett Community College2013</v>
      </c>
      <c r="B233" s="906">
        <v>2013</v>
      </c>
      <c r="C233" s="904" t="s">
        <v>405</v>
      </c>
      <c r="D233" s="904" t="s">
        <v>1812</v>
      </c>
      <c r="E233" s="253">
        <v>421742</v>
      </c>
      <c r="F233" s="981">
        <v>0</v>
      </c>
      <c r="G233" s="906">
        <v>2013</v>
      </c>
    </row>
    <row r="234" spans="1:7" x14ac:dyDescent="0.35">
      <c r="A234" s="31" t="str">
        <f t="shared" si="62"/>
        <v>Mount Wachusett Community College2014</v>
      </c>
      <c r="B234" s="906">
        <v>2014</v>
      </c>
      <c r="C234" s="904" t="s">
        <v>405</v>
      </c>
      <c r="D234" s="904" t="s">
        <v>1812</v>
      </c>
      <c r="E234" s="253">
        <v>413020</v>
      </c>
      <c r="F234" s="981">
        <v>0</v>
      </c>
      <c r="G234" s="906">
        <v>2014</v>
      </c>
    </row>
    <row r="235" spans="1:7" x14ac:dyDescent="0.35">
      <c r="A235" s="31" t="str">
        <f t="shared" si="62"/>
        <v>Mount Wachusett Community College2015</v>
      </c>
      <c r="B235" s="906">
        <v>2015</v>
      </c>
      <c r="C235" s="904" t="s">
        <v>405</v>
      </c>
      <c r="D235" s="904" t="s">
        <v>1812</v>
      </c>
      <c r="E235" s="253">
        <v>417170</v>
      </c>
      <c r="F235" s="981">
        <v>0</v>
      </c>
      <c r="G235" s="906">
        <v>2015</v>
      </c>
    </row>
    <row r="236" spans="1:7" x14ac:dyDescent="0.35">
      <c r="A236" s="31" t="str">
        <f t="shared" si="62"/>
        <v>Mount Wachusett Community College2016</v>
      </c>
      <c r="B236" s="906">
        <v>2016</v>
      </c>
      <c r="C236" s="904" t="s">
        <v>405</v>
      </c>
      <c r="D236" s="904" t="s">
        <v>1812</v>
      </c>
      <c r="E236" s="253">
        <v>474000</v>
      </c>
      <c r="F236" s="981">
        <v>21269</v>
      </c>
      <c r="G236" s="906">
        <v>2016</v>
      </c>
    </row>
    <row r="237" spans="1:7" x14ac:dyDescent="0.35">
      <c r="A237" s="31" t="str">
        <f t="shared" si="62"/>
        <v>Mount Wachusett Community College2017</v>
      </c>
      <c r="B237" s="906">
        <v>2017</v>
      </c>
      <c r="C237" s="904" t="s">
        <v>405</v>
      </c>
      <c r="D237" s="904" t="s">
        <v>1812</v>
      </c>
      <c r="E237" s="253">
        <v>446500</v>
      </c>
      <c r="F237" s="981">
        <v>0</v>
      </c>
      <c r="G237" s="906">
        <v>2017</v>
      </c>
    </row>
    <row r="238" spans="1:7" x14ac:dyDescent="0.35">
      <c r="A238" s="31" t="str">
        <f t="shared" ref="A238:A239" si="80">D238&amp;G238</f>
        <v>Mount Wachusett Community College2018</v>
      </c>
      <c r="B238" s="906">
        <v>2018</v>
      </c>
      <c r="C238" s="904" t="s">
        <v>405</v>
      </c>
      <c r="D238" s="904" t="s">
        <v>1812</v>
      </c>
      <c r="E238" s="253" t="s">
        <v>656</v>
      </c>
      <c r="F238" s="981" t="s">
        <v>656</v>
      </c>
      <c r="G238" s="906">
        <v>2018</v>
      </c>
    </row>
    <row r="239" spans="1:7" x14ac:dyDescent="0.35">
      <c r="A239" s="31" t="str">
        <f t="shared" si="80"/>
        <v>Mount Wachusett Community College2019</v>
      </c>
      <c r="B239" s="906">
        <v>2019</v>
      </c>
      <c r="C239" s="904" t="s">
        <v>405</v>
      </c>
      <c r="D239" s="904" t="s">
        <v>1812</v>
      </c>
      <c r="E239" s="253" t="s">
        <v>656</v>
      </c>
      <c r="F239" s="981" t="s">
        <v>656</v>
      </c>
      <c r="G239" s="906">
        <v>2019</v>
      </c>
    </row>
    <row r="240" spans="1:7" x14ac:dyDescent="0.35">
      <c r="A240" s="31" t="str">
        <f t="shared" ref="A240:A241" si="81">D240&amp;G240</f>
        <v>Mount Wachusett Community College2020</v>
      </c>
      <c r="B240" s="906">
        <v>2020</v>
      </c>
      <c r="C240" s="904" t="s">
        <v>405</v>
      </c>
      <c r="D240" s="904" t="s">
        <v>1812</v>
      </c>
      <c r="E240" s="253" t="s">
        <v>656</v>
      </c>
      <c r="F240" s="981" t="s">
        <v>656</v>
      </c>
      <c r="G240" s="906">
        <v>2020</v>
      </c>
    </row>
    <row r="241" spans="1:7" x14ac:dyDescent="0.35">
      <c r="A241" s="31" t="str">
        <f t="shared" si="81"/>
        <v>Mount Wachusett Community College2021</v>
      </c>
      <c r="B241" s="906">
        <v>2021</v>
      </c>
      <c r="C241" s="904" t="s">
        <v>405</v>
      </c>
      <c r="D241" s="904" t="s">
        <v>1812</v>
      </c>
      <c r="E241" s="253" t="s">
        <v>656</v>
      </c>
      <c r="F241" s="981" t="s">
        <v>656</v>
      </c>
      <c r="G241" s="906">
        <v>2021</v>
      </c>
    </row>
    <row r="242" spans="1:7" x14ac:dyDescent="0.35">
      <c r="A242" s="31" t="str">
        <f t="shared" ref="A242:A243" si="82">D242&amp;G242</f>
        <v>Mount Wachusett Community College2022</v>
      </c>
      <c r="B242" s="906">
        <v>2022</v>
      </c>
      <c r="C242" s="904" t="s">
        <v>405</v>
      </c>
      <c r="D242" s="904" t="s">
        <v>1812</v>
      </c>
      <c r="E242" s="253" t="s">
        <v>656</v>
      </c>
      <c r="F242" s="981" t="s">
        <v>656</v>
      </c>
      <c r="G242" s="906">
        <v>2022</v>
      </c>
    </row>
    <row r="243" spans="1:7" x14ac:dyDescent="0.35">
      <c r="A243" s="31" t="str">
        <f t="shared" si="82"/>
        <v>Mount Wachusett Community College2023</v>
      </c>
      <c r="B243" s="906">
        <v>2023</v>
      </c>
      <c r="C243" s="904" t="s">
        <v>405</v>
      </c>
      <c r="D243" s="904" t="s">
        <v>1812</v>
      </c>
      <c r="E243" s="438">
        <v>4252212</v>
      </c>
      <c r="F243" s="985">
        <v>37000.879999999997</v>
      </c>
      <c r="G243" s="906">
        <v>2023</v>
      </c>
    </row>
    <row r="244" spans="1:7" x14ac:dyDescent="0.35">
      <c r="A244" s="31" t="str">
        <f t="shared" ref="A244" si="83">D244&amp;G244</f>
        <v>Mount Wachusett Community College2024</v>
      </c>
      <c r="B244" s="906">
        <v>2024</v>
      </c>
      <c r="C244" s="904" t="s">
        <v>405</v>
      </c>
      <c r="D244" s="904" t="s">
        <v>1812</v>
      </c>
      <c r="E244" s="909">
        <v>2223973</v>
      </c>
      <c r="F244" s="987" t="s">
        <v>1593</v>
      </c>
      <c r="G244" s="906">
        <v>2024</v>
      </c>
    </row>
    <row r="245" spans="1:7" x14ac:dyDescent="0.35">
      <c r="A245" s="31" t="str">
        <f t="shared" ref="A245" si="84">D245&amp;G245</f>
        <v>Mount Wachusett Community College2025</v>
      </c>
      <c r="B245" s="906">
        <v>2025</v>
      </c>
      <c r="C245" s="904" t="s">
        <v>405</v>
      </c>
      <c r="D245" s="904" t="s">
        <v>1812</v>
      </c>
      <c r="E245" s="438">
        <v>3384314</v>
      </c>
      <c r="F245" s="985">
        <v>29540.58</v>
      </c>
      <c r="G245" s="906">
        <v>2025</v>
      </c>
    </row>
    <row r="246" spans="1:7" x14ac:dyDescent="0.35">
      <c r="A246" s="31" t="str">
        <f t="shared" si="62"/>
        <v>North Shore Community College2013</v>
      </c>
      <c r="B246" s="906">
        <v>2013</v>
      </c>
      <c r="C246" s="904" t="s">
        <v>405</v>
      </c>
      <c r="D246" s="904" t="s">
        <v>1809</v>
      </c>
      <c r="E246" s="253">
        <v>7981479</v>
      </c>
      <c r="F246" s="981">
        <v>58583.37</v>
      </c>
      <c r="G246" s="906">
        <v>2013</v>
      </c>
    </row>
    <row r="247" spans="1:7" x14ac:dyDescent="0.35">
      <c r="A247" s="31" t="str">
        <f t="shared" si="62"/>
        <v>North Shore Community College2014</v>
      </c>
      <c r="B247" s="906">
        <v>2014</v>
      </c>
      <c r="C247" s="904" t="s">
        <v>405</v>
      </c>
      <c r="D247" s="904" t="s">
        <v>1809</v>
      </c>
      <c r="E247" s="253">
        <v>11095819</v>
      </c>
      <c r="F247" s="981">
        <v>66570</v>
      </c>
      <c r="G247" s="906">
        <v>2014</v>
      </c>
    </row>
    <row r="248" spans="1:7" x14ac:dyDescent="0.35">
      <c r="A248" s="31" t="str">
        <f t="shared" si="62"/>
        <v>North Shore Community College2015</v>
      </c>
      <c r="B248" s="906">
        <v>2015</v>
      </c>
      <c r="C248" s="904" t="s">
        <v>405</v>
      </c>
      <c r="D248" s="904" t="s">
        <v>1809</v>
      </c>
      <c r="E248" s="253">
        <v>7429381</v>
      </c>
      <c r="F248" s="981">
        <v>74880</v>
      </c>
      <c r="G248" s="906">
        <v>2015</v>
      </c>
    </row>
    <row r="249" spans="1:7" x14ac:dyDescent="0.35">
      <c r="A249" s="31" t="str">
        <f t="shared" si="62"/>
        <v>North Shore Community College2016</v>
      </c>
      <c r="B249" s="906">
        <v>2016</v>
      </c>
      <c r="C249" s="904" t="s">
        <v>405</v>
      </c>
      <c r="D249" s="904" t="s">
        <v>1809</v>
      </c>
      <c r="E249" s="253">
        <v>8526782.9299999997</v>
      </c>
      <c r="F249" s="981">
        <v>68412.820000000007</v>
      </c>
      <c r="G249" s="906">
        <v>2016</v>
      </c>
    </row>
    <row r="250" spans="1:7" x14ac:dyDescent="0.35">
      <c r="A250" s="31" t="str">
        <f t="shared" si="62"/>
        <v>North Shore Community College2017</v>
      </c>
      <c r="B250" s="906">
        <v>2017</v>
      </c>
      <c r="C250" s="904" t="s">
        <v>405</v>
      </c>
      <c r="D250" s="904" t="s">
        <v>1809</v>
      </c>
      <c r="E250" s="253">
        <v>6314306</v>
      </c>
      <c r="F250" s="981">
        <v>67190.36</v>
      </c>
      <c r="G250" s="906">
        <v>2017</v>
      </c>
    </row>
    <row r="251" spans="1:7" x14ac:dyDescent="0.35">
      <c r="A251" s="31" t="str">
        <f t="shared" ref="A251:A252" si="85">D251&amp;G251</f>
        <v>North Shore Community College2018</v>
      </c>
      <c r="B251" s="906">
        <v>2018</v>
      </c>
      <c r="C251" s="904" t="s">
        <v>405</v>
      </c>
      <c r="D251" s="904" t="s">
        <v>1809</v>
      </c>
      <c r="E251" s="253">
        <v>6541260</v>
      </c>
      <c r="F251" s="981">
        <v>69109</v>
      </c>
      <c r="G251" s="906">
        <v>2018</v>
      </c>
    </row>
    <row r="252" spans="1:7" x14ac:dyDescent="0.35">
      <c r="A252" s="31" t="str">
        <f t="shared" si="85"/>
        <v>North Shore Community College2019</v>
      </c>
      <c r="B252" s="906">
        <v>2019</v>
      </c>
      <c r="C252" s="904" t="s">
        <v>405</v>
      </c>
      <c r="D252" s="904" t="s">
        <v>1809</v>
      </c>
      <c r="E252" s="253">
        <v>6541260</v>
      </c>
      <c r="F252" s="981">
        <v>69109.22</v>
      </c>
      <c r="G252" s="906">
        <v>2019</v>
      </c>
    </row>
    <row r="253" spans="1:7" x14ac:dyDescent="0.35">
      <c r="A253" s="31" t="str">
        <f t="shared" ref="A253" si="86">D253&amp;G253</f>
        <v>North Shore Community College2020</v>
      </c>
      <c r="B253" s="906">
        <v>2020</v>
      </c>
      <c r="C253" s="904" t="s">
        <v>405</v>
      </c>
      <c r="D253" s="904" t="s">
        <v>1809</v>
      </c>
      <c r="E253" s="253">
        <v>3749902</v>
      </c>
      <c r="F253" s="981">
        <v>52014.01</v>
      </c>
      <c r="G253" s="906">
        <v>2020</v>
      </c>
    </row>
    <row r="254" spans="1:7" x14ac:dyDescent="0.35">
      <c r="A254" s="31" t="str">
        <f t="shared" ref="A254:A260" si="87">D254&amp;G254</f>
        <v>North Shore Community College2021</v>
      </c>
      <c r="B254" s="906">
        <v>2021</v>
      </c>
      <c r="C254" s="904" t="s">
        <v>405</v>
      </c>
      <c r="D254" s="904" t="s">
        <v>1809</v>
      </c>
      <c r="E254" s="253">
        <v>5407711</v>
      </c>
      <c r="F254" s="981">
        <v>49498.62</v>
      </c>
      <c r="G254" s="906">
        <v>2021</v>
      </c>
    </row>
    <row r="255" spans="1:7" x14ac:dyDescent="0.35">
      <c r="A255" s="31" t="str">
        <f t="shared" si="87"/>
        <v>North Shore Community College2022</v>
      </c>
      <c r="B255" s="906">
        <v>2022</v>
      </c>
      <c r="C255" s="904" t="s">
        <v>405</v>
      </c>
      <c r="D255" s="904" t="s">
        <v>1809</v>
      </c>
      <c r="E255" s="253">
        <v>2022068</v>
      </c>
      <c r="F255" s="981">
        <v>36700.31</v>
      </c>
      <c r="G255" s="906">
        <v>2022</v>
      </c>
    </row>
    <row r="256" spans="1:7" x14ac:dyDescent="0.35">
      <c r="A256" s="31" t="str">
        <f t="shared" si="87"/>
        <v>North Shore Community College2023</v>
      </c>
      <c r="B256" s="906">
        <v>2023</v>
      </c>
      <c r="C256" s="904" t="s">
        <v>405</v>
      </c>
      <c r="D256" s="904" t="s">
        <v>1809</v>
      </c>
      <c r="E256" s="438">
        <v>6211392</v>
      </c>
      <c r="F256" s="985">
        <v>72646.36</v>
      </c>
      <c r="G256" s="906">
        <v>2023</v>
      </c>
    </row>
    <row r="257" spans="1:7" x14ac:dyDescent="0.35">
      <c r="A257" s="31" t="str">
        <f t="shared" si="87"/>
        <v>North Shore Community College2024</v>
      </c>
      <c r="B257" s="906">
        <v>2024</v>
      </c>
      <c r="C257" s="904" t="s">
        <v>405</v>
      </c>
      <c r="D257" s="904" t="s">
        <v>1809</v>
      </c>
      <c r="E257" s="438">
        <v>3473824</v>
      </c>
      <c r="F257" s="985">
        <v>66797.09</v>
      </c>
      <c r="G257" s="906">
        <v>2024</v>
      </c>
    </row>
    <row r="258" spans="1:7" x14ac:dyDescent="0.35">
      <c r="A258" s="31" t="str">
        <f t="shared" si="87"/>
        <v>North Shore Community College2025</v>
      </c>
      <c r="B258" s="906">
        <v>2025</v>
      </c>
      <c r="C258" s="904" t="s">
        <v>405</v>
      </c>
      <c r="D258" s="904" t="s">
        <v>1809</v>
      </c>
      <c r="E258" s="438">
        <v>5772795</v>
      </c>
      <c r="F258" s="985">
        <v>77443.19</v>
      </c>
      <c r="G258" s="906">
        <v>2025</v>
      </c>
    </row>
    <row r="259" spans="1:7" x14ac:dyDescent="0.35">
      <c r="A259" s="31" t="str">
        <f t="shared" si="87"/>
        <v>Northern Essex Community College2024</v>
      </c>
      <c r="B259" s="906">
        <v>2024</v>
      </c>
      <c r="C259" s="904" t="s">
        <v>405</v>
      </c>
      <c r="D259" s="904" t="s">
        <v>1813</v>
      </c>
      <c r="E259" s="438">
        <v>43107</v>
      </c>
      <c r="F259" s="985">
        <v>27385.360000000001</v>
      </c>
      <c r="G259" s="906">
        <v>2024</v>
      </c>
    </row>
    <row r="260" spans="1:7" x14ac:dyDescent="0.35">
      <c r="A260" s="31" t="str">
        <f t="shared" si="87"/>
        <v>Northern Essex Community College2025</v>
      </c>
      <c r="B260" s="906">
        <v>2025</v>
      </c>
      <c r="C260" s="904" t="s">
        <v>405</v>
      </c>
      <c r="D260" s="904" t="s">
        <v>1813</v>
      </c>
      <c r="E260" s="438">
        <v>47961</v>
      </c>
      <c r="F260" s="985">
        <v>33112.32</v>
      </c>
      <c r="G260" s="906">
        <v>2025</v>
      </c>
    </row>
    <row r="261" spans="1:7" x14ac:dyDescent="0.35">
      <c r="A261" s="31" t="str">
        <f t="shared" si="62"/>
        <v>Quinsigamond Community College2014</v>
      </c>
      <c r="B261" s="906">
        <v>2014</v>
      </c>
      <c r="C261" s="904" t="s">
        <v>405</v>
      </c>
      <c r="D261" s="904" t="s">
        <v>557</v>
      </c>
      <c r="E261" s="253">
        <v>26339</v>
      </c>
      <c r="F261" s="981">
        <v>12358</v>
      </c>
      <c r="G261" s="906">
        <v>2014</v>
      </c>
    </row>
    <row r="262" spans="1:7" x14ac:dyDescent="0.35">
      <c r="A262" s="31" t="str">
        <f t="shared" si="62"/>
        <v>Quinsigamond Community College2015</v>
      </c>
      <c r="B262" s="906">
        <v>2015</v>
      </c>
      <c r="C262" s="904" t="s">
        <v>405</v>
      </c>
      <c r="D262" s="904" t="s">
        <v>557</v>
      </c>
      <c r="E262" s="253">
        <v>25598</v>
      </c>
      <c r="F262" s="981">
        <v>12114</v>
      </c>
      <c r="G262" s="906">
        <v>2015</v>
      </c>
    </row>
    <row r="263" spans="1:7" x14ac:dyDescent="0.35">
      <c r="A263" s="31" t="str">
        <f t="shared" si="62"/>
        <v>Quinsigamond Community College2016</v>
      </c>
      <c r="B263" s="906">
        <v>2016</v>
      </c>
      <c r="C263" s="904" t="s">
        <v>405</v>
      </c>
      <c r="D263" s="904" t="s">
        <v>557</v>
      </c>
      <c r="E263" s="253">
        <v>24887.69</v>
      </c>
      <c r="F263" s="981">
        <v>11977</v>
      </c>
      <c r="G263" s="906">
        <v>2016</v>
      </c>
    </row>
    <row r="264" spans="1:7" x14ac:dyDescent="0.35">
      <c r="A264" s="31" t="str">
        <f t="shared" ref="A264:A266" si="88">D264&amp;G264</f>
        <v>Quinsigamond Community College2017</v>
      </c>
      <c r="B264" s="906">
        <v>2017</v>
      </c>
      <c r="C264" s="904" t="s">
        <v>405</v>
      </c>
      <c r="D264" s="904" t="s">
        <v>557</v>
      </c>
      <c r="E264" s="253" t="s">
        <v>656</v>
      </c>
      <c r="F264" s="981" t="s">
        <v>656</v>
      </c>
      <c r="G264" s="906">
        <v>2017</v>
      </c>
    </row>
    <row r="265" spans="1:7" x14ac:dyDescent="0.35">
      <c r="A265" s="31" t="str">
        <f t="shared" si="88"/>
        <v>Quinsigamond Community College2018</v>
      </c>
      <c r="B265" s="906">
        <v>2018</v>
      </c>
      <c r="C265" s="904" t="s">
        <v>405</v>
      </c>
      <c r="D265" s="904" t="s">
        <v>557</v>
      </c>
      <c r="E265" s="253" t="s">
        <v>656</v>
      </c>
      <c r="F265" s="981">
        <v>15050</v>
      </c>
      <c r="G265" s="906">
        <v>2018</v>
      </c>
    </row>
    <row r="266" spans="1:7" x14ac:dyDescent="0.35">
      <c r="A266" s="31" t="str">
        <f t="shared" si="88"/>
        <v>Quinsigamond Community College2019</v>
      </c>
      <c r="B266" s="906">
        <v>2019</v>
      </c>
      <c r="C266" s="904" t="s">
        <v>405</v>
      </c>
      <c r="D266" s="904" t="s">
        <v>557</v>
      </c>
      <c r="E266" s="253">
        <v>47366</v>
      </c>
      <c r="F266" s="981">
        <v>18010</v>
      </c>
      <c r="G266" s="906">
        <v>2019</v>
      </c>
    </row>
    <row r="267" spans="1:7" x14ac:dyDescent="0.35">
      <c r="A267" s="31" t="str">
        <f t="shared" ref="A267:A268" si="89">D267&amp;G267</f>
        <v>Quinsigamond Community College2020</v>
      </c>
      <c r="B267" s="906">
        <v>2020</v>
      </c>
      <c r="C267" s="904" t="s">
        <v>405</v>
      </c>
      <c r="D267" s="904" t="s">
        <v>557</v>
      </c>
      <c r="E267" s="253" t="s">
        <v>656</v>
      </c>
      <c r="F267" s="981">
        <v>15568</v>
      </c>
      <c r="G267" s="906">
        <v>2020</v>
      </c>
    </row>
    <row r="268" spans="1:7" x14ac:dyDescent="0.35">
      <c r="A268" s="31" t="str">
        <f t="shared" si="89"/>
        <v>Quinsigamond Community College2021</v>
      </c>
      <c r="B268" s="906">
        <v>2021</v>
      </c>
      <c r="C268" s="904" t="s">
        <v>405</v>
      </c>
      <c r="D268" s="904" t="s">
        <v>557</v>
      </c>
      <c r="E268" s="253" t="s">
        <v>656</v>
      </c>
      <c r="F268" s="981">
        <v>11668</v>
      </c>
      <c r="G268" s="906">
        <v>2021</v>
      </c>
    </row>
    <row r="269" spans="1:7" x14ac:dyDescent="0.35">
      <c r="A269" s="31" t="str">
        <f t="shared" ref="A269:A270" si="90">D269&amp;G269</f>
        <v>Quinsigamond Community College2022</v>
      </c>
      <c r="B269" s="906">
        <v>2022</v>
      </c>
      <c r="C269" s="904" t="s">
        <v>405</v>
      </c>
      <c r="D269" s="904" t="s">
        <v>557</v>
      </c>
      <c r="E269" s="253" t="s">
        <v>656</v>
      </c>
      <c r="F269" s="984" t="s">
        <v>656</v>
      </c>
      <c r="G269" s="906">
        <v>2022</v>
      </c>
    </row>
    <row r="270" spans="1:7" x14ac:dyDescent="0.35">
      <c r="A270" s="31" t="str">
        <f t="shared" si="90"/>
        <v>Quinsigamond Community College2023</v>
      </c>
      <c r="B270" s="906">
        <v>2023</v>
      </c>
      <c r="C270" s="904" t="s">
        <v>405</v>
      </c>
      <c r="D270" s="904" t="s">
        <v>557</v>
      </c>
      <c r="E270" s="253" t="s">
        <v>656</v>
      </c>
      <c r="F270" s="984" t="s">
        <v>656</v>
      </c>
      <c r="G270" s="906">
        <v>2023</v>
      </c>
    </row>
    <row r="271" spans="1:7" x14ac:dyDescent="0.35">
      <c r="A271" s="31" t="str">
        <f t="shared" ref="A271" si="91">D271&amp;G271</f>
        <v>Quinsigamond Community College2024</v>
      </c>
      <c r="B271" s="906">
        <v>2024</v>
      </c>
      <c r="C271" s="904" t="s">
        <v>405</v>
      </c>
      <c r="D271" s="904" t="s">
        <v>557</v>
      </c>
      <c r="E271" s="253" t="s">
        <v>656</v>
      </c>
      <c r="F271" s="984" t="s">
        <v>656</v>
      </c>
      <c r="G271" s="906">
        <v>2024</v>
      </c>
    </row>
    <row r="272" spans="1:7" x14ac:dyDescent="0.35">
      <c r="A272" s="31" t="str">
        <f t="shared" ref="A272" si="92">D272&amp;G272</f>
        <v>Quinsigamond Community College2025</v>
      </c>
      <c r="B272" s="906">
        <v>2025</v>
      </c>
      <c r="C272" s="904" t="s">
        <v>405</v>
      </c>
      <c r="D272" s="904" t="s">
        <v>557</v>
      </c>
      <c r="E272" s="253" t="s">
        <v>656</v>
      </c>
      <c r="F272" s="984" t="s">
        <v>656</v>
      </c>
      <c r="G272" s="906">
        <v>2025</v>
      </c>
    </row>
    <row r="273" spans="1:7" x14ac:dyDescent="0.35">
      <c r="A273" s="31" t="str">
        <f t="shared" si="62"/>
        <v>Roxbury Community College2016</v>
      </c>
      <c r="B273" s="906">
        <v>2016</v>
      </c>
      <c r="C273" s="904" t="s">
        <v>405</v>
      </c>
      <c r="D273" s="904" t="s">
        <v>888</v>
      </c>
      <c r="E273" s="253">
        <v>466300</v>
      </c>
      <c r="F273" s="981">
        <v>24685.34</v>
      </c>
      <c r="G273" s="906">
        <v>2016</v>
      </c>
    </row>
    <row r="274" spans="1:7" x14ac:dyDescent="0.35">
      <c r="A274" s="31" t="str">
        <f t="shared" ref="A274:A276" si="93">D274&amp;G274</f>
        <v>Roxbury Community College2017</v>
      </c>
      <c r="B274" s="906">
        <v>2017</v>
      </c>
      <c r="C274" s="904" t="s">
        <v>405</v>
      </c>
      <c r="D274" s="904" t="s">
        <v>888</v>
      </c>
      <c r="E274" s="253" t="s">
        <v>656</v>
      </c>
      <c r="F274" s="981" t="s">
        <v>656</v>
      </c>
      <c r="G274" s="906">
        <v>2017</v>
      </c>
    </row>
    <row r="275" spans="1:7" x14ac:dyDescent="0.35">
      <c r="A275" s="31" t="str">
        <f t="shared" si="93"/>
        <v>Roxbury Community College2018</v>
      </c>
      <c r="B275" s="906">
        <v>2018</v>
      </c>
      <c r="C275" s="904" t="s">
        <v>405</v>
      </c>
      <c r="D275" s="904" t="s">
        <v>888</v>
      </c>
      <c r="E275" s="253" t="s">
        <v>656</v>
      </c>
      <c r="F275" s="981" t="s">
        <v>656</v>
      </c>
      <c r="G275" s="906">
        <v>2018</v>
      </c>
    </row>
    <row r="276" spans="1:7" x14ac:dyDescent="0.35">
      <c r="A276" s="31" t="str">
        <f t="shared" si="93"/>
        <v>Roxbury Community College2019</v>
      </c>
      <c r="B276" s="906">
        <v>2019</v>
      </c>
      <c r="C276" s="904" t="s">
        <v>405</v>
      </c>
      <c r="D276" s="904" t="s">
        <v>888</v>
      </c>
      <c r="E276" s="253" t="s">
        <v>656</v>
      </c>
      <c r="F276" s="981" t="s">
        <v>656</v>
      </c>
      <c r="G276" s="906">
        <v>2019</v>
      </c>
    </row>
    <row r="277" spans="1:7" x14ac:dyDescent="0.35">
      <c r="A277" s="31" t="str">
        <f t="shared" ref="A277:A278" si="94">D277&amp;G277</f>
        <v>Roxbury Community College2020</v>
      </c>
      <c r="B277" s="906">
        <v>2020</v>
      </c>
      <c r="C277" s="904" t="s">
        <v>405</v>
      </c>
      <c r="D277" s="904" t="s">
        <v>888</v>
      </c>
      <c r="E277" s="253" t="s">
        <v>656</v>
      </c>
      <c r="F277" s="981" t="s">
        <v>656</v>
      </c>
      <c r="G277" s="906">
        <v>2020</v>
      </c>
    </row>
    <row r="278" spans="1:7" x14ac:dyDescent="0.35">
      <c r="A278" s="31" t="str">
        <f t="shared" si="94"/>
        <v>Roxbury Community College2021</v>
      </c>
      <c r="B278" s="906">
        <v>2021</v>
      </c>
      <c r="C278" s="904" t="s">
        <v>405</v>
      </c>
      <c r="D278" s="904" t="s">
        <v>888</v>
      </c>
      <c r="E278" s="253" t="s">
        <v>656</v>
      </c>
      <c r="F278" s="981" t="s">
        <v>656</v>
      </c>
      <c r="G278" s="906">
        <v>2021</v>
      </c>
    </row>
    <row r="279" spans="1:7" x14ac:dyDescent="0.35">
      <c r="A279" s="31" t="str">
        <f t="shared" ref="A279:A280" si="95">D279&amp;G279</f>
        <v>Roxbury Community College2022</v>
      </c>
      <c r="B279" s="906">
        <v>2022</v>
      </c>
      <c r="C279" s="904" t="s">
        <v>405</v>
      </c>
      <c r="D279" s="904" t="s">
        <v>888</v>
      </c>
      <c r="E279" s="253" t="s">
        <v>656</v>
      </c>
      <c r="F279" s="981" t="s">
        <v>656</v>
      </c>
      <c r="G279" s="906">
        <v>2022</v>
      </c>
    </row>
    <row r="280" spans="1:7" x14ac:dyDescent="0.35">
      <c r="A280" s="31" t="str">
        <f t="shared" si="95"/>
        <v>Roxbury Community College2023</v>
      </c>
      <c r="B280" s="906">
        <v>2023</v>
      </c>
      <c r="C280" s="904" t="s">
        <v>405</v>
      </c>
      <c r="D280" s="904" t="s">
        <v>888</v>
      </c>
      <c r="E280" s="253" t="s">
        <v>656</v>
      </c>
      <c r="F280" s="981" t="s">
        <v>656</v>
      </c>
      <c r="G280" s="906">
        <v>2023</v>
      </c>
    </row>
    <row r="281" spans="1:7" x14ac:dyDescent="0.35">
      <c r="A281" s="31" t="str">
        <f t="shared" ref="A281" si="96">D281&amp;G281</f>
        <v>Roxbury Community College2024</v>
      </c>
      <c r="B281" s="906">
        <v>2024</v>
      </c>
      <c r="C281" s="904" t="s">
        <v>405</v>
      </c>
      <c r="D281" s="904" t="s">
        <v>888</v>
      </c>
      <c r="E281" s="253" t="s">
        <v>656</v>
      </c>
      <c r="F281" s="981" t="s">
        <v>656</v>
      </c>
      <c r="G281" s="906">
        <v>2024</v>
      </c>
    </row>
    <row r="282" spans="1:7" x14ac:dyDescent="0.35">
      <c r="A282" s="31" t="str">
        <f t="shared" ref="A282" si="97">D282&amp;G282</f>
        <v>Roxbury Community College2025</v>
      </c>
      <c r="B282" s="906">
        <v>2025</v>
      </c>
      <c r="C282" s="904" t="s">
        <v>405</v>
      </c>
      <c r="D282" s="904" t="s">
        <v>888</v>
      </c>
      <c r="E282" s="253" t="s">
        <v>656</v>
      </c>
      <c r="F282" s="981" t="s">
        <v>656</v>
      </c>
      <c r="G282" s="906">
        <v>2025</v>
      </c>
    </row>
    <row r="283" spans="1:7" x14ac:dyDescent="0.35">
      <c r="A283" s="31" t="str">
        <f t="shared" si="62"/>
        <v>Salem State University2014</v>
      </c>
      <c r="B283" s="906">
        <v>2014</v>
      </c>
      <c r="C283" s="904" t="s">
        <v>405</v>
      </c>
      <c r="D283" s="904" t="s">
        <v>185</v>
      </c>
      <c r="E283" s="253">
        <v>29071781</v>
      </c>
      <c r="F283" s="981">
        <v>449576.31</v>
      </c>
      <c r="G283" s="906">
        <v>2014</v>
      </c>
    </row>
    <row r="284" spans="1:7" x14ac:dyDescent="0.35">
      <c r="A284" s="31" t="str">
        <f t="shared" si="62"/>
        <v>Salem State University2015</v>
      </c>
      <c r="B284" s="906">
        <v>2015</v>
      </c>
      <c r="C284" s="904" t="s">
        <v>405</v>
      </c>
      <c r="D284" s="904" t="s">
        <v>185</v>
      </c>
      <c r="E284" s="253">
        <v>27696925</v>
      </c>
      <c r="F284" s="981">
        <v>433166.06</v>
      </c>
      <c r="G284" s="906">
        <v>2015</v>
      </c>
    </row>
    <row r="285" spans="1:7" x14ac:dyDescent="0.35">
      <c r="A285" s="31" t="str">
        <f t="shared" ref="A285:A365" si="98">D285&amp;G285</f>
        <v>Salem State University2016</v>
      </c>
      <c r="B285" s="906">
        <v>2016</v>
      </c>
      <c r="C285" s="904" t="s">
        <v>405</v>
      </c>
      <c r="D285" s="904" t="s">
        <v>185</v>
      </c>
      <c r="E285" s="253">
        <v>26144983</v>
      </c>
      <c r="F285" s="981">
        <v>428080.98</v>
      </c>
      <c r="G285" s="906">
        <v>2016</v>
      </c>
    </row>
    <row r="286" spans="1:7" x14ac:dyDescent="0.35">
      <c r="A286" s="31" t="str">
        <f t="shared" si="98"/>
        <v>Salem State University2017</v>
      </c>
      <c r="B286" s="906">
        <v>2017</v>
      </c>
      <c r="C286" s="904" t="s">
        <v>405</v>
      </c>
      <c r="D286" s="904" t="s">
        <v>185</v>
      </c>
      <c r="E286" s="253">
        <v>22736866</v>
      </c>
      <c r="F286" s="981">
        <v>387943</v>
      </c>
      <c r="G286" s="906">
        <v>2017</v>
      </c>
    </row>
    <row r="287" spans="1:7" x14ac:dyDescent="0.35">
      <c r="A287" s="31" t="str">
        <f t="shared" ref="A287:A288" si="99">D287&amp;G287</f>
        <v>Salem State University2018</v>
      </c>
      <c r="B287" s="906">
        <v>2018</v>
      </c>
      <c r="C287" s="904" t="s">
        <v>405</v>
      </c>
      <c r="D287" s="904" t="s">
        <v>185</v>
      </c>
      <c r="E287" s="253">
        <v>22754663</v>
      </c>
      <c r="F287" s="981">
        <v>383001</v>
      </c>
      <c r="G287" s="906">
        <v>2018</v>
      </c>
    </row>
    <row r="288" spans="1:7" x14ac:dyDescent="0.35">
      <c r="A288" s="31" t="str">
        <f t="shared" si="99"/>
        <v>Salem State University2019</v>
      </c>
      <c r="B288" s="906">
        <v>2019</v>
      </c>
      <c r="C288" s="904" t="s">
        <v>405</v>
      </c>
      <c r="D288" s="904" t="s">
        <v>185</v>
      </c>
      <c r="E288" s="253">
        <v>25912445</v>
      </c>
      <c r="F288" s="981">
        <v>476465</v>
      </c>
      <c r="G288" s="906">
        <v>2019</v>
      </c>
    </row>
    <row r="289" spans="1:7" x14ac:dyDescent="0.35">
      <c r="A289" s="31" t="str">
        <f t="shared" ref="A289:A290" si="100">D289&amp;G289</f>
        <v>Salem State University2020</v>
      </c>
      <c r="B289" s="906">
        <v>2020</v>
      </c>
      <c r="C289" s="904" t="s">
        <v>405</v>
      </c>
      <c r="D289" s="904" t="s">
        <v>185</v>
      </c>
      <c r="E289" s="253">
        <v>19373423</v>
      </c>
      <c r="F289" s="981">
        <v>391026</v>
      </c>
      <c r="G289" s="906">
        <v>2020</v>
      </c>
    </row>
    <row r="290" spans="1:7" x14ac:dyDescent="0.35">
      <c r="A290" s="31" t="str">
        <f t="shared" si="100"/>
        <v>Salem State University2021</v>
      </c>
      <c r="B290" s="906">
        <v>2021</v>
      </c>
      <c r="C290" s="904" t="s">
        <v>405</v>
      </c>
      <c r="D290" s="904" t="s">
        <v>185</v>
      </c>
      <c r="E290" s="253">
        <v>16420952</v>
      </c>
      <c r="F290" s="981">
        <v>326123.51</v>
      </c>
      <c r="G290" s="906">
        <v>2021</v>
      </c>
    </row>
    <row r="291" spans="1:7" x14ac:dyDescent="0.35">
      <c r="A291" s="31" t="str">
        <f t="shared" ref="A291:A292" si="101">D291&amp;G291</f>
        <v>Salem State University2022</v>
      </c>
      <c r="B291" s="906">
        <v>2022</v>
      </c>
      <c r="C291" s="904" t="s">
        <v>405</v>
      </c>
      <c r="D291" s="904" t="s">
        <v>185</v>
      </c>
      <c r="E291" s="253">
        <v>19703030</v>
      </c>
      <c r="F291" s="981">
        <v>356523.34</v>
      </c>
      <c r="G291" s="906">
        <v>2022</v>
      </c>
    </row>
    <row r="292" spans="1:7" x14ac:dyDescent="0.35">
      <c r="A292" s="31" t="str">
        <f t="shared" si="101"/>
        <v>Salem State University2023</v>
      </c>
      <c r="B292" s="906">
        <v>2023</v>
      </c>
      <c r="C292" s="904" t="s">
        <v>405</v>
      </c>
      <c r="D292" s="904" t="s">
        <v>185</v>
      </c>
      <c r="E292" s="438">
        <v>25589967</v>
      </c>
      <c r="F292" s="985">
        <v>512596</v>
      </c>
      <c r="G292" s="906">
        <v>2023</v>
      </c>
    </row>
    <row r="293" spans="1:7" x14ac:dyDescent="0.35">
      <c r="A293" s="31" t="str">
        <f t="shared" ref="A293" si="102">D293&amp;G293</f>
        <v>Salem State University2024</v>
      </c>
      <c r="B293" s="906">
        <v>2024</v>
      </c>
      <c r="C293" s="904" t="s">
        <v>405</v>
      </c>
      <c r="D293" s="904" t="s">
        <v>185</v>
      </c>
      <c r="E293" s="905">
        <v>22933919</v>
      </c>
      <c r="F293" s="987">
        <v>455146.58</v>
      </c>
      <c r="G293" s="906">
        <v>2024</v>
      </c>
    </row>
    <row r="294" spans="1:7" x14ac:dyDescent="0.35">
      <c r="A294" s="31" t="str">
        <f t="shared" ref="A294" si="103">D294&amp;G294</f>
        <v>Salem State University2025</v>
      </c>
      <c r="B294" s="906">
        <v>2025</v>
      </c>
      <c r="C294" s="904" t="s">
        <v>405</v>
      </c>
      <c r="D294" s="904" t="s">
        <v>185</v>
      </c>
      <c r="E294" s="438">
        <v>41779263.240000002</v>
      </c>
      <c r="F294" s="985">
        <v>727923.85</v>
      </c>
      <c r="G294" s="906">
        <v>2025</v>
      </c>
    </row>
    <row r="295" spans="1:7" x14ac:dyDescent="0.35">
      <c r="A295" s="31" t="str">
        <f t="shared" si="98"/>
        <v>Springfield Technical Community College2013</v>
      </c>
      <c r="B295" s="906">
        <v>2013</v>
      </c>
      <c r="C295" s="904" t="s">
        <v>405</v>
      </c>
      <c r="D295" s="904" t="s">
        <v>919</v>
      </c>
      <c r="E295" s="253">
        <v>1807000</v>
      </c>
      <c r="F295" s="981">
        <v>43380.36</v>
      </c>
      <c r="G295" s="906">
        <v>2013</v>
      </c>
    </row>
    <row r="296" spans="1:7" x14ac:dyDescent="0.35">
      <c r="A296" s="31" t="str">
        <f t="shared" si="98"/>
        <v>Springfield Technical Community College2014</v>
      </c>
      <c r="B296" s="906">
        <v>2014</v>
      </c>
      <c r="C296" s="904" t="s">
        <v>405</v>
      </c>
      <c r="D296" s="904" t="s">
        <v>919</v>
      </c>
      <c r="E296" s="253">
        <v>1688100</v>
      </c>
      <c r="F296" s="981">
        <v>42214.27</v>
      </c>
      <c r="G296" s="906">
        <v>2014</v>
      </c>
    </row>
    <row r="297" spans="1:7" x14ac:dyDescent="0.35">
      <c r="A297" s="31" t="str">
        <f t="shared" si="98"/>
        <v>Springfield Technical Community College2015</v>
      </c>
      <c r="B297" s="906">
        <v>2015</v>
      </c>
      <c r="C297" s="904" t="s">
        <v>405</v>
      </c>
      <c r="D297" s="904" t="s">
        <v>919</v>
      </c>
      <c r="E297" s="253">
        <v>1343500</v>
      </c>
      <c r="F297" s="981">
        <v>37508.47</v>
      </c>
      <c r="G297" s="906">
        <v>2015</v>
      </c>
    </row>
    <row r="298" spans="1:7" x14ac:dyDescent="0.35">
      <c r="A298" s="31" t="str">
        <f t="shared" si="98"/>
        <v>Springfield Technical Community College2016</v>
      </c>
      <c r="B298" s="906">
        <v>2016</v>
      </c>
      <c r="C298" s="904" t="s">
        <v>405</v>
      </c>
      <c r="D298" s="904" t="s">
        <v>919</v>
      </c>
      <c r="E298" s="253">
        <v>1768700</v>
      </c>
      <c r="F298" s="981">
        <v>48974.55</v>
      </c>
      <c r="G298" s="906">
        <v>2016</v>
      </c>
    </row>
    <row r="299" spans="1:7" x14ac:dyDescent="0.35">
      <c r="A299" s="31" t="str">
        <f t="shared" si="98"/>
        <v>Springfield Technical Community College2017</v>
      </c>
      <c r="B299" s="906">
        <v>2017</v>
      </c>
      <c r="C299" s="904" t="s">
        <v>405</v>
      </c>
      <c r="D299" s="904" t="s">
        <v>919</v>
      </c>
      <c r="E299" s="253">
        <v>6274972</v>
      </c>
      <c r="F299" s="981">
        <v>48663</v>
      </c>
      <c r="G299" s="906">
        <v>2017</v>
      </c>
    </row>
    <row r="300" spans="1:7" x14ac:dyDescent="0.35">
      <c r="A300" s="31" t="str">
        <f t="shared" ref="A300:A301" si="104">D300&amp;G300</f>
        <v>Springfield Technical Community College2018</v>
      </c>
      <c r="B300" s="906">
        <v>2018</v>
      </c>
      <c r="C300" s="904" t="s">
        <v>405</v>
      </c>
      <c r="D300" s="904" t="s">
        <v>919</v>
      </c>
      <c r="E300" s="253">
        <v>8157688</v>
      </c>
      <c r="F300" s="981">
        <v>97318</v>
      </c>
      <c r="G300" s="906">
        <v>2018</v>
      </c>
    </row>
    <row r="301" spans="1:7" x14ac:dyDescent="0.35">
      <c r="A301" s="31" t="str">
        <f t="shared" si="104"/>
        <v>Springfield Technical Community College2019</v>
      </c>
      <c r="B301" s="906">
        <v>2019</v>
      </c>
      <c r="C301" s="904" t="s">
        <v>405</v>
      </c>
      <c r="D301" s="904" t="s">
        <v>919</v>
      </c>
      <c r="E301" s="253">
        <v>17008024</v>
      </c>
      <c r="F301" s="981">
        <v>211174</v>
      </c>
      <c r="G301" s="906">
        <v>2019</v>
      </c>
    </row>
    <row r="302" spans="1:7" x14ac:dyDescent="0.35">
      <c r="A302" s="31" t="str">
        <f t="shared" ref="A302:A303" si="105">D302&amp;G302</f>
        <v>Springfield Technical Community College2020</v>
      </c>
      <c r="B302" s="906">
        <v>2020</v>
      </c>
      <c r="C302" s="904" t="s">
        <v>405</v>
      </c>
      <c r="D302" s="904" t="s">
        <v>919</v>
      </c>
      <c r="E302" s="253">
        <v>6504608</v>
      </c>
      <c r="F302" s="981">
        <v>91017.88</v>
      </c>
      <c r="G302" s="906">
        <v>2020</v>
      </c>
    </row>
    <row r="303" spans="1:7" x14ac:dyDescent="0.35">
      <c r="A303" s="31" t="str">
        <f t="shared" si="105"/>
        <v>Springfield Technical Community College2021</v>
      </c>
      <c r="B303" s="906">
        <v>2021</v>
      </c>
      <c r="C303" s="904" t="s">
        <v>405</v>
      </c>
      <c r="D303" s="904" t="s">
        <v>919</v>
      </c>
      <c r="E303" s="253">
        <v>7580980</v>
      </c>
      <c r="F303" s="981">
        <v>97378.72</v>
      </c>
      <c r="G303" s="906">
        <v>2021</v>
      </c>
    </row>
    <row r="304" spans="1:7" x14ac:dyDescent="0.35">
      <c r="A304" s="31" t="str">
        <f t="shared" ref="A304:A305" si="106">D304&amp;G304</f>
        <v>Springfield Technical Community College2022</v>
      </c>
      <c r="B304" s="906">
        <v>2022</v>
      </c>
      <c r="C304" s="904" t="s">
        <v>405</v>
      </c>
      <c r="D304" s="904" t="s">
        <v>919</v>
      </c>
      <c r="E304" s="253">
        <v>5924908</v>
      </c>
      <c r="F304" s="981">
        <v>104854.58</v>
      </c>
      <c r="G304" s="906">
        <v>2022</v>
      </c>
    </row>
    <row r="305" spans="1:7" x14ac:dyDescent="0.35">
      <c r="A305" s="31" t="str">
        <f t="shared" si="106"/>
        <v>Springfield Technical Community College2023</v>
      </c>
      <c r="B305" s="906">
        <v>2023</v>
      </c>
      <c r="C305" s="904" t="s">
        <v>405</v>
      </c>
      <c r="D305" s="904" t="s">
        <v>919</v>
      </c>
      <c r="E305" s="253" t="s">
        <v>656</v>
      </c>
      <c r="F305" s="981" t="s">
        <v>656</v>
      </c>
      <c r="G305" s="906">
        <v>2023</v>
      </c>
    </row>
    <row r="306" spans="1:7" x14ac:dyDescent="0.35">
      <c r="A306" s="31" t="str">
        <f t="shared" ref="A306" si="107">D306&amp;G306</f>
        <v>Springfield Technical Community College2024</v>
      </c>
      <c r="B306" s="906">
        <v>2024</v>
      </c>
      <c r="C306" s="904" t="s">
        <v>405</v>
      </c>
      <c r="D306" s="904" t="s">
        <v>919</v>
      </c>
      <c r="E306" s="905">
        <v>0</v>
      </c>
      <c r="F306" s="987">
        <v>170051</v>
      </c>
      <c r="G306" s="906">
        <v>2024</v>
      </c>
    </row>
    <row r="307" spans="1:7" x14ac:dyDescent="0.35">
      <c r="A307" s="31" t="str">
        <f t="shared" ref="A307" si="108">D307&amp;G307</f>
        <v>Springfield Technical Community College2025</v>
      </c>
      <c r="B307" s="906">
        <v>2025</v>
      </c>
      <c r="C307" s="904" t="s">
        <v>405</v>
      </c>
      <c r="D307" s="904" t="s">
        <v>919</v>
      </c>
      <c r="E307" s="438">
        <v>8260912</v>
      </c>
      <c r="F307" s="985">
        <v>183905.35</v>
      </c>
      <c r="G307" s="906">
        <v>2025</v>
      </c>
    </row>
    <row r="308" spans="1:7" x14ac:dyDescent="0.35">
      <c r="A308" s="31" t="str">
        <f t="shared" si="98"/>
        <v>Trial Court2013</v>
      </c>
      <c r="B308" s="906">
        <v>2013</v>
      </c>
      <c r="C308" s="904" t="s">
        <v>658</v>
      </c>
      <c r="D308" s="904" t="s">
        <v>191</v>
      </c>
      <c r="E308" s="253">
        <v>44404157</v>
      </c>
      <c r="F308" s="981">
        <v>592788.72</v>
      </c>
      <c r="G308" s="906">
        <v>2013</v>
      </c>
    </row>
    <row r="309" spans="1:7" x14ac:dyDescent="0.35">
      <c r="A309" s="31" t="str">
        <f t="shared" si="98"/>
        <v>Trial Court2014</v>
      </c>
      <c r="B309" s="906">
        <v>2014</v>
      </c>
      <c r="C309" s="904" t="s">
        <v>658</v>
      </c>
      <c r="D309" s="904" t="s">
        <v>191</v>
      </c>
      <c r="E309" s="253">
        <v>41786837</v>
      </c>
      <c r="F309" s="981">
        <v>580383.47</v>
      </c>
      <c r="G309" s="906">
        <v>2014</v>
      </c>
    </row>
    <row r="310" spans="1:7" x14ac:dyDescent="0.35">
      <c r="A310" s="31" t="str">
        <f t="shared" si="98"/>
        <v>Trial Court2015</v>
      </c>
      <c r="B310" s="906">
        <v>2015</v>
      </c>
      <c r="C310" s="904" t="s">
        <v>658</v>
      </c>
      <c r="D310" s="904" t="s">
        <v>191</v>
      </c>
      <c r="E310" s="253">
        <v>40647499</v>
      </c>
      <c r="F310" s="981">
        <v>586951.03</v>
      </c>
      <c r="G310" s="906">
        <v>2015</v>
      </c>
    </row>
    <row r="311" spans="1:7" x14ac:dyDescent="0.35">
      <c r="A311" s="31" t="str">
        <f t="shared" si="98"/>
        <v>Trial Court2016</v>
      </c>
      <c r="B311" s="906">
        <v>2016</v>
      </c>
      <c r="C311" s="904" t="s">
        <v>658</v>
      </c>
      <c r="D311" s="904" t="s">
        <v>191</v>
      </c>
      <c r="E311" s="253">
        <v>39058065</v>
      </c>
      <c r="F311" s="981">
        <v>579321.72</v>
      </c>
      <c r="G311" s="906">
        <v>2016</v>
      </c>
    </row>
    <row r="312" spans="1:7" x14ac:dyDescent="0.35">
      <c r="A312" s="31" t="str">
        <f t="shared" si="98"/>
        <v>Trial Court2017</v>
      </c>
      <c r="B312" s="906">
        <v>2017</v>
      </c>
      <c r="C312" s="904" t="s">
        <v>658</v>
      </c>
      <c r="D312" s="904" t="s">
        <v>191</v>
      </c>
      <c r="E312" s="253">
        <v>38425708</v>
      </c>
      <c r="F312" s="981">
        <v>610332.71</v>
      </c>
      <c r="G312" s="906">
        <v>2017</v>
      </c>
    </row>
    <row r="313" spans="1:7" x14ac:dyDescent="0.35">
      <c r="A313" s="31" t="str">
        <f t="shared" ref="A313:A314" si="109">D313&amp;G313</f>
        <v>Trial Court2018</v>
      </c>
      <c r="B313" s="906">
        <v>2018</v>
      </c>
      <c r="C313" s="904" t="s">
        <v>658</v>
      </c>
      <c r="D313" s="904" t="s">
        <v>191</v>
      </c>
      <c r="E313" s="253" t="s">
        <v>656</v>
      </c>
      <c r="F313" s="981" t="s">
        <v>656</v>
      </c>
      <c r="G313" s="906">
        <v>2018</v>
      </c>
    </row>
    <row r="314" spans="1:7" x14ac:dyDescent="0.35">
      <c r="A314" s="31" t="str">
        <f t="shared" si="109"/>
        <v>Trial Court2019</v>
      </c>
      <c r="B314" s="906">
        <v>2019</v>
      </c>
      <c r="C314" s="904" t="s">
        <v>658</v>
      </c>
      <c r="D314" s="904" t="s">
        <v>191</v>
      </c>
      <c r="E314" s="253" t="s">
        <v>656</v>
      </c>
      <c r="F314" s="981" t="s">
        <v>656</v>
      </c>
      <c r="G314" s="906">
        <v>2019</v>
      </c>
    </row>
    <row r="315" spans="1:7" x14ac:dyDescent="0.35">
      <c r="A315" s="31" t="str">
        <f t="shared" ref="A315:A316" si="110">D315&amp;G315</f>
        <v>Trial Court2020</v>
      </c>
      <c r="B315" s="906">
        <v>2020</v>
      </c>
      <c r="C315" s="904" t="s">
        <v>658</v>
      </c>
      <c r="D315" s="904" t="s">
        <v>191</v>
      </c>
      <c r="E315" s="253" t="s">
        <v>656</v>
      </c>
      <c r="F315" s="981" t="s">
        <v>656</v>
      </c>
      <c r="G315" s="906">
        <v>2020</v>
      </c>
    </row>
    <row r="316" spans="1:7" x14ac:dyDescent="0.35">
      <c r="A316" s="31" t="str">
        <f t="shared" si="110"/>
        <v>Trial Court2021</v>
      </c>
      <c r="B316" s="906">
        <v>2021</v>
      </c>
      <c r="C316" s="904" t="s">
        <v>658</v>
      </c>
      <c r="D316" s="904" t="s">
        <v>191</v>
      </c>
      <c r="E316" s="253" t="s">
        <v>656</v>
      </c>
      <c r="F316" s="981" t="s">
        <v>656</v>
      </c>
      <c r="G316" s="906">
        <v>2021</v>
      </c>
    </row>
    <row r="317" spans="1:7" x14ac:dyDescent="0.35">
      <c r="A317" s="31" t="str">
        <f t="shared" ref="A317:A318" si="111">D317&amp;G317</f>
        <v>Trial Court2022</v>
      </c>
      <c r="B317" s="906">
        <v>2022</v>
      </c>
      <c r="C317" s="904" t="s">
        <v>658</v>
      </c>
      <c r="D317" s="904" t="s">
        <v>191</v>
      </c>
      <c r="E317" s="253" t="s">
        <v>656</v>
      </c>
      <c r="F317" s="981" t="s">
        <v>656</v>
      </c>
      <c r="G317" s="906">
        <v>2022</v>
      </c>
    </row>
    <row r="318" spans="1:7" x14ac:dyDescent="0.35">
      <c r="A318" s="31" t="str">
        <f t="shared" si="111"/>
        <v>Trial Court2023</v>
      </c>
      <c r="B318" s="906">
        <v>2023</v>
      </c>
      <c r="C318" s="904" t="s">
        <v>658</v>
      </c>
      <c r="D318" s="904" t="s">
        <v>191</v>
      </c>
      <c r="E318" s="253" t="s">
        <v>656</v>
      </c>
      <c r="F318" s="981" t="s">
        <v>656</v>
      </c>
      <c r="G318" s="906">
        <v>2023</v>
      </c>
    </row>
    <row r="319" spans="1:7" x14ac:dyDescent="0.35">
      <c r="A319" s="31" t="str">
        <f t="shared" ref="A319" si="112">D319&amp;G319</f>
        <v>Trial Court2024</v>
      </c>
      <c r="B319" s="906">
        <v>2024</v>
      </c>
      <c r="C319" s="904" t="s">
        <v>658</v>
      </c>
      <c r="D319" s="904" t="s">
        <v>191</v>
      </c>
      <c r="E319" s="253" t="s">
        <v>656</v>
      </c>
      <c r="F319" s="981" t="s">
        <v>656</v>
      </c>
      <c r="G319" s="906">
        <v>2024</v>
      </c>
    </row>
    <row r="320" spans="1:7" x14ac:dyDescent="0.35">
      <c r="A320" s="31" t="str">
        <f t="shared" ref="A320" si="113">D320&amp;G320</f>
        <v>Trial Court2025</v>
      </c>
      <c r="B320" s="906">
        <v>2025</v>
      </c>
      <c r="C320" s="904" t="s">
        <v>658</v>
      </c>
      <c r="D320" s="904" t="s">
        <v>191</v>
      </c>
      <c r="E320" s="253" t="s">
        <v>656</v>
      </c>
      <c r="F320" s="981" t="s">
        <v>656</v>
      </c>
      <c r="G320" s="906">
        <v>2025</v>
      </c>
    </row>
    <row r="321" spans="1:7" x14ac:dyDescent="0.35">
      <c r="A321" s="31" t="str">
        <f t="shared" si="98"/>
        <v>UMass Amherst2013</v>
      </c>
      <c r="B321" s="906">
        <v>2013</v>
      </c>
      <c r="C321" s="904" t="s">
        <v>517</v>
      </c>
      <c r="D321" s="904" t="s">
        <v>192</v>
      </c>
      <c r="E321" s="253">
        <v>210872100</v>
      </c>
      <c r="F321" s="981">
        <v>0</v>
      </c>
      <c r="G321" s="906">
        <v>2013</v>
      </c>
    </row>
    <row r="322" spans="1:7" x14ac:dyDescent="0.35">
      <c r="A322" s="31" t="str">
        <f t="shared" si="98"/>
        <v>UMass Amherst2014</v>
      </c>
      <c r="B322" s="906">
        <v>2014</v>
      </c>
      <c r="C322" s="904" t="s">
        <v>517</v>
      </c>
      <c r="D322" s="904" t="s">
        <v>192</v>
      </c>
      <c r="E322" s="253">
        <v>298649801</v>
      </c>
      <c r="F322" s="981">
        <v>0</v>
      </c>
      <c r="G322" s="906">
        <v>2014</v>
      </c>
    </row>
    <row r="323" spans="1:7" x14ac:dyDescent="0.35">
      <c r="A323" s="31" t="str">
        <f t="shared" si="98"/>
        <v>UMass Amherst2015</v>
      </c>
      <c r="B323" s="10">
        <v>2015</v>
      </c>
      <c r="C323" s="10" t="s">
        <v>517</v>
      </c>
      <c r="D323" s="10" t="s">
        <v>192</v>
      </c>
      <c r="E323" s="910">
        <v>358777400</v>
      </c>
      <c r="F323" s="985">
        <v>0</v>
      </c>
      <c r="G323" s="10">
        <v>2015</v>
      </c>
    </row>
    <row r="324" spans="1:7" x14ac:dyDescent="0.35">
      <c r="A324" s="31" t="str">
        <f t="shared" si="98"/>
        <v>UMass Amherst2016</v>
      </c>
      <c r="B324" s="10">
        <v>2016</v>
      </c>
      <c r="C324" s="10" t="s">
        <v>517</v>
      </c>
      <c r="D324" s="10" t="s">
        <v>192</v>
      </c>
      <c r="E324" s="910">
        <v>278825067</v>
      </c>
      <c r="F324" s="985">
        <v>0</v>
      </c>
      <c r="G324" s="10">
        <v>2016</v>
      </c>
    </row>
    <row r="325" spans="1:7" x14ac:dyDescent="0.35">
      <c r="A325" s="31" t="str">
        <f t="shared" si="98"/>
        <v>UMass Amherst2017</v>
      </c>
      <c r="B325" s="10">
        <v>2017</v>
      </c>
      <c r="C325" s="10" t="s">
        <v>517</v>
      </c>
      <c r="D325" s="10" t="s">
        <v>192</v>
      </c>
      <c r="E325" s="910">
        <v>261328215</v>
      </c>
      <c r="F325" s="985">
        <v>0</v>
      </c>
      <c r="G325" s="10">
        <v>2017</v>
      </c>
    </row>
    <row r="326" spans="1:7" x14ac:dyDescent="0.35">
      <c r="A326" s="31" t="str">
        <f t="shared" ref="A326:A327" si="114">D326&amp;G326</f>
        <v>UMass Amherst2018</v>
      </c>
      <c r="B326" s="10">
        <v>2018</v>
      </c>
      <c r="C326" s="10" t="s">
        <v>517</v>
      </c>
      <c r="D326" s="10" t="s">
        <v>192</v>
      </c>
      <c r="E326" s="910">
        <v>306251354</v>
      </c>
      <c r="F326" s="985">
        <v>0</v>
      </c>
      <c r="G326" s="10">
        <v>2018</v>
      </c>
    </row>
    <row r="327" spans="1:7" x14ac:dyDescent="0.35">
      <c r="A327" s="31" t="str">
        <f t="shared" si="114"/>
        <v>UMass Amherst2019</v>
      </c>
      <c r="B327" s="10">
        <v>2019</v>
      </c>
      <c r="C327" s="10" t="s">
        <v>517</v>
      </c>
      <c r="D327" s="10" t="s">
        <v>192</v>
      </c>
      <c r="E327" s="910">
        <v>271223760</v>
      </c>
      <c r="F327" s="985">
        <v>2734937</v>
      </c>
      <c r="G327" s="10">
        <v>2019</v>
      </c>
    </row>
    <row r="328" spans="1:7" x14ac:dyDescent="0.35">
      <c r="A328" s="31" t="str">
        <f t="shared" ref="A328:A329" si="115">D328&amp;G328</f>
        <v>UMass Amherst2020</v>
      </c>
      <c r="B328" s="10">
        <v>2020</v>
      </c>
      <c r="C328" s="10" t="s">
        <v>517</v>
      </c>
      <c r="D328" s="10" t="s">
        <v>192</v>
      </c>
      <c r="E328" s="910">
        <v>210076600</v>
      </c>
      <c r="F328" s="985">
        <v>2262537</v>
      </c>
      <c r="G328" s="906">
        <v>2020</v>
      </c>
    </row>
    <row r="329" spans="1:7" x14ac:dyDescent="0.35">
      <c r="A329" s="31" t="str">
        <f t="shared" si="115"/>
        <v>UMass Amherst2021</v>
      </c>
      <c r="B329" s="10">
        <v>2021</v>
      </c>
      <c r="C329" s="10" t="s">
        <v>517</v>
      </c>
      <c r="D329" s="10" t="s">
        <v>192</v>
      </c>
      <c r="E329" s="910">
        <v>155136122</v>
      </c>
      <c r="F329" s="985">
        <v>1339712.03</v>
      </c>
      <c r="G329" s="906">
        <v>2021</v>
      </c>
    </row>
    <row r="330" spans="1:7" x14ac:dyDescent="0.35">
      <c r="A330" s="31" t="str">
        <f t="shared" ref="A330:A331" si="116">D330&amp;G330</f>
        <v>UMass Amherst2022</v>
      </c>
      <c r="B330" s="10">
        <v>2022</v>
      </c>
      <c r="C330" s="10" t="s">
        <v>517</v>
      </c>
      <c r="D330" s="10" t="s">
        <v>192</v>
      </c>
      <c r="E330" s="910">
        <v>194752272</v>
      </c>
      <c r="F330" s="985">
        <v>2556705</v>
      </c>
      <c r="G330" s="906">
        <v>2022</v>
      </c>
    </row>
    <row r="331" spans="1:7" x14ac:dyDescent="0.35">
      <c r="A331" s="31" t="str">
        <f t="shared" si="116"/>
        <v>UMass Amherst2023</v>
      </c>
      <c r="B331" s="10">
        <v>2023</v>
      </c>
      <c r="C331" s="10" t="s">
        <v>517</v>
      </c>
      <c r="D331" s="10" t="s">
        <v>192</v>
      </c>
      <c r="E331" s="438">
        <v>279072397</v>
      </c>
      <c r="F331" s="985">
        <v>1774400</v>
      </c>
      <c r="G331" s="906">
        <v>2023</v>
      </c>
    </row>
    <row r="332" spans="1:7" x14ac:dyDescent="0.35">
      <c r="A332" s="31" t="str">
        <f t="shared" ref="A332" si="117">D332&amp;G332</f>
        <v>UMass Amherst2024</v>
      </c>
      <c r="B332" s="10">
        <v>2024</v>
      </c>
      <c r="C332" s="10" t="s">
        <v>517</v>
      </c>
      <c r="D332" s="10" t="s">
        <v>192</v>
      </c>
      <c r="E332" s="905">
        <v>253753095</v>
      </c>
      <c r="F332" s="987" t="s">
        <v>656</v>
      </c>
      <c r="G332" s="906">
        <v>2024</v>
      </c>
    </row>
    <row r="333" spans="1:7" x14ac:dyDescent="0.35">
      <c r="A333" s="31" t="str">
        <f t="shared" ref="A333" si="118">D333&amp;G333</f>
        <v>UMass Amherst2025</v>
      </c>
      <c r="B333" s="10">
        <v>2025</v>
      </c>
      <c r="C333" s="10" t="s">
        <v>517</v>
      </c>
      <c r="D333" s="10" t="s">
        <v>192</v>
      </c>
      <c r="E333" s="438">
        <v>309555191</v>
      </c>
      <c r="F333" s="987" t="s">
        <v>656</v>
      </c>
      <c r="G333" s="906">
        <v>2025</v>
      </c>
    </row>
    <row r="334" spans="1:7" x14ac:dyDescent="0.35">
      <c r="A334" s="31" t="str">
        <f t="shared" si="98"/>
        <v>UMass Boston2013</v>
      </c>
      <c r="B334" s="10">
        <v>2013</v>
      </c>
      <c r="C334" s="10" t="s">
        <v>517</v>
      </c>
      <c r="D334" s="10" t="s">
        <v>197</v>
      </c>
      <c r="E334" s="910">
        <v>10026940</v>
      </c>
      <c r="F334" s="985">
        <v>176525</v>
      </c>
      <c r="G334" s="10">
        <v>2013</v>
      </c>
    </row>
    <row r="335" spans="1:7" x14ac:dyDescent="0.35">
      <c r="A335" s="31" t="str">
        <f t="shared" si="98"/>
        <v>UMass Boston2014</v>
      </c>
      <c r="B335" s="10">
        <v>2014</v>
      </c>
      <c r="C335" s="10" t="s">
        <v>517</v>
      </c>
      <c r="D335" s="10" t="s">
        <v>197</v>
      </c>
      <c r="E335" s="910">
        <v>18161440</v>
      </c>
      <c r="F335" s="985">
        <v>355473</v>
      </c>
      <c r="G335" s="10">
        <v>2014</v>
      </c>
    </row>
    <row r="336" spans="1:7" x14ac:dyDescent="0.35">
      <c r="A336" s="31" t="str">
        <f t="shared" si="98"/>
        <v>UMass Boston2015</v>
      </c>
      <c r="B336" s="10">
        <v>2015</v>
      </c>
      <c r="C336" s="10" t="s">
        <v>517</v>
      </c>
      <c r="D336" s="10" t="s">
        <v>197</v>
      </c>
      <c r="E336" s="910">
        <v>23197012</v>
      </c>
      <c r="F336" s="985">
        <v>532640</v>
      </c>
      <c r="G336" s="10">
        <v>2015</v>
      </c>
    </row>
    <row r="337" spans="1:7" x14ac:dyDescent="0.35">
      <c r="A337" s="31" t="str">
        <f t="shared" si="98"/>
        <v>UMass Boston2016</v>
      </c>
      <c r="B337" s="10">
        <v>2016</v>
      </c>
      <c r="C337" s="10" t="s">
        <v>517</v>
      </c>
      <c r="D337" s="10" t="s">
        <v>197</v>
      </c>
      <c r="E337" s="910">
        <v>30840519</v>
      </c>
      <c r="F337" s="985">
        <v>575671</v>
      </c>
      <c r="G337" s="10">
        <v>2016</v>
      </c>
    </row>
    <row r="338" spans="1:7" x14ac:dyDescent="0.35">
      <c r="A338" s="31" t="str">
        <f t="shared" si="98"/>
        <v>UMass Boston2017</v>
      </c>
      <c r="B338" s="10">
        <v>2017</v>
      </c>
      <c r="C338" s="10" t="s">
        <v>517</v>
      </c>
      <c r="D338" s="10" t="s">
        <v>197</v>
      </c>
      <c r="E338" s="910">
        <v>16071154</v>
      </c>
      <c r="F338" s="985">
        <v>641600</v>
      </c>
      <c r="G338" s="10">
        <v>2017</v>
      </c>
    </row>
    <row r="339" spans="1:7" x14ac:dyDescent="0.35">
      <c r="A339" s="31" t="str">
        <f t="shared" ref="A339:A340" si="119">D339&amp;G339</f>
        <v>UMass Boston2018</v>
      </c>
      <c r="B339" s="10">
        <v>2018</v>
      </c>
      <c r="C339" s="10" t="s">
        <v>517</v>
      </c>
      <c r="D339" s="10" t="s">
        <v>197</v>
      </c>
      <c r="E339" s="910">
        <v>34774146</v>
      </c>
      <c r="F339" s="985">
        <v>700464</v>
      </c>
      <c r="G339" s="10">
        <v>2018</v>
      </c>
    </row>
    <row r="340" spans="1:7" x14ac:dyDescent="0.35">
      <c r="A340" s="31" t="str">
        <f t="shared" si="119"/>
        <v>UMass Boston2019</v>
      </c>
      <c r="B340" s="10">
        <v>2019</v>
      </c>
      <c r="C340" s="10" t="s">
        <v>517</v>
      </c>
      <c r="D340" s="10" t="s">
        <v>197</v>
      </c>
      <c r="E340" s="910">
        <v>36844984</v>
      </c>
      <c r="F340" s="985">
        <v>781357</v>
      </c>
      <c r="G340" s="10">
        <v>2019</v>
      </c>
    </row>
    <row r="341" spans="1:7" x14ac:dyDescent="0.35">
      <c r="A341" s="31" t="str">
        <f t="shared" ref="A341:A342" si="120">D341&amp;G341</f>
        <v>UMass Boston2020</v>
      </c>
      <c r="B341" s="10">
        <v>2020</v>
      </c>
      <c r="C341" s="10" t="s">
        <v>517</v>
      </c>
      <c r="D341" s="10" t="s">
        <v>197</v>
      </c>
      <c r="E341" s="910">
        <v>30981351</v>
      </c>
      <c r="F341" s="985">
        <v>691182.44</v>
      </c>
      <c r="G341" s="906">
        <v>2020</v>
      </c>
    </row>
    <row r="342" spans="1:7" x14ac:dyDescent="0.35">
      <c r="A342" s="31" t="str">
        <f t="shared" si="120"/>
        <v>UMass Boston2021</v>
      </c>
      <c r="B342" s="10">
        <v>2021</v>
      </c>
      <c r="C342" s="10" t="s">
        <v>517</v>
      </c>
      <c r="D342" s="10" t="s">
        <v>197</v>
      </c>
      <c r="E342" s="910">
        <v>25588522</v>
      </c>
      <c r="F342" s="985">
        <v>615070</v>
      </c>
      <c r="G342" s="906">
        <v>2021</v>
      </c>
    </row>
    <row r="343" spans="1:7" x14ac:dyDescent="0.35">
      <c r="A343" s="31" t="str">
        <f t="shared" ref="A343:A344" si="121">D343&amp;G343</f>
        <v>UMass Boston2022</v>
      </c>
      <c r="B343" s="10">
        <v>2022</v>
      </c>
      <c r="C343" s="10" t="s">
        <v>517</v>
      </c>
      <c r="D343" s="10" t="s">
        <v>197</v>
      </c>
      <c r="E343" s="910">
        <v>31655780</v>
      </c>
      <c r="F343" s="985">
        <v>860866</v>
      </c>
      <c r="G343" s="906">
        <v>2022</v>
      </c>
    </row>
    <row r="344" spans="1:7" x14ac:dyDescent="0.35">
      <c r="A344" s="31" t="str">
        <f t="shared" si="121"/>
        <v>UMass Boston2023</v>
      </c>
      <c r="B344" s="10">
        <v>2023</v>
      </c>
      <c r="C344" s="10" t="s">
        <v>517</v>
      </c>
      <c r="D344" s="10" t="s">
        <v>197</v>
      </c>
      <c r="E344" s="438">
        <v>34011041</v>
      </c>
      <c r="F344" s="985">
        <v>972613.2</v>
      </c>
      <c r="G344" s="906">
        <v>2023</v>
      </c>
    </row>
    <row r="345" spans="1:7" x14ac:dyDescent="0.35">
      <c r="A345" s="31" t="str">
        <f t="shared" ref="A345" si="122">D345&amp;G345</f>
        <v>UMass Boston2024</v>
      </c>
      <c r="B345" s="10">
        <v>2024</v>
      </c>
      <c r="C345" s="10" t="s">
        <v>517</v>
      </c>
      <c r="D345" s="10" t="s">
        <v>197</v>
      </c>
      <c r="E345" s="438" t="s">
        <v>656</v>
      </c>
      <c r="F345" s="985" t="s">
        <v>656</v>
      </c>
      <c r="G345" s="906">
        <v>2024</v>
      </c>
    </row>
    <row r="346" spans="1:7" x14ac:dyDescent="0.35">
      <c r="A346" s="31" t="str">
        <f t="shared" ref="A346" si="123">D346&amp;G346</f>
        <v>UMass Boston2025</v>
      </c>
      <c r="B346" s="10">
        <v>2025</v>
      </c>
      <c r="C346" s="10" t="s">
        <v>517</v>
      </c>
      <c r="D346" s="10" t="s">
        <v>197</v>
      </c>
      <c r="E346" s="438" t="s">
        <v>656</v>
      </c>
      <c r="F346" s="985" t="s">
        <v>656</v>
      </c>
      <c r="G346" s="906">
        <v>2025</v>
      </c>
    </row>
    <row r="347" spans="1:7" x14ac:dyDescent="0.35">
      <c r="A347" s="31" t="str">
        <f t="shared" si="98"/>
        <v>UMass Dartmouth2013</v>
      </c>
      <c r="B347" s="10">
        <v>2013</v>
      </c>
      <c r="C347" s="10" t="s">
        <v>517</v>
      </c>
      <c r="D347" s="10" t="s">
        <v>198</v>
      </c>
      <c r="E347" s="910">
        <v>2045350</v>
      </c>
      <c r="F347" s="985">
        <v>377670.17</v>
      </c>
      <c r="G347" s="10">
        <v>2013</v>
      </c>
    </row>
    <row r="348" spans="1:7" x14ac:dyDescent="0.35">
      <c r="A348" s="31" t="str">
        <f t="shared" si="98"/>
        <v>UMass Dartmouth2014</v>
      </c>
      <c r="B348" s="10">
        <v>2014</v>
      </c>
      <c r="C348" s="10" t="s">
        <v>517</v>
      </c>
      <c r="D348" s="10" t="s">
        <v>198</v>
      </c>
      <c r="E348" s="910">
        <v>2709527</v>
      </c>
      <c r="F348" s="985">
        <v>522212.34</v>
      </c>
      <c r="G348" s="10">
        <v>2014</v>
      </c>
    </row>
    <row r="349" spans="1:7" x14ac:dyDescent="0.35">
      <c r="A349" s="31" t="str">
        <f t="shared" si="98"/>
        <v>UMass Dartmouth2015</v>
      </c>
      <c r="B349" s="10">
        <v>2015</v>
      </c>
      <c r="C349" s="10" t="s">
        <v>517</v>
      </c>
      <c r="D349" s="10" t="s">
        <v>198</v>
      </c>
      <c r="E349" s="910">
        <v>1800413</v>
      </c>
      <c r="F349" s="985">
        <v>390964.88</v>
      </c>
      <c r="G349" s="10">
        <v>2015</v>
      </c>
    </row>
    <row r="350" spans="1:7" x14ac:dyDescent="0.35">
      <c r="A350" s="31" t="str">
        <f t="shared" si="98"/>
        <v>UMass Dartmouth2016</v>
      </c>
      <c r="B350" s="10">
        <v>2016</v>
      </c>
      <c r="C350" s="10" t="s">
        <v>517</v>
      </c>
      <c r="D350" s="10" t="s">
        <v>198</v>
      </c>
      <c r="E350" s="910">
        <v>1875594</v>
      </c>
      <c r="F350" s="985">
        <v>374797</v>
      </c>
      <c r="G350" s="10">
        <v>2016</v>
      </c>
    </row>
    <row r="351" spans="1:7" x14ac:dyDescent="0.35">
      <c r="A351" s="31" t="str">
        <f t="shared" si="98"/>
        <v>UMass Dartmouth2017</v>
      </c>
      <c r="B351" s="10">
        <v>2017</v>
      </c>
      <c r="C351" s="10" t="s">
        <v>517</v>
      </c>
      <c r="D351" s="10" t="s">
        <v>198</v>
      </c>
      <c r="E351" s="910">
        <v>279251534</v>
      </c>
      <c r="F351" s="985">
        <v>1880524</v>
      </c>
      <c r="G351" s="10">
        <v>2017</v>
      </c>
    </row>
    <row r="352" spans="1:7" x14ac:dyDescent="0.35">
      <c r="A352" s="31" t="str">
        <f t="shared" ref="A352:A353" si="124">D352&amp;G352</f>
        <v>UMass Dartmouth2018</v>
      </c>
      <c r="B352" s="10">
        <v>2018</v>
      </c>
      <c r="C352" s="10" t="s">
        <v>517</v>
      </c>
      <c r="D352" s="10" t="s">
        <v>198</v>
      </c>
      <c r="E352" s="910">
        <v>263507284</v>
      </c>
      <c r="F352" s="985">
        <v>1902137</v>
      </c>
      <c r="G352" s="10">
        <v>2018</v>
      </c>
    </row>
    <row r="353" spans="1:7" x14ac:dyDescent="0.35">
      <c r="A353" s="31" t="str">
        <f t="shared" si="124"/>
        <v>UMass Dartmouth2019</v>
      </c>
      <c r="B353" s="10">
        <v>2019</v>
      </c>
      <c r="C353" s="10" t="s">
        <v>517</v>
      </c>
      <c r="D353" s="10" t="s">
        <v>198</v>
      </c>
      <c r="E353" s="910">
        <v>269633056</v>
      </c>
      <c r="F353" s="985">
        <v>1998881</v>
      </c>
      <c r="G353" s="10">
        <v>2019</v>
      </c>
    </row>
    <row r="354" spans="1:7" x14ac:dyDescent="0.35">
      <c r="A354" s="31" t="str">
        <f t="shared" ref="A354:A355" si="125">D354&amp;G354</f>
        <v>UMass Dartmouth2020</v>
      </c>
      <c r="B354" s="10">
        <v>2020</v>
      </c>
      <c r="C354" s="10" t="s">
        <v>517</v>
      </c>
      <c r="D354" s="10" t="s">
        <v>198</v>
      </c>
      <c r="E354" s="253" t="s">
        <v>656</v>
      </c>
      <c r="F354" s="981" t="s">
        <v>656</v>
      </c>
      <c r="G354" s="906">
        <v>2020</v>
      </c>
    </row>
    <row r="355" spans="1:7" x14ac:dyDescent="0.35">
      <c r="A355" s="31" t="str">
        <f t="shared" si="125"/>
        <v>UMass Dartmouth2021</v>
      </c>
      <c r="B355" s="10">
        <v>2021</v>
      </c>
      <c r="C355" s="10" t="s">
        <v>517</v>
      </c>
      <c r="D355" s="10" t="s">
        <v>198</v>
      </c>
      <c r="E355" s="253">
        <v>300325740</v>
      </c>
      <c r="F355" s="981">
        <v>2271283</v>
      </c>
      <c r="G355" s="906">
        <v>2021</v>
      </c>
    </row>
    <row r="356" spans="1:7" x14ac:dyDescent="0.35">
      <c r="A356" s="31" t="str">
        <f t="shared" ref="A356:A357" si="126">D356&amp;G356</f>
        <v>UMass Dartmouth2022</v>
      </c>
      <c r="B356" s="10">
        <v>2022</v>
      </c>
      <c r="C356" s="10" t="s">
        <v>517</v>
      </c>
      <c r="D356" s="10" t="s">
        <v>198</v>
      </c>
      <c r="E356" s="253">
        <v>215232063</v>
      </c>
      <c r="F356" s="981">
        <v>1685405.41</v>
      </c>
      <c r="G356" s="906">
        <v>2022</v>
      </c>
    </row>
    <row r="357" spans="1:7" x14ac:dyDescent="0.35">
      <c r="A357" s="31" t="str">
        <f t="shared" si="126"/>
        <v>UMass Dartmouth2023</v>
      </c>
      <c r="B357" s="10">
        <v>2023</v>
      </c>
      <c r="C357" s="10" t="s">
        <v>517</v>
      </c>
      <c r="D357" s="10" t="s">
        <v>198</v>
      </c>
      <c r="E357" s="438">
        <v>176936258</v>
      </c>
      <c r="F357" s="985">
        <v>1515558.4</v>
      </c>
      <c r="G357" s="906">
        <v>2023</v>
      </c>
    </row>
    <row r="358" spans="1:7" x14ac:dyDescent="0.35">
      <c r="A358" s="31" t="str">
        <f t="shared" ref="A358" si="127">D358&amp;G358</f>
        <v>UMass Dartmouth2024</v>
      </c>
      <c r="B358" s="10">
        <v>2024</v>
      </c>
      <c r="C358" s="10" t="s">
        <v>517</v>
      </c>
      <c r="D358" s="10" t="s">
        <v>198</v>
      </c>
      <c r="E358" s="905">
        <v>213381436.40000001</v>
      </c>
      <c r="F358" s="987">
        <v>1917693.77</v>
      </c>
      <c r="G358" s="906">
        <v>2024</v>
      </c>
    </row>
    <row r="359" spans="1:7" x14ac:dyDescent="0.35">
      <c r="A359" s="31" t="str">
        <f t="shared" ref="A359" si="128">D359&amp;G359</f>
        <v>UMass Dartmouth2025</v>
      </c>
      <c r="B359" s="10">
        <v>2025</v>
      </c>
      <c r="C359" s="10" t="s">
        <v>517</v>
      </c>
      <c r="D359" s="10" t="s">
        <v>198</v>
      </c>
      <c r="E359" s="438">
        <v>229185672</v>
      </c>
      <c r="F359" s="985">
        <v>2175903</v>
      </c>
      <c r="G359" s="906">
        <v>2025</v>
      </c>
    </row>
    <row r="360" spans="1:7" x14ac:dyDescent="0.35">
      <c r="A360" s="31" t="str">
        <f t="shared" si="98"/>
        <v>UMass Lowell2013</v>
      </c>
      <c r="B360" s="10">
        <v>2013</v>
      </c>
      <c r="C360" s="10" t="s">
        <v>517</v>
      </c>
      <c r="D360" s="10" t="s">
        <v>203</v>
      </c>
      <c r="E360" s="910">
        <v>69981384</v>
      </c>
      <c r="F360" s="985">
        <v>504153.25</v>
      </c>
      <c r="G360" s="10">
        <v>2013</v>
      </c>
    </row>
    <row r="361" spans="1:7" x14ac:dyDescent="0.35">
      <c r="A361" s="31" t="str">
        <f t="shared" si="98"/>
        <v>UMass Lowell2014</v>
      </c>
      <c r="B361" s="10">
        <v>2014</v>
      </c>
      <c r="C361" s="10" t="s">
        <v>517</v>
      </c>
      <c r="D361" s="10" t="s">
        <v>203</v>
      </c>
      <c r="E361" s="910">
        <v>78903528</v>
      </c>
      <c r="F361" s="985">
        <v>882405.6</v>
      </c>
      <c r="G361" s="10">
        <v>2014</v>
      </c>
    </row>
    <row r="362" spans="1:7" x14ac:dyDescent="0.35">
      <c r="A362" s="31" t="str">
        <f t="shared" si="98"/>
        <v>UMass Lowell2015</v>
      </c>
      <c r="B362" s="10">
        <v>2015</v>
      </c>
      <c r="C362" s="10" t="s">
        <v>517</v>
      </c>
      <c r="D362" s="10" t="s">
        <v>203</v>
      </c>
      <c r="E362" s="910">
        <v>52534284</v>
      </c>
      <c r="F362" s="985">
        <v>438569.83</v>
      </c>
      <c r="G362" s="10">
        <v>2015</v>
      </c>
    </row>
    <row r="363" spans="1:7" x14ac:dyDescent="0.35">
      <c r="A363" s="31" t="str">
        <f t="shared" si="98"/>
        <v>UMass Lowell2016</v>
      </c>
      <c r="B363" s="10">
        <v>2016</v>
      </c>
      <c r="C363" s="10" t="s">
        <v>517</v>
      </c>
      <c r="D363" s="10" t="s">
        <v>203</v>
      </c>
      <c r="E363" s="910">
        <v>69245672.719999999</v>
      </c>
      <c r="F363" s="985">
        <v>662076.42000000004</v>
      </c>
      <c r="G363" s="10">
        <v>2016</v>
      </c>
    </row>
    <row r="364" spans="1:7" x14ac:dyDescent="0.35">
      <c r="A364" s="31" t="str">
        <f t="shared" si="98"/>
        <v>UMass Lowell2017</v>
      </c>
      <c r="B364" s="10">
        <v>2017</v>
      </c>
      <c r="C364" s="10" t="s">
        <v>517</v>
      </c>
      <c r="D364" s="10" t="s">
        <v>203</v>
      </c>
      <c r="E364" s="910">
        <v>51747855</v>
      </c>
      <c r="F364" s="985">
        <v>476768.53</v>
      </c>
      <c r="G364" s="10">
        <v>2017</v>
      </c>
    </row>
    <row r="365" spans="1:7" x14ac:dyDescent="0.35">
      <c r="A365" s="31" t="str">
        <f t="shared" si="98"/>
        <v>UMass Lowell2018</v>
      </c>
      <c r="B365" s="10">
        <v>2018</v>
      </c>
      <c r="C365" s="10" t="s">
        <v>517</v>
      </c>
      <c r="D365" s="10" t="s">
        <v>203</v>
      </c>
      <c r="E365" s="910">
        <v>79436104</v>
      </c>
      <c r="F365" s="985">
        <v>800890</v>
      </c>
      <c r="G365" s="10">
        <v>2018</v>
      </c>
    </row>
    <row r="366" spans="1:7" x14ac:dyDescent="0.35">
      <c r="A366" s="31" t="str">
        <f t="shared" ref="A366" si="129">D366&amp;G366</f>
        <v>UMass Lowell2019</v>
      </c>
      <c r="B366" s="10">
        <v>2019</v>
      </c>
      <c r="C366" s="10" t="s">
        <v>517</v>
      </c>
      <c r="D366" s="10" t="s">
        <v>203</v>
      </c>
      <c r="E366" s="910">
        <v>86452344</v>
      </c>
      <c r="F366" s="985">
        <v>848084</v>
      </c>
      <c r="G366" s="10">
        <v>2019</v>
      </c>
    </row>
    <row r="367" spans="1:7" x14ac:dyDescent="0.35">
      <c r="A367" s="31" t="str">
        <f t="shared" ref="A367:A368" si="130">D367&amp;G367</f>
        <v>UMass Lowell2020</v>
      </c>
      <c r="B367" s="10">
        <v>2020</v>
      </c>
      <c r="C367" s="10" t="s">
        <v>517</v>
      </c>
      <c r="D367" s="10" t="s">
        <v>203</v>
      </c>
      <c r="E367" s="910">
        <v>74312304</v>
      </c>
      <c r="F367" s="985">
        <v>817716.56</v>
      </c>
      <c r="G367" s="906">
        <v>2020</v>
      </c>
    </row>
    <row r="368" spans="1:7" x14ac:dyDescent="0.35">
      <c r="A368" s="31" t="str">
        <f t="shared" si="130"/>
        <v>UMass Lowell2021</v>
      </c>
      <c r="B368" s="10">
        <v>2021</v>
      </c>
      <c r="C368" s="10" t="s">
        <v>517</v>
      </c>
      <c r="D368" s="10" t="s">
        <v>203</v>
      </c>
      <c r="E368" s="910">
        <v>48176708</v>
      </c>
      <c r="F368" s="985">
        <v>463143.35</v>
      </c>
      <c r="G368" s="906">
        <v>2021</v>
      </c>
    </row>
    <row r="369" spans="1:7" x14ac:dyDescent="0.35">
      <c r="A369" s="31" t="str">
        <f t="shared" ref="A369:A370" si="131">D369&amp;G369</f>
        <v>UMass Lowell2022</v>
      </c>
      <c r="B369" s="10">
        <v>2022</v>
      </c>
      <c r="C369" s="10" t="s">
        <v>517</v>
      </c>
      <c r="D369" s="10" t="s">
        <v>203</v>
      </c>
      <c r="E369" s="910">
        <v>67281289</v>
      </c>
      <c r="F369" s="985">
        <v>720527.33</v>
      </c>
      <c r="G369" s="906">
        <v>2022</v>
      </c>
    </row>
    <row r="370" spans="1:7" x14ac:dyDescent="0.35">
      <c r="A370" s="31" t="str">
        <f t="shared" si="131"/>
        <v>UMass Lowell2023</v>
      </c>
      <c r="B370" s="10">
        <v>2023</v>
      </c>
      <c r="C370" s="10" t="s">
        <v>517</v>
      </c>
      <c r="D370" s="10" t="s">
        <v>203</v>
      </c>
      <c r="E370" s="910" t="s">
        <v>656</v>
      </c>
      <c r="F370" s="986" t="s">
        <v>656</v>
      </c>
      <c r="G370" s="906">
        <v>2023</v>
      </c>
    </row>
    <row r="371" spans="1:7" x14ac:dyDescent="0.35">
      <c r="A371" s="31" t="str">
        <f t="shared" ref="A371" si="132">D371&amp;G371</f>
        <v>UMass Lowell2024</v>
      </c>
      <c r="B371" s="10">
        <v>2024</v>
      </c>
      <c r="C371" s="10" t="s">
        <v>517</v>
      </c>
      <c r="D371" s="10" t="s">
        <v>203</v>
      </c>
      <c r="E371" s="910" t="s">
        <v>656</v>
      </c>
      <c r="F371" s="986" t="s">
        <v>656</v>
      </c>
      <c r="G371" s="906">
        <v>2024</v>
      </c>
    </row>
    <row r="372" spans="1:7" x14ac:dyDescent="0.35">
      <c r="A372" s="31" t="str">
        <f t="shared" ref="A372" si="133">D372&amp;G372</f>
        <v>UMass Lowell2025</v>
      </c>
      <c r="B372" s="10">
        <v>2025</v>
      </c>
      <c r="C372" s="10" t="s">
        <v>517</v>
      </c>
      <c r="D372" s="10" t="s">
        <v>203</v>
      </c>
      <c r="E372" s="910" t="s">
        <v>656</v>
      </c>
      <c r="F372" s="986" t="s">
        <v>656</v>
      </c>
      <c r="G372" s="906">
        <v>2025</v>
      </c>
    </row>
    <row r="373" spans="1:7" x14ac:dyDescent="0.35">
      <c r="A373" s="31" t="str">
        <f t="shared" ref="A373:A399" si="134">D373&amp;G373</f>
        <v>UMass Medical2013</v>
      </c>
      <c r="B373" s="10">
        <v>2013</v>
      </c>
      <c r="C373" s="10" t="s">
        <v>517</v>
      </c>
      <c r="D373" s="10" t="s">
        <v>204</v>
      </c>
      <c r="E373" s="910">
        <v>205086592</v>
      </c>
      <c r="F373" s="985">
        <v>922889.66399999999</v>
      </c>
      <c r="G373" s="10">
        <v>2013</v>
      </c>
    </row>
    <row r="374" spans="1:7" x14ac:dyDescent="0.35">
      <c r="A374" s="31" t="str">
        <f t="shared" si="134"/>
        <v>UMass Medical2014</v>
      </c>
      <c r="B374" s="10">
        <v>2014</v>
      </c>
      <c r="C374" s="10" t="s">
        <v>517</v>
      </c>
      <c r="D374" s="10" t="s">
        <v>204</v>
      </c>
      <c r="E374" s="910">
        <v>208071144</v>
      </c>
      <c r="F374" s="985">
        <v>728249.00399999996</v>
      </c>
      <c r="G374" s="10">
        <v>2014</v>
      </c>
    </row>
    <row r="375" spans="1:7" x14ac:dyDescent="0.35">
      <c r="A375" s="31" t="str">
        <f t="shared" si="134"/>
        <v>UMass Medical2015</v>
      </c>
      <c r="B375" s="10">
        <v>2015</v>
      </c>
      <c r="C375" s="10" t="s">
        <v>517</v>
      </c>
      <c r="D375" s="10" t="s">
        <v>204</v>
      </c>
      <c r="E375" s="910">
        <v>191263351</v>
      </c>
      <c r="F375" s="985">
        <v>726800.73380000005</v>
      </c>
      <c r="G375" s="10">
        <v>2015</v>
      </c>
    </row>
    <row r="376" spans="1:7" x14ac:dyDescent="0.35">
      <c r="A376" s="31" t="str">
        <f t="shared" si="134"/>
        <v>UMass Medical2016</v>
      </c>
      <c r="B376" s="10">
        <v>2016</v>
      </c>
      <c r="C376" s="10" t="s">
        <v>517</v>
      </c>
      <c r="D376" s="10" t="s">
        <v>204</v>
      </c>
      <c r="E376" s="910">
        <v>197875920</v>
      </c>
      <c r="F376" s="985">
        <v>952344</v>
      </c>
      <c r="G376" s="10">
        <v>2016</v>
      </c>
    </row>
    <row r="377" spans="1:7" x14ac:dyDescent="0.35">
      <c r="A377" s="31" t="str">
        <f t="shared" si="134"/>
        <v>UMass Medical2017</v>
      </c>
      <c r="B377" s="10">
        <v>2017</v>
      </c>
      <c r="C377" s="10" t="s">
        <v>517</v>
      </c>
      <c r="D377" s="10" t="s">
        <v>204</v>
      </c>
      <c r="E377" s="910">
        <v>203732760</v>
      </c>
      <c r="F377" s="985">
        <v>980532</v>
      </c>
      <c r="G377" s="10">
        <v>2017</v>
      </c>
    </row>
    <row r="378" spans="1:7" x14ac:dyDescent="0.35">
      <c r="A378" s="31" t="str">
        <f t="shared" ref="A378:A379" si="135">D378&amp;G378</f>
        <v>UMass Medical2018</v>
      </c>
      <c r="B378" s="10">
        <v>2018</v>
      </c>
      <c r="C378" s="10" t="s">
        <v>517</v>
      </c>
      <c r="D378" s="10" t="s">
        <v>204</v>
      </c>
      <c r="E378" s="910">
        <v>195699240</v>
      </c>
      <c r="F378" s="985">
        <v>2220341</v>
      </c>
      <c r="G378" s="10">
        <v>2018</v>
      </c>
    </row>
    <row r="379" spans="1:7" x14ac:dyDescent="0.35">
      <c r="A379" s="31" t="str">
        <f t="shared" si="135"/>
        <v>UMass Medical2019</v>
      </c>
      <c r="B379" s="10">
        <v>2019</v>
      </c>
      <c r="C379" s="10" t="s">
        <v>517</v>
      </c>
      <c r="D379" s="10" t="s">
        <v>204</v>
      </c>
      <c r="E379" s="910">
        <v>203014680</v>
      </c>
      <c r="F379" s="985">
        <v>996075</v>
      </c>
      <c r="G379" s="10">
        <v>2019</v>
      </c>
    </row>
    <row r="380" spans="1:7" x14ac:dyDescent="0.35">
      <c r="A380" s="31" t="str">
        <f t="shared" ref="A380:A381" si="136">D380&amp;G380</f>
        <v>UMass Medical2020</v>
      </c>
      <c r="B380" s="10">
        <v>2020</v>
      </c>
      <c r="C380" s="10" t="s">
        <v>517</v>
      </c>
      <c r="D380" s="10" t="s">
        <v>204</v>
      </c>
      <c r="E380" s="910">
        <v>197367280</v>
      </c>
      <c r="F380" s="985">
        <v>968366.2</v>
      </c>
      <c r="G380" s="906">
        <v>2020</v>
      </c>
    </row>
    <row r="381" spans="1:7" x14ac:dyDescent="0.35">
      <c r="A381" s="31" t="str">
        <f t="shared" si="136"/>
        <v>UMass Medical2021</v>
      </c>
      <c r="B381" s="10">
        <v>2021</v>
      </c>
      <c r="C381" s="10" t="s">
        <v>517</v>
      </c>
      <c r="D381" s="10" t="s">
        <v>204</v>
      </c>
      <c r="E381" s="910">
        <v>186548208</v>
      </c>
      <c r="F381" s="985">
        <v>915283.32</v>
      </c>
      <c r="G381" s="906">
        <v>2021</v>
      </c>
    </row>
    <row r="382" spans="1:7" x14ac:dyDescent="0.35">
      <c r="A382" s="31" t="str">
        <f t="shared" ref="A382:A383" si="137">D382&amp;G382</f>
        <v>UMass Medical2022</v>
      </c>
      <c r="B382" s="10">
        <v>2022</v>
      </c>
      <c r="C382" s="10" t="s">
        <v>517</v>
      </c>
      <c r="D382" s="10" t="s">
        <v>204</v>
      </c>
      <c r="E382" s="910">
        <v>224584756</v>
      </c>
      <c r="F382" s="985">
        <v>1101906.49</v>
      </c>
      <c r="G382" s="906">
        <v>2022</v>
      </c>
    </row>
    <row r="383" spans="1:7" x14ac:dyDescent="0.35">
      <c r="A383" s="31" t="str">
        <f t="shared" si="137"/>
        <v>UMass Medical2023</v>
      </c>
      <c r="B383" s="10">
        <v>2023</v>
      </c>
      <c r="C383" s="10" t="s">
        <v>517</v>
      </c>
      <c r="D383" s="10" t="s">
        <v>204</v>
      </c>
      <c r="E383" s="438">
        <v>196485388</v>
      </c>
      <c r="F383" s="985">
        <v>1142015</v>
      </c>
      <c r="G383" s="906">
        <v>2023</v>
      </c>
    </row>
    <row r="384" spans="1:7" x14ac:dyDescent="0.35">
      <c r="A384" s="31" t="str">
        <f t="shared" ref="A384" si="138">D384&amp;G384</f>
        <v>UMass Medical2024</v>
      </c>
      <c r="B384" s="10">
        <v>2024</v>
      </c>
      <c r="C384" s="10" t="s">
        <v>517</v>
      </c>
      <c r="D384" s="10" t="s">
        <v>204</v>
      </c>
      <c r="E384" s="905">
        <v>195413504</v>
      </c>
      <c r="F384" s="987">
        <v>1183421</v>
      </c>
      <c r="G384" s="906">
        <v>2024</v>
      </c>
    </row>
    <row r="385" spans="1:7" x14ac:dyDescent="0.35">
      <c r="A385" s="31" t="str">
        <f t="shared" ref="A385" si="139">D385&amp;G385</f>
        <v>UMass Medical2025</v>
      </c>
      <c r="B385" s="10">
        <v>2025</v>
      </c>
      <c r="C385" s="10" t="s">
        <v>517</v>
      </c>
      <c r="D385" s="10" t="s">
        <v>204</v>
      </c>
      <c r="E385" s="438">
        <v>187767448</v>
      </c>
      <c r="F385" s="985">
        <v>958919.32</v>
      </c>
      <c r="G385" s="906">
        <v>2025</v>
      </c>
    </row>
    <row r="386" spans="1:7" x14ac:dyDescent="0.35">
      <c r="A386" s="31" t="str">
        <f t="shared" si="134"/>
        <v>Westfield State University2016</v>
      </c>
      <c r="B386" s="10">
        <v>2016</v>
      </c>
      <c r="C386" s="10" t="s">
        <v>405</v>
      </c>
      <c r="D386" s="10" t="s">
        <v>209</v>
      </c>
      <c r="E386" s="910">
        <v>41118700</v>
      </c>
      <c r="F386" s="985">
        <v>296465</v>
      </c>
      <c r="G386" s="10">
        <v>2016</v>
      </c>
    </row>
    <row r="387" spans="1:7" x14ac:dyDescent="0.35">
      <c r="A387" s="31" t="str">
        <f t="shared" ref="A387:A389" si="140">D387&amp;G387</f>
        <v>Westfield State University2017</v>
      </c>
      <c r="B387" s="10">
        <v>2017</v>
      </c>
      <c r="C387" s="10" t="s">
        <v>405</v>
      </c>
      <c r="D387" s="10" t="s">
        <v>209</v>
      </c>
      <c r="E387" s="910">
        <v>39617030</v>
      </c>
      <c r="F387" s="985">
        <v>326673</v>
      </c>
      <c r="G387" s="10">
        <v>2017</v>
      </c>
    </row>
    <row r="388" spans="1:7" x14ac:dyDescent="0.35">
      <c r="A388" s="31" t="str">
        <f t="shared" si="140"/>
        <v>Westfield State University2018</v>
      </c>
      <c r="B388" s="10">
        <v>2018</v>
      </c>
      <c r="C388" s="10" t="s">
        <v>405</v>
      </c>
      <c r="D388" s="10" t="s">
        <v>209</v>
      </c>
      <c r="E388" s="910">
        <v>32617400</v>
      </c>
      <c r="F388" s="985">
        <v>283769</v>
      </c>
      <c r="G388" s="10">
        <v>2018</v>
      </c>
    </row>
    <row r="389" spans="1:7" x14ac:dyDescent="0.35">
      <c r="A389" s="31" t="str">
        <f t="shared" si="140"/>
        <v>Westfield State University2019</v>
      </c>
      <c r="B389" s="10">
        <v>2019</v>
      </c>
      <c r="C389" s="10" t="s">
        <v>405</v>
      </c>
      <c r="D389" s="10" t="s">
        <v>209</v>
      </c>
      <c r="E389" s="910">
        <v>27889130</v>
      </c>
      <c r="F389" s="985">
        <v>266599</v>
      </c>
      <c r="G389" s="10">
        <v>2019</v>
      </c>
    </row>
    <row r="390" spans="1:7" x14ac:dyDescent="0.35">
      <c r="A390" s="31" t="str">
        <f t="shared" ref="A390:A391" si="141">D390&amp;G390</f>
        <v>Westfield State University2020</v>
      </c>
      <c r="B390" s="10">
        <v>2020</v>
      </c>
      <c r="C390" s="10" t="s">
        <v>405</v>
      </c>
      <c r="D390" s="10" t="s">
        <v>209</v>
      </c>
      <c r="E390" s="253" t="s">
        <v>656</v>
      </c>
      <c r="F390" s="981" t="s">
        <v>656</v>
      </c>
      <c r="G390" s="906">
        <v>2020</v>
      </c>
    </row>
    <row r="391" spans="1:7" x14ac:dyDescent="0.35">
      <c r="A391" s="31" t="str">
        <f t="shared" si="141"/>
        <v>Westfield State University2021</v>
      </c>
      <c r="B391" s="10">
        <v>2021</v>
      </c>
      <c r="C391" s="10" t="s">
        <v>405</v>
      </c>
      <c r="D391" s="10" t="s">
        <v>209</v>
      </c>
      <c r="E391" s="253" t="s">
        <v>656</v>
      </c>
      <c r="F391" s="981" t="s">
        <v>656</v>
      </c>
      <c r="G391" s="906">
        <v>2021</v>
      </c>
    </row>
    <row r="392" spans="1:7" x14ac:dyDescent="0.35">
      <c r="A392" s="31" t="str">
        <f t="shared" ref="A392:A393" si="142">D392&amp;G392</f>
        <v>Westfield State University2022</v>
      </c>
      <c r="B392" s="10">
        <v>2022</v>
      </c>
      <c r="C392" s="10" t="s">
        <v>405</v>
      </c>
      <c r="D392" s="10" t="s">
        <v>209</v>
      </c>
      <c r="E392" s="253" t="s">
        <v>656</v>
      </c>
      <c r="F392" s="981" t="s">
        <v>656</v>
      </c>
      <c r="G392" s="906">
        <v>2022</v>
      </c>
    </row>
    <row r="393" spans="1:7" x14ac:dyDescent="0.35">
      <c r="A393" s="31" t="str">
        <f t="shared" si="142"/>
        <v>Westfield State University2023</v>
      </c>
      <c r="B393" s="10">
        <v>2023</v>
      </c>
      <c r="C393" s="10" t="s">
        <v>405</v>
      </c>
      <c r="D393" s="10" t="s">
        <v>209</v>
      </c>
      <c r="E393" s="253" t="s">
        <v>656</v>
      </c>
      <c r="F393" s="981" t="s">
        <v>656</v>
      </c>
      <c r="G393" s="906">
        <v>2023</v>
      </c>
    </row>
    <row r="394" spans="1:7" x14ac:dyDescent="0.35">
      <c r="A394" s="31" t="str">
        <f t="shared" ref="A394" si="143">D394&amp;G394</f>
        <v>Westfield State University2024</v>
      </c>
      <c r="B394" s="10">
        <v>2024</v>
      </c>
      <c r="C394" s="10" t="s">
        <v>405</v>
      </c>
      <c r="D394" s="10" t="s">
        <v>209</v>
      </c>
      <c r="E394" s="905">
        <v>33485367</v>
      </c>
      <c r="F394" s="987">
        <v>277597.98</v>
      </c>
      <c r="G394" s="906">
        <v>2024</v>
      </c>
    </row>
    <row r="395" spans="1:7" x14ac:dyDescent="0.35">
      <c r="A395" s="31" t="str">
        <f t="shared" ref="A395" si="144">D395&amp;G395</f>
        <v>Westfield State University2025</v>
      </c>
      <c r="B395" s="10">
        <v>2025</v>
      </c>
      <c r="C395" s="10" t="s">
        <v>405</v>
      </c>
      <c r="D395" s="10" t="s">
        <v>209</v>
      </c>
      <c r="E395" s="438">
        <v>20812033</v>
      </c>
      <c r="F395" s="985">
        <v>279270</v>
      </c>
      <c r="G395" s="906">
        <v>2025</v>
      </c>
    </row>
    <row r="396" spans="1:7" x14ac:dyDescent="0.35">
      <c r="A396" s="31" t="str">
        <f t="shared" si="134"/>
        <v>Worcester State University2014</v>
      </c>
      <c r="B396" s="10">
        <v>2014</v>
      </c>
      <c r="C396" s="10" t="s">
        <v>405</v>
      </c>
      <c r="D396" s="10" t="s">
        <v>211</v>
      </c>
      <c r="E396" s="910">
        <v>13423792</v>
      </c>
      <c r="F396" s="985">
        <v>63164</v>
      </c>
      <c r="G396" s="10">
        <v>2014</v>
      </c>
    </row>
    <row r="397" spans="1:7" x14ac:dyDescent="0.35">
      <c r="A397" s="31" t="str">
        <f t="shared" si="134"/>
        <v>Worcester State University2015</v>
      </c>
      <c r="B397" s="10">
        <v>2015</v>
      </c>
      <c r="C397" s="10" t="s">
        <v>405</v>
      </c>
      <c r="D397" s="10" t="s">
        <v>211</v>
      </c>
      <c r="E397" s="910">
        <v>17101963</v>
      </c>
      <c r="F397" s="985">
        <v>81038.28</v>
      </c>
      <c r="G397" s="10">
        <v>2015</v>
      </c>
    </row>
    <row r="398" spans="1:7" x14ac:dyDescent="0.35">
      <c r="A398" s="31" t="str">
        <f t="shared" si="134"/>
        <v>Worcester State University2016</v>
      </c>
      <c r="B398" s="10">
        <v>2016</v>
      </c>
      <c r="C398" s="10" t="s">
        <v>405</v>
      </c>
      <c r="D398" s="10" t="s">
        <v>211</v>
      </c>
      <c r="E398" s="910">
        <v>19789115</v>
      </c>
      <c r="F398" s="985">
        <v>95254.2</v>
      </c>
      <c r="G398" s="10">
        <v>2016</v>
      </c>
    </row>
    <row r="399" spans="1:7" x14ac:dyDescent="0.35">
      <c r="A399" s="31" t="str">
        <f t="shared" si="134"/>
        <v>Worcester State University2017</v>
      </c>
      <c r="B399" s="10">
        <v>2017</v>
      </c>
      <c r="C399" s="10" t="s">
        <v>405</v>
      </c>
      <c r="D399" s="10" t="s">
        <v>211</v>
      </c>
      <c r="E399" s="910">
        <v>17646068</v>
      </c>
      <c r="F399" s="985">
        <v>84891.6</v>
      </c>
      <c r="G399" s="10">
        <v>2017</v>
      </c>
    </row>
    <row r="400" spans="1:7" x14ac:dyDescent="0.35">
      <c r="A400" s="31" t="str">
        <f t="shared" ref="A400:A401" si="145">D400&amp;G400</f>
        <v>Worcester State University2018</v>
      </c>
      <c r="B400" s="10">
        <v>2018</v>
      </c>
      <c r="C400" s="10" t="s">
        <v>405</v>
      </c>
      <c r="D400" s="10" t="s">
        <v>211</v>
      </c>
      <c r="E400" s="910">
        <v>17791928</v>
      </c>
      <c r="F400" s="985">
        <v>86444.55</v>
      </c>
      <c r="G400" s="10">
        <v>2018</v>
      </c>
    </row>
    <row r="401" spans="1:7" x14ac:dyDescent="0.35">
      <c r="A401" s="31" t="str">
        <f t="shared" si="145"/>
        <v>Worcester State University2019</v>
      </c>
      <c r="B401" s="10">
        <v>2019</v>
      </c>
      <c r="C401" s="10" t="s">
        <v>405</v>
      </c>
      <c r="D401" s="10" t="s">
        <v>211</v>
      </c>
      <c r="E401" s="910">
        <v>16556635</v>
      </c>
      <c r="F401" s="985">
        <v>80793.52</v>
      </c>
      <c r="G401" s="10">
        <v>2019</v>
      </c>
    </row>
    <row r="402" spans="1:7" x14ac:dyDescent="0.35">
      <c r="A402" s="911" t="str">
        <f t="shared" ref="A402" si="146">D402&amp;G402</f>
        <v>Worcester State University2020</v>
      </c>
      <c r="B402" s="134">
        <v>2020</v>
      </c>
      <c r="C402" s="134" t="s">
        <v>405</v>
      </c>
      <c r="D402" s="134" t="s">
        <v>211</v>
      </c>
      <c r="E402" s="912">
        <v>13481377</v>
      </c>
      <c r="F402" s="987">
        <v>66212.61</v>
      </c>
      <c r="G402" s="913">
        <v>2020</v>
      </c>
    </row>
    <row r="403" spans="1:7" x14ac:dyDescent="0.35">
      <c r="A403" s="10" t="str">
        <f>D403&amp;G403</f>
        <v>Worcester State University2021</v>
      </c>
      <c r="B403" s="10">
        <v>2021</v>
      </c>
      <c r="C403" s="10" t="s">
        <v>405</v>
      </c>
      <c r="D403" s="10" t="s">
        <v>211</v>
      </c>
      <c r="E403" s="910">
        <v>10238575</v>
      </c>
      <c r="F403" s="985">
        <v>67489.3</v>
      </c>
      <c r="G403" s="10">
        <v>2021</v>
      </c>
    </row>
    <row r="404" spans="1:7" x14ac:dyDescent="0.35">
      <c r="A404" s="10" t="str">
        <f>D404&amp;G404</f>
        <v>Worcester State University2022</v>
      </c>
      <c r="B404" s="10">
        <v>2022</v>
      </c>
      <c r="C404" s="10" t="s">
        <v>405</v>
      </c>
      <c r="D404" s="10" t="s">
        <v>211</v>
      </c>
      <c r="E404" s="910">
        <v>13146000</v>
      </c>
      <c r="F404" s="985">
        <v>64332.85</v>
      </c>
      <c r="G404" s="10">
        <v>2022</v>
      </c>
    </row>
    <row r="405" spans="1:7" x14ac:dyDescent="0.35">
      <c r="A405" s="10" t="str">
        <f>D405&amp;G405</f>
        <v>Worcester State University2023</v>
      </c>
      <c r="B405" s="10">
        <v>2023</v>
      </c>
      <c r="C405" s="10" t="s">
        <v>405</v>
      </c>
      <c r="D405" s="10" t="s">
        <v>211</v>
      </c>
      <c r="E405" s="438">
        <v>12645000</v>
      </c>
      <c r="F405" s="985">
        <v>62048.08</v>
      </c>
      <c r="G405" s="10">
        <v>2023</v>
      </c>
    </row>
    <row r="406" spans="1:7" x14ac:dyDescent="0.35">
      <c r="A406" s="10" t="str">
        <f>D406&amp;G406</f>
        <v>Worcester State University2024</v>
      </c>
      <c r="B406" s="10">
        <v>2024</v>
      </c>
      <c r="C406" s="10" t="s">
        <v>405</v>
      </c>
      <c r="D406" s="10" t="s">
        <v>211</v>
      </c>
      <c r="E406" s="438">
        <v>13382250</v>
      </c>
      <c r="F406" s="985">
        <v>67456.11</v>
      </c>
      <c r="G406" s="10">
        <v>2024</v>
      </c>
    </row>
    <row r="407" spans="1:7" x14ac:dyDescent="0.35">
      <c r="A407" s="10" t="str">
        <f>D407&amp;G407</f>
        <v>Worcester State University2025</v>
      </c>
      <c r="B407" s="10">
        <v>2025</v>
      </c>
      <c r="C407" s="10" t="s">
        <v>405</v>
      </c>
      <c r="D407" s="10" t="s">
        <v>211</v>
      </c>
      <c r="E407" s="438">
        <v>15210888</v>
      </c>
      <c r="F407" s="985">
        <v>77480.009999999995</v>
      </c>
      <c r="G407" s="10">
        <v>2025</v>
      </c>
    </row>
  </sheetData>
  <autoFilter ref="A1:G403" xr:uid="{00000000-0009-0000-0000-000015000000}">
    <sortState xmlns:xlrd2="http://schemas.microsoft.com/office/spreadsheetml/2017/richdata2" ref="A2:G399">
      <sortCondition ref="A1:A399"/>
    </sortState>
  </autoFilter>
  <sortState xmlns:xlrd2="http://schemas.microsoft.com/office/spreadsheetml/2017/richdata2" ref="A4:G399">
    <sortCondition ref="A1"/>
  </sortState>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
  <dimension ref="A1:N104"/>
  <sheetViews>
    <sheetView showGridLines="0" topLeftCell="A17" zoomScale="70" zoomScaleNormal="70" workbookViewId="0">
      <selection activeCell="K24" sqref="K24"/>
    </sheetView>
  </sheetViews>
  <sheetFormatPr defaultColWidth="0" defaultRowHeight="14.5" x14ac:dyDescent="0.35"/>
  <cols>
    <col min="1" max="1" width="7" style="19" customWidth="1"/>
    <col min="2" max="2" width="9.1796875" style="19" bestFit="1" customWidth="1"/>
    <col min="3" max="3" width="12" style="19" customWidth="1"/>
    <col min="4" max="4" width="14.1796875" style="19" customWidth="1"/>
    <col min="5" max="5" width="17.1796875" style="19" customWidth="1"/>
    <col min="6" max="6" width="11.1796875" style="19" customWidth="1"/>
    <col min="7" max="7" width="19.90625" style="19" customWidth="1"/>
    <col min="8" max="8" width="15" style="19" customWidth="1"/>
    <col min="9" max="9" width="48.1796875" style="19" customWidth="1"/>
    <col min="10" max="10" width="69.6328125" style="19" customWidth="1"/>
    <col min="11" max="11" width="9.1796875" style="19" customWidth="1"/>
    <col min="12" max="16384" width="9.1796875" style="19" hidden="1"/>
  </cols>
  <sheetData>
    <row r="1" spans="1:10" ht="28" customHeight="1" thickBot="1" x14ac:dyDescent="0.4">
      <c r="A1" s="687" t="s">
        <v>22</v>
      </c>
      <c r="B1" s="583"/>
      <c r="C1" s="583"/>
      <c r="D1" s="583"/>
      <c r="E1" s="583"/>
      <c r="F1" s="583"/>
      <c r="G1" s="583"/>
      <c r="H1" s="583"/>
      <c r="I1" s="583"/>
      <c r="J1" s="583"/>
    </row>
    <row r="2" spans="1:10" ht="42.5" customHeight="1" thickBot="1" x14ac:dyDescent="0.4">
      <c r="A2" s="753" t="s">
        <v>659</v>
      </c>
      <c r="B2" s="820"/>
      <c r="C2" s="973" t="s">
        <v>660</v>
      </c>
      <c r="D2" s="819"/>
      <c r="E2" s="819"/>
      <c r="F2" s="819"/>
      <c r="G2" s="819"/>
      <c r="H2" s="819"/>
      <c r="I2" s="819"/>
      <c r="J2" s="819"/>
    </row>
    <row r="3" spans="1:10" ht="15" customHeight="1" x14ac:dyDescent="0.35">
      <c r="A3" s="297"/>
      <c r="B3" s="686"/>
      <c r="C3" s="688" t="s">
        <v>661</v>
      </c>
      <c r="D3" s="689"/>
      <c r="E3" s="689"/>
      <c r="F3" s="689"/>
      <c r="G3" s="689"/>
      <c r="H3" s="689"/>
      <c r="I3" s="689"/>
      <c r="J3" s="689"/>
    </row>
    <row r="4" spans="1:10" ht="15" thickBot="1" x14ac:dyDescent="0.4">
      <c r="A4" s="40"/>
      <c r="B4" s="40"/>
      <c r="C4" s="40"/>
      <c r="D4" s="40"/>
      <c r="E4" s="40"/>
      <c r="F4" s="40"/>
      <c r="G4" s="40"/>
      <c r="H4" s="40"/>
      <c r="I4" s="40"/>
      <c r="J4" s="40"/>
    </row>
    <row r="5" spans="1:10" ht="19" customHeight="1" thickBot="1" x14ac:dyDescent="0.4">
      <c r="A5" s="691" t="s">
        <v>347</v>
      </c>
      <c r="B5" s="691"/>
      <c r="C5" s="649" t="s">
        <v>662</v>
      </c>
      <c r="D5" s="649"/>
      <c r="E5" s="649"/>
      <c r="F5" s="649"/>
      <c r="G5" s="649"/>
      <c r="H5" s="649"/>
      <c r="I5" s="649"/>
      <c r="J5" s="649"/>
    </row>
    <row r="6" spans="1:10" ht="19" customHeight="1" thickBot="1" x14ac:dyDescent="0.4">
      <c r="A6" s="690" t="s">
        <v>241</v>
      </c>
      <c r="B6" s="690"/>
      <c r="C6" s="649" t="s">
        <v>663</v>
      </c>
      <c r="D6" s="649"/>
      <c r="E6" s="649"/>
      <c r="F6" s="649"/>
      <c r="G6" s="649"/>
      <c r="H6" s="649"/>
      <c r="I6" s="649"/>
      <c r="J6" s="649"/>
    </row>
    <row r="7" spans="1:10" ht="19" customHeight="1" thickBot="1" x14ac:dyDescent="0.4">
      <c r="A7" s="690" t="s">
        <v>258</v>
      </c>
      <c r="B7" s="690"/>
      <c r="C7" s="649" t="s">
        <v>664</v>
      </c>
      <c r="D7" s="649"/>
      <c r="E7" s="649"/>
      <c r="F7" s="649"/>
      <c r="G7" s="649"/>
      <c r="H7" s="649"/>
      <c r="I7" s="649"/>
      <c r="J7" s="649"/>
    </row>
    <row r="8" spans="1:10" ht="19" customHeight="1" thickBot="1" x14ac:dyDescent="0.4">
      <c r="A8" s="690" t="s">
        <v>263</v>
      </c>
      <c r="B8" s="690"/>
      <c r="C8" s="649" t="s">
        <v>665</v>
      </c>
      <c r="D8" s="649"/>
      <c r="E8" s="649"/>
      <c r="F8" s="649"/>
      <c r="G8" s="649"/>
      <c r="H8" s="649"/>
      <c r="I8" s="649"/>
      <c r="J8" s="649"/>
    </row>
    <row r="9" spans="1:10" x14ac:dyDescent="0.35">
      <c r="A9" s="40"/>
      <c r="B9" s="40"/>
      <c r="C9" s="40"/>
      <c r="D9" s="40"/>
      <c r="E9" s="40"/>
      <c r="F9" s="40"/>
      <c r="G9" s="40"/>
      <c r="H9" s="40"/>
      <c r="I9" s="40"/>
      <c r="J9" s="40"/>
    </row>
    <row r="10" spans="1:10" x14ac:dyDescent="0.35">
      <c r="A10" s="40"/>
      <c r="B10" s="40"/>
      <c r="C10" s="40"/>
      <c r="D10" s="40"/>
      <c r="E10" s="40"/>
      <c r="F10" s="40"/>
      <c r="G10" s="40"/>
      <c r="H10" s="40"/>
      <c r="I10" s="40"/>
      <c r="J10" s="40"/>
    </row>
    <row r="11" spans="1:10" ht="40" customHeight="1" x14ac:dyDescent="0.35">
      <c r="A11" s="568" t="s">
        <v>666</v>
      </c>
      <c r="B11" s="568"/>
      <c r="C11" s="568"/>
      <c r="D11" s="568"/>
      <c r="E11" s="568"/>
      <c r="F11" s="568"/>
      <c r="G11" s="568"/>
      <c r="H11" s="568"/>
      <c r="I11" s="568"/>
      <c r="J11" s="568"/>
    </row>
    <row r="12" spans="1:10" ht="19" customHeight="1" thickBot="1" x14ac:dyDescent="0.4">
      <c r="A12" s="179"/>
      <c r="B12" s="179"/>
      <c r="C12" s="179"/>
      <c r="D12" s="179"/>
      <c r="E12" s="179"/>
      <c r="F12" s="179"/>
      <c r="G12" s="179"/>
      <c r="H12" s="179"/>
      <c r="I12" s="179"/>
      <c r="J12" s="179"/>
    </row>
    <row r="13" spans="1:10" ht="21" customHeight="1" thickBot="1" x14ac:dyDescent="0.4">
      <c r="A13" s="298">
        <v>1</v>
      </c>
      <c r="B13" s="692" t="s">
        <v>667</v>
      </c>
      <c r="C13" s="693"/>
      <c r="D13" s="693"/>
      <c r="E13" s="693"/>
      <c r="F13" s="693"/>
      <c r="G13" s="693"/>
      <c r="H13" s="693"/>
      <c r="I13" s="694"/>
      <c r="J13" s="295"/>
    </row>
    <row r="14" spans="1:10" ht="30.65" customHeight="1" thickBot="1" x14ac:dyDescent="0.4">
      <c r="A14" s="296">
        <v>2</v>
      </c>
      <c r="B14" s="695" t="s">
        <v>668</v>
      </c>
      <c r="C14" s="696"/>
      <c r="D14" s="696"/>
      <c r="E14" s="696"/>
      <c r="F14" s="696"/>
      <c r="G14" s="696"/>
      <c r="H14" s="696"/>
      <c r="I14" s="697"/>
      <c r="J14" s="295"/>
    </row>
    <row r="15" spans="1:10" s="25" customFormat="1" ht="17.25" customHeight="1" x14ac:dyDescent="0.35">
      <c r="A15" s="178"/>
      <c r="B15" s="177"/>
      <c r="C15" s="177"/>
      <c r="D15" s="177"/>
      <c r="E15" s="22"/>
      <c r="G15" s="297" t="s">
        <v>669</v>
      </c>
      <c r="H15" s="297"/>
      <c r="I15" s="297"/>
      <c r="J15" s="299" t="str">
        <f>IFERROR(J13/(J13+J14),"")</f>
        <v/>
      </c>
    </row>
    <row r="17" spans="1:14" ht="20.149999999999999" customHeight="1" thickBot="1" x14ac:dyDescent="0.4">
      <c r="A17" s="296">
        <v>3</v>
      </c>
      <c r="B17" s="698" t="s">
        <v>670</v>
      </c>
      <c r="C17" s="678"/>
      <c r="D17" s="678"/>
      <c r="E17" s="678"/>
      <c r="F17" s="678"/>
      <c r="G17" s="678"/>
      <c r="H17" s="678"/>
      <c r="I17" s="678"/>
      <c r="J17" s="678"/>
    </row>
    <row r="18" spans="1:14" ht="58.5" customHeight="1" x14ac:dyDescent="0.35">
      <c r="A18" s="821"/>
      <c r="B18" s="821"/>
      <c r="C18" s="821"/>
      <c r="D18" s="821"/>
      <c r="E18" s="821"/>
      <c r="F18" s="821"/>
      <c r="G18" s="821"/>
      <c r="H18" s="821"/>
      <c r="I18" s="821"/>
      <c r="J18" s="821"/>
    </row>
    <row r="19" spans="1:14" x14ac:dyDescent="0.35">
      <c r="A19" s="406"/>
      <c r="B19" s="406"/>
      <c r="C19" s="406"/>
      <c r="D19" s="406"/>
      <c r="E19" s="406"/>
      <c r="F19" s="406"/>
      <c r="G19" s="406"/>
      <c r="H19" s="406"/>
      <c r="I19" s="406"/>
      <c r="J19" s="406"/>
      <c r="K19" s="180"/>
      <c r="L19" s="180"/>
      <c r="M19" s="180"/>
      <c r="N19" s="180"/>
    </row>
    <row r="20" spans="1:14" ht="15" thickBot="1" x14ac:dyDescent="0.4">
      <c r="A20" s="296">
        <v>4</v>
      </c>
      <c r="B20" s="699" t="s">
        <v>1000</v>
      </c>
      <c r="C20" s="699"/>
      <c r="D20" s="699"/>
      <c r="E20" s="699"/>
      <c r="F20" s="699"/>
      <c r="G20" s="699"/>
      <c r="H20" s="699"/>
      <c r="I20" s="699"/>
      <c r="J20" s="430" t="s">
        <v>929</v>
      </c>
      <c r="K20" s="180"/>
      <c r="L20" s="180"/>
      <c r="M20" s="180"/>
      <c r="N20" s="180"/>
    </row>
    <row r="21" spans="1:14" ht="45" customHeight="1" x14ac:dyDescent="0.35">
      <c r="A21" s="822"/>
      <c r="B21" s="822"/>
      <c r="C21" s="822"/>
      <c r="D21" s="822"/>
      <c r="E21" s="822"/>
      <c r="F21" s="822"/>
      <c r="G21" s="822"/>
      <c r="H21" s="822"/>
      <c r="I21" s="822"/>
      <c r="J21" s="822"/>
      <c r="K21" s="180"/>
      <c r="L21" s="180"/>
      <c r="M21" s="180"/>
      <c r="N21" s="180"/>
    </row>
    <row r="23" spans="1:14" ht="29.15" customHeight="1" x14ac:dyDescent="0.35">
      <c r="A23" s="568" t="s">
        <v>671</v>
      </c>
      <c r="B23" s="568"/>
      <c r="C23" s="568"/>
      <c r="D23" s="568"/>
      <c r="E23" s="568"/>
      <c r="F23" s="568"/>
      <c r="G23" s="568"/>
      <c r="H23" s="568"/>
      <c r="I23" s="568"/>
      <c r="J23" s="568"/>
    </row>
    <row r="24" spans="1:14" ht="15" thickBot="1" x14ac:dyDescent="0.4">
      <c r="A24" s="1043">
        <v>5</v>
      </c>
      <c r="B24" s="300" t="s">
        <v>672</v>
      </c>
      <c r="C24" s="1045" t="s">
        <v>654</v>
      </c>
      <c r="D24" s="1045"/>
      <c r="E24" s="989" t="s">
        <v>673</v>
      </c>
      <c r="F24" s="989"/>
      <c r="G24" s="700" t="s">
        <v>361</v>
      </c>
      <c r="H24" s="700"/>
      <c r="I24" s="700"/>
      <c r="J24" s="700"/>
    </row>
    <row r="25" spans="1:14" ht="15" customHeight="1" thickBot="1" x14ac:dyDescent="0.4">
      <c r="A25" s="1043"/>
      <c r="B25" s="293">
        <v>2024</v>
      </c>
      <c r="C25" s="1046" t="str">
        <f>IFERROR(VLOOKUP('Contact Information '!$I$8&amp;$B25,'Source Water'!A:G,5,FALSE),"")</f>
        <v/>
      </c>
      <c r="D25" s="1047"/>
      <c r="E25" s="990" t="str">
        <f>IFERROR(VLOOKUP('Contact Information '!$I$8&amp;$B25,'Source Water'!A:G,6,FALSE),"")</f>
        <v/>
      </c>
      <c r="F25" s="991"/>
      <c r="G25" s="704"/>
      <c r="H25" s="705"/>
      <c r="I25" s="705"/>
      <c r="J25" s="706"/>
    </row>
    <row r="26" spans="1:14" ht="15" thickBot="1" x14ac:dyDescent="0.4">
      <c r="A26" s="1043"/>
      <c r="B26" s="293">
        <v>2025</v>
      </c>
      <c r="C26" s="1046" t="str">
        <f>IFERROR(VLOOKUP('Contact Information '!$I$8&amp;$B26,'Source Water'!A:G,5,FALSE),"")</f>
        <v/>
      </c>
      <c r="D26" s="1047"/>
      <c r="E26" s="990" t="str">
        <f>IFERROR(VLOOKUP('Contact Information '!$I$8&amp;$B26,'Source Water'!A:G,6,FALSE),"")</f>
        <v/>
      </c>
      <c r="F26" s="991"/>
      <c r="G26" s="701"/>
      <c r="H26" s="702"/>
      <c r="I26" s="702"/>
      <c r="J26" s="703"/>
    </row>
    <row r="27" spans="1:14" ht="15" thickBot="1" x14ac:dyDescent="0.4">
      <c r="A27" s="1044"/>
      <c r="B27" s="294">
        <v>2026</v>
      </c>
      <c r="C27" s="1050"/>
      <c r="D27" s="1051"/>
      <c r="E27" s="1005"/>
      <c r="F27" s="1006"/>
      <c r="G27" s="707"/>
      <c r="H27" s="708"/>
      <c r="I27" s="708"/>
      <c r="J27" s="708"/>
    </row>
    <row r="29" spans="1:14" ht="18" customHeight="1" thickBot="1" x14ac:dyDescent="0.4">
      <c r="A29" s="296">
        <v>6</v>
      </c>
      <c r="B29" s="698" t="s">
        <v>1002</v>
      </c>
      <c r="C29" s="678"/>
      <c r="D29" s="678"/>
      <c r="E29" s="678"/>
      <c r="F29" s="678"/>
      <c r="G29" s="678"/>
      <c r="H29" s="678"/>
      <c r="I29" s="678"/>
      <c r="J29" s="678"/>
    </row>
    <row r="30" spans="1:14" ht="56.5" customHeight="1" x14ac:dyDescent="0.35">
      <c r="A30" s="821"/>
      <c r="B30" s="821"/>
      <c r="C30" s="821"/>
      <c r="D30" s="821"/>
      <c r="E30" s="821"/>
      <c r="F30" s="821"/>
      <c r="G30" s="821"/>
      <c r="H30" s="821"/>
      <c r="I30" s="821"/>
      <c r="J30" s="821"/>
    </row>
    <row r="31" spans="1:14" x14ac:dyDescent="0.35">
      <c r="A31" s="428"/>
      <c r="B31" s="428"/>
      <c r="C31" s="428"/>
      <c r="D31" s="428"/>
      <c r="E31" s="428"/>
      <c r="F31" s="428"/>
      <c r="G31" s="428"/>
      <c r="H31" s="428"/>
      <c r="I31" s="428"/>
      <c r="J31" s="406"/>
    </row>
    <row r="33" spans="1:11" ht="32.15" customHeight="1" x14ac:dyDescent="0.35">
      <c r="A33" s="568" t="s">
        <v>674</v>
      </c>
      <c r="B33" s="568"/>
      <c r="C33" s="568"/>
      <c r="D33" s="568"/>
      <c r="E33" s="568"/>
      <c r="F33" s="568"/>
      <c r="G33" s="568"/>
      <c r="H33" s="568"/>
      <c r="I33" s="568"/>
      <c r="J33" s="568"/>
    </row>
    <row r="34" spans="1:11" ht="18" customHeight="1" x14ac:dyDescent="0.35"/>
    <row r="35" spans="1:11" ht="18" customHeight="1" x14ac:dyDescent="0.35">
      <c r="A35" s="709" t="s">
        <v>828</v>
      </c>
      <c r="B35" s="709"/>
      <c r="C35" s="709"/>
      <c r="D35" s="709"/>
      <c r="E35" s="709"/>
      <c r="F35" s="709"/>
      <c r="G35" s="709"/>
      <c r="H35" s="709"/>
      <c r="I35" s="709"/>
      <c r="J35" s="709"/>
    </row>
    <row r="36" spans="1:11" ht="34" customHeight="1" thickBot="1" x14ac:dyDescent="0.4">
      <c r="A36" s="710" t="s">
        <v>676</v>
      </c>
      <c r="B36" s="710"/>
      <c r="C36" s="710"/>
      <c r="D36" s="710"/>
      <c r="E36" s="710"/>
      <c r="F36" s="710"/>
      <c r="G36" s="710"/>
      <c r="H36" s="710"/>
      <c r="I36" s="710"/>
      <c r="J36" s="710"/>
    </row>
    <row r="37" spans="1:11" ht="37.5" customHeight="1" thickBot="1" x14ac:dyDescent="0.4">
      <c r="A37" s="711"/>
      <c r="B37" s="823" t="s">
        <v>650</v>
      </c>
      <c r="C37" s="823"/>
      <c r="D37" s="823"/>
      <c r="E37" s="823" t="s">
        <v>677</v>
      </c>
      <c r="F37" s="823"/>
      <c r="G37" s="559" t="s">
        <v>678</v>
      </c>
      <c r="H37" s="559" t="s">
        <v>679</v>
      </c>
      <c r="I37" s="559" t="s">
        <v>680</v>
      </c>
      <c r="J37" s="559" t="s">
        <v>278</v>
      </c>
    </row>
    <row r="38" spans="1:11" ht="18" customHeight="1" thickBot="1" x14ac:dyDescent="0.4">
      <c r="A38" s="388">
        <v>1</v>
      </c>
      <c r="B38" s="824" t="str">
        <f>IFERROR(VLOOKUP('Contact Information '!$I$8&amp;$A38,'Landscaping Source'!$A:$H,4,FALSE)," ")</f>
        <v xml:space="preserve"> </v>
      </c>
      <c r="C38" s="825"/>
      <c r="D38" s="826"/>
      <c r="E38" s="824" t="str">
        <f>IFERROR(VLOOKUP('Contact Information '!$I$8&amp;$A38,'Landscaping Source'!$A:$H,5,FALSE)," ")</f>
        <v xml:space="preserve"> </v>
      </c>
      <c r="F38" s="826"/>
      <c r="G38" s="387" t="str">
        <f>IFERROR(VLOOKUP('Contact Information '!$I$8&amp;$A38,'Landscaping Source'!$A:$H,6,FALSE)," ")</f>
        <v xml:space="preserve"> </v>
      </c>
      <c r="H38" s="323" t="str">
        <f>IFERROR(VLOOKUP('Contact Information '!$I$8&amp;$A38,'Landscaping Source'!$A:$H,7,FALSE)," ")</f>
        <v xml:space="preserve"> </v>
      </c>
      <c r="I38" s="323" t="str">
        <f>IFERROR(VLOOKUP('Contact Information '!$I$8&amp;$A38,'Landscaping Source'!$A:$H,8,FALSE)," ")</f>
        <v xml:space="preserve"> </v>
      </c>
      <c r="J38" s="334"/>
      <c r="K38"/>
    </row>
    <row r="39" spans="1:11" ht="18" customHeight="1" thickBot="1" x14ac:dyDescent="0.4">
      <c r="A39" s="388">
        <v>2</v>
      </c>
      <c r="B39" s="824" t="str">
        <f>IFERROR(VLOOKUP('Contact Information '!$I$8&amp;$A39,'Landscaping Source'!$A:$H,4,FALSE)," ")</f>
        <v xml:space="preserve"> </v>
      </c>
      <c r="C39" s="825"/>
      <c r="D39" s="826"/>
      <c r="E39" s="824" t="str">
        <f>IFERROR(VLOOKUP('Contact Information '!$I$8&amp;$A39,'Landscaping Source'!$A:$H,5,FALSE)," ")</f>
        <v xml:space="preserve"> </v>
      </c>
      <c r="F39" s="826"/>
      <c r="G39" s="387" t="str">
        <f>IFERROR(VLOOKUP('Contact Information '!$I$8&amp;$A39,'Landscaping Source'!$A:$H,6,FALSE)," ")</f>
        <v xml:space="preserve"> </v>
      </c>
      <c r="H39" s="323" t="str">
        <f>IFERROR(VLOOKUP('Contact Information '!$I$8&amp;$A39,'Landscaping Source'!$A:$H,7,FALSE)," ")</f>
        <v xml:space="preserve"> </v>
      </c>
      <c r="I39" s="323" t="str">
        <f>IFERROR(VLOOKUP('Contact Information '!$I$8&amp;$A39,'Landscaping Source'!$A:$H,8,FALSE)," ")</f>
        <v xml:space="preserve"> </v>
      </c>
      <c r="J39" s="334"/>
      <c r="K39"/>
    </row>
    <row r="40" spans="1:11" ht="18" customHeight="1" thickBot="1" x14ac:dyDescent="0.4">
      <c r="A40" s="388">
        <v>3</v>
      </c>
      <c r="B40" s="824" t="str">
        <f>IFERROR(VLOOKUP('Contact Information '!$I$8&amp;$A40,'Landscaping Source'!$A:$H,4,FALSE)," ")</f>
        <v xml:space="preserve"> </v>
      </c>
      <c r="C40" s="825"/>
      <c r="D40" s="826"/>
      <c r="E40" s="824" t="str">
        <f>IFERROR(VLOOKUP('Contact Information '!$I$8&amp;$A40,'Landscaping Source'!$A:$H,5,FALSE)," ")</f>
        <v xml:space="preserve"> </v>
      </c>
      <c r="F40" s="826"/>
      <c r="G40" s="387" t="str">
        <f>IFERROR(VLOOKUP('Contact Information '!$I$8&amp;$A40,'Landscaping Source'!$A:$H,6,FALSE)," ")</f>
        <v xml:space="preserve"> </v>
      </c>
      <c r="H40" s="323" t="str">
        <f>IFERROR(VLOOKUP('Contact Information '!$I$8&amp;$A40,'Landscaping Source'!$A:$H,7,FALSE)," ")</f>
        <v xml:space="preserve"> </v>
      </c>
      <c r="I40" s="323" t="str">
        <f>IFERROR(VLOOKUP('Contact Information '!$I$8&amp;$A40,'Landscaping Source'!$A:$H,8,FALSE)," ")</f>
        <v xml:space="preserve"> </v>
      </c>
      <c r="J40" s="334"/>
      <c r="K40"/>
    </row>
    <row r="41" spans="1:11" ht="18" customHeight="1" thickBot="1" x14ac:dyDescent="0.4">
      <c r="A41" s="388">
        <v>4</v>
      </c>
      <c r="B41" s="824" t="str">
        <f>IFERROR(VLOOKUP('Contact Information '!$I$8&amp;$A41,'Landscaping Source'!$A:$H,4,FALSE)," ")</f>
        <v xml:space="preserve"> </v>
      </c>
      <c r="C41" s="825"/>
      <c r="D41" s="826"/>
      <c r="E41" s="824" t="str">
        <f>IFERROR(VLOOKUP('Contact Information '!$I$8&amp;$A41,'Landscaping Source'!$A:$H,5,FALSE)," ")</f>
        <v xml:space="preserve"> </v>
      </c>
      <c r="F41" s="826"/>
      <c r="G41" s="387" t="str">
        <f>IFERROR(VLOOKUP('Contact Information '!$I$8&amp;$A41,'Landscaping Source'!$A:$H,6,FALSE)," ")</f>
        <v xml:space="preserve"> </v>
      </c>
      <c r="H41" s="323" t="str">
        <f>IFERROR(VLOOKUP('Contact Information '!$I$8&amp;$A41,'Landscaping Source'!$A:$H,7,FALSE)," ")</f>
        <v xml:space="preserve"> </v>
      </c>
      <c r="I41" s="323" t="str">
        <f>IFERROR(VLOOKUP('Contact Information '!$I$8&amp;$A41,'Landscaping Source'!$A:$H,8,FALSE)," ")</f>
        <v xml:space="preserve"> </v>
      </c>
      <c r="J41" s="334"/>
      <c r="K41"/>
    </row>
    <row r="42" spans="1:11" ht="18" customHeight="1" thickBot="1" x14ac:dyDescent="0.4">
      <c r="A42" s="388">
        <v>5</v>
      </c>
      <c r="B42" s="824" t="str">
        <f>IFERROR(VLOOKUP('Contact Information '!$I$8&amp;$A42,'Landscaping Source'!$A:$H,4,FALSE)," ")</f>
        <v xml:space="preserve"> </v>
      </c>
      <c r="C42" s="825"/>
      <c r="D42" s="826"/>
      <c r="E42" s="824" t="str">
        <f>IFERROR(VLOOKUP('Contact Information '!$I$8&amp;$A42,'Landscaping Source'!$A:$H,5,FALSE)," ")</f>
        <v xml:space="preserve"> </v>
      </c>
      <c r="F42" s="826"/>
      <c r="G42" s="387" t="str">
        <f>IFERROR(VLOOKUP('Contact Information '!$I$8&amp;$A42,'Landscaping Source'!$A:$H,6,FALSE)," ")</f>
        <v xml:space="preserve"> </v>
      </c>
      <c r="H42" s="323" t="str">
        <f>IFERROR(VLOOKUP('Contact Information '!$I$8&amp;$A42,'Landscaping Source'!$A:$H,7,FALSE)," ")</f>
        <v xml:space="preserve"> </v>
      </c>
      <c r="I42" s="323" t="str">
        <f>IFERROR(VLOOKUP('Contact Information '!$I$8&amp;$A42,'Landscaping Source'!$A:$H,8,FALSE)," ")</f>
        <v xml:space="preserve"> </v>
      </c>
      <c r="J42" s="334"/>
      <c r="K42"/>
    </row>
    <row r="43" spans="1:11" ht="18" customHeight="1" thickBot="1" x14ac:dyDescent="0.4">
      <c r="A43" s="388">
        <v>6</v>
      </c>
      <c r="B43" s="824" t="str">
        <f>IFERROR(VLOOKUP('Contact Information '!$I$8&amp;$A43,'Landscaping Source'!$A:$H,4,FALSE)," ")</f>
        <v xml:space="preserve"> </v>
      </c>
      <c r="C43" s="825"/>
      <c r="D43" s="826"/>
      <c r="E43" s="824" t="str">
        <f>IFERROR(VLOOKUP('Contact Information '!$I$8&amp;$A43,'Landscaping Source'!$A:$H,5,FALSE)," ")</f>
        <v xml:space="preserve"> </v>
      </c>
      <c r="F43" s="826"/>
      <c r="G43" s="387" t="str">
        <f>IFERROR(VLOOKUP('Contact Information '!$I$8&amp;$A43,'Landscaping Source'!$A:$H,6,FALSE)," ")</f>
        <v xml:space="preserve"> </v>
      </c>
      <c r="H43" s="323" t="str">
        <f>IFERROR(VLOOKUP('Contact Information '!$I$8&amp;$A43,'Landscaping Source'!$A:$H,7,FALSE)," ")</f>
        <v xml:space="preserve"> </v>
      </c>
      <c r="I43" s="323" t="str">
        <f>IFERROR(VLOOKUP('Contact Information '!$I$8&amp;$A43,'Landscaping Source'!$A:$H,8,FALSE)," ")</f>
        <v xml:space="preserve"> </v>
      </c>
      <c r="J43" s="334"/>
      <c r="K43"/>
    </row>
    <row r="44" spans="1:11" ht="18" customHeight="1" thickBot="1" x14ac:dyDescent="0.4">
      <c r="A44" s="388">
        <v>7</v>
      </c>
      <c r="B44" s="824" t="str">
        <f>IFERROR(VLOOKUP('Contact Information '!$I$8&amp;$A44,'Landscaping Source'!$A:$H,4,FALSE)," ")</f>
        <v xml:space="preserve"> </v>
      </c>
      <c r="C44" s="825"/>
      <c r="D44" s="826"/>
      <c r="E44" s="824" t="str">
        <f>IFERROR(VLOOKUP('Contact Information '!$I$8&amp;$A44,'Landscaping Source'!$A:$H,5,FALSE)," ")</f>
        <v xml:space="preserve"> </v>
      </c>
      <c r="F44" s="826"/>
      <c r="G44" s="387" t="str">
        <f>IFERROR(VLOOKUP('Contact Information '!$I$8&amp;$A44,'Landscaping Source'!$A:$H,6,FALSE)," ")</f>
        <v xml:space="preserve"> </v>
      </c>
      <c r="H44" s="323" t="str">
        <f>IFERROR(VLOOKUP('Contact Information '!$I$8&amp;$A44,'Landscaping Source'!$A:$H,7,FALSE)," ")</f>
        <v xml:space="preserve"> </v>
      </c>
      <c r="I44" s="323" t="str">
        <f>IFERROR(VLOOKUP('Contact Information '!$I$8&amp;$A44,'Landscaping Source'!$A:$H,8,FALSE)," ")</f>
        <v xml:space="preserve"> </v>
      </c>
      <c r="J44" s="334"/>
      <c r="K44"/>
    </row>
    <row r="45" spans="1:11" ht="18" customHeight="1" thickBot="1" x14ac:dyDescent="0.4">
      <c r="A45" s="388">
        <v>8</v>
      </c>
      <c r="B45" s="824" t="str">
        <f>IFERROR(VLOOKUP('Contact Information '!$I$8&amp;$A45,'Landscaping Source'!$A:$H,4,FALSE)," ")</f>
        <v xml:space="preserve"> </v>
      </c>
      <c r="C45" s="825"/>
      <c r="D45" s="826"/>
      <c r="E45" s="824" t="str">
        <f>IFERROR(VLOOKUP('Contact Information '!$I$8&amp;$A45,'Landscaping Source'!$A:$H,5,FALSE)," ")</f>
        <v xml:space="preserve"> </v>
      </c>
      <c r="F45" s="826"/>
      <c r="G45" s="387" t="str">
        <f>IFERROR(VLOOKUP('Contact Information '!$I$8&amp;$A45,'Landscaping Source'!$A:$H,6,FALSE)," ")</f>
        <v xml:space="preserve"> </v>
      </c>
      <c r="H45" s="323" t="str">
        <f>IFERROR(VLOOKUP('Contact Information '!$I$8&amp;$A45,'Landscaping Source'!$A:$H,7,FALSE)," ")</f>
        <v xml:space="preserve"> </v>
      </c>
      <c r="I45" s="323" t="str">
        <f>IFERROR(VLOOKUP('Contact Information '!$I$8&amp;$A45,'Landscaping Source'!$A:$H,8,FALSE)," ")</f>
        <v xml:space="preserve"> </v>
      </c>
      <c r="J45" s="334"/>
      <c r="K45"/>
    </row>
    <row r="46" spans="1:11" ht="18" customHeight="1" thickBot="1" x14ac:dyDescent="0.4">
      <c r="A46" s="388">
        <v>9</v>
      </c>
      <c r="B46" s="824" t="str">
        <f>IFERROR(VLOOKUP('Contact Information '!$I$8&amp;$A46,'Landscaping Source'!$A:$H,4,FALSE)," ")</f>
        <v xml:space="preserve"> </v>
      </c>
      <c r="C46" s="825"/>
      <c r="D46" s="826"/>
      <c r="E46" s="824" t="str">
        <f>IFERROR(VLOOKUP('Contact Information '!$I$8&amp;$A46,'Landscaping Source'!$A:$H,5,FALSE)," ")</f>
        <v xml:space="preserve"> </v>
      </c>
      <c r="F46" s="826"/>
      <c r="G46" s="387" t="str">
        <f>IFERROR(VLOOKUP('Contact Information '!$I$8&amp;$A46,'Landscaping Source'!$A:$H,6,FALSE)," ")</f>
        <v xml:space="preserve"> </v>
      </c>
      <c r="H46" s="323" t="str">
        <f>IFERROR(VLOOKUP('Contact Information '!$I$8&amp;$A46,'Landscaping Source'!$A:$H,7,FALSE)," ")</f>
        <v xml:space="preserve"> </v>
      </c>
      <c r="I46" s="323" t="str">
        <f>IFERROR(VLOOKUP('Contact Information '!$I$8&amp;$A46,'Landscaping Source'!$A:$H,8,FALSE)," ")</f>
        <v xml:space="preserve"> </v>
      </c>
      <c r="J46" s="334"/>
      <c r="K46"/>
    </row>
    <row r="47" spans="1:11" ht="18" customHeight="1" thickBot="1" x14ac:dyDescent="0.4">
      <c r="A47" s="388">
        <v>10</v>
      </c>
      <c r="B47" s="824" t="str">
        <f>IFERROR(VLOOKUP('Contact Information '!$I$8&amp;$A47,'Landscaping Source'!$A:$H,4,FALSE)," ")</f>
        <v xml:space="preserve"> </v>
      </c>
      <c r="C47" s="825"/>
      <c r="D47" s="826"/>
      <c r="E47" s="824" t="str">
        <f>IFERROR(VLOOKUP('Contact Information '!$I$8&amp;$A47,'Landscaping Source'!$A:$H,5,FALSE)," ")</f>
        <v xml:space="preserve"> </v>
      </c>
      <c r="F47" s="826"/>
      <c r="G47" s="387" t="str">
        <f>IFERROR(VLOOKUP('Contact Information '!$I$8&amp;$A47,'Landscaping Source'!$A:$H,6,FALSE)," ")</f>
        <v xml:space="preserve"> </v>
      </c>
      <c r="H47" s="323" t="str">
        <f>IFERROR(VLOOKUP('Contact Information '!$I$8&amp;$A47,'Landscaping Source'!$A:$H,7,FALSE)," ")</f>
        <v xml:space="preserve"> </v>
      </c>
      <c r="I47" s="323" t="str">
        <f>IFERROR(VLOOKUP('Contact Information '!$I$8&amp;$A47,'Landscaping Source'!$A:$H,8,FALSE)," ")</f>
        <v xml:space="preserve"> </v>
      </c>
      <c r="J47" s="334"/>
      <c r="K47"/>
    </row>
    <row r="48" spans="1:11" ht="18" customHeight="1" thickBot="1" x14ac:dyDescent="0.4">
      <c r="A48" s="388">
        <v>11</v>
      </c>
      <c r="B48" s="824" t="str">
        <f>IFERROR(VLOOKUP('Contact Information '!$I$8&amp;$A48,'Landscaping Source'!$A:$H,4,FALSE)," ")</f>
        <v xml:space="preserve"> </v>
      </c>
      <c r="C48" s="825"/>
      <c r="D48" s="826"/>
      <c r="E48" s="824" t="str">
        <f>IFERROR(VLOOKUP('Contact Information '!$I$8&amp;$A48,'Landscaping Source'!$A:$H,5,FALSE)," ")</f>
        <v xml:space="preserve"> </v>
      </c>
      <c r="F48" s="826"/>
      <c r="G48" s="387" t="str">
        <f>IFERROR(VLOOKUP('Contact Information '!$I$8&amp;$A48,'Landscaping Source'!$A:$H,6,FALSE)," ")</f>
        <v xml:space="preserve"> </v>
      </c>
      <c r="H48" s="323" t="str">
        <f>IFERROR(VLOOKUP('Contact Information '!$I$8&amp;$A48,'Landscaping Source'!$A:$H,7,FALSE)," ")</f>
        <v xml:space="preserve"> </v>
      </c>
      <c r="I48" s="323" t="str">
        <f>IFERROR(VLOOKUP('Contact Information '!$I$8&amp;$A48,'Landscaping Source'!$A:$H,8,FALSE)," ")</f>
        <v xml:space="preserve"> </v>
      </c>
      <c r="J48" s="334"/>
      <c r="K48"/>
    </row>
    <row r="49" spans="1:11" ht="18" customHeight="1" thickBot="1" x14ac:dyDescent="0.4">
      <c r="A49" s="388">
        <v>12</v>
      </c>
      <c r="B49" s="824" t="str">
        <f>IFERROR(VLOOKUP('Contact Information '!$I$8&amp;$A49,'Landscaping Source'!$A:$H,4,FALSE)," ")</f>
        <v xml:space="preserve"> </v>
      </c>
      <c r="C49" s="825"/>
      <c r="D49" s="826"/>
      <c r="E49" s="824" t="str">
        <f>IFERROR(VLOOKUP('Contact Information '!$I$8&amp;$A49,'Landscaping Source'!$A:$H,5,FALSE)," ")</f>
        <v xml:space="preserve"> </v>
      </c>
      <c r="F49" s="826"/>
      <c r="G49" s="387" t="str">
        <f>IFERROR(VLOOKUP('Contact Information '!$I$8&amp;$A49,'Landscaping Source'!$A:$H,6,FALSE)," ")</f>
        <v xml:space="preserve"> </v>
      </c>
      <c r="H49" s="323" t="str">
        <f>IFERROR(VLOOKUP('Contact Information '!$I$8&amp;$A49,'Landscaping Source'!$A:$H,7,FALSE)," ")</f>
        <v xml:space="preserve"> </v>
      </c>
      <c r="I49" s="323" t="str">
        <f>IFERROR(VLOOKUP('Contact Information '!$I$8&amp;$A49,'Landscaping Source'!$A:$H,8,FALSE)," ")</f>
        <v xml:space="preserve"> </v>
      </c>
      <c r="J49" s="334"/>
      <c r="K49"/>
    </row>
    <row r="50" spans="1:11" ht="18" customHeight="1" thickBot="1" x14ac:dyDescent="0.4">
      <c r="A50" s="388">
        <v>13</v>
      </c>
      <c r="B50" s="824" t="str">
        <f>IFERROR(VLOOKUP('Contact Information '!$I$8&amp;$A50,'Landscaping Source'!$A:$H,4,FALSE)," ")</f>
        <v xml:space="preserve"> </v>
      </c>
      <c r="C50" s="825"/>
      <c r="D50" s="826"/>
      <c r="E50" s="824" t="str">
        <f>IFERROR(VLOOKUP('Contact Information '!$I$8&amp;$A50,'Landscaping Source'!$A:$H,5,FALSE)," ")</f>
        <v xml:space="preserve"> </v>
      </c>
      <c r="F50" s="826"/>
      <c r="G50" s="387" t="str">
        <f>IFERROR(VLOOKUP('Contact Information '!$I$8&amp;$A50,'Landscaping Source'!$A:$H,6,FALSE)," ")</f>
        <v xml:space="preserve"> </v>
      </c>
      <c r="H50" s="323" t="str">
        <f>IFERROR(VLOOKUP('Contact Information '!$I$8&amp;$A50,'Landscaping Source'!$A:$H,7,FALSE)," ")</f>
        <v xml:space="preserve"> </v>
      </c>
      <c r="I50" s="323" t="str">
        <f>IFERROR(VLOOKUP('Contact Information '!$I$8&amp;$A50,'Landscaping Source'!$A:$H,8,FALSE)," ")</f>
        <v xml:space="preserve"> </v>
      </c>
      <c r="J50" s="334"/>
      <c r="K50"/>
    </row>
    <row r="51" spans="1:11" ht="18" customHeight="1" thickBot="1" x14ac:dyDescent="0.4">
      <c r="A51" s="388">
        <v>14</v>
      </c>
      <c r="B51" s="824" t="str">
        <f>IFERROR(VLOOKUP('Contact Information '!$I$8&amp;$A51,'Landscaping Source'!$A:$H,4,FALSE)," ")</f>
        <v xml:space="preserve"> </v>
      </c>
      <c r="C51" s="825"/>
      <c r="D51" s="826"/>
      <c r="E51" s="824" t="str">
        <f>IFERROR(VLOOKUP('Contact Information '!$I$8&amp;$A51,'Landscaping Source'!$A:$H,5,FALSE)," ")</f>
        <v xml:space="preserve"> </v>
      </c>
      <c r="F51" s="826"/>
      <c r="G51" s="387" t="str">
        <f>IFERROR(VLOOKUP('Contact Information '!$I$8&amp;$A51,'Landscaping Source'!$A:$H,6,FALSE)," ")</f>
        <v xml:space="preserve"> </v>
      </c>
      <c r="H51" s="323" t="str">
        <f>IFERROR(VLOOKUP('Contact Information '!$I$8&amp;$A51,'Landscaping Source'!$A:$H,7,FALSE)," ")</f>
        <v xml:space="preserve"> </v>
      </c>
      <c r="I51" s="323" t="str">
        <f>IFERROR(VLOOKUP('Contact Information '!$I$8&amp;$A51,'Landscaping Source'!$A:$H,8,FALSE)," ")</f>
        <v xml:space="preserve"> </v>
      </c>
      <c r="J51" s="334"/>
      <c r="K51"/>
    </row>
    <row r="52" spans="1:11" ht="18" customHeight="1" thickBot="1" x14ac:dyDescent="0.4">
      <c r="A52" s="388">
        <v>15</v>
      </c>
      <c r="B52" s="824" t="str">
        <f>IFERROR(VLOOKUP('Contact Information '!$I$8&amp;$A52,'Landscaping Source'!$A:$H,4,FALSE)," ")</f>
        <v xml:space="preserve"> </v>
      </c>
      <c r="C52" s="825"/>
      <c r="D52" s="826"/>
      <c r="E52" s="824" t="str">
        <f>IFERROR(VLOOKUP('Contact Information '!$I$8&amp;$A52,'Landscaping Source'!$A:$H,5,FALSE)," ")</f>
        <v xml:space="preserve"> </v>
      </c>
      <c r="F52" s="826"/>
      <c r="G52" s="387" t="str">
        <f>IFERROR(VLOOKUP('Contact Information '!$I$8&amp;$A52,'Landscaping Source'!$A:$H,6,FALSE)," ")</f>
        <v xml:space="preserve"> </v>
      </c>
      <c r="H52" s="323" t="str">
        <f>IFERROR(VLOOKUP('Contact Information '!$I$8&amp;$A52,'Landscaping Source'!$A:$H,7,FALSE)," ")</f>
        <v xml:space="preserve"> </v>
      </c>
      <c r="I52" s="323" t="str">
        <f>IFERROR(VLOOKUP('Contact Information '!$I$8&amp;$A52,'Landscaping Source'!$A:$H,8,FALSE)," ")</f>
        <v xml:space="preserve"> </v>
      </c>
      <c r="J52" s="334"/>
      <c r="K52"/>
    </row>
    <row r="53" spans="1:11" ht="18" customHeight="1" thickBot="1" x14ac:dyDescent="0.4">
      <c r="A53" s="569" t="s">
        <v>681</v>
      </c>
      <c r="B53" s="569"/>
      <c r="C53" s="569"/>
      <c r="D53" s="569"/>
      <c r="E53" s="569"/>
      <c r="F53" s="569"/>
      <c r="G53" s="569"/>
      <c r="H53" s="569"/>
      <c r="I53" s="569"/>
      <c r="J53" s="569"/>
      <c r="K53"/>
    </row>
    <row r="54" spans="1:11" ht="44.5" customHeight="1" thickBot="1" x14ac:dyDescent="0.4">
      <c r="A54" s="827" t="s">
        <v>650</v>
      </c>
      <c r="B54" s="827"/>
      <c r="C54" s="827"/>
      <c r="D54" s="827"/>
      <c r="E54" s="828" t="s">
        <v>677</v>
      </c>
      <c r="F54" s="828"/>
      <c r="G54" s="828"/>
      <c r="H54" s="538" t="s">
        <v>678</v>
      </c>
      <c r="I54" s="538" t="s">
        <v>679</v>
      </c>
      <c r="J54" s="538" t="s">
        <v>680</v>
      </c>
      <c r="K54"/>
    </row>
    <row r="55" spans="1:11" ht="18" customHeight="1" thickBot="1" x14ac:dyDescent="0.4">
      <c r="A55" s="829"/>
      <c r="B55" s="829"/>
      <c r="C55" s="829"/>
      <c r="D55" s="829"/>
      <c r="E55" s="829"/>
      <c r="F55" s="829"/>
      <c r="G55" s="829"/>
      <c r="H55" s="244"/>
      <c r="I55" s="244"/>
      <c r="J55" s="333" t="s">
        <v>216</v>
      </c>
      <c r="K55"/>
    </row>
    <row r="56" spans="1:11" ht="18" customHeight="1" thickBot="1" x14ac:dyDescent="0.4">
      <c r="A56" s="1049"/>
      <c r="B56" s="1049"/>
      <c r="C56" s="1049"/>
      <c r="D56" s="1049"/>
      <c r="E56" s="829"/>
      <c r="F56" s="829"/>
      <c r="G56" s="829"/>
      <c r="H56" s="244"/>
      <c r="I56" s="244"/>
      <c r="J56" s="333" t="s">
        <v>216</v>
      </c>
      <c r="K56"/>
    </row>
    <row r="57" spans="1:11" ht="18" customHeight="1" thickBot="1" x14ac:dyDescent="0.4">
      <c r="A57" s="1049"/>
      <c r="B57" s="1049"/>
      <c r="C57" s="1049"/>
      <c r="D57" s="1049"/>
      <c r="E57" s="829"/>
      <c r="F57" s="829"/>
      <c r="G57" s="829"/>
      <c r="H57" s="244"/>
      <c r="I57" s="244"/>
      <c r="J57" s="333" t="s">
        <v>216</v>
      </c>
      <c r="K57"/>
    </row>
    <row r="58" spans="1:11" ht="18" customHeight="1" thickBot="1" x14ac:dyDescent="0.4">
      <c r="A58" s="1049"/>
      <c r="B58" s="1049"/>
      <c r="C58" s="1049"/>
      <c r="D58" s="1049"/>
      <c r="E58" s="829"/>
      <c r="F58" s="829"/>
      <c r="G58" s="829"/>
      <c r="H58" s="244"/>
      <c r="I58" s="244"/>
      <c r="J58" s="333" t="s">
        <v>216</v>
      </c>
      <c r="K58"/>
    </row>
    <row r="59" spans="1:11" ht="21" customHeight="1" thickBot="1" x14ac:dyDescent="0.4">
      <c r="A59" s="1049"/>
      <c r="B59" s="1049"/>
      <c r="C59" s="1049"/>
      <c r="D59" s="1049"/>
      <c r="E59" s="829"/>
      <c r="F59" s="829"/>
      <c r="G59" s="829"/>
      <c r="H59" s="244"/>
      <c r="I59" s="244"/>
      <c r="J59" s="333" t="s">
        <v>216</v>
      </c>
      <c r="K59"/>
    </row>
    <row r="60" spans="1:11" customFormat="1" ht="21" customHeight="1" x14ac:dyDescent="0.35"/>
    <row r="61" spans="1:11" ht="42" customHeight="1" x14ac:dyDescent="0.35">
      <c r="A61" s="709" t="s">
        <v>682</v>
      </c>
      <c r="B61" s="709"/>
      <c r="C61" s="709"/>
      <c r="D61" s="709"/>
      <c r="E61" s="709"/>
      <c r="F61" s="709"/>
      <c r="G61" s="709"/>
      <c r="H61" s="709"/>
      <c r="I61" s="709"/>
      <c r="J61" s="709"/>
    </row>
    <row r="62" spans="1:11" customFormat="1" ht="26.5" customHeight="1" thickBot="1" x14ac:dyDescent="0.4">
      <c r="A62" s="830" t="s">
        <v>998</v>
      </c>
      <c r="B62" s="710"/>
      <c r="C62" s="710"/>
      <c r="D62" s="710"/>
      <c r="E62" s="710"/>
      <c r="F62" s="710"/>
      <c r="G62" s="710"/>
      <c r="H62" s="710"/>
      <c r="I62" s="710"/>
      <c r="J62" s="710"/>
    </row>
    <row r="63" spans="1:11" s="22" customFormat="1" ht="30.5" customHeight="1" x14ac:dyDescent="0.35">
      <c r="A63" s="833"/>
      <c r="B63" s="834" t="s">
        <v>650</v>
      </c>
      <c r="C63" s="834"/>
      <c r="D63" s="834"/>
      <c r="E63" s="834" t="s">
        <v>683</v>
      </c>
      <c r="F63" s="834"/>
      <c r="G63" s="834"/>
      <c r="H63" s="831" t="s">
        <v>684</v>
      </c>
      <c r="I63" s="832" t="s">
        <v>685</v>
      </c>
      <c r="J63" s="831" t="s">
        <v>686</v>
      </c>
    </row>
    <row r="64" spans="1:11" customFormat="1" ht="23.15" customHeight="1" x14ac:dyDescent="0.35">
      <c r="A64" s="397">
        <v>1</v>
      </c>
      <c r="B64" s="835" t="str">
        <f>IFERROR(VLOOKUP('Contact Information '!$I$8&amp;$A64,'BPLE Source'!$A:$G,4, FALSE), " ")</f>
        <v xml:space="preserve"> </v>
      </c>
      <c r="C64" s="836"/>
      <c r="D64" s="837"/>
      <c r="E64" s="835" t="str">
        <f>IFERROR(VLOOKUP('Contact Information '!$I$8&amp;$A64,'BPLE Source'!$A:$G,5, FALSE), " ")</f>
        <v xml:space="preserve"> </v>
      </c>
      <c r="F64" s="836"/>
      <c r="G64" s="837"/>
      <c r="H64" s="398" t="str">
        <f>IFERROR(VLOOKUP('Contact Information '!$I$8&amp;$A64,'BPLE Source'!$A:$G,6, FALSE), " ")</f>
        <v xml:space="preserve"> </v>
      </c>
      <c r="I64" s="398" t="str">
        <f>IFERROR(VLOOKUP('Contact Information '!$I$8&amp;$A64,'BPLE Source'!$A:$G,7, FALSE), " ")</f>
        <v xml:space="preserve"> </v>
      </c>
      <c r="J64" s="399"/>
    </row>
    <row r="65" spans="1:10" customFormat="1" ht="15" customHeight="1" x14ac:dyDescent="0.35">
      <c r="A65" s="397">
        <v>2</v>
      </c>
      <c r="B65" s="835" t="str">
        <f>IFERROR(VLOOKUP('Contact Information '!$I$8&amp;$A65,'BPLE Source'!$A:$G,4, FALSE), " ")</f>
        <v xml:space="preserve"> </v>
      </c>
      <c r="C65" s="836"/>
      <c r="D65" s="837"/>
      <c r="E65" s="835" t="str">
        <f>IFERROR(VLOOKUP('Contact Information '!$I$8&amp;$A65,'BPLE Source'!$A:$G,5, FALSE), " ")</f>
        <v xml:space="preserve"> </v>
      </c>
      <c r="F65" s="836"/>
      <c r="G65" s="837"/>
      <c r="H65" s="398" t="str">
        <f>IFERROR(VLOOKUP('Contact Information '!$I$8&amp;$A65,'BPLE Source'!$A:$G,6, FALSE), " ")</f>
        <v xml:space="preserve"> </v>
      </c>
      <c r="I65" s="398" t="str">
        <f>IFERROR(VLOOKUP('Contact Information '!$I$8&amp;$A65,'BPLE Source'!$A:$G,7, FALSE), " ")</f>
        <v xml:space="preserve"> </v>
      </c>
      <c r="J65" s="399"/>
    </row>
    <row r="66" spans="1:10" customFormat="1" ht="15" customHeight="1" x14ac:dyDescent="0.35">
      <c r="A66" s="397">
        <v>3</v>
      </c>
      <c r="B66" s="835" t="str">
        <f>IFERROR(VLOOKUP('Contact Information '!$I$8&amp;$A66,'BPLE Source'!$A:$G,4, FALSE), " ")</f>
        <v xml:space="preserve"> </v>
      </c>
      <c r="C66" s="836"/>
      <c r="D66" s="837"/>
      <c r="E66" s="835" t="str">
        <f>IFERROR(VLOOKUP('Contact Information '!$I$8&amp;$A66,'BPLE Source'!$A:$G,5, FALSE), " ")</f>
        <v xml:space="preserve"> </v>
      </c>
      <c r="F66" s="836"/>
      <c r="G66" s="837"/>
      <c r="H66" s="398" t="str">
        <f>IFERROR(VLOOKUP('Contact Information '!$I$8&amp;$A66,'BPLE Source'!$A:$G,6, FALSE), " ")</f>
        <v xml:space="preserve"> </v>
      </c>
      <c r="I66" s="398" t="str">
        <f>IFERROR(VLOOKUP('Contact Information '!$I$8&amp;$A66,'BPLE Source'!$A:$G,7, FALSE), " ")</f>
        <v xml:space="preserve"> </v>
      </c>
      <c r="J66" s="399"/>
    </row>
    <row r="67" spans="1:10" customFormat="1" ht="15" customHeight="1" x14ac:dyDescent="0.35">
      <c r="A67" s="397">
        <v>4</v>
      </c>
      <c r="B67" s="835" t="str">
        <f>IFERROR(VLOOKUP('Contact Information '!$I$8&amp;$A67,'BPLE Source'!$A:$G,4, FALSE), " ")</f>
        <v xml:space="preserve"> </v>
      </c>
      <c r="C67" s="836"/>
      <c r="D67" s="837"/>
      <c r="E67" s="835" t="str">
        <f>IFERROR(VLOOKUP('Contact Information '!$I$8&amp;$A67,'BPLE Source'!$A:$G,5, FALSE), " ")</f>
        <v xml:space="preserve"> </v>
      </c>
      <c r="F67" s="836"/>
      <c r="G67" s="837"/>
      <c r="H67" s="398" t="str">
        <f>IFERROR(VLOOKUP('Contact Information '!$I$8&amp;$A67,'BPLE Source'!$A:$G,6, FALSE), " ")</f>
        <v xml:space="preserve"> </v>
      </c>
      <c r="I67" s="398" t="str">
        <f>IFERROR(VLOOKUP('Contact Information '!$I$8&amp;$A67,'BPLE Source'!$A:$G,7, FALSE), " ")</f>
        <v xml:space="preserve"> </v>
      </c>
      <c r="J67" s="399"/>
    </row>
    <row r="68" spans="1:10" customFormat="1" ht="15" customHeight="1" x14ac:dyDescent="0.35">
      <c r="A68" s="397">
        <v>5</v>
      </c>
      <c r="B68" s="835" t="str">
        <f>IFERROR(VLOOKUP('Contact Information '!$I$8&amp;$A68,'BPLE Source'!$A:$G,4, FALSE), " ")</f>
        <v xml:space="preserve"> </v>
      </c>
      <c r="C68" s="836"/>
      <c r="D68" s="837"/>
      <c r="E68" s="835" t="str">
        <f>IFERROR(VLOOKUP('Contact Information '!$I$8&amp;$A68,'BPLE Source'!$A:$G,5, FALSE), " ")</f>
        <v xml:space="preserve"> </v>
      </c>
      <c r="F68" s="836"/>
      <c r="G68" s="837"/>
      <c r="H68" s="398" t="str">
        <f>IFERROR(VLOOKUP('Contact Information '!$I$8&amp;$A68,'BPLE Source'!$A:$G,6, FALSE), " ")</f>
        <v xml:space="preserve"> </v>
      </c>
      <c r="I68" s="398" t="str">
        <f>IFERROR(VLOOKUP('Contact Information '!$I$8&amp;$A68,'BPLE Source'!$A:$G,7, FALSE), " ")</f>
        <v xml:space="preserve"> </v>
      </c>
      <c r="J68" s="399"/>
    </row>
    <row r="69" spans="1:10" customFormat="1" ht="15" customHeight="1" x14ac:dyDescent="0.35">
      <c r="A69" s="397">
        <v>6</v>
      </c>
      <c r="B69" s="835" t="str">
        <f>IFERROR(VLOOKUP('Contact Information '!$I$8&amp;$A69,'BPLE Source'!$A:$G,4, FALSE), " ")</f>
        <v xml:space="preserve"> </v>
      </c>
      <c r="C69" s="836"/>
      <c r="D69" s="837"/>
      <c r="E69" s="835" t="str">
        <f>IFERROR(VLOOKUP('Contact Information '!$I$8&amp;$A69,'BPLE Source'!$A:$G,5, FALSE), " ")</f>
        <v xml:space="preserve"> </v>
      </c>
      <c r="F69" s="836"/>
      <c r="G69" s="837"/>
      <c r="H69" s="398" t="str">
        <f>IFERROR(VLOOKUP('Contact Information '!$I$8&amp;$A69,'BPLE Source'!$A:$G,6, FALSE), " ")</f>
        <v xml:space="preserve"> </v>
      </c>
      <c r="I69" s="398" t="str">
        <f>IFERROR(VLOOKUP('Contact Information '!$I$8&amp;$A69,'BPLE Source'!$A:$G,7, FALSE), " ")</f>
        <v xml:space="preserve"> </v>
      </c>
      <c r="J69" s="399"/>
    </row>
    <row r="70" spans="1:10" customFormat="1" ht="15" customHeight="1" x14ac:dyDescent="0.35">
      <c r="A70" s="397">
        <v>7</v>
      </c>
      <c r="B70" s="835" t="str">
        <f>IFERROR(VLOOKUP('Contact Information '!$I$8&amp;$A70,'BPLE Source'!$A:$G,4, FALSE), " ")</f>
        <v xml:space="preserve"> </v>
      </c>
      <c r="C70" s="836"/>
      <c r="D70" s="837"/>
      <c r="E70" s="835" t="str">
        <f>IFERROR(VLOOKUP('Contact Information '!$I$8&amp;$A70,'BPLE Source'!$A:$G,5, FALSE), " ")</f>
        <v xml:space="preserve"> </v>
      </c>
      <c r="F70" s="836"/>
      <c r="G70" s="837"/>
      <c r="H70" s="398" t="str">
        <f>IFERROR(VLOOKUP('Contact Information '!$I$8&amp;$A70,'BPLE Source'!$A:$G,6, FALSE), " ")</f>
        <v xml:space="preserve"> </v>
      </c>
      <c r="I70" s="398" t="str">
        <f>IFERROR(VLOOKUP('Contact Information '!$I$8&amp;$A70,'BPLE Source'!$A:$G,7, FALSE), " ")</f>
        <v xml:space="preserve"> </v>
      </c>
      <c r="J70" s="399"/>
    </row>
    <row r="71" spans="1:10" customFormat="1" ht="15" customHeight="1" x14ac:dyDescent="0.35">
      <c r="A71" s="397">
        <v>8</v>
      </c>
      <c r="B71" s="835" t="str">
        <f>IFERROR(VLOOKUP('Contact Information '!$I$8&amp;$A71,'BPLE Source'!$A:$G,4, FALSE), " ")</f>
        <v xml:space="preserve"> </v>
      </c>
      <c r="C71" s="836"/>
      <c r="D71" s="837"/>
      <c r="E71" s="835" t="str">
        <f>IFERROR(VLOOKUP('Contact Information '!$I$8&amp;$A71,'BPLE Source'!$A:$G,5, FALSE), " ")</f>
        <v xml:space="preserve"> </v>
      </c>
      <c r="F71" s="836"/>
      <c r="G71" s="837"/>
      <c r="H71" s="398" t="str">
        <f>IFERROR(VLOOKUP('Contact Information '!$I$8&amp;$A71,'BPLE Source'!$A:$G,6, FALSE), " ")</f>
        <v xml:space="preserve"> </v>
      </c>
      <c r="I71" s="398" t="str">
        <f>IFERROR(VLOOKUP('Contact Information '!$I$8&amp;$A71,'BPLE Source'!$A:$G,7, FALSE), " ")</f>
        <v xml:space="preserve"> </v>
      </c>
      <c r="J71" s="399"/>
    </row>
    <row r="72" spans="1:10" customFormat="1" ht="15" customHeight="1" x14ac:dyDescent="0.35">
      <c r="A72" s="397">
        <v>9</v>
      </c>
      <c r="B72" s="835" t="str">
        <f>IFERROR(VLOOKUP('Contact Information '!$I$8&amp;$A72,'BPLE Source'!$A:$G,4, FALSE), " ")</f>
        <v xml:space="preserve"> </v>
      </c>
      <c r="C72" s="836"/>
      <c r="D72" s="837"/>
      <c r="E72" s="835" t="str">
        <f>IFERROR(VLOOKUP('Contact Information '!$I$8&amp;$A72,'BPLE Source'!$A:$G,5, FALSE), " ")</f>
        <v xml:space="preserve"> </v>
      </c>
      <c r="F72" s="836"/>
      <c r="G72" s="837"/>
      <c r="H72" s="398" t="str">
        <f>IFERROR(VLOOKUP('Contact Information '!$I$8&amp;$A72,'BPLE Source'!$A:$G,6, FALSE), " ")</f>
        <v xml:space="preserve"> </v>
      </c>
      <c r="I72" s="398" t="str">
        <f>IFERROR(VLOOKUP('Contact Information '!$I$8&amp;$A72,'BPLE Source'!$A:$G,7, FALSE), " ")</f>
        <v xml:space="preserve"> </v>
      </c>
      <c r="J72" s="399"/>
    </row>
    <row r="73" spans="1:10" customFormat="1" ht="15" customHeight="1" x14ac:dyDescent="0.35">
      <c r="A73" s="397">
        <v>10</v>
      </c>
      <c r="B73" s="835" t="str">
        <f>IFERROR(VLOOKUP('Contact Information '!$I$8&amp;$A73,'BPLE Source'!$A:$G,4, FALSE), " ")</f>
        <v xml:space="preserve"> </v>
      </c>
      <c r="C73" s="836"/>
      <c r="D73" s="837"/>
      <c r="E73" s="835" t="str">
        <f>IFERROR(VLOOKUP('Contact Information '!$I$8&amp;$A73,'BPLE Source'!$A:$G,5, FALSE), " ")</f>
        <v xml:space="preserve"> </v>
      </c>
      <c r="F73" s="836"/>
      <c r="G73" s="837"/>
      <c r="H73" s="398" t="str">
        <f>IFERROR(VLOOKUP('Contact Information '!$I$8&amp;$A73,'BPLE Source'!$A:$G,6, FALSE), " ")</f>
        <v xml:space="preserve"> </v>
      </c>
      <c r="I73" s="398" t="str">
        <f>IFERROR(VLOOKUP('Contact Information '!$I$8&amp;$A73,'BPLE Source'!$A:$G,7, FALSE), " ")</f>
        <v xml:space="preserve"> </v>
      </c>
      <c r="J73" s="399"/>
    </row>
    <row r="74" spans="1:10" customFormat="1" ht="15" customHeight="1" x14ac:dyDescent="0.35">
      <c r="A74" s="397">
        <v>11</v>
      </c>
      <c r="B74" s="835" t="str">
        <f>IFERROR(VLOOKUP('Contact Information '!$I$8&amp;$A74,'BPLE Source'!$A:$G,4, FALSE), " ")</f>
        <v xml:space="preserve"> </v>
      </c>
      <c r="C74" s="836"/>
      <c r="D74" s="837"/>
      <c r="E74" s="835" t="str">
        <f>IFERROR(VLOOKUP('Contact Information '!$I$8&amp;$A74,'BPLE Source'!$A:$G,5, FALSE), " ")</f>
        <v xml:space="preserve"> </v>
      </c>
      <c r="F74" s="836"/>
      <c r="G74" s="837"/>
      <c r="H74" s="398" t="str">
        <f>IFERROR(VLOOKUP('Contact Information '!$I$8&amp;$A74,'BPLE Source'!$A:$G,6, FALSE), " ")</f>
        <v xml:space="preserve"> </v>
      </c>
      <c r="I74" s="398" t="str">
        <f>IFERROR(VLOOKUP('Contact Information '!$I$8&amp;$A74,'BPLE Source'!$A:$G,7, FALSE), " ")</f>
        <v xml:space="preserve"> </v>
      </c>
      <c r="J74" s="399"/>
    </row>
    <row r="75" spans="1:10" customFormat="1" ht="15" customHeight="1" x14ac:dyDescent="0.35">
      <c r="A75" s="397">
        <v>12</v>
      </c>
      <c r="B75" s="835" t="str">
        <f>IFERROR(VLOOKUP('Contact Information '!$I$8&amp;$A75,'BPLE Source'!$A:$G,4, FALSE), " ")</f>
        <v xml:space="preserve"> </v>
      </c>
      <c r="C75" s="836"/>
      <c r="D75" s="837"/>
      <c r="E75" s="835" t="str">
        <f>IFERROR(VLOOKUP('Contact Information '!$I$8&amp;$A75,'BPLE Source'!$A:$G,5, FALSE), " ")</f>
        <v xml:space="preserve"> </v>
      </c>
      <c r="F75" s="836"/>
      <c r="G75" s="837"/>
      <c r="H75" s="398" t="str">
        <f>IFERROR(VLOOKUP('Contact Information '!$I$8&amp;$A75,'BPLE Source'!$A:$G,6, FALSE), " ")</f>
        <v xml:space="preserve"> </v>
      </c>
      <c r="I75" s="398" t="str">
        <f>IFERROR(VLOOKUP('Contact Information '!$I$8&amp;$A75,'BPLE Source'!$A:$G,7, FALSE), " ")</f>
        <v xml:space="preserve"> </v>
      </c>
      <c r="J75" s="399"/>
    </row>
    <row r="76" spans="1:10" customFormat="1" ht="15" customHeight="1" x14ac:dyDescent="0.35">
      <c r="A76" s="397">
        <v>13</v>
      </c>
      <c r="B76" s="835" t="str">
        <f>IFERROR(VLOOKUP('Contact Information '!$I$8&amp;$A76,'BPLE Source'!$A:$G,4, FALSE), " ")</f>
        <v xml:space="preserve"> </v>
      </c>
      <c r="C76" s="836"/>
      <c r="D76" s="837"/>
      <c r="E76" s="835" t="str">
        <f>IFERROR(VLOOKUP('Contact Information '!$I$8&amp;$A76,'BPLE Source'!$A:$G,5, FALSE), " ")</f>
        <v xml:space="preserve"> </v>
      </c>
      <c r="F76" s="836"/>
      <c r="G76" s="837"/>
      <c r="H76" s="398" t="str">
        <f>IFERROR(VLOOKUP('Contact Information '!$I$8&amp;$A76,'BPLE Source'!$A:$G,6, FALSE), " ")</f>
        <v xml:space="preserve"> </v>
      </c>
      <c r="I76" s="398" t="str">
        <f>IFERROR(VLOOKUP('Contact Information '!$I$8&amp;$A76,'BPLE Source'!$A:$G,7, FALSE), " ")</f>
        <v xml:space="preserve"> </v>
      </c>
      <c r="J76" s="399"/>
    </row>
    <row r="77" spans="1:10" customFormat="1" ht="15" customHeight="1" x14ac:dyDescent="0.35">
      <c r="A77" s="397">
        <v>14</v>
      </c>
      <c r="B77" s="835" t="str">
        <f>IFERROR(VLOOKUP('Contact Information '!$I$8&amp;$A77,'BPLE Source'!$A:$G,4, FALSE), " ")</f>
        <v xml:space="preserve"> </v>
      </c>
      <c r="C77" s="836"/>
      <c r="D77" s="837"/>
      <c r="E77" s="835" t="str">
        <f>IFERROR(VLOOKUP('Contact Information '!$I$8&amp;$A77,'BPLE Source'!$A:$G,5, FALSE), " ")</f>
        <v xml:space="preserve"> </v>
      </c>
      <c r="F77" s="836"/>
      <c r="G77" s="837"/>
      <c r="H77" s="398" t="str">
        <f>IFERROR(VLOOKUP('Contact Information '!$I$8&amp;$A77,'BPLE Source'!$A:$G,6, FALSE), " ")</f>
        <v xml:space="preserve"> </v>
      </c>
      <c r="I77" s="398" t="str">
        <f>IFERROR(VLOOKUP('Contact Information '!$I$8&amp;$A77,'BPLE Source'!$A:$G,7, FALSE), " ")</f>
        <v xml:space="preserve"> </v>
      </c>
      <c r="J77" s="399"/>
    </row>
    <row r="78" spans="1:10" customFormat="1" ht="15" customHeight="1" x14ac:dyDescent="0.35">
      <c r="A78" s="397">
        <v>15</v>
      </c>
      <c r="B78" s="835" t="str">
        <f>IFERROR(VLOOKUP('Contact Information '!$I$8&amp;$A78,'BPLE Source'!$A:$G,4, FALSE), " ")</f>
        <v xml:space="preserve"> </v>
      </c>
      <c r="C78" s="836"/>
      <c r="D78" s="837"/>
      <c r="E78" s="835" t="str">
        <f>IFERROR(VLOOKUP('Contact Information '!$I$8&amp;$A78,'BPLE Source'!$A:$G,5, FALSE), " ")</f>
        <v xml:space="preserve"> </v>
      </c>
      <c r="F78" s="836"/>
      <c r="G78" s="837"/>
      <c r="H78" s="398" t="str">
        <f>IFERROR(VLOOKUP('Contact Information '!$I$8&amp;$A78,'BPLE Source'!$A:$G,6, FALSE), " ")</f>
        <v xml:space="preserve"> </v>
      </c>
      <c r="I78" s="398" t="str">
        <f>IFERROR(VLOOKUP('Contact Information '!$I$8&amp;$A78,'BPLE Source'!$A:$G,7, FALSE), " ")</f>
        <v xml:space="preserve"> </v>
      </c>
      <c r="J78" s="399"/>
    </row>
    <row r="79" spans="1:10" customFormat="1" ht="15" customHeight="1" x14ac:dyDescent="0.35">
      <c r="A79" s="397">
        <v>16</v>
      </c>
      <c r="B79" s="835" t="str">
        <f>IFERROR(VLOOKUP('Contact Information '!$I$8&amp;$A79,'BPLE Source'!$A:$G,4, FALSE), " ")</f>
        <v xml:space="preserve"> </v>
      </c>
      <c r="C79" s="836"/>
      <c r="D79" s="837"/>
      <c r="E79" s="835" t="str">
        <f>IFERROR(VLOOKUP('Contact Information '!$I$8&amp;$A79,'BPLE Source'!$A:$G,5, FALSE), " ")</f>
        <v xml:space="preserve"> </v>
      </c>
      <c r="F79" s="836"/>
      <c r="G79" s="837"/>
      <c r="H79" s="398" t="str">
        <f>IFERROR(VLOOKUP('Contact Information '!$I$8&amp;$A79,'BPLE Source'!$A:$G,6, FALSE), " ")</f>
        <v xml:space="preserve"> </v>
      </c>
      <c r="I79" s="398" t="str">
        <f>IFERROR(VLOOKUP('Contact Information '!$I$8&amp;$A79,'BPLE Source'!$A:$G,7, FALSE), " ")</f>
        <v xml:space="preserve"> </v>
      </c>
      <c r="J79" s="399"/>
    </row>
    <row r="80" spans="1:10" customFormat="1" ht="15" customHeight="1" x14ac:dyDescent="0.35">
      <c r="A80" s="397">
        <v>17</v>
      </c>
      <c r="B80" s="835" t="str">
        <f>IFERROR(VLOOKUP('Contact Information '!$I$8&amp;$A80,'BPLE Source'!$A:$G,4, FALSE), " ")</f>
        <v xml:space="preserve"> </v>
      </c>
      <c r="C80" s="836"/>
      <c r="D80" s="837"/>
      <c r="E80" s="835" t="str">
        <f>IFERROR(VLOOKUP('Contact Information '!$I$8&amp;$A80,'BPLE Source'!$A:$G,5, FALSE), " ")</f>
        <v xml:space="preserve"> </v>
      </c>
      <c r="F80" s="836"/>
      <c r="G80" s="837"/>
      <c r="H80" s="398" t="str">
        <f>IFERROR(VLOOKUP('Contact Information '!$I$8&amp;$A80,'BPLE Source'!$A:$G,6, FALSE), " ")</f>
        <v xml:space="preserve"> </v>
      </c>
      <c r="I80" s="398" t="str">
        <f>IFERROR(VLOOKUP('Contact Information '!$I$8&amp;$A80,'BPLE Source'!$A:$G,7, FALSE), " ")</f>
        <v xml:space="preserve"> </v>
      </c>
      <c r="J80" s="399"/>
    </row>
    <row r="81" spans="1:12" customFormat="1" ht="15" customHeight="1" x14ac:dyDescent="0.35">
      <c r="A81" s="397">
        <v>18</v>
      </c>
      <c r="B81" s="835" t="str">
        <f>IFERROR(VLOOKUP('Contact Information '!$I$8&amp;$A81,'BPLE Source'!$A:$G,4, FALSE), " ")</f>
        <v xml:space="preserve"> </v>
      </c>
      <c r="C81" s="836"/>
      <c r="D81" s="837"/>
      <c r="E81" s="835" t="str">
        <f>IFERROR(VLOOKUP('Contact Information '!$I$8&amp;$A81,'BPLE Source'!$A:$G,5, FALSE), " ")</f>
        <v xml:space="preserve"> </v>
      </c>
      <c r="F81" s="836"/>
      <c r="G81" s="837"/>
      <c r="H81" s="398" t="str">
        <f>IFERROR(VLOOKUP('Contact Information '!$I$8&amp;$A81,'BPLE Source'!$A:$G,6, FALSE), " ")</f>
        <v xml:space="preserve"> </v>
      </c>
      <c r="I81" s="398" t="str">
        <f>IFERROR(VLOOKUP('Contact Information '!$I$8&amp;$A81,'BPLE Source'!$A:$G,7, FALSE), " ")</f>
        <v xml:space="preserve"> </v>
      </c>
      <c r="J81" s="399"/>
    </row>
    <row r="82" spans="1:12" customFormat="1" ht="15" customHeight="1" x14ac:dyDescent="0.35">
      <c r="A82" s="397">
        <v>19</v>
      </c>
      <c r="B82" s="835" t="str">
        <f>IFERROR(VLOOKUP('Contact Information '!$I$8&amp;$A82,'BPLE Source'!$A:$G,4, FALSE), " ")</f>
        <v xml:space="preserve"> </v>
      </c>
      <c r="C82" s="836"/>
      <c r="D82" s="837"/>
      <c r="E82" s="835" t="str">
        <f>IFERROR(VLOOKUP('Contact Information '!$I$8&amp;$A82,'BPLE Source'!$A:$G,5, FALSE), " ")</f>
        <v xml:space="preserve"> </v>
      </c>
      <c r="F82" s="836"/>
      <c r="G82" s="837"/>
      <c r="H82" s="398" t="str">
        <f>IFERROR(VLOOKUP('Contact Information '!$I$8&amp;$A82,'BPLE Source'!$A:$G,6, FALSE), " ")</f>
        <v xml:space="preserve"> </v>
      </c>
      <c r="I82" s="398" t="str">
        <f>IFERROR(VLOOKUP('Contact Information '!$I$8&amp;$A82,'BPLE Source'!$A:$G,7, FALSE), " ")</f>
        <v xml:space="preserve"> </v>
      </c>
      <c r="J82" s="399"/>
    </row>
    <row r="83" spans="1:12" customFormat="1" ht="15" customHeight="1" x14ac:dyDescent="0.35">
      <c r="A83" s="397">
        <v>20</v>
      </c>
      <c r="B83" s="835" t="str">
        <f>IFERROR(VLOOKUP('Contact Information '!$I$8&amp;$A83,'BPLE Source'!$A:$G,4, FALSE), " ")</f>
        <v xml:space="preserve"> </v>
      </c>
      <c r="C83" s="836"/>
      <c r="D83" s="837"/>
      <c r="E83" s="835" t="str">
        <f>IFERROR(VLOOKUP('Contact Information '!$I$8&amp;$A83,'BPLE Source'!$A:$G,5, FALSE), " ")</f>
        <v xml:space="preserve"> </v>
      </c>
      <c r="F83" s="836"/>
      <c r="G83" s="837"/>
      <c r="H83" s="398" t="str">
        <f>IFERROR(VLOOKUP('Contact Information '!$I$8&amp;$A83,'BPLE Source'!$A:$G,6, FALSE), " ")</f>
        <v xml:space="preserve"> </v>
      </c>
      <c r="I83" s="398" t="str">
        <f>IFERROR(VLOOKUP('Contact Information '!$I$8&amp;$A83,'BPLE Source'!$A:$G,7, FALSE), " ")</f>
        <v xml:space="preserve"> </v>
      </c>
      <c r="J83" s="399"/>
    </row>
    <row r="84" spans="1:12" customFormat="1" ht="15" customHeight="1" thickBot="1" x14ac:dyDescent="0.4">
      <c r="A84" s="569" t="s">
        <v>1763</v>
      </c>
      <c r="B84" s="537"/>
      <c r="C84" s="537"/>
      <c r="D84" s="537"/>
      <c r="E84" s="537"/>
      <c r="F84" s="537"/>
      <c r="G84" s="537"/>
      <c r="H84" s="537"/>
      <c r="I84" s="537"/>
      <c r="J84" s="537"/>
    </row>
    <row r="85" spans="1:12" ht="15" thickBot="1" x14ac:dyDescent="0.4">
      <c r="A85" s="838" t="s">
        <v>650</v>
      </c>
      <c r="B85" s="838"/>
      <c r="C85" s="838"/>
      <c r="D85" s="838"/>
      <c r="E85" s="838" t="s">
        <v>683</v>
      </c>
      <c r="F85" s="838"/>
      <c r="G85" s="838"/>
      <c r="H85" s="386" t="s">
        <v>684</v>
      </c>
      <c r="I85" s="361" t="s">
        <v>685</v>
      </c>
      <c r="J85" s="386" t="s">
        <v>686</v>
      </c>
      <c r="K85"/>
    </row>
    <row r="86" spans="1:12" ht="15" thickBot="1" x14ac:dyDescent="0.4">
      <c r="A86" s="829"/>
      <c r="B86" s="829"/>
      <c r="C86" s="829"/>
      <c r="D86" s="829"/>
      <c r="E86" s="829"/>
      <c r="F86" s="829"/>
      <c r="G86" s="829"/>
      <c r="H86" s="244"/>
      <c r="I86" s="359"/>
      <c r="J86" s="362"/>
      <c r="K86"/>
      <c r="L86" s="385"/>
    </row>
    <row r="87" spans="1:12" ht="15" thickBot="1" x14ac:dyDescent="0.4">
      <c r="A87" s="829"/>
      <c r="B87" s="829"/>
      <c r="C87" s="829"/>
      <c r="D87" s="829"/>
      <c r="E87" s="829"/>
      <c r="F87" s="829"/>
      <c r="G87" s="829"/>
      <c r="H87" s="244"/>
      <c r="I87" s="359"/>
      <c r="J87" s="362"/>
      <c r="K87"/>
      <c r="L87" s="385"/>
    </row>
    <row r="88" spans="1:12" ht="15" thickBot="1" x14ac:dyDescent="0.4">
      <c r="A88" s="829"/>
      <c r="B88" s="829"/>
      <c r="C88" s="829"/>
      <c r="D88" s="829"/>
      <c r="E88" s="829"/>
      <c r="F88" s="829"/>
      <c r="G88" s="829"/>
      <c r="H88" s="244"/>
      <c r="I88" s="359"/>
      <c r="J88" s="362"/>
      <c r="K88"/>
      <c r="L88" s="385"/>
    </row>
    <row r="89" spans="1:12" ht="15" thickBot="1" x14ac:dyDescent="0.4">
      <c r="A89" s="829"/>
      <c r="B89" s="829"/>
      <c r="C89" s="829"/>
      <c r="D89" s="829"/>
      <c r="E89" s="829"/>
      <c r="F89" s="829"/>
      <c r="G89" s="829"/>
      <c r="H89" s="244"/>
      <c r="I89" s="363"/>
      <c r="J89" s="360"/>
      <c r="K89"/>
      <c r="L89" s="385"/>
    </row>
    <row r="90" spans="1:12" ht="15" thickBot="1" x14ac:dyDescent="0.4">
      <c r="A90" s="829"/>
      <c r="B90" s="829"/>
      <c r="C90" s="829"/>
      <c r="D90" s="829"/>
      <c r="E90" s="829"/>
      <c r="F90" s="829"/>
      <c r="G90" s="829"/>
      <c r="H90" s="244"/>
      <c r="I90" s="363"/>
      <c r="J90" s="360"/>
      <c r="K90"/>
      <c r="L90" s="385"/>
    </row>
    <row r="91" spans="1:12" ht="15" thickBot="1" x14ac:dyDescent="0.4">
      <c r="A91" s="829"/>
      <c r="B91" s="829"/>
      <c r="C91" s="829"/>
      <c r="D91" s="829"/>
      <c r="E91" s="829"/>
      <c r="F91" s="829"/>
      <c r="G91" s="829"/>
      <c r="H91" s="244"/>
      <c r="I91" s="359"/>
      <c r="J91" s="362"/>
      <c r="K91"/>
    </row>
    <row r="92" spans="1:12" ht="15" thickBot="1" x14ac:dyDescent="0.4">
      <c r="A92"/>
      <c r="B92"/>
      <c r="C92"/>
      <c r="D92"/>
      <c r="E92"/>
      <c r="F92"/>
      <c r="G92"/>
      <c r="H92"/>
      <c r="I92"/>
      <c r="J92"/>
    </row>
    <row r="93" spans="1:12" ht="25" customHeight="1" thickBot="1" x14ac:dyDescent="0.4">
      <c r="A93" s="712" t="s">
        <v>687</v>
      </c>
      <c r="B93" s="712"/>
      <c r="C93" s="712"/>
      <c r="D93" s="712"/>
      <c r="E93" s="712"/>
      <c r="F93" s="712"/>
      <c r="G93" s="712"/>
      <c r="H93" s="712"/>
      <c r="I93" s="712"/>
      <c r="J93" s="713" t="s">
        <v>216</v>
      </c>
    </row>
    <row r="94" spans="1:12" ht="14.5" customHeight="1" x14ac:dyDescent="0.35">
      <c r="A94" s="570" t="s">
        <v>824</v>
      </c>
      <c r="B94" s="570"/>
      <c r="C94" s="570"/>
      <c r="D94" s="570"/>
      <c r="E94" s="570"/>
      <c r="F94" s="570"/>
      <c r="G94" s="570"/>
      <c r="H94" s="570"/>
      <c r="I94" s="570"/>
      <c r="J94" s="570"/>
    </row>
    <row r="95" spans="1:12" ht="54.5" customHeight="1" x14ac:dyDescent="0.35">
      <c r="A95" s="839"/>
      <c r="B95" s="839"/>
      <c r="C95" s="839"/>
      <c r="D95" s="839"/>
      <c r="E95" s="839"/>
      <c r="F95" s="839"/>
      <c r="G95" s="839"/>
      <c r="H95" s="839"/>
      <c r="I95" s="839"/>
      <c r="J95" s="839"/>
    </row>
    <row r="96" spans="1:12" x14ac:dyDescent="0.35">
      <c r="A96" s="1048"/>
      <c r="B96" s="1048"/>
      <c r="C96" s="1048"/>
      <c r="D96" s="1048"/>
    </row>
    <row r="97" spans="1:11" ht="28" customHeight="1" x14ac:dyDescent="0.35">
      <c r="A97" s="567" t="s">
        <v>999</v>
      </c>
      <c r="B97" s="536"/>
      <c r="C97" s="536"/>
      <c r="D97" s="536"/>
      <c r="E97" s="536"/>
      <c r="F97" s="536"/>
      <c r="G97" s="536"/>
      <c r="H97" s="536"/>
      <c r="I97" s="536"/>
      <c r="J97" s="536"/>
    </row>
    <row r="99" spans="1:11" s="25" customFormat="1" ht="21" customHeight="1" x14ac:dyDescent="0.35">
      <c r="A99" s="297" t="s">
        <v>827</v>
      </c>
      <c r="B99" s="297"/>
      <c r="C99" s="297"/>
      <c r="D99" s="297"/>
      <c r="E99" s="297"/>
      <c r="F99" s="297"/>
      <c r="G99" s="297"/>
      <c r="H99" s="297"/>
      <c r="I99" s="297"/>
      <c r="J99" s="297"/>
    </row>
    <row r="100" spans="1:11" ht="114.5" customHeight="1" x14ac:dyDescent="0.35">
      <c r="A100" s="840"/>
      <c r="B100" s="840"/>
      <c r="C100" s="840"/>
      <c r="D100" s="840"/>
      <c r="E100" s="840"/>
      <c r="F100" s="840"/>
      <c r="G100" s="840"/>
      <c r="H100" s="840"/>
      <c r="I100" s="840"/>
      <c r="J100" s="840"/>
      <c r="K100"/>
    </row>
    <row r="103" spans="1:11" ht="35" customHeight="1" thickBot="1" x14ac:dyDescent="0.4">
      <c r="A103" s="841" t="s">
        <v>826</v>
      </c>
      <c r="B103" s="841"/>
      <c r="C103" s="841"/>
      <c r="D103" s="841"/>
      <c r="E103" s="841"/>
      <c r="F103" s="841"/>
      <c r="G103" s="841"/>
      <c r="H103" s="841"/>
      <c r="I103" s="841"/>
      <c r="J103" s="841"/>
      <c r="K103"/>
    </row>
    <row r="104" spans="1:11" ht="144.5" customHeight="1" x14ac:dyDescent="0.35">
      <c r="A104" s="842"/>
      <c r="B104" s="842"/>
      <c r="C104" s="842"/>
      <c r="D104" s="842"/>
      <c r="E104" s="842"/>
      <c r="F104" s="842"/>
      <c r="G104" s="842"/>
      <c r="H104" s="842"/>
      <c r="I104" s="842"/>
      <c r="J104" s="842"/>
      <c r="K104"/>
    </row>
  </sheetData>
  <sheetProtection selectLockedCells="1"/>
  <mergeCells count="10">
    <mergeCell ref="A24:A27"/>
    <mergeCell ref="C24:D24"/>
    <mergeCell ref="C25:D25"/>
    <mergeCell ref="A96:D96"/>
    <mergeCell ref="A58:D58"/>
    <mergeCell ref="A59:D59"/>
    <mergeCell ref="C26:D26"/>
    <mergeCell ref="C27:D27"/>
    <mergeCell ref="A57:D57"/>
    <mergeCell ref="A56:D56"/>
  </mergeCells>
  <conditionalFormatting sqref="A94:A95">
    <cfRule type="containsText" dxfId="16" priority="2" operator="containsText" text="Please describe reduction strategies underway, if any">
      <formula>NOT(ISERROR(SEARCH("Please describe reduction strategies underway, if any",A94)))</formula>
    </cfRule>
    <cfRule type="expression" dxfId="15" priority="92">
      <formula>#REF!="yes"</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A9181B76-18F5-8246-93CB-6A5EA83663B2}">
          <x14:formula1>
            <xm:f>Source!$T$1:$T$4</xm:f>
          </x14:formula1>
          <xm:sqref>J93</xm:sqref>
        </x14:dataValidation>
        <x14:dataValidation type="list" allowBlank="1" showInputMessage="1" showErrorMessage="1" xr:uid="{E111BB2B-B38A-B74D-8AED-12CF31B0E736}">
          <x14:formula1>
            <xm:f>Source!$AV$1:$AV$5</xm:f>
          </x14:formula1>
          <xm:sqref>J55:J60</xm:sqref>
        </x14:dataValidation>
        <x14:dataValidation type="list" allowBlank="1" showInputMessage="1" showErrorMessage="1" xr:uid="{DF4E26D6-7AB2-451B-9FF0-8CA5A65412C1}">
          <x14:formula1>
            <xm:f>Source!$BG$2:$BG$10</xm:f>
          </x14:formula1>
          <xm:sqref>E86:G91</xm:sqref>
        </x14:dataValidation>
        <x14:dataValidation type="list" allowBlank="1" showInputMessage="1" showErrorMessage="1" xr:uid="{2E626267-29C5-4ED4-A078-358E3C5CAD2E}">
          <x14:formula1>
            <xm:f>Source!$I$2:$I$3</xm:f>
          </x14:formula1>
          <xm:sqref>J20</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FB209"/>
  <sheetViews>
    <sheetView topLeftCell="A12" zoomScaleNormal="100" workbookViewId="0">
      <selection activeCell="D4" sqref="D4:AD4"/>
    </sheetView>
  </sheetViews>
  <sheetFormatPr defaultColWidth="0" defaultRowHeight="14.5" zeroHeight="1" x14ac:dyDescent="0.35"/>
  <cols>
    <col min="1" max="1" width="1.7265625" style="181" customWidth="1"/>
    <col min="2" max="2" width="6.81640625" style="181" customWidth="1"/>
    <col min="3" max="3" width="5.453125" style="181" customWidth="1"/>
    <col min="4" max="4" width="18" style="181" customWidth="1"/>
    <col min="5" max="5" width="9.1796875" style="181" customWidth="1"/>
    <col min="6" max="6" width="8.26953125" style="181" customWidth="1"/>
    <col min="7" max="7" width="5" style="181" customWidth="1"/>
    <col min="8" max="8" width="13.26953125" style="181" customWidth="1"/>
    <col min="9" max="9" width="1.26953125" style="181" hidden="1" customWidth="1"/>
    <col min="10" max="10" width="5.1796875" style="181" customWidth="1"/>
    <col min="11" max="12" width="6.453125" style="181" customWidth="1"/>
    <col min="13" max="13" width="5.81640625" style="181" customWidth="1"/>
    <col min="14" max="14" width="17.1796875" style="181" customWidth="1"/>
    <col min="15" max="15" width="1.81640625" style="181" customWidth="1"/>
    <col min="16" max="16" width="3.7265625" style="181" customWidth="1"/>
    <col min="17" max="17" width="5.453125" style="181" customWidth="1"/>
    <col min="18" max="18" width="19" style="181" customWidth="1"/>
    <col min="19" max="19" width="6.453125" style="181" customWidth="1"/>
    <col min="20" max="20" width="6.7265625" style="181" customWidth="1"/>
    <col min="21" max="21" width="6.453125" style="181" customWidth="1"/>
    <col min="22" max="22" width="7.26953125" style="181" customWidth="1"/>
    <col min="23" max="23" width="1.26953125" style="181" hidden="1" customWidth="1"/>
    <col min="24" max="25" width="4.26953125" style="181" customWidth="1"/>
    <col min="26" max="26" width="5.7265625" style="181" customWidth="1"/>
    <col min="27" max="27" width="4.26953125" style="181" customWidth="1"/>
    <col min="28" max="29" width="7.26953125" style="181" customWidth="1"/>
    <col min="30" max="30" width="27.26953125" style="181" customWidth="1"/>
    <col min="31" max="31" width="9.1796875" style="47" customWidth="1"/>
    <col min="32" max="32" width="9.1796875" style="47" hidden="1" customWidth="1"/>
    <col min="33" max="16382" width="9.1796875" style="47" hidden="1"/>
    <col min="16383" max="16384" width="2.453125" style="47" hidden="1" customWidth="1"/>
  </cols>
  <sheetData>
    <row r="1" spans="1:30" ht="15" thickBot="1" x14ac:dyDescent="0.4">
      <c r="A1" s="19"/>
      <c r="B1" s="1072" t="s">
        <v>22</v>
      </c>
      <c r="C1" s="1072"/>
      <c r="D1" s="1072"/>
      <c r="E1" s="1072"/>
      <c r="F1" s="1072"/>
      <c r="G1" s="1072"/>
      <c r="H1" s="1072"/>
      <c r="I1" s="1072"/>
      <c r="J1" s="1072"/>
      <c r="K1" s="1072"/>
      <c r="L1" s="1072"/>
      <c r="M1" s="1072"/>
      <c r="N1" s="1072"/>
      <c r="O1" s="1072"/>
      <c r="P1" s="1072"/>
      <c r="Q1" s="1072"/>
      <c r="R1" s="1072"/>
      <c r="S1" s="1072"/>
      <c r="T1" s="1072"/>
      <c r="U1" s="1072"/>
      <c r="V1" s="1072"/>
      <c r="W1" s="1072"/>
      <c r="X1" s="1072"/>
      <c r="Y1" s="1072"/>
      <c r="Z1" s="1072"/>
      <c r="AA1" s="1072"/>
      <c r="AB1" s="1072"/>
      <c r="AC1" s="1072"/>
      <c r="AD1" s="1072"/>
    </row>
    <row r="2" spans="1:30" ht="20.25" customHeight="1" x14ac:dyDescent="0.35">
      <c r="A2" s="19"/>
      <c r="B2" s="1080" t="s">
        <v>688</v>
      </c>
      <c r="C2" s="1081"/>
      <c r="D2" s="1073" t="s">
        <v>689</v>
      </c>
      <c r="E2" s="1074"/>
      <c r="F2" s="1074"/>
      <c r="G2" s="1074"/>
      <c r="H2" s="1074"/>
      <c r="I2" s="1074"/>
      <c r="J2" s="1074"/>
      <c r="K2" s="1074"/>
      <c r="L2" s="1074"/>
      <c r="M2" s="1074"/>
      <c r="N2" s="1074"/>
      <c r="O2" s="1074"/>
      <c r="P2" s="1074"/>
      <c r="Q2" s="1074"/>
      <c r="R2" s="1074"/>
      <c r="S2" s="1074"/>
      <c r="T2" s="1074"/>
      <c r="U2" s="1074"/>
      <c r="V2" s="1074"/>
      <c r="W2" s="1074"/>
      <c r="X2" s="1074"/>
      <c r="Y2" s="1074"/>
      <c r="Z2" s="1074"/>
      <c r="AA2" s="1074"/>
      <c r="AB2" s="1074"/>
      <c r="AC2" s="1074"/>
      <c r="AD2" s="155"/>
    </row>
    <row r="3" spans="1:30" ht="20.25" customHeight="1" x14ac:dyDescent="0.35">
      <c r="A3" s="19"/>
      <c r="B3" s="1080"/>
      <c r="C3" s="1081"/>
      <c r="D3" s="1075"/>
      <c r="E3" s="1076"/>
      <c r="F3" s="1076"/>
      <c r="G3" s="1076"/>
      <c r="H3" s="1076"/>
      <c r="I3" s="1076"/>
      <c r="J3" s="1076"/>
      <c r="K3" s="1076"/>
      <c r="L3" s="1076"/>
      <c r="M3" s="1076"/>
      <c r="N3" s="1076"/>
      <c r="O3" s="1076"/>
      <c r="P3" s="1076"/>
      <c r="Q3" s="1076"/>
      <c r="R3" s="1076"/>
      <c r="S3" s="1076"/>
      <c r="T3" s="1076"/>
      <c r="U3" s="1076"/>
      <c r="V3" s="1076"/>
      <c r="W3" s="1076"/>
      <c r="X3" s="1076"/>
      <c r="Y3" s="1076"/>
      <c r="Z3" s="1076"/>
      <c r="AA3" s="1076"/>
      <c r="AB3" s="1076"/>
      <c r="AC3" s="1076"/>
      <c r="AD3" s="155"/>
    </row>
    <row r="4" spans="1:30" ht="20.25" customHeight="1" x14ac:dyDescent="0.35">
      <c r="A4" s="19"/>
      <c r="B4" s="1080"/>
      <c r="C4" s="1081"/>
      <c r="D4" s="1083" t="s">
        <v>345</v>
      </c>
      <c r="E4" s="1084"/>
      <c r="F4" s="1084"/>
      <c r="G4" s="1084"/>
      <c r="H4" s="1084"/>
      <c r="I4" s="1084"/>
      <c r="J4" s="1084"/>
      <c r="K4" s="1084"/>
      <c r="L4" s="1084"/>
      <c r="M4" s="1084"/>
      <c r="N4" s="1084"/>
      <c r="O4" s="1084"/>
      <c r="P4" s="1084"/>
      <c r="Q4" s="1084"/>
      <c r="R4" s="1084"/>
      <c r="S4" s="1084"/>
      <c r="T4" s="1084"/>
      <c r="U4" s="1084"/>
      <c r="V4" s="1084"/>
      <c r="W4" s="1084"/>
      <c r="X4" s="1084"/>
      <c r="Y4" s="1084"/>
      <c r="Z4" s="1084"/>
      <c r="AA4" s="1084"/>
      <c r="AB4" s="1084"/>
      <c r="AC4" s="1084"/>
      <c r="AD4" s="1084"/>
    </row>
    <row r="5" spans="1:30" ht="21" customHeight="1" x14ac:dyDescent="0.35">
      <c r="A5" s="19"/>
      <c r="B5" s="40"/>
      <c r="C5" s="40"/>
      <c r="D5" s="40"/>
      <c r="E5" s="40"/>
      <c r="F5" s="40"/>
      <c r="G5" s="40"/>
      <c r="H5" s="40"/>
      <c r="I5" s="40"/>
      <c r="J5" s="40"/>
      <c r="K5" s="40"/>
      <c r="L5" s="40"/>
      <c r="M5" s="40"/>
      <c r="N5" s="40"/>
      <c r="O5" s="19"/>
      <c r="P5" s="40"/>
      <c r="Q5" s="40"/>
      <c r="R5" s="40"/>
      <c r="S5" s="40"/>
      <c r="T5" s="40"/>
      <c r="U5" s="40"/>
      <c r="V5" s="40"/>
      <c r="W5" s="40"/>
      <c r="X5" s="40"/>
      <c r="Y5" s="40"/>
      <c r="Z5" s="40"/>
      <c r="AA5" s="40"/>
      <c r="AB5" s="40"/>
      <c r="AC5" s="40"/>
      <c r="AD5" s="40"/>
    </row>
    <row r="6" spans="1:30" s="199" customFormat="1" ht="15" hidden="1" customHeight="1" x14ac:dyDescent="0.35">
      <c r="A6" s="339"/>
      <c r="B6" s="339"/>
      <c r="C6" s="339"/>
      <c r="D6" s="339"/>
      <c r="E6" s="339"/>
      <c r="F6" s="339"/>
      <c r="G6" s="339"/>
      <c r="H6" s="339"/>
      <c r="I6" s="377"/>
      <c r="J6" s="339"/>
      <c r="K6" s="184"/>
      <c r="L6" s="1037" t="s">
        <v>26</v>
      </c>
      <c r="M6" s="1037"/>
      <c r="N6" s="1038"/>
      <c r="O6" s="1035" t="e">
        <f>#REF!</f>
        <v>#REF!</v>
      </c>
      <c r="P6" s="1036"/>
      <c r="Q6" s="339"/>
      <c r="R6" s="339"/>
      <c r="S6" s="339"/>
      <c r="T6" s="339"/>
      <c r="U6" s="339"/>
      <c r="V6" s="339"/>
      <c r="W6" s="339"/>
      <c r="X6" s="339"/>
      <c r="Y6" s="339"/>
      <c r="Z6" s="339"/>
      <c r="AA6" s="339"/>
      <c r="AB6" s="339"/>
      <c r="AC6" s="339"/>
      <c r="AD6" s="339"/>
    </row>
    <row r="7" spans="1:30" s="199" customFormat="1" ht="15" hidden="1" customHeight="1" thickBot="1" x14ac:dyDescent="0.4">
      <c r="A7" s="353"/>
      <c r="B7" s="353"/>
      <c r="C7" s="353"/>
      <c r="D7" s="38"/>
      <c r="E7" s="38"/>
      <c r="F7" s="38"/>
      <c r="G7" s="229"/>
      <c r="H7" s="38"/>
      <c r="I7" s="38"/>
      <c r="J7" s="353"/>
      <c r="K7" s="184"/>
      <c r="L7" s="353"/>
      <c r="M7" s="353"/>
      <c r="N7" s="353"/>
      <c r="O7" s="353"/>
      <c r="P7" s="353"/>
      <c r="Q7" s="353"/>
      <c r="R7" s="353"/>
      <c r="S7" s="353"/>
      <c r="T7" s="353"/>
      <c r="U7" s="353"/>
      <c r="V7" s="353"/>
      <c r="W7" s="353"/>
      <c r="X7" s="353"/>
      <c r="Y7" s="353"/>
      <c r="Z7" s="353"/>
      <c r="AA7" s="353"/>
      <c r="AB7" s="353"/>
      <c r="AC7" s="353"/>
      <c r="AD7" s="353"/>
    </row>
    <row r="8" spans="1:30" ht="15" customHeight="1" x14ac:dyDescent="0.35">
      <c r="A8" s="19"/>
      <c r="B8" s="19"/>
      <c r="C8" s="155"/>
      <c r="D8" s="1080" t="s">
        <v>690</v>
      </c>
      <c r="E8" s="1080"/>
      <c r="F8" s="1080"/>
      <c r="G8" s="1080"/>
      <c r="H8" s="1080"/>
      <c r="I8" s="1080"/>
      <c r="J8" s="1080"/>
      <c r="K8" s="1080"/>
      <c r="L8" s="1080"/>
      <c r="M8" s="1080"/>
      <c r="N8" s="1080"/>
      <c r="O8" s="1080"/>
      <c r="P8" s="1080"/>
      <c r="Q8" s="1080"/>
      <c r="R8" s="1080"/>
      <c r="S8" s="1080"/>
      <c r="T8" s="1080"/>
      <c r="U8" s="1080"/>
      <c r="V8" s="1081"/>
      <c r="W8" s="155"/>
      <c r="X8" s="1077" t="s">
        <v>216</v>
      </c>
      <c r="Y8" s="1078"/>
      <c r="Z8" s="1078"/>
      <c r="AA8" s="1078"/>
      <c r="AB8" s="1078"/>
      <c r="AC8" s="218"/>
      <c r="AD8" s="218"/>
    </row>
    <row r="9" spans="1:30" ht="20.25" customHeight="1" x14ac:dyDescent="0.35">
      <c r="A9" s="19"/>
      <c r="B9" s="19"/>
      <c r="C9" s="155"/>
      <c r="D9" s="1080"/>
      <c r="E9" s="1080"/>
      <c r="F9" s="1080"/>
      <c r="G9" s="1080"/>
      <c r="H9" s="1080"/>
      <c r="I9" s="1080"/>
      <c r="J9" s="1080"/>
      <c r="K9" s="1080"/>
      <c r="L9" s="1080"/>
      <c r="M9" s="1080"/>
      <c r="N9" s="1080"/>
      <c r="O9" s="1080"/>
      <c r="P9" s="1080"/>
      <c r="Q9" s="1080"/>
      <c r="R9" s="1080"/>
      <c r="S9" s="1080"/>
      <c r="T9" s="1080"/>
      <c r="U9" s="1080"/>
      <c r="V9" s="1081"/>
      <c r="W9" s="155"/>
      <c r="X9" s="1077"/>
      <c r="Y9" s="1078"/>
      <c r="Z9" s="1078"/>
      <c r="AA9" s="1078"/>
      <c r="AB9" s="1078"/>
      <c r="AC9" s="218"/>
      <c r="AD9" s="218"/>
    </row>
    <row r="10" spans="1:30" ht="15" customHeight="1" x14ac:dyDescent="0.35">
      <c r="A10" s="1085"/>
      <c r="B10" s="1085"/>
      <c r="C10" s="1085"/>
      <c r="D10" s="1085"/>
      <c r="E10" s="1085"/>
      <c r="F10" s="1085"/>
      <c r="G10" s="1085"/>
      <c r="H10" s="1085"/>
      <c r="I10" s="1085"/>
      <c r="J10" s="1085"/>
      <c r="K10" s="1085"/>
      <c r="L10" s="1085"/>
      <c r="M10" s="1085"/>
      <c r="N10" s="1085"/>
      <c r="O10" s="1085"/>
      <c r="P10" s="1085"/>
      <c r="Q10" s="1085"/>
      <c r="R10" s="1085"/>
      <c r="S10" s="1085"/>
      <c r="T10" s="1085"/>
      <c r="U10" s="1085"/>
      <c r="V10" s="1085"/>
      <c r="W10" s="1085"/>
      <c r="X10" s="1085"/>
      <c r="Y10" s="1085"/>
      <c r="Z10" s="1085"/>
      <c r="AA10" s="1085"/>
      <c r="AB10" s="1085"/>
      <c r="AC10" s="1085"/>
      <c r="AD10" s="19"/>
    </row>
    <row r="11" spans="1:30" ht="21" customHeight="1" x14ac:dyDescent="0.35">
      <c r="A11" s="19"/>
      <c r="B11" s="1082" t="s">
        <v>688</v>
      </c>
      <c r="C11" s="1082"/>
      <c r="D11" s="1082"/>
      <c r="E11" s="1082"/>
      <c r="F11" s="1082"/>
      <c r="G11" s="1082"/>
      <c r="H11" s="1082"/>
      <c r="I11" s="1082"/>
      <c r="J11" s="1082"/>
      <c r="K11" s="1082"/>
      <c r="L11" s="1082"/>
      <c r="M11" s="1082"/>
      <c r="N11" s="1082"/>
      <c r="O11" s="19"/>
      <c r="P11" s="1082" t="s">
        <v>675</v>
      </c>
      <c r="Q11" s="1087"/>
      <c r="R11" s="1087"/>
      <c r="S11" s="1087"/>
      <c r="T11" s="1087"/>
      <c r="U11" s="1087"/>
      <c r="V11" s="1087"/>
      <c r="W11" s="1087"/>
      <c r="X11" s="1087"/>
      <c r="Y11" s="1087"/>
      <c r="Z11" s="1087"/>
      <c r="AA11" s="1087"/>
      <c r="AB11" s="1087"/>
      <c r="AC11" s="1087"/>
      <c r="AD11" s="1087"/>
    </row>
    <row r="12" spans="1:30" ht="33" customHeight="1" thickBot="1" x14ac:dyDescent="0.4">
      <c r="A12" s="19"/>
      <c r="B12" s="1079" t="s">
        <v>691</v>
      </c>
      <c r="C12" s="1079"/>
      <c r="D12" s="1079"/>
      <c r="E12" s="1079"/>
      <c r="F12" s="1079"/>
      <c r="G12" s="1079"/>
      <c r="H12" s="1079"/>
      <c r="I12" s="1079"/>
      <c r="J12" s="1079"/>
      <c r="K12" s="1079"/>
      <c r="L12" s="1079"/>
      <c r="M12" s="1079"/>
      <c r="N12" s="1079"/>
      <c r="O12" s="19"/>
      <c r="P12" s="1079" t="s">
        <v>692</v>
      </c>
      <c r="Q12" s="1079"/>
      <c r="R12" s="1079"/>
      <c r="S12" s="1079"/>
      <c r="T12" s="1079"/>
      <c r="U12" s="1079"/>
      <c r="V12" s="1079"/>
      <c r="W12" s="1079"/>
      <c r="X12" s="1079"/>
      <c r="Y12" s="1079"/>
      <c r="Z12" s="1079"/>
      <c r="AA12" s="1079"/>
      <c r="AB12" s="1079"/>
      <c r="AC12" s="1079"/>
      <c r="AD12" s="1079"/>
    </row>
    <row r="13" spans="1:30" ht="15" customHeight="1" x14ac:dyDescent="0.35">
      <c r="A13" s="19"/>
      <c r="B13" s="1090" t="s">
        <v>693</v>
      </c>
      <c r="C13" s="1090"/>
      <c r="D13" s="1090"/>
      <c r="E13" s="1090"/>
      <c r="F13" s="1090"/>
      <c r="G13" s="1090"/>
      <c r="H13" s="1090"/>
      <c r="I13" s="1090"/>
      <c r="J13" s="1090"/>
      <c r="K13" s="1090"/>
      <c r="L13" s="1090"/>
      <c r="M13" s="389"/>
      <c r="N13" s="1091" t="s">
        <v>216</v>
      </c>
      <c r="O13" s="19"/>
      <c r="P13" s="1086" t="s">
        <v>650</v>
      </c>
      <c r="Q13" s="1086"/>
      <c r="R13" s="1086"/>
      <c r="S13" s="1086"/>
      <c r="T13" s="1086" t="s">
        <v>677</v>
      </c>
      <c r="U13" s="1086"/>
      <c r="V13" s="1086"/>
      <c r="W13" s="158"/>
      <c r="X13" s="1088" t="s">
        <v>678</v>
      </c>
      <c r="Y13" s="1086"/>
      <c r="Z13" s="1088" t="s">
        <v>679</v>
      </c>
      <c r="AA13" s="1088"/>
      <c r="AB13" s="1088" t="s">
        <v>680</v>
      </c>
      <c r="AC13" s="1088"/>
      <c r="AD13" s="1086" t="s">
        <v>278</v>
      </c>
    </row>
    <row r="14" spans="1:30" ht="21.75" customHeight="1" thickBot="1" x14ac:dyDescent="0.4">
      <c r="A14" s="19"/>
      <c r="B14" s="1060"/>
      <c r="C14" s="1060"/>
      <c r="D14" s="1060"/>
      <c r="E14" s="1060"/>
      <c r="F14" s="1060"/>
      <c r="G14" s="1060"/>
      <c r="H14" s="1060"/>
      <c r="I14" s="1060"/>
      <c r="J14" s="1060"/>
      <c r="K14" s="1060"/>
      <c r="L14" s="1060"/>
      <c r="M14" s="390"/>
      <c r="N14" s="1066"/>
      <c r="O14" s="19"/>
      <c r="P14" s="1053"/>
      <c r="Q14" s="1053"/>
      <c r="R14" s="1053"/>
      <c r="S14" s="1053"/>
      <c r="T14" s="1053"/>
      <c r="U14" s="1053"/>
      <c r="V14" s="1053"/>
      <c r="W14" s="157"/>
      <c r="X14" s="1053"/>
      <c r="Y14" s="1053"/>
      <c r="Z14" s="1055"/>
      <c r="AA14" s="1055"/>
      <c r="AB14" s="1055"/>
      <c r="AC14" s="1055"/>
      <c r="AD14" s="1053"/>
    </row>
    <row r="15" spans="1:30" s="230" customFormat="1" ht="20.25" customHeight="1" thickBot="1" x14ac:dyDescent="0.4">
      <c r="A15" s="182"/>
      <c r="B15" s="1092" t="str">
        <f>IF(N13="yes","Which of the following equipment do you operate?","")</f>
        <v/>
      </c>
      <c r="C15" s="1092"/>
      <c r="D15" s="1092"/>
      <c r="E15" s="1092"/>
      <c r="F15" s="1092"/>
      <c r="G15" s="1092"/>
      <c r="H15" s="1092"/>
      <c r="I15" s="1092"/>
      <c r="J15" s="1092"/>
      <c r="K15" s="1092"/>
      <c r="L15" s="1092"/>
      <c r="M15" s="1092"/>
      <c r="N15" s="1092"/>
      <c r="O15" s="25"/>
      <c r="P15" s="388">
        <v>1</v>
      </c>
      <c r="Q15" s="1089" t="str">
        <f>IFERROR(VLOOKUP($O$6&amp;$P15,'Landscaping Source'!$A:$H,2,FALSE)," ")</f>
        <v xml:space="preserve"> </v>
      </c>
      <c r="R15" s="1089"/>
      <c r="S15" s="1089"/>
      <c r="T15" s="1071" t="str">
        <f>IFERROR(VLOOKUP($O$6&amp;$P15,'Landscaping Source'!$A:$H,3,FALSE)," ")</f>
        <v xml:space="preserve"> </v>
      </c>
      <c r="U15" s="1071"/>
      <c r="V15" s="1071"/>
      <c r="W15" s="391"/>
      <c r="X15" s="1071" t="str">
        <f>IFERROR(VLOOKUP($O$6&amp;$P15,'Landscaping Source'!$A:$H,4,FALSE)," ")</f>
        <v xml:space="preserve"> </v>
      </c>
      <c r="Y15" s="1071"/>
      <c r="Z15" s="1071" t="str">
        <f>IFERROR(VLOOKUP($O$6&amp;$P15,'Landscaping Source'!$A:$H,5,FALSE)," ")</f>
        <v xml:space="preserve"> </v>
      </c>
      <c r="AA15" s="1071"/>
      <c r="AB15" s="1071" t="str">
        <f>IFERROR(VLOOKUP($O$6&amp;$P15,'Landscaping Source'!$A:$H,6,FALSE)," ")</f>
        <v xml:space="preserve"> </v>
      </c>
      <c r="AC15" s="1071"/>
      <c r="AD15" s="243"/>
    </row>
    <row r="16" spans="1:30" ht="20.25" customHeight="1" thickBot="1" x14ac:dyDescent="0.4">
      <c r="B16" s="183" t="s">
        <v>694</v>
      </c>
      <c r="C16" s="290" t="s">
        <v>695</v>
      </c>
      <c r="D16" s="290"/>
      <c r="E16" s="291" t="s">
        <v>216</v>
      </c>
      <c r="F16" s="291"/>
      <c r="G16" s="292" t="str">
        <f>IF(E16="yes","       Please provide details here, if available (e.g. # of mowers, fuel type, etc.)","")</f>
        <v/>
      </c>
      <c r="H16" s="292"/>
      <c r="I16" s="292"/>
      <c r="J16" s="292"/>
      <c r="K16" s="292"/>
      <c r="L16" s="292"/>
      <c r="M16" s="292"/>
      <c r="N16" s="292"/>
      <c r="O16" s="19"/>
      <c r="P16" s="388">
        <v>2</v>
      </c>
      <c r="Q16" s="1071" t="str">
        <f>IFERROR(VLOOKUP($O$6&amp;$P16,'Landscaping Source'!$A:$H,2,FALSE)," ")</f>
        <v xml:space="preserve"> </v>
      </c>
      <c r="R16" s="1071"/>
      <c r="S16" s="1071"/>
      <c r="T16" s="1071" t="str">
        <f>IFERROR(VLOOKUP($O$6&amp;$P16,'Landscaping Source'!$A:$H,3,FALSE)," ")</f>
        <v xml:space="preserve"> </v>
      </c>
      <c r="U16" s="1071"/>
      <c r="V16" s="1071"/>
      <c r="W16" s="391"/>
      <c r="X16" s="1071" t="str">
        <f>IFERROR(VLOOKUP($O$6&amp;$P16,'Landscaping Source'!$A:$H,4,FALSE)," ")</f>
        <v xml:space="preserve"> </v>
      </c>
      <c r="Y16" s="1071"/>
      <c r="Z16" s="1071" t="str">
        <f>IFERROR(VLOOKUP($O$6&amp;$P16,'Landscaping Source'!$A:$H,5,FALSE)," ")</f>
        <v xml:space="preserve"> </v>
      </c>
      <c r="AA16" s="1071"/>
      <c r="AB16" s="1071" t="str">
        <f>IFERROR(VLOOKUP($O$6&amp;$P16,'Landscaping Source'!$A:$H,6,FALSE)," ")</f>
        <v xml:space="preserve"> </v>
      </c>
      <c r="AC16" s="1071"/>
      <c r="AD16" s="243"/>
    </row>
    <row r="17" spans="1:30" ht="20.25" customHeight="1" thickBot="1" x14ac:dyDescent="0.4">
      <c r="B17" s="183" t="s">
        <v>694</v>
      </c>
      <c r="C17" s="290" t="s">
        <v>696</v>
      </c>
      <c r="D17" s="290"/>
      <c r="E17" s="291" t="s">
        <v>216</v>
      </c>
      <c r="F17" s="291"/>
      <c r="G17" s="292" t="str">
        <f t="shared" ref="G17:G19" si="0">IF(E17="yes","       Please provide details here, if available (e.g. # of mowers, fuel type, etc.)","")</f>
        <v/>
      </c>
      <c r="H17" s="292"/>
      <c r="I17" s="292"/>
      <c r="J17" s="292"/>
      <c r="K17" s="292"/>
      <c r="L17" s="292"/>
      <c r="M17" s="292"/>
      <c r="N17" s="292"/>
      <c r="O17" s="19"/>
      <c r="P17" s="388">
        <v>3</v>
      </c>
      <c r="Q17" s="1070" t="str">
        <f>IFERROR(VLOOKUP($O$6&amp;$P17,'Landscaping Source'!$A:$H,2,FALSE)," ")</f>
        <v xml:space="preserve"> </v>
      </c>
      <c r="R17" s="1070"/>
      <c r="S17" s="1070"/>
      <c r="T17" s="1071" t="str">
        <f>IFERROR(VLOOKUP($O$6&amp;$P17,'Landscaping Source'!$A:$H,3,FALSE)," ")</f>
        <v xml:space="preserve"> </v>
      </c>
      <c r="U17" s="1071"/>
      <c r="V17" s="1071"/>
      <c r="W17" s="391"/>
      <c r="X17" s="1071" t="str">
        <f>IFERROR(VLOOKUP($O$6&amp;$P17,'Landscaping Source'!$A:$H,4,FALSE)," ")</f>
        <v xml:space="preserve"> </v>
      </c>
      <c r="Y17" s="1071"/>
      <c r="Z17" s="1071" t="str">
        <f>IFERROR(VLOOKUP($O$6&amp;$P17,'Landscaping Source'!$A:$H,5,FALSE)," ")</f>
        <v xml:space="preserve"> </v>
      </c>
      <c r="AA17" s="1071"/>
      <c r="AB17" s="1071" t="str">
        <f>IFERROR(VLOOKUP($O$6&amp;$P17,'Landscaping Source'!$A:$H,6,FALSE)," ")</f>
        <v xml:space="preserve"> </v>
      </c>
      <c r="AC17" s="1071"/>
      <c r="AD17" s="243"/>
    </row>
    <row r="18" spans="1:30" ht="20.25" customHeight="1" thickBot="1" x14ac:dyDescent="0.4">
      <c r="B18" s="183" t="s">
        <v>694</v>
      </c>
      <c r="C18" s="290" t="s">
        <v>697</v>
      </c>
      <c r="D18" s="290"/>
      <c r="E18" s="291" t="s">
        <v>216</v>
      </c>
      <c r="F18" s="291"/>
      <c r="G18" s="292" t="str">
        <f t="shared" si="0"/>
        <v/>
      </c>
      <c r="H18" s="292"/>
      <c r="I18" s="292"/>
      <c r="J18" s="292"/>
      <c r="K18" s="292"/>
      <c r="L18" s="292"/>
      <c r="M18" s="292"/>
      <c r="N18" s="292"/>
      <c r="O18" s="19"/>
      <c r="P18" s="388">
        <v>4</v>
      </c>
      <c r="Q18" s="1070" t="str">
        <f>IFERROR(VLOOKUP($O$6&amp;$P18,'Landscaping Source'!$A:$H,2,FALSE)," ")</f>
        <v xml:space="preserve"> </v>
      </c>
      <c r="R18" s="1070"/>
      <c r="S18" s="1070"/>
      <c r="T18" s="1071" t="str">
        <f>IFERROR(VLOOKUP($O$6&amp;$P18,'Landscaping Source'!$A:$H,3,FALSE)," ")</f>
        <v xml:space="preserve"> </v>
      </c>
      <c r="U18" s="1071"/>
      <c r="V18" s="1071"/>
      <c r="W18" s="391"/>
      <c r="X18" s="1071" t="str">
        <f>IFERROR(VLOOKUP($O$6&amp;$P18,'Landscaping Source'!$A:$H,4,FALSE)," ")</f>
        <v xml:space="preserve"> </v>
      </c>
      <c r="Y18" s="1071"/>
      <c r="Z18" s="1071" t="str">
        <f>IFERROR(VLOOKUP($O$6&amp;$P18,'Landscaping Source'!$A:$H,5,FALSE)," ")</f>
        <v xml:space="preserve"> </v>
      </c>
      <c r="AA18" s="1071"/>
      <c r="AB18" s="1071" t="str">
        <f>IFERROR(VLOOKUP($O$6&amp;$P18,'Landscaping Source'!$A:$H,6,FALSE)," ")</f>
        <v xml:space="preserve"> </v>
      </c>
      <c r="AC18" s="1071"/>
      <c r="AD18" s="243"/>
    </row>
    <row r="19" spans="1:30" ht="20.25" customHeight="1" thickBot="1" x14ac:dyDescent="0.4">
      <c r="B19" s="183" t="s">
        <v>694</v>
      </c>
      <c r="C19" s="290" t="s">
        <v>337</v>
      </c>
      <c r="D19" s="290"/>
      <c r="E19" s="291" t="s">
        <v>216</v>
      </c>
      <c r="F19" s="291"/>
      <c r="G19" s="292" t="str">
        <f t="shared" si="0"/>
        <v/>
      </c>
      <c r="H19" s="292"/>
      <c r="I19" s="292"/>
      <c r="J19" s="292"/>
      <c r="K19" s="292"/>
      <c r="L19" s="292"/>
      <c r="M19" s="292"/>
      <c r="N19" s="292"/>
      <c r="O19" s="19"/>
      <c r="P19" s="388">
        <v>5</v>
      </c>
      <c r="Q19" s="1070" t="str">
        <f>IFERROR(VLOOKUP($O$6&amp;$P19,'Landscaping Source'!$A:$H,2,FALSE)," ")</f>
        <v xml:space="preserve"> </v>
      </c>
      <c r="R19" s="1070"/>
      <c r="S19" s="1070"/>
      <c r="T19" s="1071" t="str">
        <f>IFERROR(VLOOKUP($O$6&amp;$P19,'Landscaping Source'!$A:$H,3,FALSE)," ")</f>
        <v xml:space="preserve"> </v>
      </c>
      <c r="U19" s="1071"/>
      <c r="V19" s="1071"/>
      <c r="W19" s="391"/>
      <c r="X19" s="1071" t="str">
        <f>IFERROR(VLOOKUP($O$6&amp;$P19,'Landscaping Source'!$A:$H,4,FALSE)," ")</f>
        <v xml:space="preserve"> </v>
      </c>
      <c r="Y19" s="1071"/>
      <c r="Z19" s="1071" t="str">
        <f>IFERROR(VLOOKUP($O$6&amp;$P19,'Landscaping Source'!$A:$H,5,FALSE)," ")</f>
        <v xml:space="preserve"> </v>
      </c>
      <c r="AA19" s="1071"/>
      <c r="AB19" s="1071" t="str">
        <f>IFERROR(VLOOKUP($O$6&amp;$P19,'Landscaping Source'!$A:$H,6,FALSE)," ")</f>
        <v xml:space="preserve"> </v>
      </c>
      <c r="AC19" s="1071"/>
      <c r="AD19" s="243"/>
    </row>
    <row r="20" spans="1:30" ht="18.75" customHeight="1" thickBot="1" x14ac:dyDescent="0.4">
      <c r="B20" s="119"/>
      <c r="C20" s="119"/>
      <c r="D20" s="119"/>
      <c r="E20" s="119"/>
      <c r="F20" s="119"/>
      <c r="G20" s="119"/>
      <c r="H20" s="119"/>
      <c r="I20" s="119"/>
      <c r="J20" s="119"/>
      <c r="K20" s="119"/>
      <c r="L20" s="119"/>
      <c r="M20" s="119"/>
      <c r="N20" s="119"/>
      <c r="O20" s="19"/>
      <c r="P20" s="388">
        <v>6</v>
      </c>
      <c r="Q20" s="1070" t="str">
        <f>IFERROR(VLOOKUP($O$6&amp;$P20,'Landscaping Source'!$A:$H,2,FALSE)," ")</f>
        <v xml:space="preserve"> </v>
      </c>
      <c r="R20" s="1070"/>
      <c r="S20" s="1070"/>
      <c r="T20" s="1071" t="str">
        <f>IFERROR(VLOOKUP($O$6&amp;$P20,'Landscaping Source'!$A:$H,3,FALSE)," ")</f>
        <v xml:space="preserve"> </v>
      </c>
      <c r="U20" s="1071"/>
      <c r="V20" s="1071"/>
      <c r="W20" s="391"/>
      <c r="X20" s="1071" t="str">
        <f>IFERROR(VLOOKUP($O$6&amp;$P20,'Landscaping Source'!$A:$H,4,FALSE)," ")</f>
        <v xml:space="preserve"> </v>
      </c>
      <c r="Y20" s="1071"/>
      <c r="Z20" s="1071" t="str">
        <f>IFERROR(VLOOKUP($O$6&amp;$P20,'Landscaping Source'!$A:$H,5,FALSE)," ")</f>
        <v xml:space="preserve"> </v>
      </c>
      <c r="AA20" s="1071"/>
      <c r="AB20" s="1071" t="str">
        <f>IFERROR(VLOOKUP($O$6&amp;$P20,'Landscaping Source'!$A:$H,6,FALSE)," ")</f>
        <v xml:space="preserve"> </v>
      </c>
      <c r="AC20" s="1071"/>
      <c r="AD20" s="243"/>
    </row>
    <row r="21" spans="1:30" ht="23.25" customHeight="1" thickBot="1" x14ac:dyDescent="0.4">
      <c r="B21" s="1061" t="s">
        <v>698</v>
      </c>
      <c r="C21" s="1062"/>
      <c r="D21" s="1062"/>
      <c r="E21" s="1062"/>
      <c r="F21" s="1062"/>
      <c r="G21" s="1062"/>
      <c r="H21" s="1062"/>
      <c r="I21" s="1062"/>
      <c r="J21" s="1062"/>
      <c r="K21" s="1062"/>
      <c r="L21" s="1062"/>
      <c r="M21" s="383"/>
      <c r="N21" s="1065" t="s">
        <v>216</v>
      </c>
      <c r="O21" s="19"/>
      <c r="P21" s="388">
        <v>7</v>
      </c>
      <c r="Q21" s="1070" t="str">
        <f>IFERROR(VLOOKUP($O$6&amp;$P21,'Landscaping Source'!$A:$H,2,FALSE)," ")</f>
        <v xml:space="preserve"> </v>
      </c>
      <c r="R21" s="1070"/>
      <c r="S21" s="1070"/>
      <c r="T21" s="1071" t="str">
        <f>IFERROR(VLOOKUP($O$6&amp;$P21,'Landscaping Source'!$A:$H,3,FALSE)," ")</f>
        <v xml:space="preserve"> </v>
      </c>
      <c r="U21" s="1071"/>
      <c r="V21" s="1071"/>
      <c r="W21" s="391"/>
      <c r="X21" s="1071" t="str">
        <f>IFERROR(VLOOKUP($O$6&amp;$P21,'Landscaping Source'!$A:$H,4,FALSE)," ")</f>
        <v xml:space="preserve"> </v>
      </c>
      <c r="Y21" s="1071"/>
      <c r="Z21" s="1071" t="str">
        <f>IFERROR(VLOOKUP($O$6&amp;$P21,'Landscaping Source'!$A:$H,5,FALSE)," ")</f>
        <v xml:space="preserve"> </v>
      </c>
      <c r="AA21" s="1071"/>
      <c r="AB21" s="1071" t="str">
        <f>IFERROR(VLOOKUP($O$6&amp;$P21,'Landscaping Source'!$A:$H,6,FALSE)," ")</f>
        <v xml:space="preserve"> </v>
      </c>
      <c r="AC21" s="1071"/>
      <c r="AD21" s="243"/>
    </row>
    <row r="22" spans="1:30" ht="21.75" customHeight="1" thickBot="1" x14ac:dyDescent="0.4">
      <c r="B22" s="1063"/>
      <c r="C22" s="1064"/>
      <c r="D22" s="1064"/>
      <c r="E22" s="1064"/>
      <c r="F22" s="1064"/>
      <c r="G22" s="1064"/>
      <c r="H22" s="1064"/>
      <c r="I22" s="1064"/>
      <c r="J22" s="1064"/>
      <c r="K22" s="1064"/>
      <c r="L22" s="1064"/>
      <c r="M22" s="384"/>
      <c r="N22" s="1066"/>
      <c r="O22" s="19"/>
      <c r="P22" s="388">
        <v>8</v>
      </c>
      <c r="Q22" s="1070" t="str">
        <f>IFERROR(VLOOKUP($O$6&amp;$P22,'Landscaping Source'!$A:$H,2,FALSE)," ")</f>
        <v xml:space="preserve"> </v>
      </c>
      <c r="R22" s="1070"/>
      <c r="S22" s="1070"/>
      <c r="T22" s="1071" t="str">
        <f>IFERROR(VLOOKUP($O$6&amp;$P22,'Landscaping Source'!$A:$H,3,FALSE)," ")</f>
        <v xml:space="preserve"> </v>
      </c>
      <c r="U22" s="1071"/>
      <c r="V22" s="1071"/>
      <c r="W22" s="391"/>
      <c r="X22" s="1071" t="str">
        <f>IFERROR(VLOOKUP($O$6&amp;$P22,'Landscaping Source'!$A:$H,4,FALSE)," ")</f>
        <v xml:space="preserve"> </v>
      </c>
      <c r="Y22" s="1071"/>
      <c r="Z22" s="1071" t="str">
        <f>IFERROR(VLOOKUP($O$6&amp;$P22,'Landscaping Source'!$A:$H,5,FALSE)," ")</f>
        <v xml:space="preserve"> </v>
      </c>
      <c r="AA22" s="1071"/>
      <c r="AB22" s="1071" t="str">
        <f>IFERROR(VLOOKUP($O$6&amp;$P22,'Landscaping Source'!$A:$H,6,FALSE)," ")</f>
        <v xml:space="preserve"> </v>
      </c>
      <c r="AC22" s="1071"/>
      <c r="AD22" s="243"/>
    </row>
    <row r="23" spans="1:30" ht="20.25" customHeight="1" thickBot="1" x14ac:dyDescent="0.4">
      <c r="B23" s="1069" t="str">
        <f>IF(N21="yes","Please select any below that apply","")</f>
        <v/>
      </c>
      <c r="C23" s="1069"/>
      <c r="D23" s="1069"/>
      <c r="E23" s="1069"/>
      <c r="F23" s="1069"/>
      <c r="G23" s="1069"/>
      <c r="H23" s="1069"/>
      <c r="I23" s="1069"/>
      <c r="J23" s="1069"/>
      <c r="K23" s="1069"/>
      <c r="L23" s="1069"/>
      <c r="M23" s="1069"/>
      <c r="N23" s="1069"/>
      <c r="O23" s="19"/>
      <c r="P23" s="388">
        <v>9</v>
      </c>
      <c r="Q23" s="1070" t="str">
        <f>IFERROR(VLOOKUP($O$6&amp;$P23,'Landscaping Source'!$A:$H,2,FALSE)," ")</f>
        <v xml:space="preserve"> </v>
      </c>
      <c r="R23" s="1070"/>
      <c r="S23" s="1070"/>
      <c r="T23" s="1071" t="str">
        <f>IFERROR(VLOOKUP($O$6&amp;$P23,'Landscaping Source'!$A:$H,3,FALSE)," ")</f>
        <v xml:space="preserve"> </v>
      </c>
      <c r="U23" s="1071"/>
      <c r="V23" s="1071"/>
      <c r="W23" s="391"/>
      <c r="X23" s="1071" t="str">
        <f>IFERROR(VLOOKUP($O$6&amp;$P23,'Landscaping Source'!$A:$H,4,FALSE)," ")</f>
        <v xml:space="preserve"> </v>
      </c>
      <c r="Y23" s="1071"/>
      <c r="Z23" s="1071" t="str">
        <f>IFERROR(VLOOKUP($O$6&amp;$P23,'Landscaping Source'!$A:$H,5,FALSE)," ")</f>
        <v xml:space="preserve"> </v>
      </c>
      <c r="AA23" s="1071"/>
      <c r="AB23" s="1071" t="str">
        <f>IFERROR(VLOOKUP($O$6&amp;$P23,'Landscaping Source'!$A:$H,6,FALSE)," ")</f>
        <v xml:space="preserve"> </v>
      </c>
      <c r="AC23" s="1071"/>
      <c r="AD23" s="243"/>
    </row>
    <row r="24" spans="1:30" s="230" customFormat="1" ht="20.25" customHeight="1" thickBot="1" x14ac:dyDescent="0.4">
      <c r="A24" s="182"/>
      <c r="B24" s="183" t="s">
        <v>694</v>
      </c>
      <c r="C24" s="1067" t="s">
        <v>699</v>
      </c>
      <c r="D24" s="1067"/>
      <c r="E24" s="1067"/>
      <c r="F24" s="1067"/>
      <c r="G24" s="1067"/>
      <c r="H24" s="254" t="s">
        <v>216</v>
      </c>
      <c r="I24" s="1068" t="str">
        <f>IF(H24="yes","       Please provide details here, if available","")</f>
        <v/>
      </c>
      <c r="J24" s="1068"/>
      <c r="K24" s="1068"/>
      <c r="L24" s="1068"/>
      <c r="M24" s="1068"/>
      <c r="N24" s="1068"/>
      <c r="O24" s="25"/>
      <c r="P24" s="388">
        <v>10</v>
      </c>
      <c r="Q24" s="1070" t="str">
        <f>IFERROR(VLOOKUP($O$6&amp;$P24,'Landscaping Source'!$A:$H,2,FALSE)," ")</f>
        <v xml:space="preserve"> </v>
      </c>
      <c r="R24" s="1070"/>
      <c r="S24" s="1070"/>
      <c r="T24" s="1071" t="str">
        <f>IFERROR(VLOOKUP($O$6&amp;$P24,'Landscaping Source'!$A:$H,3,FALSE)," ")</f>
        <v xml:space="preserve"> </v>
      </c>
      <c r="U24" s="1071"/>
      <c r="V24" s="1071"/>
      <c r="W24" s="391"/>
      <c r="X24" s="1071" t="str">
        <f>IFERROR(VLOOKUP($O$6&amp;$P24,'Landscaping Source'!$A:$H,4,FALSE)," ")</f>
        <v xml:space="preserve"> </v>
      </c>
      <c r="Y24" s="1071"/>
      <c r="Z24" s="1071" t="str">
        <f>IFERROR(VLOOKUP($O$6&amp;$P24,'Landscaping Source'!$A:$H,5,FALSE)," ")</f>
        <v xml:space="preserve"> </v>
      </c>
      <c r="AA24" s="1071"/>
      <c r="AB24" s="1071" t="str">
        <f>IFERROR(VLOOKUP($O$6&amp;$P24,'Landscaping Source'!$A:$H,6,FALSE)," ")</f>
        <v xml:space="preserve"> </v>
      </c>
      <c r="AC24" s="1071"/>
      <c r="AD24" s="243"/>
    </row>
    <row r="25" spans="1:30" s="230" customFormat="1" ht="20.25" customHeight="1" thickBot="1" x14ac:dyDescent="0.4">
      <c r="A25" s="182"/>
      <c r="B25" s="183" t="s">
        <v>694</v>
      </c>
      <c r="C25" s="1067" t="s">
        <v>700</v>
      </c>
      <c r="D25" s="1067"/>
      <c r="E25" s="1067"/>
      <c r="F25" s="1067"/>
      <c r="G25" s="1067"/>
      <c r="H25" s="254" t="s">
        <v>216</v>
      </c>
      <c r="I25" s="1068" t="str">
        <f t="shared" ref="I25:I27" si="1">IF(H25="yes","       Please provide details here, if available","")</f>
        <v/>
      </c>
      <c r="J25" s="1068"/>
      <c r="K25" s="1068"/>
      <c r="L25" s="1068"/>
      <c r="M25" s="1068"/>
      <c r="N25" s="1068"/>
      <c r="O25" s="25"/>
      <c r="P25" s="388">
        <v>11</v>
      </c>
      <c r="Q25" s="1070" t="str">
        <f>IFERROR(VLOOKUP($O$6&amp;$P25,'Landscaping Source'!$A:$H,2,FALSE)," ")</f>
        <v xml:space="preserve"> </v>
      </c>
      <c r="R25" s="1070"/>
      <c r="S25" s="1070"/>
      <c r="T25" s="1071" t="str">
        <f>IFERROR(VLOOKUP($O$6&amp;$P25,'Landscaping Source'!$A:$H,3,FALSE)," ")</f>
        <v xml:space="preserve"> </v>
      </c>
      <c r="U25" s="1071"/>
      <c r="V25" s="1071"/>
      <c r="W25" s="391"/>
      <c r="X25" s="1071" t="str">
        <f>IFERROR(VLOOKUP($O$6&amp;$P25,'Landscaping Source'!$A:$H,4,FALSE)," ")</f>
        <v xml:space="preserve"> </v>
      </c>
      <c r="Y25" s="1071"/>
      <c r="Z25" s="1071" t="str">
        <f>IFERROR(VLOOKUP($O$6&amp;$P25,'Landscaping Source'!$A:$H,5,FALSE)," ")</f>
        <v xml:space="preserve"> </v>
      </c>
      <c r="AA25" s="1071"/>
      <c r="AB25" s="1071" t="str">
        <f>IFERROR(VLOOKUP($O$6&amp;$P25,'Landscaping Source'!$A:$H,6,FALSE)," ")</f>
        <v xml:space="preserve"> </v>
      </c>
      <c r="AC25" s="1071"/>
      <c r="AD25" s="243"/>
    </row>
    <row r="26" spans="1:30" s="230" customFormat="1" ht="20.25" customHeight="1" thickBot="1" x14ac:dyDescent="0.4">
      <c r="A26" s="182"/>
      <c r="B26" s="183" t="s">
        <v>694</v>
      </c>
      <c r="C26" s="1067" t="s">
        <v>701</v>
      </c>
      <c r="D26" s="1067"/>
      <c r="E26" s="1067"/>
      <c r="F26" s="1067"/>
      <c r="G26" s="1067"/>
      <c r="H26" s="254" t="s">
        <v>216</v>
      </c>
      <c r="I26" s="1068" t="str">
        <f t="shared" si="1"/>
        <v/>
      </c>
      <c r="J26" s="1068"/>
      <c r="K26" s="1068"/>
      <c r="L26" s="1068"/>
      <c r="M26" s="1068"/>
      <c r="N26" s="1068"/>
      <c r="O26" s="25"/>
      <c r="P26" s="388">
        <v>12</v>
      </c>
      <c r="Q26" s="1070" t="str">
        <f>IFERROR(VLOOKUP($O$6&amp;$P26,'Landscaping Source'!$A:$H,2,FALSE)," ")</f>
        <v xml:space="preserve"> </v>
      </c>
      <c r="R26" s="1070"/>
      <c r="S26" s="1070"/>
      <c r="T26" s="1071" t="str">
        <f>IFERROR(VLOOKUP($O$6&amp;$P26,'Landscaping Source'!$A:$H,3,FALSE)," ")</f>
        <v xml:space="preserve"> </v>
      </c>
      <c r="U26" s="1071"/>
      <c r="V26" s="1071"/>
      <c r="W26" s="391"/>
      <c r="X26" s="1071" t="str">
        <f>IFERROR(VLOOKUP($O$6&amp;$P26,'Landscaping Source'!$A:$H,4,FALSE)," ")</f>
        <v xml:space="preserve"> </v>
      </c>
      <c r="Y26" s="1071"/>
      <c r="Z26" s="1071" t="str">
        <f>IFERROR(VLOOKUP($O$6&amp;$P26,'Landscaping Source'!$A:$H,5,FALSE)," ")</f>
        <v xml:space="preserve"> </v>
      </c>
      <c r="AA26" s="1071"/>
      <c r="AB26" s="1071" t="str">
        <f>IFERROR(VLOOKUP($O$6&amp;$P26,'Landscaping Source'!$A:$H,6,FALSE)," ")</f>
        <v xml:space="preserve"> </v>
      </c>
      <c r="AC26" s="1071"/>
      <c r="AD26" s="243"/>
    </row>
    <row r="27" spans="1:30" s="230" customFormat="1" ht="20.25" customHeight="1" thickBot="1" x14ac:dyDescent="0.4">
      <c r="A27" s="182"/>
      <c r="B27" s="183" t="s">
        <v>694</v>
      </c>
      <c r="C27" s="1067" t="s">
        <v>337</v>
      </c>
      <c r="D27" s="1067"/>
      <c r="E27" s="1067"/>
      <c r="F27" s="1067"/>
      <c r="G27" s="1067"/>
      <c r="H27" s="254" t="s">
        <v>216</v>
      </c>
      <c r="I27" s="1068" t="str">
        <f t="shared" si="1"/>
        <v/>
      </c>
      <c r="J27" s="1068"/>
      <c r="K27" s="1068"/>
      <c r="L27" s="1068"/>
      <c r="M27" s="1068"/>
      <c r="N27" s="1068"/>
      <c r="O27" s="25"/>
      <c r="P27" s="388">
        <v>13</v>
      </c>
      <c r="Q27" s="1070" t="str">
        <f>IFERROR(VLOOKUP($O$6&amp;$P27,'Landscaping Source'!$A:$H,2,FALSE)," ")</f>
        <v xml:space="preserve"> </v>
      </c>
      <c r="R27" s="1070"/>
      <c r="S27" s="1070"/>
      <c r="T27" s="1071" t="str">
        <f>IFERROR(VLOOKUP($O$6&amp;$P27,'Landscaping Source'!$A:$H,3,FALSE)," ")</f>
        <v xml:space="preserve"> </v>
      </c>
      <c r="U27" s="1071"/>
      <c r="V27" s="1071"/>
      <c r="W27" s="391"/>
      <c r="X27" s="1071" t="str">
        <f>IFERROR(VLOOKUP($O$6&amp;$P27,'Landscaping Source'!$A:$H,4,FALSE)," ")</f>
        <v xml:space="preserve"> </v>
      </c>
      <c r="Y27" s="1071"/>
      <c r="Z27" s="1071" t="str">
        <f>IFERROR(VLOOKUP($O$6&amp;$P27,'Landscaping Source'!$A:$H,5,FALSE)," ")</f>
        <v xml:space="preserve"> </v>
      </c>
      <c r="AA27" s="1071"/>
      <c r="AB27" s="1071" t="str">
        <f>IFERROR(VLOOKUP($O$6&amp;$P27,'Landscaping Source'!$A:$H,6,FALSE)," ")</f>
        <v xml:space="preserve"> </v>
      </c>
      <c r="AC27" s="1071"/>
      <c r="AD27" s="243"/>
    </row>
    <row r="28" spans="1:30" ht="20.25" customHeight="1" thickBot="1" x14ac:dyDescent="0.4">
      <c r="O28" s="19"/>
      <c r="P28" s="388">
        <v>14</v>
      </c>
      <c r="Q28" s="1070" t="str">
        <f>IFERROR(VLOOKUP($O$6&amp;$P28,'Landscaping Source'!$A:$H,2,FALSE)," ")</f>
        <v xml:space="preserve"> </v>
      </c>
      <c r="R28" s="1070"/>
      <c r="S28" s="1070"/>
      <c r="T28" s="1071" t="str">
        <f>IFERROR(VLOOKUP($O$6&amp;$P28,'Landscaping Source'!$A:$H,3,FALSE)," ")</f>
        <v xml:space="preserve"> </v>
      </c>
      <c r="U28" s="1071"/>
      <c r="V28" s="1071"/>
      <c r="W28" s="391"/>
      <c r="X28" s="1071" t="str">
        <f>IFERROR(VLOOKUP($O$6&amp;$P28,'Landscaping Source'!$A:$H,4,FALSE)," ")</f>
        <v xml:space="preserve"> </v>
      </c>
      <c r="Y28" s="1071"/>
      <c r="Z28" s="1071" t="str">
        <f>IFERROR(VLOOKUP($O$6&amp;$P28,'Landscaping Source'!$A:$H,5,FALSE)," ")</f>
        <v xml:space="preserve"> </v>
      </c>
      <c r="AA28" s="1071"/>
      <c r="AB28" s="1071" t="str">
        <f>IFERROR(VLOOKUP($O$6&amp;$P28,'Landscaping Source'!$A:$H,6,FALSE)," ")</f>
        <v xml:space="preserve"> </v>
      </c>
      <c r="AC28" s="1071"/>
      <c r="AD28" s="243"/>
    </row>
    <row r="29" spans="1:30" ht="20.25" customHeight="1" thickBot="1" x14ac:dyDescent="0.4">
      <c r="B29" s="1059" t="s">
        <v>702</v>
      </c>
      <c r="C29" s="1059"/>
      <c r="D29" s="1059"/>
      <c r="E29" s="1059"/>
      <c r="F29" s="1059"/>
      <c r="G29" s="1059"/>
      <c r="H29" s="1059"/>
      <c r="I29" s="1059"/>
      <c r="J29" s="1059"/>
      <c r="K29" s="1059"/>
      <c r="L29" s="1059"/>
      <c r="M29" s="393"/>
      <c r="N29" s="1065" t="s">
        <v>216</v>
      </c>
      <c r="O29" s="19"/>
      <c r="P29" s="388">
        <v>15</v>
      </c>
      <c r="Q29" s="1070" t="str">
        <f>IFERROR(VLOOKUP($O$6&amp;$P29,'Landscaping Source'!$A:$H,2,FALSE)," ")</f>
        <v xml:space="preserve"> </v>
      </c>
      <c r="R29" s="1070"/>
      <c r="S29" s="1070"/>
      <c r="T29" s="1071" t="str">
        <f>IFERROR(VLOOKUP($O$6&amp;$P29,'Landscaping Source'!$A:$H,3,FALSE)," ")</f>
        <v xml:space="preserve"> </v>
      </c>
      <c r="U29" s="1071"/>
      <c r="V29" s="1071"/>
      <c r="W29" s="391"/>
      <c r="X29" s="1071" t="str">
        <f>IFERROR(VLOOKUP($O$6&amp;$P29,'Landscaping Source'!$A:$H,4,FALSE)," ")</f>
        <v xml:space="preserve"> </v>
      </c>
      <c r="Y29" s="1071"/>
      <c r="Z29" s="1071" t="str">
        <f>IFERROR(VLOOKUP($O$6&amp;$P29,'Landscaping Source'!$A:$H,5,FALSE)," ")</f>
        <v xml:space="preserve"> </v>
      </c>
      <c r="AA29" s="1071"/>
      <c r="AB29" s="1071" t="str">
        <f>IFERROR(VLOOKUP($O$6&amp;$P29,'Landscaping Source'!$A:$H,6,FALSE)," ")</f>
        <v xml:space="preserve"> </v>
      </c>
      <c r="AC29" s="1071"/>
      <c r="AD29" s="243"/>
    </row>
    <row r="30" spans="1:30" ht="21.75" customHeight="1" thickBot="1" x14ac:dyDescent="0.4">
      <c r="B30" s="1060"/>
      <c r="C30" s="1060"/>
      <c r="D30" s="1060"/>
      <c r="E30" s="1060"/>
      <c r="F30" s="1060"/>
      <c r="G30" s="1060"/>
      <c r="H30" s="1060"/>
      <c r="I30" s="1060"/>
      <c r="J30" s="1060"/>
      <c r="K30" s="1060"/>
      <c r="L30" s="1060"/>
      <c r="M30" s="390"/>
      <c r="N30" s="1066"/>
      <c r="P30" s="1056" t="s">
        <v>681</v>
      </c>
      <c r="Q30" s="1056"/>
      <c r="R30" s="1056"/>
      <c r="S30" s="1056"/>
      <c r="T30" s="1056"/>
      <c r="U30" s="1056"/>
      <c r="V30" s="1056"/>
      <c r="W30" s="1056"/>
      <c r="X30" s="1056"/>
      <c r="Y30" s="1056"/>
      <c r="Z30" s="1056"/>
      <c r="AA30" s="1056"/>
      <c r="AB30" s="1056"/>
      <c r="AC30" s="1056"/>
      <c r="AD30" s="1056"/>
    </row>
    <row r="31" spans="1:30" ht="15.75" customHeight="1" x14ac:dyDescent="0.35">
      <c r="B31" s="1057" t="str">
        <f>IF(N29="yes","Please describe reduction strategies underway, if any","")</f>
        <v/>
      </c>
      <c r="C31" s="1057"/>
      <c r="D31" s="1057"/>
      <c r="E31" s="1057"/>
      <c r="F31" s="1057"/>
      <c r="G31" s="1057"/>
      <c r="H31" s="1057"/>
      <c r="I31" s="1057"/>
      <c r="J31" s="1057"/>
      <c r="K31" s="1057"/>
      <c r="L31" s="1057"/>
      <c r="M31" s="1057"/>
      <c r="N31" s="1057"/>
      <c r="P31" s="1052" t="s">
        <v>650</v>
      </c>
      <c r="Q31" s="1052"/>
      <c r="R31" s="1052"/>
      <c r="S31" s="1052"/>
      <c r="T31" s="1052" t="s">
        <v>677</v>
      </c>
      <c r="U31" s="1052"/>
      <c r="V31" s="1052"/>
      <c r="W31" s="19"/>
      <c r="X31" s="1054" t="s">
        <v>678</v>
      </c>
      <c r="Y31" s="1052"/>
      <c r="Z31" s="1054" t="s">
        <v>679</v>
      </c>
      <c r="AA31" s="1054"/>
      <c r="AB31" s="1054" t="s">
        <v>680</v>
      </c>
      <c r="AC31" s="1054"/>
      <c r="AD31" s="1052" t="s">
        <v>278</v>
      </c>
    </row>
    <row r="32" spans="1:30" ht="20.25" customHeight="1" thickBot="1" x14ac:dyDescent="0.4">
      <c r="B32" s="1058"/>
      <c r="C32" s="1058"/>
      <c r="D32" s="1058"/>
      <c r="E32" s="1058"/>
      <c r="F32" s="1058"/>
      <c r="G32" s="1058"/>
      <c r="H32" s="1058"/>
      <c r="I32" s="1058"/>
      <c r="J32" s="1058"/>
      <c r="K32" s="1058"/>
      <c r="L32" s="1058"/>
      <c r="M32" s="1058"/>
      <c r="N32" s="1058"/>
      <c r="P32" s="1053"/>
      <c r="Q32" s="1053"/>
      <c r="R32" s="1053"/>
      <c r="S32" s="1053"/>
      <c r="T32" s="1053"/>
      <c r="U32" s="1053"/>
      <c r="V32" s="1053"/>
      <c r="W32" s="157"/>
      <c r="X32" s="1053"/>
      <c r="Y32" s="1053"/>
      <c r="Z32" s="1055"/>
      <c r="AA32" s="1055"/>
      <c r="AB32" s="1055"/>
      <c r="AC32" s="1055"/>
      <c r="AD32" s="1053"/>
    </row>
    <row r="33" spans="2:30" ht="20.25" customHeight="1" thickBot="1" x14ac:dyDescent="0.4">
      <c r="B33" s="1058"/>
      <c r="C33" s="1058"/>
      <c r="D33" s="1058"/>
      <c r="E33" s="1058"/>
      <c r="F33" s="1058"/>
      <c r="G33" s="1058"/>
      <c r="H33" s="1058"/>
      <c r="I33" s="1058"/>
      <c r="J33" s="1058"/>
      <c r="K33" s="1058"/>
      <c r="L33" s="1058"/>
      <c r="M33" s="1058"/>
      <c r="N33" s="1058"/>
      <c r="P33" s="1049"/>
      <c r="Q33" s="1049"/>
      <c r="R33" s="1049"/>
      <c r="S33" s="1049"/>
      <c r="T33" s="1049"/>
      <c r="U33" s="1049"/>
      <c r="V33" s="1049"/>
      <c r="W33" s="244"/>
      <c r="X33" s="1049"/>
      <c r="Y33" s="1049"/>
      <c r="Z33" s="1049"/>
      <c r="AA33" s="1049"/>
      <c r="AB33" s="1049"/>
      <c r="AC33" s="1049"/>
      <c r="AD33" s="244"/>
    </row>
    <row r="34" spans="2:30" ht="20.25" customHeight="1" thickBot="1" x14ac:dyDescent="0.4">
      <c r="B34" s="1058"/>
      <c r="C34" s="1058"/>
      <c r="D34" s="1058"/>
      <c r="E34" s="1058"/>
      <c r="F34" s="1058"/>
      <c r="G34" s="1058"/>
      <c r="H34" s="1058"/>
      <c r="I34" s="1058"/>
      <c r="J34" s="1058"/>
      <c r="K34" s="1058"/>
      <c r="L34" s="1058"/>
      <c r="M34" s="1058"/>
      <c r="N34" s="1058"/>
      <c r="P34" s="1049"/>
      <c r="Q34" s="1049"/>
      <c r="R34" s="1049"/>
      <c r="S34" s="1049"/>
      <c r="T34" s="1049"/>
      <c r="U34" s="1049"/>
      <c r="V34" s="1049"/>
      <c r="W34" s="244"/>
      <c r="X34" s="1049"/>
      <c r="Y34" s="1049"/>
      <c r="Z34" s="1049"/>
      <c r="AA34" s="1049"/>
      <c r="AB34" s="1049"/>
      <c r="AC34" s="1049"/>
      <c r="AD34" s="244"/>
    </row>
    <row r="35" spans="2:30" ht="20.25" customHeight="1" thickBot="1" x14ac:dyDescent="0.4">
      <c r="P35" s="1049"/>
      <c r="Q35" s="1049"/>
      <c r="R35" s="1049"/>
      <c r="S35" s="1049"/>
      <c r="T35" s="1049"/>
      <c r="U35" s="1049"/>
      <c r="V35" s="1049"/>
      <c r="W35" s="244"/>
      <c r="X35" s="1049"/>
      <c r="Y35" s="1049"/>
      <c r="Z35" s="1049"/>
      <c r="AA35" s="1049"/>
      <c r="AB35" s="1049"/>
      <c r="AC35" s="1049"/>
      <c r="AD35" s="244"/>
    </row>
    <row r="36" spans="2:30" ht="19.5" customHeight="1" thickBot="1" x14ac:dyDescent="0.4">
      <c r="P36" s="1049"/>
      <c r="Q36" s="1049"/>
      <c r="R36" s="1049"/>
      <c r="S36" s="1049"/>
      <c r="T36" s="1049"/>
      <c r="U36" s="1049"/>
      <c r="V36" s="1049"/>
      <c r="W36" s="245"/>
      <c r="X36" s="1049"/>
      <c r="Y36" s="1049"/>
      <c r="Z36" s="1049"/>
      <c r="AA36" s="1049"/>
      <c r="AB36" s="1049"/>
      <c r="AC36" s="1049"/>
      <c r="AD36" s="245"/>
    </row>
    <row r="37" spans="2:30" ht="19.5" customHeight="1" thickBot="1" x14ac:dyDescent="0.4">
      <c r="P37" s="1049"/>
      <c r="Q37" s="1049"/>
      <c r="R37" s="1049"/>
      <c r="S37" s="1049"/>
      <c r="T37" s="1049"/>
      <c r="U37" s="1049"/>
      <c r="V37" s="1049"/>
      <c r="W37" s="245"/>
      <c r="X37" s="1049"/>
      <c r="Y37" s="1049"/>
      <c r="Z37" s="1049"/>
      <c r="AA37" s="1049"/>
      <c r="AB37" s="1049"/>
      <c r="AC37" s="1049"/>
      <c r="AD37" s="245"/>
    </row>
    <row r="209" x14ac:dyDescent="0.35"/>
  </sheetData>
  <sheetProtection selectLockedCells="1"/>
  <mergeCells count="144">
    <mergeCell ref="Z16:AA16"/>
    <mergeCell ref="Z17:AA17"/>
    <mergeCell ref="Z18:AA18"/>
    <mergeCell ref="AB26:AC26"/>
    <mergeCell ref="AB27:AC27"/>
    <mergeCell ref="AB28:AC28"/>
    <mergeCell ref="AB29:AC29"/>
    <mergeCell ref="Z24:AA24"/>
    <mergeCell ref="Z25:AA25"/>
    <mergeCell ref="Z26:AA26"/>
    <mergeCell ref="Z27:AA27"/>
    <mergeCell ref="Z28:AA28"/>
    <mergeCell ref="AB15:AC15"/>
    <mergeCell ref="AB16:AC16"/>
    <mergeCell ref="AB17:AC17"/>
    <mergeCell ref="AB18:AC18"/>
    <mergeCell ref="AB19:AC19"/>
    <mergeCell ref="AB20:AC20"/>
    <mergeCell ref="AB21:AC21"/>
    <mergeCell ref="AB22:AC22"/>
    <mergeCell ref="AB23:AC23"/>
    <mergeCell ref="X17:Y17"/>
    <mergeCell ref="X18:Y18"/>
    <mergeCell ref="X19:Y19"/>
    <mergeCell ref="X20:Y20"/>
    <mergeCell ref="X21:Y21"/>
    <mergeCell ref="X22:Y22"/>
    <mergeCell ref="X23:Y23"/>
    <mergeCell ref="X24:Y24"/>
    <mergeCell ref="X25:Y25"/>
    <mergeCell ref="B13:L14"/>
    <mergeCell ref="N13:N14"/>
    <mergeCell ref="B15:N15"/>
    <mergeCell ref="C24:G24"/>
    <mergeCell ref="C25:G25"/>
    <mergeCell ref="Q28:S28"/>
    <mergeCell ref="Q29:S29"/>
    <mergeCell ref="T15:V15"/>
    <mergeCell ref="T16:V16"/>
    <mergeCell ref="T17:V17"/>
    <mergeCell ref="T18:V18"/>
    <mergeCell ref="T19:V19"/>
    <mergeCell ref="T20:V20"/>
    <mergeCell ref="T21:V21"/>
    <mergeCell ref="T22:V22"/>
    <mergeCell ref="T23:V23"/>
    <mergeCell ref="T24:V24"/>
    <mergeCell ref="T25:V25"/>
    <mergeCell ref="T26:V26"/>
    <mergeCell ref="T27:V27"/>
    <mergeCell ref="T28:V28"/>
    <mergeCell ref="Q16:S16"/>
    <mergeCell ref="Q17:S17"/>
    <mergeCell ref="Q18:S18"/>
    <mergeCell ref="AD13:AD14"/>
    <mergeCell ref="Q23:S23"/>
    <mergeCell ref="Q24:S24"/>
    <mergeCell ref="Q25:S25"/>
    <mergeCell ref="Z23:AA23"/>
    <mergeCell ref="Z21:AA21"/>
    <mergeCell ref="Z22:AA22"/>
    <mergeCell ref="P11:AD11"/>
    <mergeCell ref="P12:AD12"/>
    <mergeCell ref="P13:S14"/>
    <mergeCell ref="T13:V14"/>
    <mergeCell ref="X13:Y14"/>
    <mergeCell ref="Z13:AA14"/>
    <mergeCell ref="AB13:AC14"/>
    <mergeCell ref="Z15:AA15"/>
    <mergeCell ref="Q19:S19"/>
    <mergeCell ref="Q20:S20"/>
    <mergeCell ref="Q21:S21"/>
    <mergeCell ref="Q22:S22"/>
    <mergeCell ref="Q15:S15"/>
    <mergeCell ref="Z19:AA19"/>
    <mergeCell ref="Z20:AA20"/>
    <mergeCell ref="X15:Y15"/>
    <mergeCell ref="X16:Y16"/>
    <mergeCell ref="B1:AD1"/>
    <mergeCell ref="D2:AC3"/>
    <mergeCell ref="L6:N6"/>
    <mergeCell ref="O6:P6"/>
    <mergeCell ref="X8:AB9"/>
    <mergeCell ref="B12:N12"/>
    <mergeCell ref="B2:C4"/>
    <mergeCell ref="B11:N11"/>
    <mergeCell ref="D4:AD4"/>
    <mergeCell ref="A10:AC10"/>
    <mergeCell ref="D8:V9"/>
    <mergeCell ref="P30:AD30"/>
    <mergeCell ref="B31:N31"/>
    <mergeCell ref="B32:N34"/>
    <mergeCell ref="B29:L30"/>
    <mergeCell ref="B21:L22"/>
    <mergeCell ref="N21:N22"/>
    <mergeCell ref="C26:G26"/>
    <mergeCell ref="C27:G27"/>
    <mergeCell ref="I24:N24"/>
    <mergeCell ref="I25:N25"/>
    <mergeCell ref="I26:N26"/>
    <mergeCell ref="I27:N27"/>
    <mergeCell ref="N29:N30"/>
    <mergeCell ref="B23:N23"/>
    <mergeCell ref="Q26:S26"/>
    <mergeCell ref="Q27:S27"/>
    <mergeCell ref="T29:V29"/>
    <mergeCell ref="X26:Y26"/>
    <mergeCell ref="X27:Y27"/>
    <mergeCell ref="X28:Y28"/>
    <mergeCell ref="X29:Y29"/>
    <mergeCell ref="Z29:AA29"/>
    <mergeCell ref="AB24:AC24"/>
    <mergeCell ref="AB25:AC25"/>
    <mergeCell ref="P31:S32"/>
    <mergeCell ref="T31:V32"/>
    <mergeCell ref="X31:Y32"/>
    <mergeCell ref="Z31:AA32"/>
    <mergeCell ref="AB31:AC32"/>
    <mergeCell ref="AD31:AD32"/>
    <mergeCell ref="P33:S33"/>
    <mergeCell ref="P34:S34"/>
    <mergeCell ref="P35:S35"/>
    <mergeCell ref="Z33:AA33"/>
    <mergeCell ref="Z34:AA34"/>
    <mergeCell ref="Z35:AA35"/>
    <mergeCell ref="Z36:AA36"/>
    <mergeCell ref="Z37:AA37"/>
    <mergeCell ref="AB33:AC33"/>
    <mergeCell ref="AB34:AC34"/>
    <mergeCell ref="AB35:AC35"/>
    <mergeCell ref="AB36:AC36"/>
    <mergeCell ref="AB37:AC37"/>
    <mergeCell ref="P36:S36"/>
    <mergeCell ref="P37:S37"/>
    <mergeCell ref="T33:V33"/>
    <mergeCell ref="T34:V34"/>
    <mergeCell ref="T35:V35"/>
    <mergeCell ref="T36:V36"/>
    <mergeCell ref="T37:V37"/>
    <mergeCell ref="X33:Y33"/>
    <mergeCell ref="X34:Y34"/>
    <mergeCell ref="X35:Y35"/>
    <mergeCell ref="X36:Y36"/>
    <mergeCell ref="X37:Y37"/>
  </mergeCells>
  <conditionalFormatting sqref="B15 B16:N19">
    <cfRule type="expression" dxfId="14" priority="25">
      <formula>$N$13&lt;&gt;"yes"</formula>
    </cfRule>
  </conditionalFormatting>
  <conditionalFormatting sqref="B15">
    <cfRule type="containsText" dxfId="13" priority="63" operator="containsText" text="Which of the following equipment do you operate?">
      <formula>NOT(ISERROR(SEARCH("Which of the following equipment do you operate?",B15)))</formula>
    </cfRule>
  </conditionalFormatting>
  <conditionalFormatting sqref="B16:B19">
    <cfRule type="expression" dxfId="12" priority="65">
      <formula>B15=" "</formula>
    </cfRule>
  </conditionalFormatting>
  <conditionalFormatting sqref="B24:B27">
    <cfRule type="expression" dxfId="11" priority="56">
      <formula>B23=" "</formula>
    </cfRule>
  </conditionalFormatting>
  <conditionalFormatting sqref="B31:B32">
    <cfRule type="expression" dxfId="10" priority="41">
      <formula>$N$29="yes"</formula>
    </cfRule>
    <cfRule type="containsText" dxfId="9" priority="76" operator="containsText" text="Please describe reduction strategies underway, if any">
      <formula>NOT(ISERROR(SEARCH("Please describe reduction strategies underway, if any",B31)))</formula>
    </cfRule>
  </conditionalFormatting>
  <conditionalFormatting sqref="B23:N23">
    <cfRule type="expression" dxfId="8" priority="46">
      <formula>$N$21="yes"</formula>
    </cfRule>
  </conditionalFormatting>
  <conditionalFormatting sqref="B23:N27">
    <cfRule type="expression" dxfId="7" priority="45">
      <formula>$N$21&lt;&gt;"yes"</formula>
    </cfRule>
  </conditionalFormatting>
  <conditionalFormatting sqref="B24:N27">
    <cfRule type="expression" dxfId="6" priority="27">
      <formula>$N$21="yes"</formula>
    </cfRule>
  </conditionalFormatting>
  <conditionalFormatting sqref="C16:C19">
    <cfRule type="containsText" dxfId="5" priority="59" operator="containsText" text="Which of the following equipment do you operate?">
      <formula>NOT(ISERROR(SEARCH("Which of the following equipment do you operate?",C16)))</formula>
    </cfRule>
  </conditionalFormatting>
  <conditionalFormatting sqref="C24:C27">
    <cfRule type="containsText" dxfId="4" priority="48" operator="containsText" text="Which of the following equipment do you operate?">
      <formula>NOT(ISERROR(SEARCH("Which of the following equipment do you operate?",C24)))</formula>
    </cfRule>
  </conditionalFormatting>
  <conditionalFormatting sqref="C25:C27">
    <cfRule type="expression" dxfId="3" priority="47">
      <formula>$N$21&lt;&gt;"yes"</formula>
    </cfRule>
  </conditionalFormatting>
  <conditionalFormatting sqref="G16:G19">
    <cfRule type="containsText" dxfId="2" priority="71" operator="containsText" text="Please provide details here, if available (e.g. # of mowers, fuel type, etc.)">
      <formula>NOT(ISERROR(SEARCH("Please provide details here, if available (e.g. # of mowers, fuel type, etc.)",G16)))</formula>
    </cfRule>
  </conditionalFormatting>
  <conditionalFormatting sqref="I24:M27">
    <cfRule type="expression" dxfId="1" priority="43">
      <formula>H24="yes"</formula>
    </cfRule>
  </conditionalFormatting>
  <conditionalFormatting sqref="N24:N27">
    <cfRule type="expression" dxfId="0" priority="78">
      <formula>L24="yes"</formula>
    </cfRule>
  </conditionalFormatting>
  <pageMargins left="0.7" right="0.7" top="0.75" bottom="0.75" header="0.3" footer="0.3"/>
  <pageSetup orientation="portrait" r:id="rId1"/>
  <ignoredErrors>
    <ignoredError sqref="N24 B31 J24:L24 H16:L16 N16 G17:N19 G16 M16" unlockedFormula="1"/>
  </ignoredError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800-000000000000}">
          <x14:formula1>
            <xm:f>Source!$T$1:$T$4</xm:f>
          </x14:formula1>
          <xm:sqref>N21:N22 N29:N30 N13:N14 E16:F19 H24:H27 F25:F27</xm:sqref>
        </x14:dataValidation>
        <x14:dataValidation type="list" allowBlank="1" showInputMessage="1" showErrorMessage="1" xr:uid="{00000000-0002-0000-1800-000001000000}">
          <x14:formula1>
            <xm:f>Source!$AD$1:$AD$4</xm:f>
          </x14:formula1>
          <xm:sqref>X8</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M179"/>
  <sheetViews>
    <sheetView zoomScale="70" zoomScaleNormal="70" workbookViewId="0">
      <pane ySplit="1" topLeftCell="A2" activePane="bottomLeft" state="frozen"/>
      <selection pane="bottomLeft" activeCell="E113" sqref="E113"/>
    </sheetView>
  </sheetViews>
  <sheetFormatPr defaultColWidth="9.1796875" defaultRowHeight="14.5" x14ac:dyDescent="0.35"/>
  <cols>
    <col min="1" max="1" width="44.7265625" bestFit="1" customWidth="1"/>
    <col min="2" max="2" width="14.36328125" customWidth="1"/>
    <col min="3" max="3" width="29.81640625" customWidth="1"/>
    <col min="4" max="4" width="47.1796875" style="228" customWidth="1"/>
    <col min="5" max="5" width="35.81640625" style="228" customWidth="1"/>
    <col min="6" max="6" width="23.453125" style="228" customWidth="1"/>
    <col min="7" max="8" width="29.453125" style="228" customWidth="1"/>
    <col min="9" max="39" width="9.1796875" style="25"/>
    <col min="40" max="16384" width="9.1796875" style="22"/>
  </cols>
  <sheetData>
    <row r="1" spans="1:39" ht="59.25" customHeight="1" x14ac:dyDescent="0.35">
      <c r="A1" s="232" t="s">
        <v>651</v>
      </c>
      <c r="B1" s="231" t="s">
        <v>386</v>
      </c>
      <c r="C1" s="231" t="s">
        <v>385</v>
      </c>
      <c r="D1" s="231" t="s">
        <v>650</v>
      </c>
      <c r="E1" s="219" t="s">
        <v>677</v>
      </c>
      <c r="F1" s="219" t="s">
        <v>703</v>
      </c>
      <c r="G1" s="219" t="s">
        <v>704</v>
      </c>
      <c r="H1" s="220" t="s">
        <v>680</v>
      </c>
    </row>
    <row r="2" spans="1:39" s="223" customFormat="1" ht="29" x14ac:dyDescent="0.35">
      <c r="A2" s="221" t="str">
        <f>C2&amp;B2</f>
        <v>Bristol Community College1</v>
      </c>
      <c r="B2" s="221">
        <v>1</v>
      </c>
      <c r="C2" s="453" t="s">
        <v>708</v>
      </c>
      <c r="D2" s="440" t="s">
        <v>708</v>
      </c>
      <c r="E2" s="440" t="s">
        <v>1369</v>
      </c>
      <c r="F2" s="483">
        <v>5.7000000000000002E-2</v>
      </c>
      <c r="G2" s="484">
        <v>2019</v>
      </c>
      <c r="H2" s="485" t="s">
        <v>705</v>
      </c>
      <c r="I2" s="222"/>
      <c r="J2" s="222"/>
      <c r="K2" s="222"/>
      <c r="L2" s="222"/>
      <c r="M2" s="222"/>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222"/>
    </row>
    <row r="3" spans="1:39" s="223" customFormat="1" ht="29.15" customHeight="1" x14ac:dyDescent="0.35">
      <c r="A3" s="221" t="str">
        <f>C3&amp;B3</f>
        <v>Bristol Community College2</v>
      </c>
      <c r="B3" s="221">
        <v>2</v>
      </c>
      <c r="C3" s="453" t="s">
        <v>708</v>
      </c>
      <c r="D3" s="440" t="s">
        <v>708</v>
      </c>
      <c r="E3" s="440" t="s">
        <v>1367</v>
      </c>
      <c r="F3" s="446"/>
      <c r="G3" s="486">
        <v>2016</v>
      </c>
      <c r="H3" s="440" t="s">
        <v>705</v>
      </c>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row>
    <row r="4" spans="1:39" s="223" customFormat="1" ht="29" x14ac:dyDescent="0.35">
      <c r="A4" s="221" t="str">
        <f>C4&amp;B4</f>
        <v>Cape Cod Community College1</v>
      </c>
      <c r="B4" s="221">
        <v>1</v>
      </c>
      <c r="C4" s="496" t="s">
        <v>419</v>
      </c>
      <c r="D4" s="401" t="s">
        <v>1988</v>
      </c>
      <c r="E4" s="401" t="s">
        <v>675</v>
      </c>
      <c r="F4" s="921">
        <v>2</v>
      </c>
      <c r="G4" s="491">
        <v>2020</v>
      </c>
      <c r="H4" s="401" t="s">
        <v>705</v>
      </c>
      <c r="I4" s="222"/>
      <c r="J4" s="222"/>
      <c r="K4" s="222"/>
      <c r="L4" s="222"/>
      <c r="M4" s="222"/>
      <c r="N4" s="222"/>
      <c r="O4" s="222"/>
      <c r="P4" s="222"/>
      <c r="Q4" s="222"/>
      <c r="R4" s="222"/>
      <c r="S4" s="222"/>
      <c r="T4" s="222"/>
      <c r="U4" s="222"/>
      <c r="V4" s="222"/>
      <c r="W4" s="222"/>
      <c r="X4" s="222"/>
      <c r="Y4" s="222"/>
      <c r="Z4" s="222"/>
      <c r="AA4" s="222"/>
      <c r="AB4" s="222"/>
      <c r="AC4" s="222"/>
      <c r="AD4" s="222"/>
      <c r="AE4" s="222"/>
      <c r="AF4" s="222"/>
      <c r="AG4" s="222"/>
      <c r="AH4" s="222"/>
      <c r="AI4" s="222"/>
      <c r="AJ4" s="222"/>
      <c r="AK4" s="222"/>
      <c r="AL4" s="222"/>
      <c r="AM4" s="222"/>
    </row>
    <row r="5" spans="1:39" s="223" customFormat="1" x14ac:dyDescent="0.35">
      <c r="A5" s="10"/>
      <c r="B5" s="10">
        <v>2</v>
      </c>
      <c r="C5" s="496" t="s">
        <v>419</v>
      </c>
      <c r="D5" s="401" t="s">
        <v>1989</v>
      </c>
      <c r="E5" s="401" t="s">
        <v>675</v>
      </c>
      <c r="F5" s="401">
        <v>10</v>
      </c>
      <c r="G5" s="491">
        <v>2024</v>
      </c>
      <c r="H5" s="401" t="s">
        <v>705</v>
      </c>
      <c r="I5" s="222"/>
      <c r="J5" s="222"/>
      <c r="K5" s="222"/>
      <c r="L5" s="222"/>
      <c r="M5" s="222"/>
      <c r="N5" s="222"/>
      <c r="O5" s="222"/>
      <c r="P5" s="222"/>
      <c r="Q5" s="222"/>
      <c r="R5" s="222"/>
      <c r="S5" s="222"/>
      <c r="T5" s="222"/>
      <c r="U5" s="222"/>
      <c r="V5" s="222"/>
      <c r="W5" s="222"/>
      <c r="X5" s="222"/>
      <c r="Y5" s="222"/>
      <c r="Z5" s="222"/>
      <c r="AA5" s="222"/>
      <c r="AB5" s="222"/>
      <c r="AC5" s="222"/>
      <c r="AD5" s="222"/>
      <c r="AE5" s="222"/>
      <c r="AF5" s="222"/>
      <c r="AG5" s="222"/>
      <c r="AH5" s="222"/>
      <c r="AI5" s="222"/>
      <c r="AJ5" s="222"/>
      <c r="AK5" s="222"/>
      <c r="AL5" s="222"/>
      <c r="AM5" s="222"/>
    </row>
    <row r="6" spans="1:39" s="223" customFormat="1" ht="29" x14ac:dyDescent="0.35">
      <c r="A6" s="221" t="str">
        <f t="shared" ref="A6:A37" si="0">C6&amp;B6</f>
        <v>Department of Conservation &amp; Recreation1</v>
      </c>
      <c r="B6" s="221">
        <v>1</v>
      </c>
      <c r="C6" s="496" t="s">
        <v>1818</v>
      </c>
      <c r="D6" s="10" t="s">
        <v>1613</v>
      </c>
      <c r="E6" s="10" t="s">
        <v>1668</v>
      </c>
      <c r="F6" s="495"/>
      <c r="G6" s="917" t="s">
        <v>1669</v>
      </c>
      <c r="H6" s="401" t="s">
        <v>705</v>
      </c>
      <c r="I6" s="222"/>
      <c r="J6" s="222"/>
      <c r="K6" s="222"/>
      <c r="L6" s="222"/>
      <c r="M6" s="222"/>
      <c r="N6" s="222"/>
      <c r="O6" s="222"/>
      <c r="P6" s="222"/>
      <c r="Q6" s="222"/>
      <c r="R6" s="222"/>
      <c r="S6" s="222"/>
      <c r="T6" s="222"/>
      <c r="U6" s="222"/>
      <c r="V6" s="222"/>
      <c r="W6" s="222"/>
      <c r="X6" s="222"/>
      <c r="Y6" s="222"/>
      <c r="Z6" s="222"/>
      <c r="AA6" s="222"/>
      <c r="AB6" s="222"/>
      <c r="AC6" s="222"/>
      <c r="AD6" s="222"/>
      <c r="AE6" s="222"/>
      <c r="AF6" s="222"/>
      <c r="AG6" s="222"/>
      <c r="AH6" s="222"/>
      <c r="AI6" s="222"/>
      <c r="AJ6" s="222"/>
      <c r="AK6" s="222"/>
      <c r="AL6" s="222"/>
      <c r="AM6" s="222"/>
    </row>
    <row r="7" spans="1:39" s="223" customFormat="1" x14ac:dyDescent="0.35">
      <c r="A7" s="221" t="str">
        <f t="shared" si="0"/>
        <v>Department of Conservation &amp; Recreation2</v>
      </c>
      <c r="B7" s="221">
        <v>2</v>
      </c>
      <c r="C7" s="496" t="s">
        <v>1818</v>
      </c>
      <c r="D7" s="10" t="s">
        <v>1613</v>
      </c>
      <c r="E7" s="10" t="s">
        <v>1668</v>
      </c>
      <c r="F7" s="495"/>
      <c r="G7" s="917" t="s">
        <v>1669</v>
      </c>
      <c r="H7" s="401" t="s">
        <v>705</v>
      </c>
      <c r="I7" s="222"/>
      <c r="J7" s="222"/>
      <c r="K7" s="222"/>
      <c r="L7" s="222"/>
      <c r="M7" s="222"/>
      <c r="N7" s="222"/>
      <c r="O7" s="222"/>
      <c r="P7" s="222"/>
      <c r="Q7" s="222"/>
      <c r="R7" s="222"/>
      <c r="S7" s="222"/>
      <c r="T7" s="222"/>
      <c r="U7" s="222"/>
      <c r="V7" s="222"/>
      <c r="W7" s="222"/>
      <c r="X7" s="222"/>
      <c r="Y7" s="222"/>
      <c r="Z7" s="222"/>
      <c r="AA7" s="222"/>
      <c r="AB7" s="222"/>
      <c r="AC7" s="222"/>
      <c r="AD7" s="222"/>
      <c r="AE7" s="222"/>
      <c r="AF7" s="222"/>
      <c r="AG7" s="222"/>
      <c r="AH7" s="222"/>
      <c r="AI7" s="222"/>
      <c r="AJ7" s="222"/>
      <c r="AK7" s="222"/>
      <c r="AL7" s="222"/>
      <c r="AM7" s="222"/>
    </row>
    <row r="8" spans="1:39" s="223" customFormat="1" ht="29" x14ac:dyDescent="0.35">
      <c r="A8" s="221" t="str">
        <f t="shared" si="0"/>
        <v>Department of Conservation &amp; Recreation3</v>
      </c>
      <c r="B8" s="221">
        <v>3</v>
      </c>
      <c r="C8" s="496" t="s">
        <v>1818</v>
      </c>
      <c r="D8" s="10" t="s">
        <v>1614</v>
      </c>
      <c r="E8" s="10" t="s">
        <v>1668</v>
      </c>
      <c r="F8" s="495"/>
      <c r="G8" s="917" t="s">
        <v>1669</v>
      </c>
      <c r="H8" s="401" t="s">
        <v>705</v>
      </c>
      <c r="I8" s="222"/>
      <c r="J8" s="222"/>
      <c r="K8" s="222"/>
      <c r="L8" s="222"/>
      <c r="M8" s="222"/>
      <c r="N8" s="222"/>
      <c r="O8" s="222"/>
      <c r="P8" s="222"/>
      <c r="Q8" s="222"/>
      <c r="R8" s="222"/>
      <c r="S8" s="222"/>
      <c r="T8" s="222"/>
      <c r="U8" s="222"/>
      <c r="V8" s="222"/>
      <c r="W8" s="222"/>
      <c r="X8" s="222"/>
      <c r="Y8" s="222"/>
      <c r="Z8" s="222"/>
      <c r="AA8" s="222"/>
      <c r="AB8" s="222"/>
      <c r="AC8" s="222"/>
      <c r="AD8" s="222"/>
      <c r="AE8" s="222"/>
      <c r="AF8" s="222"/>
      <c r="AG8" s="222"/>
      <c r="AH8" s="222"/>
      <c r="AI8" s="222"/>
      <c r="AJ8" s="222"/>
      <c r="AK8" s="222"/>
      <c r="AL8" s="222"/>
      <c r="AM8" s="222"/>
    </row>
    <row r="9" spans="1:39" s="223" customFormat="1" ht="29" x14ac:dyDescent="0.35">
      <c r="A9" s="221" t="str">
        <f t="shared" si="0"/>
        <v>Department of Conservation &amp; Recreation4</v>
      </c>
      <c r="B9" s="221">
        <v>4</v>
      </c>
      <c r="C9" s="496" t="s">
        <v>1818</v>
      </c>
      <c r="D9" s="10" t="s">
        <v>1615</v>
      </c>
      <c r="E9" s="10" t="s">
        <v>1668</v>
      </c>
      <c r="F9" s="495"/>
      <c r="G9" s="917" t="s">
        <v>1669</v>
      </c>
      <c r="H9" s="401" t="s">
        <v>705</v>
      </c>
      <c r="I9" s="222"/>
      <c r="J9" s="222"/>
      <c r="K9" s="222"/>
      <c r="L9" s="222"/>
      <c r="M9" s="222"/>
      <c r="N9" s="222"/>
      <c r="O9" s="222"/>
      <c r="P9" s="222"/>
      <c r="Q9" s="222"/>
      <c r="R9" s="222"/>
      <c r="S9" s="222"/>
      <c r="T9" s="222"/>
      <c r="U9" s="222"/>
      <c r="V9" s="222"/>
      <c r="W9" s="222"/>
      <c r="X9" s="222"/>
      <c r="Y9" s="222"/>
      <c r="Z9" s="222"/>
      <c r="AA9" s="222"/>
      <c r="AB9" s="222"/>
      <c r="AC9" s="222"/>
      <c r="AD9" s="222"/>
      <c r="AE9" s="222"/>
      <c r="AF9" s="222"/>
      <c r="AG9" s="222"/>
      <c r="AH9" s="222"/>
      <c r="AI9" s="222"/>
      <c r="AJ9" s="222"/>
      <c r="AK9" s="222"/>
      <c r="AL9" s="222"/>
      <c r="AM9" s="222"/>
    </row>
    <row r="10" spans="1:39" s="223" customFormat="1" x14ac:dyDescent="0.35">
      <c r="A10" s="221" t="str">
        <f t="shared" si="0"/>
        <v>Department of Conservation &amp; Recreation5</v>
      </c>
      <c r="B10" s="221">
        <v>5</v>
      </c>
      <c r="C10" s="496" t="s">
        <v>1818</v>
      </c>
      <c r="D10" s="10" t="s">
        <v>1616</v>
      </c>
      <c r="E10" s="10" t="s">
        <v>711</v>
      </c>
      <c r="F10" s="495"/>
      <c r="G10" s="917" t="s">
        <v>1669</v>
      </c>
      <c r="H10" s="401" t="s">
        <v>705</v>
      </c>
      <c r="I10" s="222"/>
      <c r="J10" s="222"/>
      <c r="K10" s="222"/>
      <c r="L10" s="222"/>
      <c r="M10" s="222"/>
      <c r="N10" s="222"/>
      <c r="O10" s="222"/>
      <c r="P10" s="222"/>
      <c r="Q10" s="222"/>
      <c r="R10" s="222"/>
      <c r="S10" s="222"/>
      <c r="T10" s="222"/>
      <c r="U10" s="222"/>
      <c r="V10" s="222"/>
      <c r="W10" s="222"/>
      <c r="X10" s="222"/>
      <c r="Y10" s="222"/>
      <c r="Z10" s="222"/>
      <c r="AA10" s="222"/>
      <c r="AB10" s="222"/>
      <c r="AC10" s="222"/>
      <c r="AD10" s="222"/>
      <c r="AE10" s="222"/>
      <c r="AF10" s="222"/>
      <c r="AG10" s="222"/>
      <c r="AH10" s="222"/>
      <c r="AI10" s="222"/>
      <c r="AJ10" s="222"/>
      <c r="AK10" s="222"/>
      <c r="AL10" s="222"/>
      <c r="AM10" s="222"/>
    </row>
    <row r="11" spans="1:39" s="223" customFormat="1" x14ac:dyDescent="0.35">
      <c r="A11" s="221" t="str">
        <f t="shared" si="0"/>
        <v>Department of Conservation &amp; Recreation6</v>
      </c>
      <c r="B11" s="221">
        <v>6</v>
      </c>
      <c r="C11" s="496" t="s">
        <v>1818</v>
      </c>
      <c r="D11" s="10" t="s">
        <v>1616</v>
      </c>
      <c r="E11" s="10" t="s">
        <v>1668</v>
      </c>
      <c r="F11" s="918">
        <v>1E-3</v>
      </c>
      <c r="G11" s="917" t="s">
        <v>1669</v>
      </c>
      <c r="H11" s="401" t="s">
        <v>705</v>
      </c>
      <c r="I11" s="222"/>
      <c r="J11" s="222"/>
      <c r="K11" s="222"/>
      <c r="L11" s="222"/>
      <c r="M11" s="222"/>
      <c r="N11" s="222"/>
      <c r="O11" s="222"/>
      <c r="P11" s="222"/>
      <c r="Q11" s="222"/>
      <c r="R11" s="222"/>
      <c r="S11" s="222"/>
      <c r="T11" s="222"/>
      <c r="U11" s="222"/>
      <c r="V11" s="222"/>
      <c r="W11" s="222"/>
      <c r="X11" s="222"/>
      <c r="Y11" s="222"/>
      <c r="Z11" s="222"/>
      <c r="AA11" s="222"/>
      <c r="AB11" s="222"/>
      <c r="AC11" s="222"/>
      <c r="AD11" s="222"/>
      <c r="AE11" s="222"/>
      <c r="AF11" s="222"/>
      <c r="AG11" s="222"/>
      <c r="AH11" s="222"/>
      <c r="AI11" s="222"/>
      <c r="AJ11" s="222"/>
      <c r="AK11" s="222"/>
      <c r="AL11" s="222"/>
      <c r="AM11" s="222"/>
    </row>
    <row r="12" spans="1:39" s="223" customFormat="1" x14ac:dyDescent="0.35">
      <c r="A12" s="221" t="str">
        <f t="shared" si="0"/>
        <v>Department of Conservation &amp; Recreation7</v>
      </c>
      <c r="B12" s="221">
        <v>7</v>
      </c>
      <c r="C12" s="496" t="s">
        <v>1818</v>
      </c>
      <c r="D12" s="10" t="s">
        <v>1617</v>
      </c>
      <c r="E12" s="10" t="s">
        <v>711</v>
      </c>
      <c r="F12" s="495"/>
      <c r="G12" s="917" t="s">
        <v>1669</v>
      </c>
      <c r="H12" s="401" t="s">
        <v>705</v>
      </c>
      <c r="I12" s="222"/>
      <c r="J12" s="222"/>
      <c r="K12" s="222"/>
      <c r="L12" s="222"/>
      <c r="M12" s="222"/>
      <c r="N12" s="222"/>
      <c r="O12" s="222"/>
      <c r="P12" s="222"/>
      <c r="Q12" s="222"/>
      <c r="R12" s="222"/>
      <c r="S12" s="222"/>
      <c r="T12" s="222"/>
      <c r="U12" s="222"/>
      <c r="V12" s="222"/>
      <c r="W12" s="222"/>
      <c r="X12" s="222"/>
      <c r="Y12" s="222"/>
      <c r="Z12" s="222"/>
      <c r="AA12" s="222"/>
      <c r="AB12" s="222"/>
      <c r="AC12" s="222"/>
      <c r="AD12" s="222"/>
      <c r="AE12" s="222"/>
      <c r="AF12" s="222"/>
      <c r="AG12" s="222"/>
      <c r="AH12" s="222"/>
      <c r="AI12" s="222"/>
      <c r="AJ12" s="222"/>
      <c r="AK12" s="222"/>
      <c r="AL12" s="222"/>
      <c r="AM12" s="222"/>
    </row>
    <row r="13" spans="1:39" s="223" customFormat="1" ht="29" x14ac:dyDescent="0.35">
      <c r="A13" s="221" t="str">
        <f t="shared" si="0"/>
        <v>Department of Conservation &amp; Recreation8</v>
      </c>
      <c r="B13" s="221">
        <v>8</v>
      </c>
      <c r="C13" s="496" t="s">
        <v>1818</v>
      </c>
      <c r="D13" s="10" t="s">
        <v>1617</v>
      </c>
      <c r="E13" s="10" t="s">
        <v>1668</v>
      </c>
      <c r="F13" s="495"/>
      <c r="G13" s="917" t="s">
        <v>1669</v>
      </c>
      <c r="H13" s="401" t="s">
        <v>705</v>
      </c>
      <c r="I13" s="222"/>
      <c r="J13" s="222"/>
      <c r="K13" s="222"/>
      <c r="L13" s="222"/>
      <c r="M13" s="222"/>
      <c r="N13" s="222"/>
      <c r="O13" s="222"/>
      <c r="P13" s="222"/>
      <c r="Q13" s="222"/>
      <c r="R13" s="222"/>
      <c r="S13" s="222"/>
      <c r="T13" s="222"/>
      <c r="U13" s="222"/>
      <c r="V13" s="222"/>
      <c r="W13" s="222"/>
      <c r="X13" s="222"/>
      <c r="Y13" s="222"/>
      <c r="Z13" s="222"/>
      <c r="AA13" s="222"/>
      <c r="AB13" s="222"/>
      <c r="AC13" s="222"/>
      <c r="AD13" s="222"/>
      <c r="AE13" s="222"/>
      <c r="AF13" s="222"/>
      <c r="AG13" s="222"/>
      <c r="AH13" s="222"/>
      <c r="AI13" s="222"/>
      <c r="AJ13" s="222"/>
      <c r="AK13" s="222"/>
      <c r="AL13" s="222"/>
      <c r="AM13" s="222"/>
    </row>
    <row r="14" spans="1:39" s="223" customFormat="1" x14ac:dyDescent="0.35">
      <c r="A14" s="221" t="str">
        <f t="shared" si="0"/>
        <v>Department of Conservation &amp; Recreation9</v>
      </c>
      <c r="B14" s="221">
        <v>9</v>
      </c>
      <c r="C14" s="496" t="s">
        <v>1818</v>
      </c>
      <c r="D14" s="10" t="s">
        <v>1617</v>
      </c>
      <c r="E14" s="10" t="s">
        <v>1668</v>
      </c>
      <c r="F14" s="495"/>
      <c r="G14" s="917" t="s">
        <v>1669</v>
      </c>
      <c r="H14" s="401" t="s">
        <v>705</v>
      </c>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c r="AH14" s="222"/>
      <c r="AI14" s="222"/>
      <c r="AJ14" s="222"/>
      <c r="AK14" s="222"/>
      <c r="AL14" s="222"/>
      <c r="AM14" s="222"/>
    </row>
    <row r="15" spans="1:39" s="226" customFormat="1" ht="98.25" customHeight="1" x14ac:dyDescent="0.35">
      <c r="A15" s="221" t="str">
        <f t="shared" si="0"/>
        <v>Department of Conservation &amp; Recreation10</v>
      </c>
      <c r="B15" s="221">
        <v>10</v>
      </c>
      <c r="C15" s="496" t="s">
        <v>1818</v>
      </c>
      <c r="D15" s="10" t="s">
        <v>1617</v>
      </c>
      <c r="E15" s="10" t="s">
        <v>1670</v>
      </c>
      <c r="F15" s="495"/>
      <c r="G15" s="917" t="s">
        <v>1669</v>
      </c>
      <c r="H15" s="401" t="s">
        <v>705</v>
      </c>
      <c r="I15" s="225"/>
      <c r="J15" s="225"/>
      <c r="K15" s="225"/>
      <c r="L15" s="225"/>
      <c r="M15" s="225"/>
      <c r="N15" s="225"/>
      <c r="O15" s="225"/>
      <c r="P15" s="225"/>
      <c r="Q15" s="225"/>
      <c r="R15" s="225"/>
      <c r="S15" s="225"/>
      <c r="T15" s="225"/>
      <c r="U15" s="225"/>
      <c r="V15" s="225"/>
      <c r="W15" s="225"/>
      <c r="X15" s="225"/>
      <c r="Y15" s="225"/>
      <c r="Z15" s="225"/>
      <c r="AA15" s="225"/>
      <c r="AB15" s="225"/>
      <c r="AC15" s="225"/>
      <c r="AD15" s="225"/>
      <c r="AE15" s="225"/>
      <c r="AF15" s="225"/>
      <c r="AG15" s="225"/>
      <c r="AH15" s="225"/>
      <c r="AI15" s="225"/>
      <c r="AJ15" s="225"/>
      <c r="AK15" s="225"/>
      <c r="AL15" s="225"/>
      <c r="AM15" s="225"/>
    </row>
    <row r="16" spans="1:39" s="223" customFormat="1" x14ac:dyDescent="0.35">
      <c r="A16" s="221" t="str">
        <f t="shared" si="0"/>
        <v>Department of Conservation &amp; Recreation11</v>
      </c>
      <c r="B16" s="221">
        <v>11</v>
      </c>
      <c r="C16" s="496" t="s">
        <v>1818</v>
      </c>
      <c r="D16" s="10" t="s">
        <v>1618</v>
      </c>
      <c r="E16" s="10" t="s">
        <v>711</v>
      </c>
      <c r="F16" s="495"/>
      <c r="G16" s="917" t="s">
        <v>1669</v>
      </c>
      <c r="H16" s="401" t="s">
        <v>705</v>
      </c>
      <c r="I16" s="222"/>
      <c r="J16" s="222"/>
      <c r="K16" s="222"/>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c r="AJ16" s="222"/>
      <c r="AK16" s="222"/>
      <c r="AL16" s="222"/>
      <c r="AM16" s="222"/>
    </row>
    <row r="17" spans="1:39" s="223" customFormat="1" ht="48" customHeight="1" x14ac:dyDescent="0.35">
      <c r="A17" s="221" t="str">
        <f t="shared" si="0"/>
        <v>Department of Conservation &amp; Recreation12</v>
      </c>
      <c r="B17" s="221">
        <v>12</v>
      </c>
      <c r="C17" s="496" t="s">
        <v>1818</v>
      </c>
      <c r="D17" s="10" t="s">
        <v>1618</v>
      </c>
      <c r="E17" s="10" t="s">
        <v>1668</v>
      </c>
      <c r="F17" s="495"/>
      <c r="G17" s="917" t="s">
        <v>1669</v>
      </c>
      <c r="H17" s="401" t="s">
        <v>705</v>
      </c>
      <c r="I17" s="222"/>
      <c r="J17" s="222"/>
      <c r="K17" s="222"/>
      <c r="L17" s="222"/>
      <c r="M17" s="222"/>
      <c r="N17" s="222"/>
      <c r="O17" s="222"/>
      <c r="P17" s="222"/>
      <c r="Q17" s="222"/>
      <c r="R17" s="222"/>
      <c r="S17" s="222"/>
      <c r="T17" s="222"/>
      <c r="U17" s="222"/>
      <c r="V17" s="222"/>
      <c r="W17" s="222"/>
      <c r="X17" s="222"/>
      <c r="Y17" s="222"/>
      <c r="Z17" s="222"/>
      <c r="AA17" s="222"/>
      <c r="AB17" s="222"/>
      <c r="AC17" s="222"/>
      <c r="AD17" s="222"/>
      <c r="AE17" s="222"/>
      <c r="AF17" s="222"/>
      <c r="AG17" s="222"/>
      <c r="AH17" s="222"/>
      <c r="AI17" s="222"/>
      <c r="AJ17" s="222"/>
      <c r="AK17" s="222"/>
      <c r="AL17" s="222"/>
      <c r="AM17" s="222"/>
    </row>
    <row r="18" spans="1:39" s="223" customFormat="1" ht="30" customHeight="1" x14ac:dyDescent="0.35">
      <c r="A18" s="221" t="str">
        <f t="shared" si="0"/>
        <v>Department of Conservation &amp; Recreation13</v>
      </c>
      <c r="B18" s="221">
        <v>13</v>
      </c>
      <c r="C18" s="496" t="s">
        <v>1818</v>
      </c>
      <c r="D18" s="10" t="s">
        <v>1618</v>
      </c>
      <c r="E18" s="10" t="s">
        <v>1668</v>
      </c>
      <c r="F18" s="495"/>
      <c r="G18" s="917" t="s">
        <v>1669</v>
      </c>
      <c r="H18" s="401" t="s">
        <v>705</v>
      </c>
      <c r="I18" s="222"/>
      <c r="J18" s="222"/>
      <c r="K18" s="222"/>
      <c r="L18" s="222"/>
      <c r="M18" s="222"/>
      <c r="N18" s="222"/>
      <c r="O18" s="222"/>
      <c r="P18" s="222"/>
      <c r="Q18" s="222"/>
      <c r="R18" s="222"/>
      <c r="S18" s="222"/>
      <c r="T18" s="222"/>
      <c r="U18" s="222"/>
      <c r="V18" s="222"/>
      <c r="W18" s="222"/>
      <c r="X18" s="222"/>
      <c r="Y18" s="222"/>
      <c r="Z18" s="222"/>
      <c r="AA18" s="222"/>
      <c r="AB18" s="222"/>
      <c r="AC18" s="222"/>
      <c r="AD18" s="222"/>
      <c r="AE18" s="222"/>
      <c r="AF18" s="222"/>
      <c r="AG18" s="222"/>
      <c r="AH18" s="222"/>
      <c r="AI18" s="222"/>
      <c r="AJ18" s="222"/>
      <c r="AK18" s="222"/>
      <c r="AL18" s="222"/>
      <c r="AM18" s="222"/>
    </row>
    <row r="19" spans="1:39" s="223" customFormat="1" ht="30" customHeight="1" x14ac:dyDescent="0.35">
      <c r="A19" s="221" t="str">
        <f t="shared" si="0"/>
        <v>Department of Conservation &amp; Recreation14</v>
      </c>
      <c r="B19" s="221">
        <v>14</v>
      </c>
      <c r="C19" s="496" t="s">
        <v>1818</v>
      </c>
      <c r="D19" s="10" t="s">
        <v>1619</v>
      </c>
      <c r="E19" s="10" t="s">
        <v>1668</v>
      </c>
      <c r="F19" s="495"/>
      <c r="G19" s="917" t="s">
        <v>1669</v>
      </c>
      <c r="H19" s="401" t="s">
        <v>705</v>
      </c>
      <c r="I19" s="222"/>
      <c r="J19" s="222"/>
      <c r="K19" s="222"/>
      <c r="L19" s="222"/>
      <c r="M19" s="222"/>
      <c r="N19" s="222"/>
      <c r="O19" s="222"/>
      <c r="P19" s="222"/>
      <c r="Q19" s="222"/>
      <c r="R19" s="222"/>
      <c r="S19" s="222"/>
      <c r="T19" s="222"/>
      <c r="U19" s="222"/>
      <c r="V19" s="222"/>
      <c r="W19" s="222"/>
      <c r="X19" s="222"/>
      <c r="Y19" s="222"/>
      <c r="Z19" s="222"/>
      <c r="AA19" s="222"/>
      <c r="AB19" s="222"/>
      <c r="AC19" s="222"/>
      <c r="AD19" s="222"/>
      <c r="AE19" s="222"/>
      <c r="AF19" s="222"/>
      <c r="AG19" s="222"/>
      <c r="AH19" s="222"/>
      <c r="AI19" s="222"/>
      <c r="AJ19" s="222"/>
      <c r="AK19" s="222"/>
      <c r="AL19" s="222"/>
      <c r="AM19" s="222"/>
    </row>
    <row r="20" spans="1:39" s="223" customFormat="1" ht="29" x14ac:dyDescent="0.35">
      <c r="A20" s="221" t="str">
        <f t="shared" si="0"/>
        <v>Department of Conservation &amp; Recreation15</v>
      </c>
      <c r="B20" s="221">
        <v>15</v>
      </c>
      <c r="C20" s="496" t="s">
        <v>1818</v>
      </c>
      <c r="D20" s="10" t="s">
        <v>1620</v>
      </c>
      <c r="E20" s="10" t="s">
        <v>1668</v>
      </c>
      <c r="F20" s="495"/>
      <c r="G20" s="917" t="s">
        <v>1669</v>
      </c>
      <c r="H20" s="401" t="s">
        <v>705</v>
      </c>
      <c r="I20" s="222"/>
      <c r="J20" s="222"/>
      <c r="K20" s="222"/>
      <c r="L20" s="222"/>
      <c r="M20" s="222"/>
      <c r="N20" s="222"/>
      <c r="O20" s="222"/>
      <c r="P20" s="222"/>
      <c r="Q20" s="222"/>
      <c r="R20" s="222"/>
      <c r="S20" s="222"/>
      <c r="T20" s="222"/>
      <c r="U20" s="222"/>
      <c r="V20" s="222"/>
      <c r="W20" s="222"/>
      <c r="X20" s="222"/>
      <c r="Y20" s="222"/>
      <c r="Z20" s="222"/>
      <c r="AA20" s="222"/>
      <c r="AB20" s="222"/>
      <c r="AC20" s="222"/>
      <c r="AD20" s="222"/>
      <c r="AE20" s="222"/>
      <c r="AF20" s="222"/>
      <c r="AG20" s="222"/>
      <c r="AH20" s="222"/>
      <c r="AI20" s="222"/>
      <c r="AJ20" s="222"/>
      <c r="AK20" s="222"/>
      <c r="AL20" s="222"/>
      <c r="AM20" s="222"/>
    </row>
    <row r="21" spans="1:39" s="223" customFormat="1" ht="43.5" customHeight="1" x14ac:dyDescent="0.35">
      <c r="A21" s="221" t="str">
        <f t="shared" si="0"/>
        <v>Department of Conservation &amp; Recreation16</v>
      </c>
      <c r="B21" s="221">
        <v>16</v>
      </c>
      <c r="C21" s="496" t="s">
        <v>1818</v>
      </c>
      <c r="D21" s="10" t="s">
        <v>1621</v>
      </c>
      <c r="E21" s="10" t="s">
        <v>1668</v>
      </c>
      <c r="F21" s="495"/>
      <c r="G21" s="917" t="s">
        <v>1669</v>
      </c>
      <c r="H21" s="401" t="s">
        <v>705</v>
      </c>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2"/>
      <c r="AM21" s="222"/>
    </row>
    <row r="22" spans="1:39" s="223" customFormat="1" ht="29" x14ac:dyDescent="0.35">
      <c r="A22" s="221" t="str">
        <f t="shared" si="0"/>
        <v>Department of Conservation &amp; Recreation17</v>
      </c>
      <c r="B22" s="221">
        <v>17</v>
      </c>
      <c r="C22" s="496" t="s">
        <v>1818</v>
      </c>
      <c r="D22" s="10" t="s">
        <v>1622</v>
      </c>
      <c r="E22" s="10" t="s">
        <v>1668</v>
      </c>
      <c r="F22" s="495"/>
      <c r="G22" s="917" t="s">
        <v>1669</v>
      </c>
      <c r="H22" s="401" t="s">
        <v>705</v>
      </c>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2"/>
      <c r="AM22" s="222"/>
    </row>
    <row r="23" spans="1:39" s="223" customFormat="1" ht="29" x14ac:dyDescent="0.35">
      <c r="A23" s="221" t="str">
        <f t="shared" si="0"/>
        <v>Department of Conservation &amp; Recreation18</v>
      </c>
      <c r="B23" s="221">
        <v>18</v>
      </c>
      <c r="C23" s="496" t="s">
        <v>1818</v>
      </c>
      <c r="D23" s="10" t="s">
        <v>1623</v>
      </c>
      <c r="E23" s="10" t="s">
        <v>711</v>
      </c>
      <c r="F23" s="918">
        <v>0.02</v>
      </c>
      <c r="G23" s="917" t="s">
        <v>1669</v>
      </c>
      <c r="H23" s="401" t="s">
        <v>705</v>
      </c>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22"/>
      <c r="AM23" s="222"/>
    </row>
    <row r="24" spans="1:39" s="223" customFormat="1" ht="96" customHeight="1" x14ac:dyDescent="0.35">
      <c r="A24" s="221" t="str">
        <f t="shared" si="0"/>
        <v>Department of Conservation &amp; Recreation19</v>
      </c>
      <c r="B24" s="221">
        <v>19</v>
      </c>
      <c r="C24" s="496" t="s">
        <v>1818</v>
      </c>
      <c r="D24" s="10" t="s">
        <v>1624</v>
      </c>
      <c r="E24" s="10" t="s">
        <v>1668</v>
      </c>
      <c r="F24" s="495"/>
      <c r="G24" s="917" t="s">
        <v>1669</v>
      </c>
      <c r="H24" s="401" t="s">
        <v>705</v>
      </c>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c r="AG24" s="222"/>
      <c r="AH24" s="222"/>
      <c r="AI24" s="222"/>
      <c r="AJ24" s="222"/>
      <c r="AK24" s="222"/>
      <c r="AL24" s="222"/>
      <c r="AM24" s="222"/>
    </row>
    <row r="25" spans="1:39" s="223" customFormat="1" ht="60" customHeight="1" x14ac:dyDescent="0.35">
      <c r="A25" s="221" t="str">
        <f t="shared" si="0"/>
        <v>Department of Conservation &amp; Recreation20</v>
      </c>
      <c r="B25" s="221">
        <v>20</v>
      </c>
      <c r="C25" s="496" t="s">
        <v>1818</v>
      </c>
      <c r="D25" s="10" t="s">
        <v>1625</v>
      </c>
      <c r="E25" s="10" t="s">
        <v>1668</v>
      </c>
      <c r="F25" s="918">
        <v>2.2000000000000002</v>
      </c>
      <c r="G25" s="917" t="s">
        <v>1671</v>
      </c>
      <c r="H25" s="401" t="s">
        <v>705</v>
      </c>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row>
    <row r="26" spans="1:39" s="223" customFormat="1" ht="45" customHeight="1" x14ac:dyDescent="0.35">
      <c r="A26" s="221" t="str">
        <f t="shared" si="0"/>
        <v>Department of Conservation &amp; Recreation21</v>
      </c>
      <c r="B26" s="221">
        <v>21</v>
      </c>
      <c r="C26" s="496" t="s">
        <v>1818</v>
      </c>
      <c r="D26" s="10" t="s">
        <v>1625</v>
      </c>
      <c r="E26" s="10" t="s">
        <v>711</v>
      </c>
      <c r="F26" s="495"/>
      <c r="G26" s="917" t="s">
        <v>1669</v>
      </c>
      <c r="H26" s="401" t="s">
        <v>705</v>
      </c>
      <c r="I26" s="222"/>
      <c r="J26" s="222"/>
      <c r="K26" s="222"/>
      <c r="L26" s="222"/>
      <c r="M26" s="222"/>
      <c r="N26" s="222"/>
      <c r="O26" s="222"/>
      <c r="P26" s="222"/>
      <c r="Q26" s="222"/>
      <c r="R26" s="222"/>
      <c r="S26" s="222"/>
      <c r="T26" s="222"/>
      <c r="U26" s="222"/>
      <c r="V26" s="222"/>
      <c r="W26" s="222"/>
      <c r="X26" s="222"/>
      <c r="Y26" s="222"/>
      <c r="Z26" s="222"/>
      <c r="AA26" s="222"/>
      <c r="AB26" s="222"/>
      <c r="AC26" s="222"/>
      <c r="AD26" s="222"/>
      <c r="AE26" s="222"/>
      <c r="AF26" s="222"/>
      <c r="AG26" s="222"/>
      <c r="AH26" s="222"/>
      <c r="AI26" s="222"/>
      <c r="AJ26" s="222"/>
      <c r="AK26" s="222"/>
      <c r="AL26" s="222"/>
      <c r="AM26" s="222"/>
    </row>
    <row r="27" spans="1:39" s="223" customFormat="1" ht="45" customHeight="1" x14ac:dyDescent="0.35">
      <c r="A27" s="221" t="str">
        <f t="shared" si="0"/>
        <v>Department of Conservation &amp; Recreation22</v>
      </c>
      <c r="B27" s="221">
        <v>22</v>
      </c>
      <c r="C27" s="496" t="s">
        <v>1818</v>
      </c>
      <c r="D27" s="10" t="s">
        <v>1626</v>
      </c>
      <c r="E27" s="10" t="s">
        <v>1668</v>
      </c>
      <c r="F27" s="495"/>
      <c r="G27" s="917" t="s">
        <v>1669</v>
      </c>
      <c r="H27" s="401" t="s">
        <v>705</v>
      </c>
      <c r="I27" s="222"/>
      <c r="J27" s="222"/>
      <c r="K27" s="222"/>
      <c r="L27" s="222"/>
      <c r="M27" s="222"/>
      <c r="N27" s="222"/>
      <c r="O27" s="222"/>
      <c r="P27" s="222"/>
      <c r="Q27" s="222"/>
      <c r="R27" s="222"/>
      <c r="S27" s="222"/>
      <c r="T27" s="222"/>
      <c r="U27" s="222"/>
      <c r="V27" s="222"/>
      <c r="W27" s="222"/>
      <c r="X27" s="222"/>
      <c r="Y27" s="222"/>
      <c r="Z27" s="222"/>
      <c r="AA27" s="222"/>
      <c r="AB27" s="222"/>
      <c r="AC27" s="222"/>
      <c r="AD27" s="222"/>
      <c r="AE27" s="222"/>
      <c r="AF27" s="222"/>
      <c r="AG27" s="222"/>
      <c r="AH27" s="222"/>
      <c r="AI27" s="222"/>
      <c r="AJ27" s="222"/>
      <c r="AK27" s="222"/>
      <c r="AL27" s="222"/>
      <c r="AM27" s="222"/>
    </row>
    <row r="28" spans="1:39" s="223" customFormat="1" ht="45" customHeight="1" x14ac:dyDescent="0.35">
      <c r="A28" s="221" t="str">
        <f t="shared" si="0"/>
        <v>Department of Conservation &amp; Recreation23</v>
      </c>
      <c r="B28" s="221">
        <v>23</v>
      </c>
      <c r="C28" s="496" t="s">
        <v>1818</v>
      </c>
      <c r="D28" s="10" t="s">
        <v>1627</v>
      </c>
      <c r="E28" s="10" t="s">
        <v>711</v>
      </c>
      <c r="F28" s="495"/>
      <c r="G28" s="917" t="s">
        <v>1669</v>
      </c>
      <c r="H28" s="401" t="s">
        <v>705</v>
      </c>
      <c r="I28" s="222"/>
      <c r="J28" s="222"/>
      <c r="K28" s="222"/>
      <c r="L28" s="222"/>
      <c r="M28" s="222"/>
      <c r="N28" s="222"/>
      <c r="O28" s="222"/>
      <c r="P28" s="222"/>
      <c r="Q28" s="222"/>
      <c r="R28" s="222"/>
      <c r="S28" s="222"/>
      <c r="T28" s="222"/>
      <c r="U28" s="222"/>
      <c r="V28" s="222"/>
      <c r="W28" s="222"/>
      <c r="X28" s="222"/>
      <c r="Y28" s="222"/>
      <c r="Z28" s="222"/>
      <c r="AA28" s="222"/>
      <c r="AB28" s="222"/>
      <c r="AC28" s="222"/>
      <c r="AD28" s="222"/>
      <c r="AE28" s="222"/>
      <c r="AF28" s="222"/>
      <c r="AG28" s="222"/>
      <c r="AH28" s="222"/>
      <c r="AI28" s="222"/>
      <c r="AJ28" s="222"/>
      <c r="AK28" s="222"/>
      <c r="AL28" s="222"/>
      <c r="AM28" s="222"/>
    </row>
    <row r="29" spans="1:39" s="223" customFormat="1" ht="45" customHeight="1" x14ac:dyDescent="0.35">
      <c r="A29" s="221" t="str">
        <f t="shared" si="0"/>
        <v>Department of Conservation &amp; Recreation24</v>
      </c>
      <c r="B29" s="221">
        <v>24</v>
      </c>
      <c r="C29" s="496" t="s">
        <v>1818</v>
      </c>
      <c r="D29" s="10" t="s">
        <v>1628</v>
      </c>
      <c r="E29" s="10" t="s">
        <v>1668</v>
      </c>
      <c r="F29" s="495"/>
      <c r="G29" s="917" t="s">
        <v>1669</v>
      </c>
      <c r="H29" s="401" t="s">
        <v>705</v>
      </c>
      <c r="I29" s="222"/>
      <c r="J29" s="222"/>
      <c r="K29" s="222"/>
      <c r="L29" s="222"/>
      <c r="M29" s="222"/>
      <c r="N29" s="222"/>
      <c r="O29" s="222"/>
      <c r="P29" s="222"/>
      <c r="Q29" s="222"/>
      <c r="R29" s="222"/>
      <c r="S29" s="222"/>
      <c r="T29" s="222"/>
      <c r="U29" s="222"/>
      <c r="V29" s="222"/>
      <c r="W29" s="222"/>
      <c r="X29" s="222"/>
      <c r="Y29" s="222"/>
      <c r="Z29" s="222"/>
      <c r="AA29" s="222"/>
      <c r="AB29" s="222"/>
      <c r="AC29" s="222"/>
      <c r="AD29" s="222"/>
      <c r="AE29" s="222"/>
      <c r="AF29" s="222"/>
      <c r="AG29" s="222"/>
      <c r="AH29" s="222"/>
      <c r="AI29" s="222"/>
      <c r="AJ29" s="222"/>
      <c r="AK29" s="222"/>
      <c r="AL29" s="222"/>
      <c r="AM29" s="222"/>
    </row>
    <row r="30" spans="1:39" s="223" customFormat="1" ht="45" customHeight="1" x14ac:dyDescent="0.35">
      <c r="A30" s="221" t="str">
        <f t="shared" si="0"/>
        <v>Department of Conservation &amp; Recreation25</v>
      </c>
      <c r="B30" s="221">
        <v>25</v>
      </c>
      <c r="C30" s="496" t="s">
        <v>1818</v>
      </c>
      <c r="D30" s="10" t="s">
        <v>1628</v>
      </c>
      <c r="E30" s="10" t="s">
        <v>1668</v>
      </c>
      <c r="F30" s="918">
        <v>60</v>
      </c>
      <c r="G30" s="917" t="s">
        <v>1669</v>
      </c>
      <c r="H30" s="401" t="s">
        <v>705</v>
      </c>
      <c r="I30" s="222"/>
      <c r="J30" s="222"/>
      <c r="K30" s="222"/>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c r="AJ30" s="222"/>
      <c r="AK30" s="222"/>
      <c r="AL30" s="222"/>
      <c r="AM30" s="222"/>
    </row>
    <row r="31" spans="1:39" s="223" customFormat="1" ht="45" customHeight="1" x14ac:dyDescent="0.35">
      <c r="A31" s="221" t="str">
        <f t="shared" si="0"/>
        <v>Department of Conservation &amp; Recreation26</v>
      </c>
      <c r="B31" s="221">
        <v>26</v>
      </c>
      <c r="C31" s="496" t="s">
        <v>1818</v>
      </c>
      <c r="D31" s="10" t="s">
        <v>1629</v>
      </c>
      <c r="E31" s="10" t="s">
        <v>1668</v>
      </c>
      <c r="F31" s="495"/>
      <c r="G31" s="917" t="s">
        <v>1669</v>
      </c>
      <c r="H31" s="401" t="s">
        <v>705</v>
      </c>
      <c r="I31" s="222"/>
      <c r="J31" s="222"/>
      <c r="K31" s="222"/>
      <c r="L31" s="222"/>
      <c r="M31" s="222"/>
      <c r="N31" s="222"/>
      <c r="O31" s="222"/>
      <c r="P31" s="222"/>
      <c r="Q31" s="222"/>
      <c r="R31" s="222"/>
      <c r="S31" s="222"/>
      <c r="T31" s="222"/>
      <c r="U31" s="222"/>
      <c r="V31" s="222"/>
      <c r="W31" s="222"/>
      <c r="X31" s="222"/>
      <c r="Y31" s="222"/>
      <c r="Z31" s="222"/>
      <c r="AA31" s="222"/>
      <c r="AB31" s="222"/>
      <c r="AC31" s="222"/>
      <c r="AD31" s="222"/>
      <c r="AE31" s="222"/>
      <c r="AF31" s="222"/>
      <c r="AG31" s="222"/>
      <c r="AH31" s="222"/>
      <c r="AI31" s="222"/>
      <c r="AJ31" s="222"/>
      <c r="AK31" s="222"/>
      <c r="AL31" s="222"/>
      <c r="AM31" s="222"/>
    </row>
    <row r="32" spans="1:39" s="223" customFormat="1" ht="45" customHeight="1" x14ac:dyDescent="0.35">
      <c r="A32" s="221" t="str">
        <f t="shared" si="0"/>
        <v>Department of Conservation &amp; Recreation27</v>
      </c>
      <c r="B32" s="221">
        <v>27</v>
      </c>
      <c r="C32" s="496" t="s">
        <v>1818</v>
      </c>
      <c r="D32" s="10" t="s">
        <v>1630</v>
      </c>
      <c r="E32" s="10" t="s">
        <v>1670</v>
      </c>
      <c r="F32" s="495"/>
      <c r="G32" s="917" t="s">
        <v>1669</v>
      </c>
      <c r="H32" s="401" t="s">
        <v>705</v>
      </c>
      <c r="I32" s="222"/>
      <c r="J32" s="222"/>
      <c r="K32" s="222"/>
      <c r="L32" s="222"/>
      <c r="M32" s="222"/>
      <c r="N32" s="222"/>
      <c r="O32" s="222"/>
      <c r="P32" s="222"/>
      <c r="Q32" s="222"/>
      <c r="R32" s="222"/>
      <c r="S32" s="222"/>
      <c r="T32" s="222"/>
      <c r="U32" s="222"/>
      <c r="V32" s="222"/>
      <c r="W32" s="222"/>
      <c r="X32" s="222"/>
      <c r="Y32" s="222"/>
      <c r="Z32" s="222"/>
      <c r="AA32" s="222"/>
      <c r="AB32" s="222"/>
      <c r="AC32" s="222"/>
      <c r="AD32" s="222"/>
      <c r="AE32" s="222"/>
      <c r="AF32" s="222"/>
      <c r="AG32" s="222"/>
      <c r="AH32" s="222"/>
      <c r="AI32" s="222"/>
      <c r="AJ32" s="222"/>
      <c r="AK32" s="222"/>
      <c r="AL32" s="222"/>
      <c r="AM32" s="222"/>
    </row>
    <row r="33" spans="1:39" s="223" customFormat="1" ht="45" customHeight="1" x14ac:dyDescent="0.35">
      <c r="A33" s="221" t="str">
        <f t="shared" si="0"/>
        <v>Department of Conservation &amp; Recreation28</v>
      </c>
      <c r="B33" s="221">
        <v>28</v>
      </c>
      <c r="C33" s="496" t="s">
        <v>1818</v>
      </c>
      <c r="D33" s="10" t="s">
        <v>1631</v>
      </c>
      <c r="E33" s="10" t="s">
        <v>1668</v>
      </c>
      <c r="F33" s="495"/>
      <c r="G33" s="917" t="s">
        <v>1669</v>
      </c>
      <c r="H33" s="401" t="s">
        <v>705</v>
      </c>
      <c r="I33" s="222"/>
      <c r="J33" s="222"/>
      <c r="K33" s="222"/>
      <c r="L33" s="222"/>
      <c r="M33" s="222"/>
      <c r="N33" s="222"/>
      <c r="O33" s="222"/>
      <c r="P33" s="222"/>
      <c r="Q33" s="222"/>
      <c r="R33" s="222"/>
      <c r="S33" s="222"/>
      <c r="T33" s="222"/>
      <c r="U33" s="222"/>
      <c r="V33" s="222"/>
      <c r="W33" s="222"/>
      <c r="X33" s="222"/>
      <c r="Y33" s="222"/>
      <c r="Z33" s="222"/>
      <c r="AA33" s="222"/>
      <c r="AB33" s="222"/>
      <c r="AC33" s="222"/>
      <c r="AD33" s="222"/>
      <c r="AE33" s="222"/>
      <c r="AF33" s="222"/>
      <c r="AG33" s="222"/>
      <c r="AH33" s="222"/>
      <c r="AI33" s="222"/>
      <c r="AJ33" s="222"/>
      <c r="AK33" s="222"/>
      <c r="AL33" s="222"/>
      <c r="AM33" s="222"/>
    </row>
    <row r="34" spans="1:39" s="223" customFormat="1" ht="45" customHeight="1" x14ac:dyDescent="0.35">
      <c r="A34" s="221" t="str">
        <f t="shared" si="0"/>
        <v>Department of Conservation &amp; Recreation29</v>
      </c>
      <c r="B34" s="221">
        <v>29</v>
      </c>
      <c r="C34" s="496" t="s">
        <v>1818</v>
      </c>
      <c r="D34" s="10" t="s">
        <v>1632</v>
      </c>
      <c r="E34" s="10" t="s">
        <v>1668</v>
      </c>
      <c r="F34" s="918">
        <v>6.5</v>
      </c>
      <c r="G34" s="917" t="s">
        <v>1672</v>
      </c>
      <c r="H34" s="401" t="s">
        <v>705</v>
      </c>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c r="AH34" s="222"/>
      <c r="AI34" s="222"/>
      <c r="AJ34" s="222"/>
      <c r="AK34" s="222"/>
      <c r="AL34" s="222"/>
      <c r="AM34" s="222"/>
    </row>
    <row r="35" spans="1:39" s="223" customFormat="1" ht="45" customHeight="1" x14ac:dyDescent="0.35">
      <c r="A35" s="221" t="str">
        <f t="shared" si="0"/>
        <v>Department of Conservation &amp; Recreation30</v>
      </c>
      <c r="B35" s="221">
        <v>30</v>
      </c>
      <c r="C35" s="496" t="s">
        <v>1818</v>
      </c>
      <c r="D35" s="10" t="s">
        <v>1632</v>
      </c>
      <c r="E35" s="10" t="s">
        <v>711</v>
      </c>
      <c r="F35" s="495"/>
      <c r="G35" s="917" t="s">
        <v>1669</v>
      </c>
      <c r="H35" s="401" t="s">
        <v>705</v>
      </c>
      <c r="I35" s="222"/>
      <c r="J35" s="222"/>
      <c r="K35" s="222"/>
      <c r="L35" s="222"/>
      <c r="M35" s="222"/>
      <c r="N35" s="222"/>
      <c r="O35" s="222"/>
      <c r="P35" s="222"/>
      <c r="Q35" s="222"/>
      <c r="R35" s="222"/>
      <c r="S35" s="222"/>
      <c r="T35" s="222"/>
      <c r="U35" s="222"/>
      <c r="V35" s="222"/>
      <c r="W35" s="222"/>
      <c r="X35" s="222"/>
      <c r="Y35" s="222"/>
      <c r="Z35" s="222"/>
      <c r="AA35" s="222"/>
      <c r="AB35" s="222"/>
      <c r="AC35" s="222"/>
      <c r="AD35" s="222"/>
      <c r="AE35" s="222"/>
      <c r="AF35" s="222"/>
      <c r="AG35" s="222"/>
      <c r="AH35" s="222"/>
      <c r="AI35" s="222"/>
      <c r="AJ35" s="222"/>
      <c r="AK35" s="222"/>
      <c r="AL35" s="222"/>
      <c r="AM35" s="222"/>
    </row>
    <row r="36" spans="1:39" s="223" customFormat="1" ht="45" customHeight="1" x14ac:dyDescent="0.35">
      <c r="A36" s="221" t="str">
        <f t="shared" si="0"/>
        <v>Department of Conservation &amp; Recreation31</v>
      </c>
      <c r="B36" s="221">
        <v>31</v>
      </c>
      <c r="C36" s="496" t="s">
        <v>1818</v>
      </c>
      <c r="D36" s="10" t="s">
        <v>1632</v>
      </c>
      <c r="E36" s="10" t="s">
        <v>1668</v>
      </c>
      <c r="F36" s="918">
        <v>0.3</v>
      </c>
      <c r="G36" s="917" t="s">
        <v>1669</v>
      </c>
      <c r="H36" s="401" t="s">
        <v>705</v>
      </c>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c r="AJ36" s="222"/>
      <c r="AK36" s="222"/>
      <c r="AL36" s="222"/>
      <c r="AM36" s="222"/>
    </row>
    <row r="37" spans="1:39" s="223" customFormat="1" ht="45" customHeight="1" x14ac:dyDescent="0.35">
      <c r="A37" s="221" t="str">
        <f t="shared" si="0"/>
        <v>Department of Conservation &amp; Recreation32</v>
      </c>
      <c r="B37" s="221">
        <v>32</v>
      </c>
      <c r="C37" s="496" t="s">
        <v>1818</v>
      </c>
      <c r="D37" s="10" t="s">
        <v>1633</v>
      </c>
      <c r="E37" s="10" t="s">
        <v>1668</v>
      </c>
      <c r="F37" s="495"/>
      <c r="G37" s="917" t="s">
        <v>1669</v>
      </c>
      <c r="H37" s="401" t="s">
        <v>705</v>
      </c>
      <c r="I37" s="222"/>
      <c r="J37" s="222"/>
      <c r="K37" s="222"/>
      <c r="L37" s="222"/>
      <c r="M37" s="222"/>
      <c r="N37" s="222"/>
      <c r="O37" s="222"/>
      <c r="P37" s="222"/>
      <c r="Q37" s="222"/>
      <c r="R37" s="222"/>
      <c r="S37" s="222"/>
      <c r="T37" s="222"/>
      <c r="U37" s="222"/>
      <c r="V37" s="222"/>
      <c r="W37" s="222"/>
      <c r="X37" s="222"/>
      <c r="Y37" s="222"/>
      <c r="Z37" s="222"/>
      <c r="AA37" s="222"/>
      <c r="AB37" s="222"/>
      <c r="AC37" s="222"/>
      <c r="AD37" s="222"/>
      <c r="AE37" s="222"/>
      <c r="AF37" s="222"/>
      <c r="AG37" s="222"/>
      <c r="AH37" s="222"/>
      <c r="AI37" s="222"/>
      <c r="AJ37" s="222"/>
      <c r="AK37" s="222"/>
      <c r="AL37" s="222"/>
      <c r="AM37" s="222"/>
    </row>
    <row r="38" spans="1:39" s="223" customFormat="1" ht="45" customHeight="1" x14ac:dyDescent="0.35">
      <c r="A38" s="221" t="str">
        <f t="shared" ref="A38:A69" si="1">C38&amp;B38</f>
        <v>Department of Conservation &amp; Recreation33</v>
      </c>
      <c r="B38" s="221">
        <v>33</v>
      </c>
      <c r="C38" s="496" t="s">
        <v>1818</v>
      </c>
      <c r="D38" s="10" t="s">
        <v>1633</v>
      </c>
      <c r="E38" s="10" t="s">
        <v>1668</v>
      </c>
      <c r="F38" s="495"/>
      <c r="G38" s="917" t="s">
        <v>1669</v>
      </c>
      <c r="H38" s="401" t="s">
        <v>705</v>
      </c>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2"/>
      <c r="AJ38" s="222"/>
      <c r="AK38" s="222"/>
      <c r="AL38" s="222"/>
      <c r="AM38" s="222"/>
    </row>
    <row r="39" spans="1:39" s="223" customFormat="1" ht="45" customHeight="1" x14ac:dyDescent="0.35">
      <c r="A39" s="221" t="str">
        <f t="shared" si="1"/>
        <v>Department of Conservation &amp; Recreation34</v>
      </c>
      <c r="B39" s="221">
        <v>34</v>
      </c>
      <c r="C39" s="496" t="s">
        <v>1818</v>
      </c>
      <c r="D39" s="10" t="s">
        <v>1634</v>
      </c>
      <c r="E39" s="10" t="s">
        <v>1668</v>
      </c>
      <c r="F39" s="495"/>
      <c r="G39" s="917" t="s">
        <v>1669</v>
      </c>
      <c r="H39" s="401" t="s">
        <v>705</v>
      </c>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c r="AH39" s="222"/>
      <c r="AI39" s="222"/>
      <c r="AJ39" s="222"/>
      <c r="AK39" s="222"/>
      <c r="AL39" s="222"/>
      <c r="AM39" s="222"/>
    </row>
    <row r="40" spans="1:39" s="223" customFormat="1" ht="45" customHeight="1" x14ac:dyDescent="0.35">
      <c r="A40" s="221" t="str">
        <f t="shared" si="1"/>
        <v>Department of Conservation &amp; Recreation35</v>
      </c>
      <c r="B40" s="221">
        <v>35</v>
      </c>
      <c r="C40" s="496" t="s">
        <v>1818</v>
      </c>
      <c r="D40" s="10" t="s">
        <v>1634</v>
      </c>
      <c r="E40" s="10" t="s">
        <v>711</v>
      </c>
      <c r="F40" s="918">
        <v>0.02</v>
      </c>
      <c r="G40" s="917" t="s">
        <v>1669</v>
      </c>
      <c r="H40" s="401" t="s">
        <v>705</v>
      </c>
      <c r="I40" s="222"/>
      <c r="J40" s="222"/>
      <c r="K40" s="222"/>
      <c r="L40" s="222"/>
      <c r="M40" s="222"/>
      <c r="N40" s="222"/>
      <c r="O40" s="222"/>
      <c r="P40" s="222"/>
      <c r="Q40" s="222"/>
      <c r="R40" s="222"/>
      <c r="S40" s="222"/>
      <c r="T40" s="222"/>
      <c r="U40" s="222"/>
      <c r="V40" s="222"/>
      <c r="W40" s="222"/>
      <c r="X40" s="222"/>
      <c r="Y40" s="222"/>
      <c r="Z40" s="222"/>
      <c r="AA40" s="222"/>
      <c r="AB40" s="222"/>
      <c r="AC40" s="222"/>
      <c r="AD40" s="222"/>
      <c r="AE40" s="222"/>
      <c r="AF40" s="222"/>
      <c r="AG40" s="222"/>
      <c r="AH40" s="222"/>
      <c r="AI40" s="222"/>
      <c r="AJ40" s="222"/>
      <c r="AK40" s="222"/>
      <c r="AL40" s="222"/>
      <c r="AM40" s="222"/>
    </row>
    <row r="41" spans="1:39" s="223" customFormat="1" ht="45" customHeight="1" x14ac:dyDescent="0.35">
      <c r="A41" s="221" t="str">
        <f t="shared" si="1"/>
        <v>Department of Conservation &amp; Recreation36</v>
      </c>
      <c r="B41" s="221">
        <v>36</v>
      </c>
      <c r="C41" s="496" t="s">
        <v>1818</v>
      </c>
      <c r="D41" s="10" t="s">
        <v>1634</v>
      </c>
      <c r="E41" s="10" t="s">
        <v>711</v>
      </c>
      <c r="F41" s="918">
        <v>3.8</v>
      </c>
      <c r="G41" s="917" t="s">
        <v>1669</v>
      </c>
      <c r="H41" s="401" t="s">
        <v>705</v>
      </c>
      <c r="I41" s="222"/>
      <c r="J41" s="222"/>
      <c r="K41" s="222"/>
      <c r="L41" s="222"/>
      <c r="M41" s="222"/>
      <c r="N41" s="222"/>
      <c r="O41" s="222"/>
      <c r="P41" s="222"/>
      <c r="Q41" s="222"/>
      <c r="R41" s="222"/>
      <c r="S41" s="222"/>
      <c r="T41" s="222"/>
      <c r="U41" s="222"/>
      <c r="V41" s="222"/>
      <c r="W41" s="222"/>
      <c r="X41" s="222"/>
      <c r="Y41" s="222"/>
      <c r="Z41" s="222"/>
      <c r="AA41" s="222"/>
      <c r="AB41" s="222"/>
      <c r="AC41" s="222"/>
      <c r="AD41" s="222"/>
      <c r="AE41" s="222"/>
      <c r="AF41" s="222"/>
      <c r="AG41" s="222"/>
      <c r="AH41" s="222"/>
      <c r="AI41" s="222"/>
      <c r="AJ41" s="222"/>
      <c r="AK41" s="222"/>
      <c r="AL41" s="222"/>
      <c r="AM41" s="222"/>
    </row>
    <row r="42" spans="1:39" s="223" customFormat="1" ht="45" customHeight="1" x14ac:dyDescent="0.35">
      <c r="A42" s="221" t="str">
        <f t="shared" si="1"/>
        <v>Department of Conservation &amp; Recreation37</v>
      </c>
      <c r="B42" s="221">
        <v>37</v>
      </c>
      <c r="C42" s="496" t="s">
        <v>1818</v>
      </c>
      <c r="D42" s="10" t="s">
        <v>1635</v>
      </c>
      <c r="E42" s="10" t="s">
        <v>1668</v>
      </c>
      <c r="F42" s="495"/>
      <c r="G42" s="917" t="s">
        <v>1669</v>
      </c>
      <c r="H42" s="401" t="s">
        <v>705</v>
      </c>
      <c r="I42" s="222"/>
      <c r="J42" s="222"/>
      <c r="K42" s="222"/>
      <c r="L42" s="222"/>
      <c r="M42" s="222"/>
      <c r="N42" s="222"/>
      <c r="O42" s="222"/>
      <c r="P42" s="222"/>
      <c r="Q42" s="222"/>
      <c r="R42" s="222"/>
      <c r="S42" s="222"/>
      <c r="T42" s="222"/>
      <c r="U42" s="222"/>
      <c r="V42" s="222"/>
      <c r="W42" s="222"/>
      <c r="X42" s="222"/>
      <c r="Y42" s="222"/>
      <c r="Z42" s="222"/>
      <c r="AA42" s="222"/>
      <c r="AB42" s="222"/>
      <c r="AC42" s="222"/>
      <c r="AD42" s="222"/>
      <c r="AE42" s="222"/>
      <c r="AF42" s="222"/>
      <c r="AG42" s="222"/>
      <c r="AH42" s="222"/>
      <c r="AI42" s="222"/>
      <c r="AJ42" s="222"/>
      <c r="AK42" s="222"/>
      <c r="AL42" s="222"/>
      <c r="AM42" s="222"/>
    </row>
    <row r="43" spans="1:39" s="223" customFormat="1" ht="45" customHeight="1" x14ac:dyDescent="0.35">
      <c r="A43" s="221" t="str">
        <f t="shared" si="1"/>
        <v>Department of Conservation &amp; Recreation38</v>
      </c>
      <c r="B43" s="221">
        <v>38</v>
      </c>
      <c r="C43" s="496" t="s">
        <v>1818</v>
      </c>
      <c r="D43" s="10" t="s">
        <v>1635</v>
      </c>
      <c r="E43" s="10" t="s">
        <v>1668</v>
      </c>
      <c r="F43" s="495"/>
      <c r="G43" s="917" t="s">
        <v>1669</v>
      </c>
      <c r="H43" s="401" t="s">
        <v>705</v>
      </c>
      <c r="I43" s="222"/>
      <c r="J43" s="222"/>
      <c r="K43" s="222"/>
      <c r="L43" s="222"/>
      <c r="M43" s="222"/>
      <c r="N43" s="222"/>
      <c r="O43" s="222"/>
      <c r="P43" s="222"/>
      <c r="Q43" s="222"/>
      <c r="R43" s="222"/>
      <c r="S43" s="222"/>
      <c r="T43" s="222"/>
      <c r="U43" s="222"/>
      <c r="V43" s="222"/>
      <c r="W43" s="222"/>
      <c r="X43" s="222"/>
      <c r="Y43" s="222"/>
      <c r="Z43" s="222"/>
      <c r="AA43" s="222"/>
      <c r="AB43" s="222"/>
      <c r="AC43" s="222"/>
      <c r="AD43" s="222"/>
      <c r="AE43" s="222"/>
      <c r="AF43" s="222"/>
      <c r="AG43" s="222"/>
      <c r="AH43" s="222"/>
      <c r="AI43" s="222"/>
      <c r="AJ43" s="222"/>
      <c r="AK43" s="222"/>
      <c r="AL43" s="222"/>
      <c r="AM43" s="222"/>
    </row>
    <row r="44" spans="1:39" s="223" customFormat="1" ht="45" customHeight="1" x14ac:dyDescent="0.35">
      <c r="A44" s="221" t="str">
        <f t="shared" si="1"/>
        <v>Department of Conservation &amp; Recreation39</v>
      </c>
      <c r="B44" s="221">
        <v>39</v>
      </c>
      <c r="C44" s="496" t="s">
        <v>1818</v>
      </c>
      <c r="D44" s="10" t="s">
        <v>1635</v>
      </c>
      <c r="E44" s="10" t="s">
        <v>1668</v>
      </c>
      <c r="F44" s="495"/>
      <c r="G44" s="917" t="s">
        <v>1669</v>
      </c>
      <c r="H44" s="401" t="s">
        <v>705</v>
      </c>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c r="AH44" s="222"/>
      <c r="AI44" s="222"/>
      <c r="AJ44" s="222"/>
      <c r="AK44" s="222"/>
      <c r="AL44" s="222"/>
      <c r="AM44" s="222"/>
    </row>
    <row r="45" spans="1:39" s="223" customFormat="1" ht="45" customHeight="1" x14ac:dyDescent="0.35">
      <c r="A45" s="221" t="str">
        <f t="shared" si="1"/>
        <v>Department of Conservation &amp; Recreation40</v>
      </c>
      <c r="B45" s="221">
        <v>40</v>
      </c>
      <c r="C45" s="920" t="s">
        <v>1818</v>
      </c>
      <c r="D45" t="s">
        <v>1636</v>
      </c>
      <c r="E45" s="10" t="s">
        <v>1668</v>
      </c>
      <c r="F45" s="495"/>
      <c r="G45" s="917" t="s">
        <v>1669</v>
      </c>
      <c r="H45" s="401" t="s">
        <v>705</v>
      </c>
      <c r="I45" s="222"/>
      <c r="J45" s="222"/>
      <c r="K45" s="222"/>
      <c r="L45" s="222"/>
      <c r="M45" s="222"/>
      <c r="N45" s="222"/>
      <c r="O45" s="222"/>
      <c r="P45" s="222"/>
      <c r="Q45" s="222"/>
      <c r="R45" s="222"/>
      <c r="S45" s="222"/>
      <c r="T45" s="222"/>
      <c r="U45" s="222"/>
      <c r="V45" s="222"/>
      <c r="W45" s="222"/>
      <c r="X45" s="222"/>
      <c r="Y45" s="222"/>
      <c r="Z45" s="222"/>
      <c r="AA45" s="222"/>
      <c r="AB45" s="222"/>
      <c r="AC45" s="222"/>
      <c r="AD45" s="222"/>
      <c r="AE45" s="222"/>
      <c r="AF45" s="222"/>
      <c r="AG45" s="222"/>
      <c r="AH45" s="222"/>
      <c r="AI45" s="222"/>
      <c r="AJ45" s="222"/>
      <c r="AK45" s="222"/>
      <c r="AL45" s="222"/>
      <c r="AM45" s="222"/>
    </row>
    <row r="46" spans="1:39" s="223" customFormat="1" ht="45" customHeight="1" x14ac:dyDescent="0.35">
      <c r="A46" s="221" t="str">
        <f t="shared" si="1"/>
        <v>Department of Conservation &amp; Recreation41</v>
      </c>
      <c r="B46" s="221">
        <v>41</v>
      </c>
      <c r="C46" s="496" t="s">
        <v>1818</v>
      </c>
      <c r="D46" s="10" t="s">
        <v>1636</v>
      </c>
      <c r="E46" s="10" t="s">
        <v>1668</v>
      </c>
      <c r="F46" s="495"/>
      <c r="G46" s="917" t="s">
        <v>1669</v>
      </c>
      <c r="H46" s="401" t="s">
        <v>705</v>
      </c>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222"/>
      <c r="AJ46" s="222"/>
      <c r="AK46" s="222"/>
      <c r="AL46" s="222"/>
      <c r="AM46" s="222"/>
    </row>
    <row r="47" spans="1:39" s="223" customFormat="1" ht="45" customHeight="1" x14ac:dyDescent="0.35">
      <c r="A47" s="221" t="str">
        <f t="shared" si="1"/>
        <v>Department of Conservation &amp; Recreation42</v>
      </c>
      <c r="B47" s="221">
        <v>42</v>
      </c>
      <c r="C47" s="496" t="s">
        <v>1818</v>
      </c>
      <c r="D47" s="10" t="s">
        <v>1637</v>
      </c>
      <c r="E47" s="10" t="s">
        <v>1670</v>
      </c>
      <c r="F47" s="495"/>
      <c r="G47" s="917" t="s">
        <v>1669</v>
      </c>
      <c r="H47" s="401" t="s">
        <v>705</v>
      </c>
      <c r="I47" s="222"/>
      <c r="J47" s="222"/>
      <c r="K47" s="222"/>
      <c r="L47" s="222"/>
      <c r="M47" s="222"/>
      <c r="N47" s="222"/>
      <c r="O47" s="222"/>
      <c r="P47" s="222"/>
      <c r="Q47" s="222"/>
      <c r="R47" s="222"/>
      <c r="S47" s="222"/>
      <c r="T47" s="222"/>
      <c r="U47" s="222"/>
      <c r="V47" s="222"/>
      <c r="W47" s="222"/>
      <c r="X47" s="222"/>
      <c r="Y47" s="222"/>
      <c r="Z47" s="222"/>
      <c r="AA47" s="222"/>
      <c r="AB47" s="222"/>
      <c r="AC47" s="222"/>
      <c r="AD47" s="222"/>
      <c r="AE47" s="222"/>
      <c r="AF47" s="222"/>
      <c r="AG47" s="222"/>
      <c r="AH47" s="222"/>
      <c r="AI47" s="222"/>
      <c r="AJ47" s="222"/>
      <c r="AK47" s="222"/>
      <c r="AL47" s="222"/>
      <c r="AM47" s="222"/>
    </row>
    <row r="48" spans="1:39" s="223" customFormat="1" ht="45" customHeight="1" x14ac:dyDescent="0.35">
      <c r="A48" s="221" t="str">
        <f t="shared" si="1"/>
        <v>Department of Conservation &amp; Recreation43</v>
      </c>
      <c r="B48" s="221">
        <v>43</v>
      </c>
      <c r="C48" s="496" t="s">
        <v>1818</v>
      </c>
      <c r="D48" s="10" t="s">
        <v>1637</v>
      </c>
      <c r="E48" s="10" t="s">
        <v>1668</v>
      </c>
      <c r="F48" s="495"/>
      <c r="G48" s="917" t="s">
        <v>1669</v>
      </c>
      <c r="H48" s="401" t="s">
        <v>705</v>
      </c>
      <c r="I48" s="222"/>
      <c r="J48" s="222"/>
      <c r="K48" s="222"/>
      <c r="L48" s="222"/>
      <c r="M48" s="222"/>
      <c r="N48" s="222"/>
      <c r="O48" s="222"/>
      <c r="P48" s="222"/>
      <c r="Q48" s="222"/>
      <c r="R48" s="222"/>
      <c r="S48" s="222"/>
      <c r="T48" s="222"/>
      <c r="U48" s="222"/>
      <c r="V48" s="222"/>
      <c r="W48" s="222"/>
      <c r="X48" s="222"/>
      <c r="Y48" s="222"/>
      <c r="Z48" s="222"/>
      <c r="AA48" s="222"/>
      <c r="AB48" s="222"/>
      <c r="AC48" s="222"/>
      <c r="AD48" s="222"/>
      <c r="AE48" s="222"/>
      <c r="AF48" s="222"/>
      <c r="AG48" s="222"/>
      <c r="AH48" s="222"/>
      <c r="AI48" s="222"/>
      <c r="AJ48" s="222"/>
      <c r="AK48" s="222"/>
      <c r="AL48" s="222"/>
      <c r="AM48" s="222"/>
    </row>
    <row r="49" spans="1:39" s="223" customFormat="1" ht="45" customHeight="1" x14ac:dyDescent="0.35">
      <c r="A49" s="221" t="str">
        <f t="shared" si="1"/>
        <v>Department of Conservation &amp; Recreation44</v>
      </c>
      <c r="B49" s="221">
        <v>44</v>
      </c>
      <c r="C49" s="496" t="s">
        <v>1818</v>
      </c>
      <c r="D49" s="10" t="s">
        <v>1637</v>
      </c>
      <c r="E49" s="10" t="s">
        <v>711</v>
      </c>
      <c r="F49" s="495"/>
      <c r="G49" s="917" t="s">
        <v>1669</v>
      </c>
      <c r="H49" s="401" t="s">
        <v>705</v>
      </c>
      <c r="I49" s="222"/>
      <c r="J49" s="222"/>
      <c r="K49" s="222"/>
      <c r="L49" s="222"/>
      <c r="M49" s="222"/>
      <c r="N49" s="222"/>
      <c r="O49" s="222"/>
      <c r="P49" s="222"/>
      <c r="Q49" s="222"/>
      <c r="R49" s="222"/>
      <c r="S49" s="222"/>
      <c r="T49" s="222"/>
      <c r="U49" s="222"/>
      <c r="V49" s="222"/>
      <c r="W49" s="222"/>
      <c r="X49" s="222"/>
      <c r="Y49" s="222"/>
      <c r="Z49" s="222"/>
      <c r="AA49" s="222"/>
      <c r="AB49" s="222"/>
      <c r="AC49" s="222"/>
      <c r="AD49" s="222"/>
      <c r="AE49" s="222"/>
      <c r="AF49" s="222"/>
      <c r="AG49" s="222"/>
      <c r="AH49" s="222"/>
      <c r="AI49" s="222"/>
      <c r="AJ49" s="222"/>
      <c r="AK49" s="222"/>
      <c r="AL49" s="222"/>
      <c r="AM49" s="222"/>
    </row>
    <row r="50" spans="1:39" s="223" customFormat="1" ht="45" customHeight="1" x14ac:dyDescent="0.35">
      <c r="A50" s="221" t="str">
        <f t="shared" si="1"/>
        <v>Department of Conservation &amp; Recreation45</v>
      </c>
      <c r="B50" s="221">
        <v>45</v>
      </c>
      <c r="C50" s="496" t="s">
        <v>1818</v>
      </c>
      <c r="D50" s="10" t="s">
        <v>1637</v>
      </c>
      <c r="E50" s="10" t="s">
        <v>1668</v>
      </c>
      <c r="F50" s="495"/>
      <c r="G50" s="917" t="s">
        <v>1669</v>
      </c>
      <c r="H50" s="401" t="s">
        <v>705</v>
      </c>
      <c r="I50" s="222"/>
      <c r="J50" s="222"/>
      <c r="K50" s="222"/>
      <c r="L50" s="222"/>
      <c r="M50" s="222"/>
      <c r="N50" s="222"/>
      <c r="O50" s="222"/>
      <c r="P50" s="222"/>
      <c r="Q50" s="222"/>
      <c r="R50" s="222"/>
      <c r="S50" s="222"/>
      <c r="T50" s="222"/>
      <c r="U50" s="222"/>
      <c r="V50" s="222"/>
      <c r="W50" s="222"/>
      <c r="X50" s="222"/>
      <c r="Y50" s="222"/>
      <c r="Z50" s="222"/>
      <c r="AA50" s="222"/>
      <c r="AB50" s="222"/>
      <c r="AC50" s="222"/>
      <c r="AD50" s="222"/>
      <c r="AE50" s="222"/>
      <c r="AF50" s="222"/>
      <c r="AG50" s="222"/>
      <c r="AH50" s="222"/>
      <c r="AI50" s="222"/>
      <c r="AJ50" s="222"/>
      <c r="AK50" s="222"/>
      <c r="AL50" s="222"/>
      <c r="AM50" s="222"/>
    </row>
    <row r="51" spans="1:39" s="223" customFormat="1" ht="45" customHeight="1" x14ac:dyDescent="0.35">
      <c r="A51" s="221" t="str">
        <f t="shared" si="1"/>
        <v>Department of Conservation &amp; Recreation46</v>
      </c>
      <c r="B51" s="221">
        <v>46</v>
      </c>
      <c r="C51" s="496" t="s">
        <v>1818</v>
      </c>
      <c r="D51" s="10" t="s">
        <v>1637</v>
      </c>
      <c r="E51" s="10" t="s">
        <v>1668</v>
      </c>
      <c r="F51" s="495"/>
      <c r="G51" s="917" t="s">
        <v>1669</v>
      </c>
      <c r="H51" s="401" t="s">
        <v>705</v>
      </c>
      <c r="I51" s="222"/>
      <c r="J51" s="222"/>
      <c r="K51" s="222"/>
      <c r="L51" s="222"/>
      <c r="M51" s="222"/>
      <c r="N51" s="222"/>
      <c r="O51" s="222"/>
      <c r="P51" s="222"/>
      <c r="Q51" s="222"/>
      <c r="R51" s="222"/>
      <c r="S51" s="222"/>
      <c r="T51" s="222"/>
      <c r="U51" s="222"/>
      <c r="V51" s="222"/>
      <c r="W51" s="222"/>
      <c r="X51" s="222"/>
      <c r="Y51" s="222"/>
      <c r="Z51" s="222"/>
      <c r="AA51" s="222"/>
      <c r="AB51" s="222"/>
      <c r="AC51" s="222"/>
      <c r="AD51" s="222"/>
      <c r="AE51" s="222"/>
      <c r="AF51" s="222"/>
      <c r="AG51" s="222"/>
      <c r="AH51" s="222"/>
      <c r="AI51" s="222"/>
      <c r="AJ51" s="222"/>
      <c r="AK51" s="222"/>
      <c r="AL51" s="222"/>
      <c r="AM51" s="222"/>
    </row>
    <row r="52" spans="1:39" s="223" customFormat="1" ht="45" customHeight="1" x14ac:dyDescent="0.35">
      <c r="A52" s="221" t="str">
        <f t="shared" si="1"/>
        <v>Department of Conservation &amp; Recreation47</v>
      </c>
      <c r="B52" s="221">
        <v>47</v>
      </c>
      <c r="C52" s="496" t="s">
        <v>1818</v>
      </c>
      <c r="D52" s="10" t="s">
        <v>1637</v>
      </c>
      <c r="E52" s="10" t="s">
        <v>1668</v>
      </c>
      <c r="F52" s="918">
        <v>3.5</v>
      </c>
      <c r="G52" s="917" t="s">
        <v>1669</v>
      </c>
      <c r="H52" s="401" t="s">
        <v>705</v>
      </c>
      <c r="I52" s="222"/>
      <c r="J52" s="222"/>
      <c r="K52" s="222"/>
      <c r="L52" s="222"/>
      <c r="M52" s="222"/>
      <c r="N52" s="222"/>
      <c r="O52" s="222"/>
      <c r="P52" s="222"/>
      <c r="Q52" s="222"/>
      <c r="R52" s="222"/>
      <c r="S52" s="222"/>
      <c r="T52" s="222"/>
      <c r="U52" s="222"/>
      <c r="V52" s="222"/>
      <c r="W52" s="222"/>
      <c r="X52" s="222"/>
      <c r="Y52" s="222"/>
      <c r="Z52" s="222"/>
      <c r="AA52" s="222"/>
      <c r="AB52" s="222"/>
      <c r="AC52" s="222"/>
      <c r="AD52" s="222"/>
      <c r="AE52" s="222"/>
      <c r="AF52" s="222"/>
      <c r="AG52" s="222"/>
      <c r="AH52" s="222"/>
      <c r="AI52" s="222"/>
      <c r="AJ52" s="222"/>
      <c r="AK52" s="222"/>
      <c r="AL52" s="222"/>
      <c r="AM52" s="222"/>
    </row>
    <row r="53" spans="1:39" s="223" customFormat="1" ht="45" customHeight="1" x14ac:dyDescent="0.35">
      <c r="A53" s="221" t="str">
        <f t="shared" si="1"/>
        <v>Department of Conservation &amp; Recreation48</v>
      </c>
      <c r="B53" s="221">
        <v>48</v>
      </c>
      <c r="C53" s="496" t="s">
        <v>1818</v>
      </c>
      <c r="D53" s="10" t="s">
        <v>1638</v>
      </c>
      <c r="E53" s="10" t="s">
        <v>1668</v>
      </c>
      <c r="F53" s="495"/>
      <c r="G53" s="917" t="s">
        <v>1669</v>
      </c>
      <c r="H53" s="401" t="s">
        <v>705</v>
      </c>
      <c r="I53" s="222"/>
      <c r="J53" s="222"/>
      <c r="K53" s="222"/>
      <c r="L53" s="222"/>
      <c r="M53" s="222"/>
      <c r="N53" s="222"/>
      <c r="O53" s="222"/>
      <c r="P53" s="222"/>
      <c r="Q53" s="222"/>
      <c r="R53" s="222"/>
      <c r="S53" s="222"/>
      <c r="T53" s="222"/>
      <c r="U53" s="222"/>
      <c r="V53" s="222"/>
      <c r="W53" s="222"/>
      <c r="X53" s="222"/>
      <c r="Y53" s="222"/>
      <c r="Z53" s="222"/>
      <c r="AA53" s="222"/>
      <c r="AB53" s="222"/>
      <c r="AC53" s="222"/>
      <c r="AD53" s="222"/>
      <c r="AE53" s="222"/>
      <c r="AF53" s="222"/>
      <c r="AG53" s="222"/>
      <c r="AH53" s="222"/>
      <c r="AI53" s="222"/>
      <c r="AJ53" s="222"/>
      <c r="AK53" s="222"/>
      <c r="AL53" s="222"/>
      <c r="AM53" s="222"/>
    </row>
    <row r="54" spans="1:39" s="223" customFormat="1" ht="45" customHeight="1" x14ac:dyDescent="0.35">
      <c r="A54" s="221" t="str">
        <f t="shared" si="1"/>
        <v>Department of Conservation &amp; Recreation49</v>
      </c>
      <c r="B54" s="221">
        <v>49</v>
      </c>
      <c r="C54" s="496" t="s">
        <v>1818</v>
      </c>
      <c r="D54" s="10" t="s">
        <v>1639</v>
      </c>
      <c r="E54" s="10" t="s">
        <v>711</v>
      </c>
      <c r="F54" s="495"/>
      <c r="G54" s="917" t="s">
        <v>1669</v>
      </c>
      <c r="H54" s="401" t="s">
        <v>705</v>
      </c>
      <c r="I54" s="222"/>
      <c r="J54" s="222"/>
      <c r="K54" s="222"/>
      <c r="L54" s="222"/>
      <c r="M54" s="222"/>
      <c r="N54" s="222"/>
      <c r="O54" s="222"/>
      <c r="P54" s="222"/>
      <c r="Q54" s="222"/>
      <c r="R54" s="222"/>
      <c r="S54" s="222"/>
      <c r="T54" s="222"/>
      <c r="U54" s="222"/>
      <c r="V54" s="222"/>
      <c r="W54" s="222"/>
      <c r="X54" s="222"/>
      <c r="Y54" s="222"/>
      <c r="Z54" s="222"/>
      <c r="AA54" s="222"/>
      <c r="AB54" s="222"/>
      <c r="AC54" s="222"/>
      <c r="AD54" s="222"/>
      <c r="AE54" s="222"/>
      <c r="AF54" s="222"/>
      <c r="AG54" s="222"/>
      <c r="AH54" s="222"/>
      <c r="AI54" s="222"/>
      <c r="AJ54" s="222"/>
      <c r="AK54" s="222"/>
      <c r="AL54" s="222"/>
      <c r="AM54" s="222"/>
    </row>
    <row r="55" spans="1:39" s="223" customFormat="1" ht="45" customHeight="1" x14ac:dyDescent="0.35">
      <c r="A55" s="221" t="str">
        <f t="shared" si="1"/>
        <v>Department of Conservation &amp; Recreation50</v>
      </c>
      <c r="B55" s="221">
        <v>50</v>
      </c>
      <c r="C55" s="496" t="s">
        <v>1818</v>
      </c>
      <c r="D55" s="10" t="s">
        <v>1640</v>
      </c>
      <c r="E55" s="10" t="s">
        <v>1668</v>
      </c>
      <c r="F55" s="918">
        <v>21</v>
      </c>
      <c r="G55" s="917" t="s">
        <v>1669</v>
      </c>
      <c r="H55" s="401" t="s">
        <v>705</v>
      </c>
      <c r="I55" s="222"/>
      <c r="J55" s="222"/>
      <c r="K55" s="222"/>
      <c r="L55" s="222"/>
      <c r="M55" s="222"/>
      <c r="N55" s="222"/>
      <c r="O55" s="222"/>
      <c r="P55" s="222"/>
      <c r="Q55" s="222"/>
      <c r="R55" s="222"/>
      <c r="S55" s="222"/>
      <c r="T55" s="222"/>
      <c r="U55" s="222"/>
      <c r="V55" s="222"/>
      <c r="W55" s="222"/>
      <c r="X55" s="222"/>
      <c r="Y55" s="222"/>
      <c r="Z55" s="222"/>
      <c r="AA55" s="222"/>
      <c r="AB55" s="222"/>
      <c r="AC55" s="222"/>
      <c r="AD55" s="222"/>
      <c r="AE55" s="222"/>
      <c r="AF55" s="222"/>
      <c r="AG55" s="222"/>
      <c r="AH55" s="222"/>
      <c r="AI55" s="222"/>
      <c r="AJ55" s="222"/>
      <c r="AK55" s="222"/>
      <c r="AL55" s="222"/>
      <c r="AM55" s="222"/>
    </row>
    <row r="56" spans="1:39" s="223" customFormat="1" ht="45" customHeight="1" x14ac:dyDescent="0.35">
      <c r="A56" s="221" t="str">
        <f t="shared" si="1"/>
        <v>Department of Conservation &amp; Recreation51</v>
      </c>
      <c r="B56" s="221">
        <v>51</v>
      </c>
      <c r="C56" s="496" t="s">
        <v>1818</v>
      </c>
      <c r="D56" s="10" t="s">
        <v>1640</v>
      </c>
      <c r="E56" s="10" t="s">
        <v>1668</v>
      </c>
      <c r="F56" s="495"/>
      <c r="G56" s="917" t="s">
        <v>1669</v>
      </c>
      <c r="H56" s="401" t="s">
        <v>705</v>
      </c>
      <c r="I56" s="222"/>
      <c r="J56" s="222"/>
      <c r="K56" s="222"/>
      <c r="L56" s="222"/>
      <c r="M56" s="222"/>
      <c r="N56" s="222"/>
      <c r="O56" s="222"/>
      <c r="P56" s="222"/>
      <c r="Q56" s="222"/>
      <c r="R56" s="222"/>
      <c r="S56" s="222"/>
      <c r="T56" s="222"/>
      <c r="U56" s="222"/>
      <c r="V56" s="222"/>
      <c r="W56" s="222"/>
      <c r="X56" s="222"/>
      <c r="Y56" s="222"/>
      <c r="Z56" s="222"/>
      <c r="AA56" s="222"/>
      <c r="AB56" s="222"/>
      <c r="AC56" s="222"/>
      <c r="AD56" s="222"/>
      <c r="AE56" s="222"/>
      <c r="AF56" s="222"/>
      <c r="AG56" s="222"/>
      <c r="AH56" s="222"/>
      <c r="AI56" s="222"/>
      <c r="AJ56" s="222"/>
      <c r="AK56" s="222"/>
      <c r="AL56" s="222"/>
      <c r="AM56" s="222"/>
    </row>
    <row r="57" spans="1:39" s="223" customFormat="1" ht="45" customHeight="1" x14ac:dyDescent="0.35">
      <c r="A57" s="221" t="str">
        <f t="shared" si="1"/>
        <v>Department of Conservation &amp; Recreation52</v>
      </c>
      <c r="B57" s="221">
        <v>52</v>
      </c>
      <c r="C57" s="496" t="s">
        <v>1818</v>
      </c>
      <c r="D57" s="10" t="s">
        <v>1640</v>
      </c>
      <c r="E57" s="10" t="s">
        <v>1668</v>
      </c>
      <c r="F57" s="495"/>
      <c r="G57" s="917" t="s">
        <v>1669</v>
      </c>
      <c r="H57" s="401" t="s">
        <v>705</v>
      </c>
      <c r="I57" s="222"/>
      <c r="J57" s="222"/>
      <c r="K57" s="222"/>
      <c r="L57" s="222"/>
      <c r="M57" s="222"/>
      <c r="N57" s="222"/>
      <c r="O57" s="222"/>
      <c r="P57" s="222"/>
      <c r="Q57" s="222"/>
      <c r="R57" s="222"/>
      <c r="S57" s="222"/>
      <c r="T57" s="222"/>
      <c r="U57" s="222"/>
      <c r="V57" s="222"/>
      <c r="W57" s="222"/>
      <c r="X57" s="222"/>
      <c r="Y57" s="222"/>
      <c r="Z57" s="222"/>
      <c r="AA57" s="222"/>
      <c r="AB57" s="222"/>
      <c r="AC57" s="222"/>
      <c r="AD57" s="222"/>
      <c r="AE57" s="222"/>
      <c r="AF57" s="222"/>
      <c r="AG57" s="222"/>
      <c r="AH57" s="222"/>
      <c r="AI57" s="222"/>
      <c r="AJ57" s="222"/>
      <c r="AK57" s="222"/>
      <c r="AL57" s="222"/>
      <c r="AM57" s="222"/>
    </row>
    <row r="58" spans="1:39" s="223" customFormat="1" ht="45" customHeight="1" x14ac:dyDescent="0.35">
      <c r="A58" s="221" t="str">
        <f t="shared" si="1"/>
        <v>Department of Conservation &amp; Recreation53</v>
      </c>
      <c r="B58" s="221">
        <v>53</v>
      </c>
      <c r="C58" s="496" t="s">
        <v>1818</v>
      </c>
      <c r="D58" s="10" t="s">
        <v>1526</v>
      </c>
      <c r="E58" s="10" t="s">
        <v>711</v>
      </c>
      <c r="F58" s="495"/>
      <c r="G58" s="917" t="s">
        <v>1669</v>
      </c>
      <c r="H58" s="401" t="s">
        <v>705</v>
      </c>
      <c r="I58" s="222"/>
      <c r="J58" s="222"/>
      <c r="K58" s="222"/>
      <c r="L58" s="222"/>
      <c r="M58" s="222"/>
      <c r="N58" s="222"/>
      <c r="O58" s="222"/>
      <c r="P58" s="222"/>
      <c r="Q58" s="222"/>
      <c r="R58" s="222"/>
      <c r="S58" s="222"/>
      <c r="T58" s="222"/>
      <c r="U58" s="222"/>
      <c r="V58" s="222"/>
      <c r="W58" s="222"/>
      <c r="X58" s="222"/>
      <c r="Y58" s="222"/>
      <c r="Z58" s="222"/>
      <c r="AA58" s="222"/>
      <c r="AB58" s="222"/>
      <c r="AC58" s="222"/>
      <c r="AD58" s="222"/>
      <c r="AE58" s="222"/>
      <c r="AF58" s="222"/>
      <c r="AG58" s="222"/>
      <c r="AH58" s="222"/>
      <c r="AI58" s="222"/>
      <c r="AJ58" s="222"/>
      <c r="AK58" s="222"/>
      <c r="AL58" s="222"/>
      <c r="AM58" s="222"/>
    </row>
    <row r="59" spans="1:39" s="223" customFormat="1" ht="45" customHeight="1" x14ac:dyDescent="0.35">
      <c r="A59" s="221" t="str">
        <f t="shared" si="1"/>
        <v>Department of Conservation &amp; Recreation54</v>
      </c>
      <c r="B59" s="221">
        <v>54</v>
      </c>
      <c r="C59" s="496" t="s">
        <v>1818</v>
      </c>
      <c r="D59" s="10" t="s">
        <v>1526</v>
      </c>
      <c r="E59" s="10" t="s">
        <v>1668</v>
      </c>
      <c r="F59" s="495"/>
      <c r="G59" s="917" t="s">
        <v>1669</v>
      </c>
      <c r="H59" s="401" t="s">
        <v>705</v>
      </c>
      <c r="I59" s="222"/>
      <c r="J59" s="222"/>
      <c r="K59" s="222"/>
      <c r="L59" s="222"/>
      <c r="M59" s="222"/>
      <c r="N59" s="222"/>
      <c r="O59" s="222"/>
      <c r="P59" s="222"/>
      <c r="Q59" s="222"/>
      <c r="R59" s="222"/>
      <c r="S59" s="222"/>
      <c r="T59" s="222"/>
      <c r="U59" s="222"/>
      <c r="V59" s="222"/>
      <c r="W59" s="222"/>
      <c r="X59" s="222"/>
      <c r="Y59" s="222"/>
      <c r="Z59" s="222"/>
      <c r="AA59" s="222"/>
      <c r="AB59" s="222"/>
      <c r="AC59" s="222"/>
      <c r="AD59" s="222"/>
      <c r="AE59" s="222"/>
      <c r="AF59" s="222"/>
      <c r="AG59" s="222"/>
      <c r="AH59" s="222"/>
      <c r="AI59" s="222"/>
      <c r="AJ59" s="222"/>
      <c r="AK59" s="222"/>
      <c r="AL59" s="222"/>
      <c r="AM59" s="222"/>
    </row>
    <row r="60" spans="1:39" s="223" customFormat="1" ht="45" customHeight="1" x14ac:dyDescent="0.35">
      <c r="A60" s="221" t="str">
        <f t="shared" si="1"/>
        <v>Department of Conservation &amp; Recreation55</v>
      </c>
      <c r="B60" s="221">
        <v>55</v>
      </c>
      <c r="C60" s="496" t="s">
        <v>1818</v>
      </c>
      <c r="D60" s="10" t="s">
        <v>1641</v>
      </c>
      <c r="E60" s="10" t="s">
        <v>1670</v>
      </c>
      <c r="F60" s="495"/>
      <c r="G60" s="917" t="s">
        <v>1669</v>
      </c>
      <c r="H60" s="401" t="s">
        <v>705</v>
      </c>
      <c r="I60" s="222"/>
      <c r="J60" s="222"/>
      <c r="K60" s="222"/>
      <c r="L60" s="222"/>
      <c r="M60" s="222"/>
      <c r="N60" s="222"/>
      <c r="O60" s="222"/>
      <c r="P60" s="222"/>
      <c r="Q60" s="222"/>
      <c r="R60" s="222"/>
      <c r="S60" s="222"/>
      <c r="T60" s="222"/>
      <c r="U60" s="222"/>
      <c r="V60" s="222"/>
      <c r="W60" s="222"/>
      <c r="X60" s="222"/>
      <c r="Y60" s="222"/>
      <c r="Z60" s="222"/>
      <c r="AA60" s="222"/>
      <c r="AB60" s="222"/>
      <c r="AC60" s="222"/>
      <c r="AD60" s="222"/>
      <c r="AE60" s="222"/>
      <c r="AF60" s="222"/>
      <c r="AG60" s="222"/>
      <c r="AH60" s="222"/>
      <c r="AI60" s="222"/>
      <c r="AJ60" s="222"/>
      <c r="AK60" s="222"/>
      <c r="AL60" s="222"/>
      <c r="AM60" s="222"/>
    </row>
    <row r="61" spans="1:39" s="223" customFormat="1" ht="45" customHeight="1" x14ac:dyDescent="0.35">
      <c r="A61" s="221" t="str">
        <f t="shared" si="1"/>
        <v>Department of Conservation &amp; Recreation56</v>
      </c>
      <c r="B61" s="221">
        <v>56</v>
      </c>
      <c r="C61" s="496" t="s">
        <v>1818</v>
      </c>
      <c r="D61" s="10" t="s">
        <v>1641</v>
      </c>
      <c r="E61" s="10" t="s">
        <v>1668</v>
      </c>
      <c r="F61" s="495"/>
      <c r="G61" s="917" t="s">
        <v>1669</v>
      </c>
      <c r="H61" s="401" t="s">
        <v>705</v>
      </c>
      <c r="I61" s="222"/>
      <c r="J61" s="222"/>
      <c r="K61" s="222"/>
      <c r="L61" s="222"/>
      <c r="M61" s="222"/>
      <c r="N61" s="222"/>
      <c r="O61" s="222"/>
      <c r="P61" s="222"/>
      <c r="Q61" s="222"/>
      <c r="R61" s="222"/>
      <c r="S61" s="222"/>
      <c r="T61" s="222"/>
      <c r="U61" s="222"/>
      <c r="V61" s="222"/>
      <c r="W61" s="222"/>
      <c r="X61" s="222"/>
      <c r="Y61" s="222"/>
      <c r="Z61" s="222"/>
      <c r="AA61" s="222"/>
      <c r="AB61" s="222"/>
      <c r="AC61" s="222"/>
      <c r="AD61" s="222"/>
      <c r="AE61" s="222"/>
      <c r="AF61" s="222"/>
      <c r="AG61" s="222"/>
      <c r="AH61" s="222"/>
      <c r="AI61" s="222"/>
      <c r="AJ61" s="222"/>
      <c r="AK61" s="222"/>
      <c r="AL61" s="222"/>
      <c r="AM61" s="222"/>
    </row>
    <row r="62" spans="1:39" s="223" customFormat="1" ht="92.25" customHeight="1" x14ac:dyDescent="0.35">
      <c r="A62" s="221" t="str">
        <f t="shared" si="1"/>
        <v>Department of Conservation &amp; Recreation57</v>
      </c>
      <c r="B62" s="221">
        <v>57</v>
      </c>
      <c r="C62" s="496" t="s">
        <v>1818</v>
      </c>
      <c r="D62" s="10" t="s">
        <v>1642</v>
      </c>
      <c r="E62" s="10" t="s">
        <v>1668</v>
      </c>
      <c r="F62" s="495"/>
      <c r="G62" s="917" t="s">
        <v>1669</v>
      </c>
      <c r="H62" s="401" t="s">
        <v>705</v>
      </c>
      <c r="I62" s="222"/>
      <c r="J62" s="222"/>
      <c r="K62" s="222"/>
      <c r="L62" s="222"/>
      <c r="M62" s="222"/>
      <c r="N62" s="222"/>
      <c r="O62" s="222"/>
      <c r="P62" s="222"/>
      <c r="Q62" s="222"/>
      <c r="R62" s="222"/>
      <c r="S62" s="222"/>
      <c r="T62" s="222"/>
      <c r="U62" s="222"/>
      <c r="V62" s="222"/>
      <c r="W62" s="222"/>
      <c r="X62" s="222"/>
      <c r="Y62" s="222"/>
      <c r="Z62" s="222"/>
      <c r="AA62" s="222"/>
      <c r="AB62" s="222"/>
      <c r="AC62" s="222"/>
      <c r="AD62" s="222"/>
      <c r="AE62" s="222"/>
      <c r="AF62" s="222"/>
      <c r="AG62" s="222"/>
      <c r="AH62" s="222"/>
      <c r="AI62" s="222"/>
      <c r="AJ62" s="222"/>
      <c r="AK62" s="222"/>
      <c r="AL62" s="222"/>
      <c r="AM62" s="222"/>
    </row>
    <row r="63" spans="1:39" s="223" customFormat="1" ht="29" x14ac:dyDescent="0.35">
      <c r="A63" s="221" t="str">
        <f t="shared" si="1"/>
        <v>Department of Conservation &amp; Recreation58</v>
      </c>
      <c r="B63" s="221">
        <v>58</v>
      </c>
      <c r="C63" s="496" t="s">
        <v>1818</v>
      </c>
      <c r="D63" s="10" t="s">
        <v>1355</v>
      </c>
      <c r="E63" s="10" t="s">
        <v>711</v>
      </c>
      <c r="F63" s="495"/>
      <c r="G63" s="917" t="s">
        <v>1669</v>
      </c>
      <c r="H63" s="401" t="s">
        <v>705</v>
      </c>
      <c r="I63" s="222"/>
      <c r="J63" s="222"/>
      <c r="K63" s="222"/>
      <c r="L63" s="222"/>
      <c r="M63" s="222"/>
      <c r="N63" s="222"/>
      <c r="O63" s="222"/>
      <c r="P63" s="222"/>
      <c r="Q63" s="222"/>
      <c r="R63" s="222"/>
      <c r="S63" s="222"/>
      <c r="T63" s="222"/>
      <c r="U63" s="222"/>
      <c r="V63" s="222"/>
      <c r="W63" s="222"/>
      <c r="X63" s="222"/>
      <c r="Y63" s="222"/>
      <c r="Z63" s="222"/>
      <c r="AA63" s="222"/>
      <c r="AB63" s="222"/>
      <c r="AC63" s="222"/>
      <c r="AD63" s="222"/>
      <c r="AE63" s="222"/>
      <c r="AF63" s="222"/>
      <c r="AG63" s="222"/>
      <c r="AH63" s="222"/>
      <c r="AI63" s="222"/>
      <c r="AJ63" s="222"/>
      <c r="AK63" s="222"/>
      <c r="AL63" s="222"/>
      <c r="AM63" s="222"/>
    </row>
    <row r="64" spans="1:39" s="223" customFormat="1" ht="29" x14ac:dyDescent="0.35">
      <c r="A64" s="221" t="str">
        <f t="shared" si="1"/>
        <v>Department of Conservation &amp; Recreation59</v>
      </c>
      <c r="B64" s="221">
        <v>59</v>
      </c>
      <c r="C64" s="496" t="s">
        <v>1818</v>
      </c>
      <c r="D64" s="10" t="s">
        <v>1643</v>
      </c>
      <c r="E64" s="10" t="s">
        <v>1670</v>
      </c>
      <c r="F64" s="495"/>
      <c r="G64" s="917" t="s">
        <v>1669</v>
      </c>
      <c r="H64" s="401" t="s">
        <v>705</v>
      </c>
      <c r="I64" s="222"/>
      <c r="J64" s="222"/>
      <c r="K64" s="222"/>
      <c r="L64" s="222"/>
      <c r="M64" s="222"/>
      <c r="N64" s="222"/>
      <c r="O64" s="222"/>
      <c r="P64" s="222"/>
      <c r="Q64" s="222"/>
      <c r="R64" s="222"/>
      <c r="S64" s="222"/>
      <c r="T64" s="222"/>
      <c r="U64" s="222"/>
      <c r="V64" s="222"/>
      <c r="W64" s="222"/>
      <c r="X64" s="222"/>
      <c r="Y64" s="222"/>
      <c r="Z64" s="222"/>
      <c r="AA64" s="222"/>
      <c r="AB64" s="222"/>
      <c r="AC64" s="222"/>
      <c r="AD64" s="222"/>
      <c r="AE64" s="222"/>
      <c r="AF64" s="222"/>
      <c r="AG64" s="222"/>
      <c r="AH64" s="222"/>
      <c r="AI64" s="222"/>
      <c r="AJ64" s="222"/>
      <c r="AK64" s="222"/>
      <c r="AL64" s="222"/>
      <c r="AM64" s="222"/>
    </row>
    <row r="65" spans="1:39" s="223" customFormat="1" ht="43.5" customHeight="1" x14ac:dyDescent="0.35">
      <c r="A65" s="221" t="str">
        <f t="shared" si="1"/>
        <v>Department of Conservation &amp; Recreation60</v>
      </c>
      <c r="B65" s="221">
        <v>60</v>
      </c>
      <c r="C65" s="496" t="s">
        <v>1818</v>
      </c>
      <c r="D65" s="10" t="s">
        <v>1643</v>
      </c>
      <c r="E65" s="10" t="s">
        <v>1668</v>
      </c>
      <c r="F65" s="918">
        <v>2</v>
      </c>
      <c r="G65" s="917" t="s">
        <v>1669</v>
      </c>
      <c r="H65" s="401" t="s">
        <v>705</v>
      </c>
      <c r="I65" s="222"/>
      <c r="J65" s="222"/>
      <c r="K65" s="222"/>
      <c r="L65" s="222"/>
      <c r="M65" s="222"/>
      <c r="N65" s="222"/>
      <c r="O65" s="222"/>
      <c r="P65" s="222"/>
      <c r="Q65" s="222"/>
      <c r="R65" s="222"/>
      <c r="S65" s="222"/>
      <c r="T65" s="222"/>
      <c r="U65" s="222"/>
      <c r="V65" s="222"/>
      <c r="W65" s="222"/>
      <c r="X65" s="222"/>
      <c r="Y65" s="222"/>
      <c r="Z65" s="222"/>
      <c r="AA65" s="222"/>
      <c r="AB65" s="222"/>
      <c r="AC65" s="222"/>
      <c r="AD65" s="222"/>
      <c r="AE65" s="222"/>
      <c r="AF65" s="222"/>
      <c r="AG65" s="222"/>
      <c r="AH65" s="222"/>
      <c r="AI65" s="222"/>
      <c r="AJ65" s="222"/>
      <c r="AK65" s="222"/>
      <c r="AL65" s="222"/>
      <c r="AM65" s="222"/>
    </row>
    <row r="66" spans="1:39" s="223" customFormat="1" ht="50.15" customHeight="1" x14ac:dyDescent="0.35">
      <c r="A66" s="221" t="str">
        <f t="shared" si="1"/>
        <v>Department of Conservation &amp; Recreation61</v>
      </c>
      <c r="B66" s="221">
        <v>61</v>
      </c>
      <c r="C66" s="496" t="s">
        <v>1818</v>
      </c>
      <c r="D66" s="10" t="s">
        <v>1644</v>
      </c>
      <c r="E66" s="10" t="s">
        <v>1668</v>
      </c>
      <c r="F66" s="495"/>
      <c r="G66" s="917" t="s">
        <v>1669</v>
      </c>
      <c r="H66" s="401" t="s">
        <v>705</v>
      </c>
      <c r="I66" s="222"/>
      <c r="J66" s="222"/>
      <c r="K66" s="222"/>
      <c r="L66" s="222"/>
      <c r="M66" s="222"/>
      <c r="N66" s="222"/>
      <c r="O66" s="222"/>
      <c r="P66" s="222"/>
      <c r="Q66" s="222"/>
      <c r="R66" s="222"/>
      <c r="S66" s="222"/>
      <c r="T66" s="222"/>
      <c r="U66" s="222"/>
      <c r="V66" s="222"/>
      <c r="W66" s="222"/>
      <c r="X66" s="222"/>
      <c r="Y66" s="222"/>
      <c r="Z66" s="222"/>
      <c r="AA66" s="222"/>
      <c r="AB66" s="222"/>
      <c r="AC66" s="222"/>
      <c r="AD66" s="222"/>
      <c r="AE66" s="222"/>
      <c r="AF66" s="222"/>
      <c r="AG66" s="222"/>
      <c r="AH66" s="222"/>
      <c r="AI66" s="222"/>
      <c r="AJ66" s="222"/>
      <c r="AK66" s="222"/>
      <c r="AL66" s="222"/>
      <c r="AM66" s="222"/>
    </row>
    <row r="67" spans="1:39" s="223" customFormat="1" ht="48" customHeight="1" x14ac:dyDescent="0.35">
      <c r="A67" s="221" t="str">
        <f t="shared" si="1"/>
        <v>Department of Conservation &amp; Recreation62</v>
      </c>
      <c r="B67" s="221">
        <v>62</v>
      </c>
      <c r="C67" s="496" t="s">
        <v>1818</v>
      </c>
      <c r="D67" s="10" t="s">
        <v>1645</v>
      </c>
      <c r="E67" s="10" t="s">
        <v>711</v>
      </c>
      <c r="F67" s="495"/>
      <c r="G67" s="917" t="s">
        <v>1669</v>
      </c>
      <c r="H67" s="401" t="s">
        <v>705</v>
      </c>
      <c r="I67" s="222"/>
      <c r="J67" s="222"/>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2"/>
      <c r="AI67" s="222"/>
      <c r="AJ67" s="222"/>
      <c r="AK67" s="222"/>
      <c r="AL67" s="222"/>
      <c r="AM67" s="222"/>
    </row>
    <row r="68" spans="1:39" s="223" customFormat="1" ht="48" customHeight="1" x14ac:dyDescent="0.35">
      <c r="A68" s="221" t="str">
        <f t="shared" si="1"/>
        <v>Department of Conservation &amp; Recreation63</v>
      </c>
      <c r="B68" s="221">
        <v>63</v>
      </c>
      <c r="C68" s="496" t="s">
        <v>1818</v>
      </c>
      <c r="D68" s="10" t="s">
        <v>1646</v>
      </c>
      <c r="E68" s="10" t="s">
        <v>1670</v>
      </c>
      <c r="F68" s="495"/>
      <c r="G68" s="917" t="s">
        <v>1669</v>
      </c>
      <c r="H68" s="401" t="s">
        <v>705</v>
      </c>
      <c r="I68" s="222"/>
      <c r="J68" s="222"/>
      <c r="K68" s="222"/>
      <c r="L68" s="222"/>
      <c r="M68" s="222"/>
      <c r="N68" s="222"/>
      <c r="O68" s="222"/>
      <c r="P68" s="222"/>
      <c r="Q68" s="222"/>
      <c r="R68" s="222"/>
      <c r="S68" s="222"/>
      <c r="T68" s="222"/>
      <c r="U68" s="222"/>
      <c r="V68" s="222"/>
      <c r="W68" s="222"/>
      <c r="X68" s="222"/>
      <c r="Y68" s="222"/>
      <c r="Z68" s="222"/>
      <c r="AA68" s="222"/>
      <c r="AB68" s="222"/>
      <c r="AC68" s="222"/>
      <c r="AD68" s="222"/>
      <c r="AE68" s="222"/>
      <c r="AF68" s="222"/>
      <c r="AG68" s="222"/>
      <c r="AH68" s="222"/>
      <c r="AI68" s="222"/>
      <c r="AJ68" s="222"/>
      <c r="AK68" s="222"/>
      <c r="AL68" s="222"/>
      <c r="AM68" s="222"/>
    </row>
    <row r="69" spans="1:39" s="223" customFormat="1" ht="48" customHeight="1" x14ac:dyDescent="0.35">
      <c r="A69" s="221" t="str">
        <f t="shared" si="1"/>
        <v>Department of Conservation &amp; Recreation64</v>
      </c>
      <c r="B69" s="221">
        <v>64</v>
      </c>
      <c r="C69" s="496" t="s">
        <v>1818</v>
      </c>
      <c r="D69" s="10" t="s">
        <v>1646</v>
      </c>
      <c r="E69" s="10" t="s">
        <v>1668</v>
      </c>
      <c r="F69" s="495"/>
      <c r="G69" s="917" t="s">
        <v>1669</v>
      </c>
      <c r="H69" s="401" t="s">
        <v>705</v>
      </c>
      <c r="I69" s="222"/>
      <c r="J69" s="222"/>
      <c r="K69" s="222"/>
      <c r="L69" s="222"/>
      <c r="M69" s="222"/>
      <c r="N69" s="222"/>
      <c r="O69" s="222"/>
      <c r="P69" s="222"/>
      <c r="Q69" s="222"/>
      <c r="R69" s="222"/>
      <c r="S69" s="222"/>
      <c r="T69" s="222"/>
      <c r="U69" s="222"/>
      <c r="V69" s="222"/>
      <c r="W69" s="222"/>
      <c r="X69" s="222"/>
      <c r="Y69" s="222"/>
      <c r="Z69" s="222"/>
      <c r="AA69" s="222"/>
      <c r="AB69" s="222"/>
      <c r="AC69" s="222"/>
      <c r="AD69" s="222"/>
      <c r="AE69" s="222"/>
      <c r="AF69" s="222"/>
      <c r="AG69" s="222"/>
      <c r="AH69" s="222"/>
      <c r="AI69" s="222"/>
      <c r="AJ69" s="222"/>
      <c r="AK69" s="222"/>
      <c r="AL69" s="222"/>
      <c r="AM69" s="222"/>
    </row>
    <row r="70" spans="1:39" s="223" customFormat="1" ht="48" customHeight="1" x14ac:dyDescent="0.35">
      <c r="A70" s="221" t="str">
        <f t="shared" ref="A70:A101" si="2">C70&amp;B70</f>
        <v>Department of Conservation &amp; Recreation65</v>
      </c>
      <c r="B70" s="221">
        <v>65</v>
      </c>
      <c r="C70" s="496" t="s">
        <v>1818</v>
      </c>
      <c r="D70" s="10" t="s">
        <v>1647</v>
      </c>
      <c r="E70" s="10" t="s">
        <v>1668</v>
      </c>
      <c r="F70" s="495"/>
      <c r="G70" s="917" t="s">
        <v>1669</v>
      </c>
      <c r="H70" s="401" t="s">
        <v>705</v>
      </c>
      <c r="I70" s="222"/>
      <c r="J70" s="222"/>
      <c r="K70" s="222"/>
      <c r="L70" s="222"/>
      <c r="M70" s="222"/>
      <c r="N70" s="222"/>
      <c r="O70" s="222"/>
      <c r="P70" s="222"/>
      <c r="Q70" s="222"/>
      <c r="R70" s="222"/>
      <c r="S70" s="222"/>
      <c r="T70" s="222"/>
      <c r="U70" s="222"/>
      <c r="V70" s="222"/>
      <c r="W70" s="222"/>
      <c r="X70" s="222"/>
      <c r="Y70" s="222"/>
      <c r="Z70" s="222"/>
      <c r="AA70" s="222"/>
      <c r="AB70" s="222"/>
      <c r="AC70" s="222"/>
      <c r="AD70" s="222"/>
      <c r="AE70" s="222"/>
      <c r="AF70" s="222"/>
      <c r="AG70" s="222"/>
      <c r="AH70" s="222"/>
      <c r="AI70" s="222"/>
      <c r="AJ70" s="222"/>
      <c r="AK70" s="222"/>
      <c r="AL70" s="222"/>
      <c r="AM70" s="222"/>
    </row>
    <row r="71" spans="1:39" s="223" customFormat="1" ht="48" customHeight="1" x14ac:dyDescent="0.35">
      <c r="A71" s="221" t="str">
        <f t="shared" si="2"/>
        <v>Department of Conservation &amp; Recreation66</v>
      </c>
      <c r="B71" s="221">
        <v>66</v>
      </c>
      <c r="C71" s="496" t="s">
        <v>1818</v>
      </c>
      <c r="D71" s="10" t="s">
        <v>1648</v>
      </c>
      <c r="E71" s="10" t="s">
        <v>711</v>
      </c>
      <c r="F71" s="918">
        <v>0.01</v>
      </c>
      <c r="G71" s="917" t="s">
        <v>1673</v>
      </c>
      <c r="H71" s="401" t="s">
        <v>705</v>
      </c>
      <c r="I71" s="222"/>
      <c r="J71" s="222"/>
      <c r="K71" s="222"/>
      <c r="L71" s="222"/>
      <c r="M71" s="222"/>
      <c r="N71" s="222"/>
      <c r="O71" s="222"/>
      <c r="P71" s="222"/>
      <c r="Q71" s="222"/>
      <c r="R71" s="222"/>
      <c r="S71" s="222"/>
      <c r="T71" s="222"/>
      <c r="U71" s="222"/>
      <c r="V71" s="222"/>
      <c r="W71" s="222"/>
      <c r="X71" s="222"/>
      <c r="Y71" s="222"/>
      <c r="Z71" s="222"/>
      <c r="AA71" s="222"/>
      <c r="AB71" s="222"/>
      <c r="AC71" s="222"/>
      <c r="AD71" s="222"/>
      <c r="AE71" s="222"/>
      <c r="AF71" s="222"/>
      <c r="AG71" s="222"/>
      <c r="AH71" s="222"/>
      <c r="AI71" s="222"/>
      <c r="AJ71" s="222"/>
      <c r="AK71" s="222"/>
      <c r="AL71" s="222"/>
      <c r="AM71" s="222"/>
    </row>
    <row r="72" spans="1:39" s="223" customFormat="1" ht="48" customHeight="1" x14ac:dyDescent="0.35">
      <c r="A72" s="221" t="str">
        <f t="shared" si="2"/>
        <v>Department of Conservation &amp; Recreation67</v>
      </c>
      <c r="B72" s="221">
        <v>67</v>
      </c>
      <c r="C72" s="496" t="s">
        <v>1818</v>
      </c>
      <c r="D72" s="10" t="s">
        <v>1521</v>
      </c>
      <c r="E72" s="10" t="s">
        <v>1670</v>
      </c>
      <c r="F72" s="918">
        <v>0.1</v>
      </c>
      <c r="G72" s="917" t="s">
        <v>1669</v>
      </c>
      <c r="H72" s="401" t="s">
        <v>705</v>
      </c>
      <c r="I72" s="222"/>
      <c r="J72" s="222"/>
      <c r="K72" s="222"/>
      <c r="L72" s="222"/>
      <c r="M72" s="222"/>
      <c r="N72" s="222"/>
      <c r="O72" s="222"/>
      <c r="P72" s="222"/>
      <c r="Q72" s="222"/>
      <c r="R72" s="222"/>
      <c r="S72" s="222"/>
      <c r="T72" s="222"/>
      <c r="U72" s="222"/>
      <c r="V72" s="222"/>
      <c r="W72" s="222"/>
      <c r="X72" s="222"/>
      <c r="Y72" s="222"/>
      <c r="Z72" s="222"/>
      <c r="AA72" s="222"/>
      <c r="AB72" s="222"/>
      <c r="AC72" s="222"/>
      <c r="AD72" s="222"/>
      <c r="AE72" s="222"/>
      <c r="AF72" s="222"/>
      <c r="AG72" s="222"/>
      <c r="AH72" s="222"/>
      <c r="AI72" s="222"/>
      <c r="AJ72" s="222"/>
      <c r="AK72" s="222"/>
      <c r="AL72" s="222"/>
      <c r="AM72" s="222"/>
    </row>
    <row r="73" spans="1:39" s="223" customFormat="1" ht="48" customHeight="1" x14ac:dyDescent="0.35">
      <c r="A73" s="221" t="str">
        <f t="shared" si="2"/>
        <v>Department of Conservation &amp; Recreation68</v>
      </c>
      <c r="B73" s="221">
        <v>68</v>
      </c>
      <c r="C73" s="496" t="s">
        <v>1818</v>
      </c>
      <c r="D73" s="10" t="s">
        <v>1649</v>
      </c>
      <c r="E73" s="10" t="s">
        <v>1668</v>
      </c>
      <c r="F73" s="495"/>
      <c r="G73" s="917" t="s">
        <v>1669</v>
      </c>
      <c r="H73" s="401" t="s">
        <v>705</v>
      </c>
      <c r="I73" s="222"/>
      <c r="J73" s="222"/>
      <c r="K73" s="222"/>
      <c r="L73" s="222"/>
      <c r="M73" s="222"/>
      <c r="N73" s="222"/>
      <c r="O73" s="222"/>
      <c r="P73" s="222"/>
      <c r="Q73" s="222"/>
      <c r="R73" s="222"/>
      <c r="S73" s="222"/>
      <c r="T73" s="222"/>
      <c r="U73" s="222"/>
      <c r="V73" s="222"/>
      <c r="W73" s="222"/>
      <c r="X73" s="222"/>
      <c r="Y73" s="222"/>
      <c r="Z73" s="222"/>
      <c r="AA73" s="222"/>
      <c r="AB73" s="222"/>
      <c r="AC73" s="222"/>
      <c r="AD73" s="222"/>
      <c r="AE73" s="222"/>
      <c r="AF73" s="222"/>
      <c r="AG73" s="222"/>
      <c r="AH73" s="222"/>
      <c r="AI73" s="222"/>
      <c r="AJ73" s="222"/>
      <c r="AK73" s="222"/>
      <c r="AL73" s="222"/>
      <c r="AM73" s="222"/>
    </row>
    <row r="74" spans="1:39" s="223" customFormat="1" ht="48" customHeight="1" x14ac:dyDescent="0.35">
      <c r="A74" s="221" t="str">
        <f t="shared" si="2"/>
        <v>Department of Conservation &amp; Recreation69</v>
      </c>
      <c r="B74" s="221">
        <v>69</v>
      </c>
      <c r="C74" s="496" t="s">
        <v>1818</v>
      </c>
      <c r="D74" s="10" t="s">
        <v>1650</v>
      </c>
      <c r="E74" s="10" t="s">
        <v>1668</v>
      </c>
      <c r="F74" s="495"/>
      <c r="G74" s="917" t="s">
        <v>1669</v>
      </c>
      <c r="H74" s="401" t="s">
        <v>705</v>
      </c>
      <c r="I74" s="222"/>
      <c r="J74" s="222"/>
      <c r="K74" s="222"/>
      <c r="L74" s="222"/>
      <c r="M74" s="222"/>
      <c r="N74" s="222"/>
      <c r="O74" s="222"/>
      <c r="P74" s="222"/>
      <c r="Q74" s="222"/>
      <c r="R74" s="222"/>
      <c r="S74" s="222"/>
      <c r="T74" s="222"/>
      <c r="U74" s="222"/>
      <c r="V74" s="222"/>
      <c r="W74" s="222"/>
      <c r="X74" s="222"/>
      <c r="Y74" s="222"/>
      <c r="Z74" s="222"/>
      <c r="AA74" s="222"/>
      <c r="AB74" s="222"/>
      <c r="AC74" s="222"/>
      <c r="AD74" s="222"/>
      <c r="AE74" s="222"/>
      <c r="AF74" s="222"/>
      <c r="AG74" s="222"/>
      <c r="AH74" s="222"/>
      <c r="AI74" s="222"/>
      <c r="AJ74" s="222"/>
      <c r="AK74" s="222"/>
      <c r="AL74" s="222"/>
      <c r="AM74" s="222"/>
    </row>
    <row r="75" spans="1:39" s="223" customFormat="1" ht="48" customHeight="1" x14ac:dyDescent="0.35">
      <c r="A75" s="221" t="str">
        <f t="shared" si="2"/>
        <v>Department of Conservation &amp; Recreation70</v>
      </c>
      <c r="B75" s="221">
        <v>70</v>
      </c>
      <c r="C75" s="496" t="s">
        <v>1818</v>
      </c>
      <c r="D75" s="10" t="s">
        <v>1651</v>
      </c>
      <c r="E75" s="10" t="s">
        <v>1668</v>
      </c>
      <c r="F75" s="495"/>
      <c r="G75" s="917" t="s">
        <v>1669</v>
      </c>
      <c r="H75" s="401" t="s">
        <v>705</v>
      </c>
      <c r="I75" s="222"/>
      <c r="J75" s="222"/>
      <c r="K75" s="222"/>
      <c r="L75" s="222"/>
      <c r="M75" s="222"/>
      <c r="N75" s="222"/>
      <c r="O75" s="222"/>
      <c r="P75" s="222"/>
      <c r="Q75" s="222"/>
      <c r="R75" s="222"/>
      <c r="S75" s="222"/>
      <c r="T75" s="222"/>
      <c r="U75" s="222"/>
      <c r="V75" s="222"/>
      <c r="W75" s="222"/>
      <c r="X75" s="222"/>
      <c r="Y75" s="222"/>
      <c r="Z75" s="222"/>
      <c r="AA75" s="222"/>
      <c r="AB75" s="222"/>
      <c r="AC75" s="222"/>
      <c r="AD75" s="222"/>
      <c r="AE75" s="222"/>
      <c r="AF75" s="222"/>
      <c r="AG75" s="222"/>
      <c r="AH75" s="222"/>
      <c r="AI75" s="222"/>
      <c r="AJ75" s="222"/>
      <c r="AK75" s="222"/>
      <c r="AL75" s="222"/>
      <c r="AM75" s="222"/>
    </row>
    <row r="76" spans="1:39" s="223" customFormat="1" ht="63" customHeight="1" x14ac:dyDescent="0.35">
      <c r="A76" s="221" t="str">
        <f t="shared" si="2"/>
        <v>Department of Conservation &amp; Recreation71</v>
      </c>
      <c r="B76" s="221">
        <v>71</v>
      </c>
      <c r="C76" s="496" t="s">
        <v>1818</v>
      </c>
      <c r="D76" s="10" t="s">
        <v>1652</v>
      </c>
      <c r="E76" s="10" t="s">
        <v>1668</v>
      </c>
      <c r="F76" s="495"/>
      <c r="G76" s="917" t="s">
        <v>1669</v>
      </c>
      <c r="H76" s="401" t="s">
        <v>705</v>
      </c>
      <c r="I76" s="222"/>
      <c r="J76" s="222"/>
      <c r="K76" s="222"/>
      <c r="L76" s="222"/>
      <c r="M76" s="222"/>
      <c r="N76" s="222"/>
      <c r="O76" s="222"/>
      <c r="P76" s="222"/>
      <c r="Q76" s="222"/>
      <c r="R76" s="222"/>
      <c r="S76" s="222"/>
      <c r="T76" s="222"/>
      <c r="U76" s="222"/>
      <c r="V76" s="222"/>
      <c r="W76" s="222"/>
      <c r="X76" s="222"/>
      <c r="Y76" s="222"/>
      <c r="Z76" s="222"/>
      <c r="AA76" s="222"/>
      <c r="AB76" s="222"/>
      <c r="AC76" s="222"/>
      <c r="AD76" s="222"/>
      <c r="AE76" s="222"/>
      <c r="AF76" s="222"/>
      <c r="AG76" s="222"/>
      <c r="AH76" s="222"/>
      <c r="AI76" s="222"/>
      <c r="AJ76" s="222"/>
      <c r="AK76" s="222"/>
      <c r="AL76" s="222"/>
      <c r="AM76" s="222"/>
    </row>
    <row r="77" spans="1:39" s="223" customFormat="1" ht="63" customHeight="1" x14ac:dyDescent="0.35">
      <c r="A77" s="221" t="str">
        <f t="shared" si="2"/>
        <v>Department of Conservation &amp; Recreation72</v>
      </c>
      <c r="B77" s="221">
        <v>72</v>
      </c>
      <c r="C77" s="496" t="s">
        <v>1818</v>
      </c>
      <c r="D77" s="10" t="s">
        <v>1653</v>
      </c>
      <c r="E77" s="10" t="s">
        <v>1668</v>
      </c>
      <c r="F77" s="495"/>
      <c r="G77" s="917" t="s">
        <v>1669</v>
      </c>
      <c r="H77" s="401" t="s">
        <v>705</v>
      </c>
      <c r="I77" s="222"/>
      <c r="J77" s="222"/>
      <c r="K77" s="222"/>
      <c r="L77" s="222"/>
      <c r="M77" s="222"/>
      <c r="N77" s="222"/>
      <c r="O77" s="222"/>
      <c r="P77" s="222"/>
      <c r="Q77" s="222"/>
      <c r="R77" s="222"/>
      <c r="S77" s="222"/>
      <c r="T77" s="222"/>
      <c r="U77" s="222"/>
      <c r="V77" s="222"/>
      <c r="W77" s="222"/>
      <c r="X77" s="222"/>
      <c r="Y77" s="222"/>
      <c r="Z77" s="222"/>
      <c r="AA77" s="222"/>
      <c r="AB77" s="222"/>
      <c r="AC77" s="222"/>
      <c r="AD77" s="222"/>
      <c r="AE77" s="222"/>
      <c r="AF77" s="222"/>
      <c r="AG77" s="222"/>
      <c r="AH77" s="222"/>
      <c r="AI77" s="222"/>
      <c r="AJ77" s="222"/>
      <c r="AK77" s="222"/>
      <c r="AL77" s="222"/>
      <c r="AM77" s="222"/>
    </row>
    <row r="78" spans="1:39" s="223" customFormat="1" ht="29" x14ac:dyDescent="0.35">
      <c r="A78" s="221" t="str">
        <f t="shared" si="2"/>
        <v>Department of Conservation &amp; Recreation73</v>
      </c>
      <c r="B78" s="221">
        <v>73</v>
      </c>
      <c r="C78" s="496" t="s">
        <v>1818</v>
      </c>
      <c r="D78" s="10" t="s">
        <v>1654</v>
      </c>
      <c r="E78" s="10" t="s">
        <v>1668</v>
      </c>
      <c r="F78" s="495"/>
      <c r="G78" s="917" t="s">
        <v>1669</v>
      </c>
      <c r="H78" s="401" t="s">
        <v>705</v>
      </c>
      <c r="I78" s="222"/>
      <c r="J78" s="222"/>
      <c r="K78" s="222"/>
      <c r="L78" s="222"/>
      <c r="M78" s="222"/>
      <c r="N78" s="222"/>
      <c r="O78" s="222"/>
      <c r="P78" s="222"/>
      <c r="Q78" s="222"/>
      <c r="R78" s="222"/>
      <c r="S78" s="222"/>
      <c r="T78" s="222"/>
      <c r="U78" s="222"/>
      <c r="V78" s="222"/>
      <c r="W78" s="222"/>
      <c r="X78" s="222"/>
      <c r="Y78" s="222"/>
      <c r="Z78" s="222"/>
      <c r="AA78" s="222"/>
      <c r="AB78" s="222"/>
      <c r="AC78" s="222"/>
      <c r="AD78" s="222"/>
      <c r="AE78" s="222"/>
      <c r="AF78" s="222"/>
      <c r="AG78" s="222"/>
      <c r="AH78" s="222"/>
      <c r="AI78" s="222"/>
      <c r="AJ78" s="222"/>
      <c r="AK78" s="222"/>
      <c r="AL78" s="222"/>
      <c r="AM78" s="222"/>
    </row>
    <row r="79" spans="1:39" s="223" customFormat="1" ht="29" x14ac:dyDescent="0.35">
      <c r="A79" s="221" t="str">
        <f t="shared" si="2"/>
        <v>Department of Conservation &amp; Recreation74</v>
      </c>
      <c r="B79" s="221">
        <v>74</v>
      </c>
      <c r="C79" s="496" t="s">
        <v>1818</v>
      </c>
      <c r="D79" s="10" t="s">
        <v>1655</v>
      </c>
      <c r="E79" s="10" t="s">
        <v>1670</v>
      </c>
      <c r="F79" s="495"/>
      <c r="G79" s="917" t="s">
        <v>1669</v>
      </c>
      <c r="H79" s="401" t="s">
        <v>705</v>
      </c>
      <c r="I79" s="222"/>
      <c r="J79" s="222"/>
      <c r="K79" s="222"/>
      <c r="L79" s="222"/>
      <c r="M79" s="222"/>
      <c r="N79" s="222"/>
      <c r="O79" s="222"/>
      <c r="P79" s="222"/>
      <c r="Q79" s="222"/>
      <c r="R79" s="222"/>
      <c r="S79" s="222"/>
      <c r="T79" s="222"/>
      <c r="U79" s="222"/>
      <c r="V79" s="222"/>
      <c r="W79" s="222"/>
      <c r="X79" s="222"/>
      <c r="Y79" s="222"/>
      <c r="Z79" s="222"/>
      <c r="AA79" s="222"/>
      <c r="AB79" s="222"/>
      <c r="AC79" s="222"/>
      <c r="AD79" s="222"/>
      <c r="AE79" s="222"/>
      <c r="AF79" s="222"/>
      <c r="AG79" s="222"/>
      <c r="AH79" s="222"/>
      <c r="AI79" s="222"/>
      <c r="AJ79" s="222"/>
      <c r="AK79" s="222"/>
      <c r="AL79" s="222"/>
    </row>
    <row r="80" spans="1:39" s="223" customFormat="1" ht="29" x14ac:dyDescent="0.35">
      <c r="A80" s="221" t="str">
        <f t="shared" si="2"/>
        <v>Department of Conservation &amp; Recreation75</v>
      </c>
      <c r="B80" s="221">
        <v>75</v>
      </c>
      <c r="C80" s="496" t="s">
        <v>1818</v>
      </c>
      <c r="D80" s="10" t="s">
        <v>1656</v>
      </c>
      <c r="E80" s="10" t="s">
        <v>1668</v>
      </c>
      <c r="F80" s="495"/>
      <c r="G80" s="917" t="s">
        <v>1669</v>
      </c>
      <c r="H80" s="401" t="s">
        <v>705</v>
      </c>
      <c r="I80" s="222"/>
      <c r="J80" s="222"/>
      <c r="K80" s="222"/>
      <c r="L80" s="222"/>
      <c r="M80" s="222"/>
      <c r="N80" s="222"/>
      <c r="O80" s="222"/>
      <c r="P80" s="222"/>
      <c r="Q80" s="222"/>
      <c r="R80" s="222"/>
      <c r="S80" s="222"/>
      <c r="T80" s="222"/>
      <c r="U80" s="222"/>
      <c r="V80" s="222"/>
      <c r="W80" s="222"/>
      <c r="X80" s="222"/>
      <c r="Y80" s="222"/>
      <c r="Z80" s="222"/>
      <c r="AA80" s="222"/>
      <c r="AB80" s="222"/>
      <c r="AC80" s="222"/>
      <c r="AD80" s="222"/>
      <c r="AE80" s="222"/>
      <c r="AF80" s="222"/>
      <c r="AG80" s="222"/>
      <c r="AH80" s="222"/>
      <c r="AI80" s="222"/>
      <c r="AJ80" s="222"/>
      <c r="AK80" s="222"/>
      <c r="AL80" s="222"/>
    </row>
    <row r="81" spans="1:38" s="223" customFormat="1" ht="29" x14ac:dyDescent="0.35">
      <c r="A81" s="221" t="str">
        <f t="shared" si="2"/>
        <v>Department of Conservation &amp; Recreation76</v>
      </c>
      <c r="B81" s="221">
        <v>76</v>
      </c>
      <c r="C81" s="496" t="s">
        <v>1818</v>
      </c>
      <c r="D81" s="10" t="s">
        <v>1656</v>
      </c>
      <c r="E81" s="10" t="s">
        <v>1668</v>
      </c>
      <c r="F81" s="495"/>
      <c r="G81" s="917" t="s">
        <v>1669</v>
      </c>
      <c r="H81" s="401" t="s">
        <v>705</v>
      </c>
      <c r="I81" s="222"/>
      <c r="J81" s="222"/>
      <c r="K81" s="222"/>
      <c r="L81" s="222"/>
      <c r="M81" s="222"/>
      <c r="N81" s="222"/>
      <c r="O81" s="222"/>
      <c r="P81" s="222"/>
      <c r="Q81" s="222"/>
      <c r="R81" s="222"/>
      <c r="S81" s="222"/>
      <c r="T81" s="222"/>
      <c r="U81" s="222"/>
      <c r="V81" s="222"/>
      <c r="W81" s="222"/>
      <c r="X81" s="222"/>
      <c r="Y81" s="222"/>
      <c r="Z81" s="222"/>
      <c r="AA81" s="222"/>
      <c r="AB81" s="222"/>
      <c r="AC81" s="222"/>
      <c r="AD81" s="222"/>
      <c r="AE81" s="222"/>
      <c r="AF81" s="222"/>
      <c r="AG81" s="222"/>
      <c r="AH81" s="222"/>
      <c r="AI81" s="222"/>
      <c r="AJ81" s="222"/>
      <c r="AK81" s="222"/>
      <c r="AL81" s="222"/>
    </row>
    <row r="82" spans="1:38" s="223" customFormat="1" ht="29" x14ac:dyDescent="0.35">
      <c r="A82" s="221" t="str">
        <f t="shared" si="2"/>
        <v>Department of Conservation &amp; Recreation77</v>
      </c>
      <c r="B82" s="221">
        <v>77</v>
      </c>
      <c r="C82" s="496" t="s">
        <v>1818</v>
      </c>
      <c r="D82" s="10" t="s">
        <v>1657</v>
      </c>
      <c r="E82" s="10" t="s">
        <v>1668</v>
      </c>
      <c r="F82" s="495"/>
      <c r="G82" s="917" t="s">
        <v>1669</v>
      </c>
      <c r="H82" s="401" t="s">
        <v>705</v>
      </c>
      <c r="I82" s="222"/>
      <c r="J82" s="222"/>
      <c r="K82" s="222"/>
      <c r="L82" s="222"/>
      <c r="M82" s="222"/>
      <c r="N82" s="222"/>
      <c r="O82" s="222"/>
      <c r="P82" s="222"/>
      <c r="Q82" s="222"/>
      <c r="R82" s="222"/>
      <c r="S82" s="222"/>
      <c r="T82" s="222"/>
      <c r="U82" s="222"/>
      <c r="V82" s="222"/>
      <c r="W82" s="222"/>
      <c r="X82" s="222"/>
      <c r="Y82" s="222"/>
      <c r="Z82" s="222"/>
      <c r="AA82" s="222"/>
      <c r="AB82" s="222"/>
      <c r="AC82" s="222"/>
      <c r="AD82" s="222"/>
      <c r="AE82" s="222"/>
      <c r="AF82" s="222"/>
      <c r="AG82" s="222"/>
      <c r="AH82" s="222"/>
      <c r="AI82" s="222"/>
      <c r="AJ82" s="222"/>
      <c r="AK82" s="222"/>
      <c r="AL82" s="222"/>
    </row>
    <row r="83" spans="1:38" s="223" customFormat="1" ht="29" x14ac:dyDescent="0.35">
      <c r="A83" s="221" t="str">
        <f t="shared" si="2"/>
        <v>Department of Conservation &amp; Recreation78</v>
      </c>
      <c r="B83" s="221">
        <v>78</v>
      </c>
      <c r="C83" s="496" t="s">
        <v>1818</v>
      </c>
      <c r="D83" s="134" t="s">
        <v>1657</v>
      </c>
      <c r="E83" s="134" t="s">
        <v>1668</v>
      </c>
      <c r="F83" s="495"/>
      <c r="G83" s="917" t="s">
        <v>1669</v>
      </c>
      <c r="H83" s="401" t="s">
        <v>705</v>
      </c>
      <c r="I83" s="222"/>
      <c r="J83" s="222"/>
      <c r="K83" s="222"/>
      <c r="L83" s="222"/>
      <c r="M83" s="222"/>
      <c r="N83" s="222"/>
      <c r="O83" s="222"/>
      <c r="P83" s="222"/>
      <c r="Q83" s="222"/>
      <c r="R83" s="222"/>
      <c r="S83" s="222"/>
      <c r="T83" s="222"/>
      <c r="U83" s="222"/>
      <c r="V83" s="222"/>
      <c r="W83" s="222"/>
      <c r="X83" s="222"/>
      <c r="Y83" s="222"/>
      <c r="Z83" s="222"/>
      <c r="AA83" s="222"/>
      <c r="AB83" s="222"/>
      <c r="AC83" s="222"/>
      <c r="AD83" s="222"/>
      <c r="AE83" s="222"/>
      <c r="AF83" s="222"/>
      <c r="AG83" s="222"/>
      <c r="AH83" s="222"/>
      <c r="AI83" s="222"/>
      <c r="AJ83" s="222"/>
      <c r="AK83" s="222"/>
      <c r="AL83" s="222"/>
    </row>
    <row r="84" spans="1:38" s="223" customFormat="1" ht="29" x14ac:dyDescent="0.35">
      <c r="A84" s="221" t="str">
        <f t="shared" si="2"/>
        <v>Department of Conservation &amp; Recreation79</v>
      </c>
      <c r="B84" s="221">
        <v>79</v>
      </c>
      <c r="C84" s="919" t="s">
        <v>1818</v>
      </c>
      <c r="D84" s="10" t="s">
        <v>1657</v>
      </c>
      <c r="E84" s="10" t="s">
        <v>1668</v>
      </c>
      <c r="F84" s="922"/>
      <c r="G84" s="917" t="s">
        <v>1669</v>
      </c>
      <c r="H84" s="401" t="s">
        <v>705</v>
      </c>
      <c r="I84" s="222"/>
      <c r="J84" s="222"/>
      <c r="K84" s="222"/>
      <c r="L84" s="222"/>
      <c r="M84" s="222"/>
      <c r="N84" s="222"/>
      <c r="O84" s="222"/>
      <c r="P84" s="222"/>
      <c r="Q84" s="222"/>
      <c r="R84" s="222"/>
      <c r="S84" s="222"/>
      <c r="T84" s="222"/>
      <c r="U84" s="222"/>
      <c r="V84" s="222"/>
      <c r="W84" s="222"/>
      <c r="X84" s="222"/>
      <c r="Y84" s="222"/>
      <c r="Z84" s="222"/>
      <c r="AA84" s="222"/>
      <c r="AB84" s="222"/>
      <c r="AC84" s="222"/>
      <c r="AD84" s="222"/>
      <c r="AE84" s="222"/>
      <c r="AF84" s="222"/>
      <c r="AG84" s="222"/>
      <c r="AH84" s="222"/>
      <c r="AI84" s="222"/>
      <c r="AJ84" s="222"/>
      <c r="AK84" s="222"/>
      <c r="AL84" s="222"/>
    </row>
    <row r="85" spans="1:38" s="223" customFormat="1" ht="29" x14ac:dyDescent="0.35">
      <c r="A85" s="221" t="str">
        <f t="shared" si="2"/>
        <v>Department of Conservation &amp; Recreation80</v>
      </c>
      <c r="B85" s="221">
        <v>80</v>
      </c>
      <c r="C85" s="496" t="s">
        <v>1818</v>
      </c>
      <c r="D85" s="10" t="s">
        <v>1658</v>
      </c>
      <c r="E85" s="10" t="s">
        <v>1670</v>
      </c>
      <c r="F85" s="918">
        <v>2.1</v>
      </c>
      <c r="G85" s="917" t="s">
        <v>1674</v>
      </c>
      <c r="H85" s="401" t="s">
        <v>705</v>
      </c>
      <c r="I85" s="222"/>
      <c r="J85" s="222"/>
      <c r="K85" s="222"/>
      <c r="L85" s="222"/>
      <c r="M85" s="222"/>
      <c r="N85" s="222"/>
      <c r="O85" s="222"/>
      <c r="P85" s="222"/>
      <c r="Q85" s="222"/>
      <c r="R85" s="222"/>
      <c r="S85" s="222"/>
      <c r="T85" s="222"/>
      <c r="U85" s="222"/>
      <c r="V85" s="222"/>
      <c r="W85" s="222"/>
      <c r="X85" s="222"/>
      <c r="Y85" s="222"/>
      <c r="Z85" s="222"/>
      <c r="AA85" s="222"/>
      <c r="AB85" s="222"/>
      <c r="AC85" s="222"/>
      <c r="AD85" s="222"/>
      <c r="AE85" s="222"/>
      <c r="AF85" s="222"/>
      <c r="AG85" s="222"/>
      <c r="AH85" s="222"/>
      <c r="AI85" s="222"/>
      <c r="AJ85" s="222"/>
      <c r="AK85" s="222"/>
      <c r="AL85" s="222"/>
    </row>
    <row r="86" spans="1:38" s="223" customFormat="1" ht="29" x14ac:dyDescent="0.35">
      <c r="A86" s="221" t="str">
        <f t="shared" si="2"/>
        <v>Department of Conservation &amp; Recreation81</v>
      </c>
      <c r="B86" s="221">
        <v>81</v>
      </c>
      <c r="C86" s="496" t="s">
        <v>1818</v>
      </c>
      <c r="D86" s="10" t="s">
        <v>1658</v>
      </c>
      <c r="E86" s="10" t="s">
        <v>1670</v>
      </c>
      <c r="F86" s="495"/>
      <c r="G86" s="917" t="s">
        <v>1669</v>
      </c>
      <c r="H86" s="401" t="s">
        <v>705</v>
      </c>
      <c r="I86" s="222"/>
      <c r="J86" s="222"/>
      <c r="K86" s="222"/>
      <c r="L86" s="222"/>
      <c r="M86" s="222"/>
      <c r="N86" s="222"/>
      <c r="O86" s="222"/>
      <c r="P86" s="222"/>
      <c r="Q86" s="222"/>
      <c r="R86" s="222"/>
      <c r="S86" s="222"/>
      <c r="T86" s="222"/>
      <c r="U86" s="222"/>
      <c r="V86" s="222"/>
      <c r="W86" s="222"/>
      <c r="X86" s="222"/>
      <c r="Y86" s="222"/>
      <c r="Z86" s="222"/>
      <c r="AA86" s="222"/>
      <c r="AB86" s="222"/>
      <c r="AC86" s="222"/>
      <c r="AD86" s="222"/>
      <c r="AE86" s="222"/>
      <c r="AF86" s="222"/>
      <c r="AG86" s="222"/>
      <c r="AH86" s="222"/>
      <c r="AI86" s="222"/>
      <c r="AJ86" s="222"/>
      <c r="AK86" s="222"/>
      <c r="AL86" s="222"/>
    </row>
    <row r="87" spans="1:38" s="223" customFormat="1" ht="29" x14ac:dyDescent="0.35">
      <c r="A87" s="221" t="str">
        <f t="shared" si="2"/>
        <v>Department of Conservation &amp; Recreation82</v>
      </c>
      <c r="B87" s="221">
        <v>82</v>
      </c>
      <c r="C87" s="496" t="s">
        <v>1818</v>
      </c>
      <c r="D87" s="10" t="s">
        <v>1659</v>
      </c>
      <c r="E87" s="10" t="s">
        <v>1670</v>
      </c>
      <c r="F87" s="918">
        <v>35</v>
      </c>
      <c r="G87" s="917" t="s">
        <v>1675</v>
      </c>
      <c r="H87" s="401" t="s">
        <v>705</v>
      </c>
      <c r="I87" s="222"/>
      <c r="J87" s="222"/>
      <c r="K87" s="222"/>
      <c r="L87" s="222"/>
      <c r="M87" s="222"/>
      <c r="N87" s="222"/>
      <c r="O87" s="222"/>
      <c r="P87" s="222"/>
      <c r="Q87" s="222"/>
      <c r="R87" s="222"/>
      <c r="S87" s="222"/>
      <c r="T87" s="222"/>
      <c r="U87" s="222"/>
      <c r="V87" s="222"/>
      <c r="W87" s="222"/>
      <c r="X87" s="222"/>
      <c r="Y87" s="222"/>
      <c r="Z87" s="222"/>
      <c r="AA87" s="222"/>
      <c r="AB87" s="222"/>
      <c r="AC87" s="222"/>
      <c r="AD87" s="222"/>
      <c r="AE87" s="222"/>
      <c r="AF87" s="222"/>
      <c r="AG87" s="222"/>
      <c r="AH87" s="222"/>
      <c r="AI87" s="222"/>
      <c r="AJ87" s="222"/>
      <c r="AK87" s="222"/>
      <c r="AL87" s="222"/>
    </row>
    <row r="88" spans="1:38" s="223" customFormat="1" ht="29" x14ac:dyDescent="0.35">
      <c r="A88" s="221" t="str">
        <f t="shared" si="2"/>
        <v>Department of Conservation &amp; Recreation83</v>
      </c>
      <c r="B88" s="221">
        <v>83</v>
      </c>
      <c r="C88" s="496" t="s">
        <v>1818</v>
      </c>
      <c r="D88" s="10" t="s">
        <v>1659</v>
      </c>
      <c r="E88" s="10" t="s">
        <v>1668</v>
      </c>
      <c r="F88" s="495"/>
      <c r="G88" s="917" t="s">
        <v>1674</v>
      </c>
      <c r="H88" s="401" t="s">
        <v>705</v>
      </c>
      <c r="I88" s="222"/>
      <c r="J88" s="222"/>
      <c r="K88" s="222"/>
      <c r="L88" s="222"/>
      <c r="M88" s="222"/>
      <c r="N88" s="222"/>
      <c r="O88" s="222"/>
      <c r="P88" s="222"/>
      <c r="Q88" s="222"/>
      <c r="R88" s="222"/>
      <c r="S88" s="222"/>
      <c r="T88" s="222"/>
      <c r="U88" s="222"/>
      <c r="V88" s="222"/>
      <c r="W88" s="222"/>
      <c r="X88" s="222"/>
      <c r="Y88" s="222"/>
      <c r="Z88" s="222"/>
      <c r="AA88" s="222"/>
      <c r="AB88" s="222"/>
      <c r="AC88" s="222"/>
      <c r="AD88" s="222"/>
      <c r="AE88" s="222"/>
      <c r="AF88" s="222"/>
      <c r="AG88" s="222"/>
      <c r="AH88" s="222"/>
      <c r="AI88" s="222"/>
      <c r="AJ88" s="222"/>
      <c r="AK88" s="222"/>
      <c r="AL88" s="222"/>
    </row>
    <row r="89" spans="1:38" s="223" customFormat="1" ht="29" x14ac:dyDescent="0.35">
      <c r="A89" s="221" t="str">
        <f t="shared" si="2"/>
        <v>Department of Conservation &amp; Recreation84</v>
      </c>
      <c r="B89" s="221">
        <v>84</v>
      </c>
      <c r="C89" s="496" t="s">
        <v>1818</v>
      </c>
      <c r="D89" s="10" t="s">
        <v>1660</v>
      </c>
      <c r="E89" s="10" t="s">
        <v>1670</v>
      </c>
      <c r="F89" s="495"/>
      <c r="G89" s="917" t="s">
        <v>1669</v>
      </c>
      <c r="H89" s="401" t="s">
        <v>705</v>
      </c>
      <c r="I89" s="222"/>
      <c r="J89" s="222"/>
      <c r="K89" s="222"/>
      <c r="L89" s="222"/>
      <c r="M89" s="222"/>
      <c r="N89" s="222"/>
      <c r="O89" s="222"/>
      <c r="P89" s="222"/>
      <c r="Q89" s="222"/>
      <c r="R89" s="222"/>
      <c r="S89" s="222"/>
      <c r="T89" s="222"/>
      <c r="U89" s="222"/>
      <c r="V89" s="222"/>
      <c r="W89" s="222"/>
      <c r="X89" s="222"/>
      <c r="Y89" s="222"/>
      <c r="Z89" s="222"/>
      <c r="AA89" s="222"/>
      <c r="AB89" s="222"/>
      <c r="AC89" s="222"/>
      <c r="AD89" s="222"/>
      <c r="AE89" s="222"/>
      <c r="AF89" s="222"/>
      <c r="AG89" s="222"/>
      <c r="AH89" s="222"/>
      <c r="AI89" s="222"/>
      <c r="AJ89" s="222"/>
      <c r="AK89" s="222"/>
      <c r="AL89" s="222"/>
    </row>
    <row r="90" spans="1:38" s="223" customFormat="1" ht="29" x14ac:dyDescent="0.35">
      <c r="A90" s="221" t="str">
        <f t="shared" si="2"/>
        <v>Department of Conservation &amp; Recreation85</v>
      </c>
      <c r="B90" s="221">
        <v>85</v>
      </c>
      <c r="C90" s="496" t="s">
        <v>1818</v>
      </c>
      <c r="D90" s="10" t="s">
        <v>1660</v>
      </c>
      <c r="E90" s="10" t="s">
        <v>711</v>
      </c>
      <c r="F90" s="495"/>
      <c r="G90" s="917" t="s">
        <v>1669</v>
      </c>
      <c r="H90" s="401" t="s">
        <v>705</v>
      </c>
      <c r="I90" s="222"/>
      <c r="J90" s="222"/>
      <c r="K90" s="222"/>
      <c r="L90" s="222"/>
      <c r="M90" s="222"/>
      <c r="N90" s="222"/>
      <c r="O90" s="222"/>
      <c r="P90" s="222"/>
      <c r="Q90" s="222"/>
      <c r="R90" s="222"/>
      <c r="S90" s="222"/>
      <c r="T90" s="222"/>
      <c r="U90" s="222"/>
      <c r="V90" s="222"/>
      <c r="W90" s="222"/>
      <c r="X90" s="222"/>
      <c r="Y90" s="222"/>
      <c r="Z90" s="222"/>
      <c r="AA90" s="222"/>
      <c r="AB90" s="222"/>
      <c r="AC90" s="222"/>
      <c r="AD90" s="222"/>
      <c r="AE90" s="222"/>
      <c r="AF90" s="222"/>
      <c r="AG90" s="222"/>
      <c r="AH90" s="222"/>
      <c r="AI90" s="222"/>
      <c r="AJ90" s="222"/>
      <c r="AK90" s="222"/>
      <c r="AL90" s="222"/>
    </row>
    <row r="91" spans="1:38" s="223" customFormat="1" ht="29" x14ac:dyDescent="0.35">
      <c r="A91" s="221" t="str">
        <f t="shared" si="2"/>
        <v>Department of Conservation &amp; Recreation86</v>
      </c>
      <c r="B91" s="221">
        <v>86</v>
      </c>
      <c r="C91" s="496" t="s">
        <v>1818</v>
      </c>
      <c r="D91" s="10" t="s">
        <v>1661</v>
      </c>
      <c r="E91" s="10" t="s">
        <v>1668</v>
      </c>
      <c r="F91" s="495"/>
      <c r="G91" s="917" t="s">
        <v>1676</v>
      </c>
      <c r="H91" s="401" t="s">
        <v>705</v>
      </c>
      <c r="I91" s="222"/>
      <c r="J91" s="222"/>
      <c r="K91" s="222"/>
      <c r="L91" s="222"/>
      <c r="M91" s="222"/>
      <c r="N91" s="222"/>
      <c r="O91" s="222"/>
      <c r="P91" s="222"/>
      <c r="Q91" s="222"/>
      <c r="R91" s="222"/>
      <c r="S91" s="222"/>
      <c r="T91" s="222"/>
      <c r="U91" s="222"/>
      <c r="V91" s="222"/>
      <c r="W91" s="222"/>
      <c r="X91" s="222"/>
      <c r="Y91" s="222"/>
      <c r="Z91" s="222"/>
      <c r="AA91" s="222"/>
      <c r="AB91" s="222"/>
      <c r="AC91" s="222"/>
      <c r="AD91" s="222"/>
      <c r="AE91" s="222"/>
      <c r="AF91" s="222"/>
      <c r="AG91" s="222"/>
      <c r="AH91" s="222"/>
      <c r="AI91" s="222"/>
      <c r="AJ91" s="222"/>
      <c r="AK91" s="222"/>
      <c r="AL91" s="222"/>
    </row>
    <row r="92" spans="1:38" s="223" customFormat="1" ht="29" x14ac:dyDescent="0.35">
      <c r="A92" s="221" t="str">
        <f t="shared" si="2"/>
        <v>Department of Conservation &amp; Recreation87</v>
      </c>
      <c r="B92" s="221">
        <v>87</v>
      </c>
      <c r="C92" s="496" t="s">
        <v>1818</v>
      </c>
      <c r="D92" s="10" t="s">
        <v>1661</v>
      </c>
      <c r="E92" s="10" t="s">
        <v>711</v>
      </c>
      <c r="F92" s="918">
        <v>0.06</v>
      </c>
      <c r="G92" s="917" t="s">
        <v>1677</v>
      </c>
      <c r="H92" s="401" t="s">
        <v>705</v>
      </c>
      <c r="I92" s="222"/>
      <c r="J92" s="222"/>
      <c r="K92" s="222"/>
      <c r="L92" s="222"/>
      <c r="M92" s="222"/>
      <c r="N92" s="222"/>
      <c r="O92" s="222"/>
      <c r="P92" s="222"/>
      <c r="Q92" s="222"/>
      <c r="R92" s="222"/>
      <c r="S92" s="222"/>
      <c r="T92" s="222"/>
      <c r="U92" s="222"/>
      <c r="V92" s="222"/>
      <c r="W92" s="222"/>
      <c r="X92" s="222"/>
      <c r="Y92" s="222"/>
      <c r="Z92" s="222"/>
      <c r="AA92" s="222"/>
      <c r="AB92" s="222"/>
      <c r="AC92" s="222"/>
      <c r="AD92" s="222"/>
      <c r="AE92" s="222"/>
      <c r="AF92" s="222"/>
      <c r="AG92" s="222"/>
      <c r="AH92" s="222"/>
      <c r="AI92" s="222"/>
      <c r="AJ92" s="222"/>
      <c r="AK92" s="222"/>
      <c r="AL92" s="222"/>
    </row>
    <row r="93" spans="1:38" s="223" customFormat="1" ht="29" x14ac:dyDescent="0.35">
      <c r="A93" s="221" t="str">
        <f t="shared" si="2"/>
        <v>Department of Conservation &amp; Recreation88</v>
      </c>
      <c r="B93" s="221">
        <v>88</v>
      </c>
      <c r="C93" s="496" t="s">
        <v>1818</v>
      </c>
      <c r="D93" s="10" t="s">
        <v>1662</v>
      </c>
      <c r="E93" s="10" t="s">
        <v>1668</v>
      </c>
      <c r="F93" s="918">
        <v>4.5</v>
      </c>
      <c r="G93" s="917" t="s">
        <v>1669</v>
      </c>
      <c r="H93" s="401" t="s">
        <v>705</v>
      </c>
      <c r="I93" s="222"/>
      <c r="J93" s="222"/>
      <c r="K93" s="222"/>
      <c r="L93" s="222"/>
      <c r="M93" s="222"/>
      <c r="N93" s="222"/>
      <c r="O93" s="222"/>
      <c r="P93" s="222"/>
      <c r="Q93" s="222"/>
      <c r="R93" s="222"/>
      <c r="S93" s="222"/>
      <c r="T93" s="222"/>
      <c r="U93" s="222"/>
      <c r="V93" s="222"/>
      <c r="W93" s="222"/>
      <c r="X93" s="222"/>
      <c r="Y93" s="222"/>
      <c r="Z93" s="222"/>
      <c r="AA93" s="222"/>
      <c r="AB93" s="222"/>
      <c r="AC93" s="222"/>
      <c r="AD93" s="222"/>
      <c r="AE93" s="222"/>
      <c r="AF93" s="222"/>
      <c r="AG93" s="222"/>
      <c r="AH93" s="222"/>
      <c r="AI93" s="222"/>
      <c r="AJ93" s="222"/>
      <c r="AK93" s="222"/>
      <c r="AL93" s="222"/>
    </row>
    <row r="94" spans="1:38" s="223" customFormat="1" ht="29" x14ac:dyDescent="0.35">
      <c r="A94" s="221" t="str">
        <f t="shared" si="2"/>
        <v>Department of Conservation &amp; Recreation89</v>
      </c>
      <c r="B94" s="221">
        <v>89</v>
      </c>
      <c r="C94" s="496" t="s">
        <v>1818</v>
      </c>
      <c r="D94" s="10" t="s">
        <v>1662</v>
      </c>
      <c r="E94" s="10" t="s">
        <v>1668</v>
      </c>
      <c r="F94" s="918">
        <v>2.8</v>
      </c>
      <c r="G94" s="917" t="s">
        <v>1669</v>
      </c>
      <c r="H94" s="401" t="s">
        <v>705</v>
      </c>
      <c r="I94" s="222"/>
      <c r="J94" s="222"/>
      <c r="K94" s="222"/>
      <c r="L94" s="222"/>
      <c r="M94" s="222"/>
      <c r="N94" s="222"/>
      <c r="O94" s="222"/>
      <c r="P94" s="222"/>
      <c r="Q94" s="222"/>
      <c r="R94" s="222"/>
      <c r="S94" s="222"/>
      <c r="T94" s="222"/>
      <c r="U94" s="222"/>
      <c r="V94" s="222"/>
      <c r="W94" s="222"/>
      <c r="X94" s="222"/>
      <c r="Y94" s="222"/>
      <c r="Z94" s="222"/>
      <c r="AA94" s="222"/>
      <c r="AB94" s="222"/>
      <c r="AC94" s="222"/>
      <c r="AD94" s="222"/>
      <c r="AE94" s="222"/>
      <c r="AF94" s="222"/>
      <c r="AG94" s="222"/>
      <c r="AH94" s="222"/>
      <c r="AI94" s="222"/>
      <c r="AJ94" s="222"/>
      <c r="AK94" s="222"/>
      <c r="AL94" s="222"/>
    </row>
    <row r="95" spans="1:38" s="223" customFormat="1" ht="29" x14ac:dyDescent="0.35">
      <c r="A95" s="221" t="str">
        <f t="shared" si="2"/>
        <v>Department of Conservation &amp; Recreation90</v>
      </c>
      <c r="B95" s="221">
        <v>90</v>
      </c>
      <c r="C95" s="496" t="s">
        <v>1818</v>
      </c>
      <c r="D95" s="10" t="s">
        <v>1663</v>
      </c>
      <c r="E95" s="10" t="s">
        <v>1668</v>
      </c>
      <c r="F95" s="495"/>
      <c r="G95" s="917" t="s">
        <v>1669</v>
      </c>
      <c r="H95" s="401" t="s">
        <v>705</v>
      </c>
      <c r="I95" s="222"/>
      <c r="J95" s="222"/>
      <c r="K95" s="222"/>
      <c r="L95" s="222"/>
      <c r="M95" s="222"/>
      <c r="N95" s="222"/>
      <c r="O95" s="222"/>
      <c r="P95" s="222"/>
      <c r="Q95" s="222"/>
      <c r="R95" s="222"/>
      <c r="S95" s="222"/>
      <c r="T95" s="222"/>
      <c r="U95" s="222"/>
      <c r="V95" s="222"/>
      <c r="W95" s="222"/>
      <c r="X95" s="222"/>
      <c r="Y95" s="222"/>
      <c r="Z95" s="222"/>
      <c r="AA95" s="222"/>
      <c r="AB95" s="222"/>
      <c r="AC95" s="222"/>
      <c r="AD95" s="222"/>
      <c r="AE95" s="222"/>
      <c r="AF95" s="222"/>
      <c r="AG95" s="222"/>
      <c r="AH95" s="222"/>
      <c r="AI95" s="222"/>
      <c r="AJ95" s="222"/>
      <c r="AK95" s="222"/>
      <c r="AL95" s="222"/>
    </row>
    <row r="96" spans="1:38" s="223" customFormat="1" ht="29" x14ac:dyDescent="0.35">
      <c r="A96" s="221" t="str">
        <f t="shared" si="2"/>
        <v>Department of Conservation &amp; Recreation91</v>
      </c>
      <c r="B96" s="221">
        <v>91</v>
      </c>
      <c r="C96" s="496" t="s">
        <v>1818</v>
      </c>
      <c r="D96" s="10" t="s">
        <v>1664</v>
      </c>
      <c r="E96" s="10" t="s">
        <v>711</v>
      </c>
      <c r="F96" s="495"/>
      <c r="G96" s="917" t="s">
        <v>1669</v>
      </c>
      <c r="H96" s="401" t="s">
        <v>705</v>
      </c>
      <c r="I96" s="222"/>
      <c r="J96" s="222"/>
      <c r="K96" s="222"/>
      <c r="L96" s="222"/>
      <c r="M96" s="222"/>
      <c r="N96" s="222"/>
      <c r="O96" s="222"/>
      <c r="P96" s="222"/>
      <c r="Q96" s="222"/>
      <c r="R96" s="222"/>
      <c r="S96" s="222"/>
      <c r="T96" s="222"/>
      <c r="U96" s="222"/>
      <c r="V96" s="222"/>
      <c r="W96" s="222"/>
      <c r="X96" s="222"/>
      <c r="Y96" s="222"/>
      <c r="Z96" s="222"/>
      <c r="AA96" s="222"/>
      <c r="AB96" s="222"/>
      <c r="AC96" s="222"/>
      <c r="AD96" s="222"/>
      <c r="AE96" s="222"/>
      <c r="AF96" s="222"/>
      <c r="AG96" s="222"/>
      <c r="AH96" s="222"/>
      <c r="AI96" s="222"/>
      <c r="AJ96" s="222"/>
      <c r="AK96" s="222"/>
      <c r="AL96" s="222"/>
    </row>
    <row r="97" spans="1:39" s="223" customFormat="1" ht="29" x14ac:dyDescent="0.35">
      <c r="A97" s="221" t="str">
        <f t="shared" si="2"/>
        <v>Department of Correction1</v>
      </c>
      <c r="B97" s="221">
        <v>1</v>
      </c>
      <c r="C97" s="453" t="s">
        <v>1828</v>
      </c>
      <c r="D97" s="440" t="s">
        <v>712</v>
      </c>
      <c r="E97" s="440" t="s">
        <v>1369</v>
      </c>
      <c r="F97" s="448">
        <v>3.5</v>
      </c>
      <c r="G97" s="484">
        <v>2017</v>
      </c>
      <c r="H97" s="440" t="s">
        <v>705</v>
      </c>
      <c r="I97" s="222"/>
      <c r="J97" s="222"/>
      <c r="K97" s="222"/>
      <c r="L97" s="222"/>
      <c r="M97" s="222"/>
      <c r="N97" s="222"/>
      <c r="O97" s="222"/>
      <c r="P97" s="222"/>
      <c r="Q97" s="222"/>
      <c r="R97" s="222"/>
      <c r="S97" s="222"/>
      <c r="T97" s="222"/>
      <c r="U97" s="222"/>
      <c r="V97" s="222"/>
      <c r="W97" s="222"/>
      <c r="X97" s="222"/>
      <c r="Y97" s="222"/>
      <c r="Z97" s="222"/>
      <c r="AA97" s="222"/>
      <c r="AB97" s="222"/>
      <c r="AC97" s="222"/>
      <c r="AD97" s="222"/>
      <c r="AE97" s="222"/>
      <c r="AF97" s="222"/>
      <c r="AG97" s="222"/>
      <c r="AH97" s="222"/>
      <c r="AI97" s="222"/>
      <c r="AJ97" s="222"/>
      <c r="AK97" s="222"/>
      <c r="AL97" s="222"/>
    </row>
    <row r="98" spans="1:39" s="223" customFormat="1" x14ac:dyDescent="0.35">
      <c r="A98" s="221" t="str">
        <f t="shared" si="2"/>
        <v>Department of Correction2</v>
      </c>
      <c r="B98" s="221">
        <v>2</v>
      </c>
      <c r="C98" s="454" t="s">
        <v>1828</v>
      </c>
      <c r="D98" s="444" t="s">
        <v>1595</v>
      </c>
      <c r="E98" s="444" t="s">
        <v>1367</v>
      </c>
      <c r="F98" s="445">
        <v>3</v>
      </c>
      <c r="G98" s="486" t="s">
        <v>1368</v>
      </c>
      <c r="H98" s="444" t="s">
        <v>705</v>
      </c>
      <c r="I98" s="222"/>
      <c r="J98" s="222"/>
      <c r="K98" s="222"/>
      <c r="L98" s="222"/>
      <c r="M98" s="222"/>
      <c r="N98" s="222"/>
      <c r="O98" s="222"/>
      <c r="P98" s="222"/>
      <c r="Q98" s="222"/>
      <c r="R98" s="222"/>
      <c r="S98" s="222"/>
      <c r="T98" s="222"/>
      <c r="U98" s="222"/>
      <c r="V98" s="222"/>
      <c r="W98" s="222"/>
      <c r="X98" s="222"/>
      <c r="Y98" s="222"/>
      <c r="Z98" s="222"/>
      <c r="AA98" s="222"/>
      <c r="AB98" s="222"/>
      <c r="AC98" s="222"/>
      <c r="AD98" s="222"/>
      <c r="AE98" s="222"/>
      <c r="AF98" s="222"/>
      <c r="AG98" s="222"/>
      <c r="AH98" s="222"/>
      <c r="AI98" s="222"/>
      <c r="AJ98" s="222"/>
      <c r="AK98" s="222"/>
      <c r="AL98" s="222"/>
    </row>
    <row r="99" spans="1:39" s="223" customFormat="1" ht="29" x14ac:dyDescent="0.35">
      <c r="A99" s="221" t="str">
        <f t="shared" si="2"/>
        <v>Department of Correction3</v>
      </c>
      <c r="B99" s="221">
        <v>3</v>
      </c>
      <c r="C99" s="454" t="s">
        <v>1828</v>
      </c>
      <c r="D99" s="444" t="s">
        <v>713</v>
      </c>
      <c r="E99" s="444" t="s">
        <v>1369</v>
      </c>
      <c r="F99" s="445">
        <v>2.6</v>
      </c>
      <c r="G99" s="487">
        <v>2017</v>
      </c>
      <c r="H99" s="444" t="s">
        <v>705</v>
      </c>
      <c r="I99" s="222"/>
      <c r="J99" s="222"/>
      <c r="K99" s="222"/>
      <c r="L99" s="222"/>
      <c r="M99" s="222"/>
      <c r="N99" s="222"/>
      <c r="O99" s="222"/>
      <c r="P99" s="222"/>
      <c r="Q99" s="222"/>
      <c r="R99" s="222"/>
      <c r="S99" s="222"/>
      <c r="T99" s="222"/>
      <c r="U99" s="222"/>
      <c r="V99" s="222"/>
      <c r="W99" s="222"/>
      <c r="X99" s="222"/>
      <c r="Y99" s="222"/>
      <c r="Z99" s="222"/>
      <c r="AA99" s="222"/>
      <c r="AB99" s="222"/>
      <c r="AC99" s="222"/>
      <c r="AD99" s="222"/>
      <c r="AE99" s="222"/>
      <c r="AF99" s="222"/>
      <c r="AG99" s="222"/>
      <c r="AH99" s="222"/>
      <c r="AI99" s="222"/>
      <c r="AJ99" s="222"/>
      <c r="AK99" s="222"/>
      <c r="AL99" s="222"/>
    </row>
    <row r="100" spans="1:39" s="223" customFormat="1" x14ac:dyDescent="0.35">
      <c r="A100" s="221" t="str">
        <f t="shared" si="2"/>
        <v>Department of Mental Health1</v>
      </c>
      <c r="B100" s="221">
        <v>1</v>
      </c>
      <c r="C100" s="453" t="s">
        <v>1879</v>
      </c>
      <c r="D100" s="440" t="s">
        <v>715</v>
      </c>
      <c r="E100" s="440" t="s">
        <v>1367</v>
      </c>
      <c r="F100" s="448">
        <v>4.25</v>
      </c>
      <c r="G100" s="486">
        <v>2009</v>
      </c>
      <c r="H100" s="440" t="s">
        <v>705</v>
      </c>
      <c r="I100" s="222"/>
      <c r="J100" s="222"/>
      <c r="K100" s="222"/>
      <c r="L100" s="222"/>
      <c r="M100" s="222"/>
      <c r="N100" s="222"/>
      <c r="O100" s="222"/>
      <c r="P100" s="222"/>
      <c r="Q100" s="222"/>
      <c r="R100" s="222"/>
      <c r="S100" s="222"/>
      <c r="T100" s="222"/>
      <c r="U100" s="222"/>
      <c r="V100" s="222"/>
      <c r="W100" s="222"/>
      <c r="X100" s="222"/>
      <c r="Y100" s="222"/>
      <c r="Z100" s="222"/>
      <c r="AA100" s="222"/>
      <c r="AB100" s="222"/>
      <c r="AC100" s="222"/>
      <c r="AD100" s="222"/>
      <c r="AE100" s="222"/>
      <c r="AF100" s="222"/>
      <c r="AG100" s="222"/>
      <c r="AH100" s="222"/>
      <c r="AI100" s="222"/>
      <c r="AJ100" s="222"/>
      <c r="AK100" s="222"/>
      <c r="AL100" s="222"/>
    </row>
    <row r="101" spans="1:39" s="223" customFormat="1" ht="29" x14ac:dyDescent="0.35">
      <c r="A101" s="221" t="str">
        <f t="shared" si="2"/>
        <v>Department of Mental Health2</v>
      </c>
      <c r="B101" s="221">
        <v>2</v>
      </c>
      <c r="C101" s="453" t="s">
        <v>1879</v>
      </c>
      <c r="D101" s="440" t="s">
        <v>715</v>
      </c>
      <c r="E101" s="440" t="s">
        <v>1369</v>
      </c>
      <c r="F101" s="448">
        <v>1</v>
      </c>
      <c r="G101" s="484">
        <v>2017</v>
      </c>
      <c r="H101" s="440" t="s">
        <v>705</v>
      </c>
      <c r="I101" s="222"/>
      <c r="J101" s="222"/>
      <c r="K101" s="222"/>
      <c r="L101" s="222"/>
      <c r="M101" s="222"/>
      <c r="N101" s="222"/>
      <c r="O101" s="222"/>
      <c r="P101" s="222"/>
      <c r="Q101" s="222"/>
      <c r="R101" s="222"/>
      <c r="S101" s="222"/>
      <c r="T101" s="222"/>
      <c r="U101" s="222"/>
      <c r="V101" s="222"/>
      <c r="W101" s="222"/>
      <c r="X101" s="222"/>
      <c r="Y101" s="222"/>
      <c r="Z101" s="222"/>
      <c r="AA101" s="222"/>
      <c r="AB101" s="222"/>
      <c r="AC101" s="222"/>
      <c r="AD101" s="222"/>
      <c r="AE101" s="222"/>
      <c r="AF101" s="222"/>
      <c r="AG101" s="222"/>
      <c r="AH101" s="222"/>
      <c r="AI101" s="222"/>
      <c r="AJ101" s="222"/>
      <c r="AK101" s="222"/>
      <c r="AL101" s="222"/>
    </row>
    <row r="102" spans="1:39" s="223" customFormat="1" ht="29" x14ac:dyDescent="0.35">
      <c r="A102" s="221" t="str">
        <f t="shared" ref="A102:A133" si="3">C102&amp;B102</f>
        <v>Department of Mental Health3</v>
      </c>
      <c r="B102" s="221">
        <v>3</v>
      </c>
      <c r="C102" s="453" t="s">
        <v>1879</v>
      </c>
      <c r="D102" s="440" t="s">
        <v>715</v>
      </c>
      <c r="E102" s="440" t="s">
        <v>1369</v>
      </c>
      <c r="F102" s="446">
        <v>0.25</v>
      </c>
      <c r="G102" s="484">
        <v>2022</v>
      </c>
      <c r="H102" s="440" t="s">
        <v>705</v>
      </c>
      <c r="I102" s="222"/>
      <c r="J102" s="222"/>
      <c r="K102" s="222"/>
      <c r="L102" s="222"/>
      <c r="M102" s="222"/>
      <c r="N102" s="222"/>
      <c r="O102" s="222"/>
      <c r="P102" s="222"/>
      <c r="Q102" s="222"/>
      <c r="R102" s="222"/>
      <c r="S102" s="222"/>
      <c r="T102" s="222"/>
      <c r="U102" s="222"/>
      <c r="V102" s="222"/>
      <c r="W102" s="222"/>
      <c r="X102" s="222"/>
      <c r="Y102" s="222"/>
      <c r="Z102" s="222"/>
      <c r="AA102" s="222"/>
      <c r="AB102" s="222"/>
      <c r="AC102" s="222"/>
      <c r="AD102" s="222"/>
      <c r="AE102" s="222"/>
      <c r="AF102" s="222"/>
      <c r="AG102" s="222"/>
      <c r="AH102" s="222"/>
      <c r="AI102" s="222"/>
      <c r="AJ102" s="222"/>
      <c r="AK102" s="222"/>
      <c r="AL102" s="222"/>
    </row>
    <row r="103" spans="1:39" s="223" customFormat="1" x14ac:dyDescent="0.35">
      <c r="A103" s="221" t="str">
        <f t="shared" si="3"/>
        <v>Department of Mental Health4</v>
      </c>
      <c r="B103" s="221">
        <v>4</v>
      </c>
      <c r="C103" s="453" t="s">
        <v>1879</v>
      </c>
      <c r="D103" s="440" t="s">
        <v>446</v>
      </c>
      <c r="E103" s="440" t="s">
        <v>1370</v>
      </c>
      <c r="F103" s="446"/>
      <c r="G103" s="486">
        <v>2020</v>
      </c>
      <c r="H103" s="443"/>
      <c r="I103" s="222"/>
      <c r="J103" s="222"/>
      <c r="K103" s="222"/>
      <c r="L103" s="222"/>
      <c r="M103" s="222"/>
      <c r="N103" s="222"/>
      <c r="O103" s="222"/>
      <c r="P103" s="222"/>
      <c r="Q103" s="222"/>
      <c r="R103" s="222"/>
      <c r="S103" s="222"/>
      <c r="T103" s="222"/>
      <c r="U103" s="222"/>
      <c r="V103" s="222"/>
      <c r="W103" s="222"/>
      <c r="X103" s="222"/>
      <c r="Y103" s="222"/>
      <c r="Z103" s="222"/>
      <c r="AA103" s="222"/>
      <c r="AB103" s="222"/>
      <c r="AC103" s="222"/>
      <c r="AD103" s="222"/>
      <c r="AE103" s="222"/>
      <c r="AF103" s="222"/>
      <c r="AG103" s="222"/>
      <c r="AH103" s="222"/>
      <c r="AI103" s="222"/>
      <c r="AJ103" s="222"/>
      <c r="AK103" s="222"/>
      <c r="AL103" s="222"/>
    </row>
    <row r="104" spans="1:39" s="223" customFormat="1" x14ac:dyDescent="0.35">
      <c r="A104" s="221" t="str">
        <f t="shared" si="3"/>
        <v>Department of State Police1</v>
      </c>
      <c r="B104" s="221">
        <v>1</v>
      </c>
      <c r="C104" s="453" t="s">
        <v>1209</v>
      </c>
      <c r="D104" s="440" t="s">
        <v>716</v>
      </c>
      <c r="E104" s="440" t="s">
        <v>1367</v>
      </c>
      <c r="F104" s="448">
        <v>14.7</v>
      </c>
      <c r="G104" s="484">
        <v>2016</v>
      </c>
      <c r="H104" s="440" t="s">
        <v>705</v>
      </c>
      <c r="I104" s="222"/>
      <c r="J104" s="222"/>
      <c r="K104" s="222"/>
      <c r="L104" s="222"/>
      <c r="M104" s="222"/>
      <c r="N104" s="222"/>
      <c r="O104" s="222"/>
      <c r="P104" s="222"/>
      <c r="Q104" s="222"/>
      <c r="R104" s="222"/>
      <c r="S104" s="222"/>
      <c r="T104" s="222"/>
      <c r="U104" s="222"/>
      <c r="V104" s="222"/>
      <c r="W104" s="222"/>
      <c r="X104" s="222"/>
      <c r="Y104" s="222"/>
      <c r="Z104" s="222"/>
      <c r="AA104" s="222"/>
      <c r="AB104" s="222"/>
      <c r="AC104" s="222"/>
      <c r="AD104" s="222"/>
      <c r="AE104" s="222"/>
      <c r="AF104" s="222"/>
      <c r="AG104" s="222"/>
      <c r="AH104" s="222"/>
      <c r="AI104" s="222"/>
      <c r="AJ104" s="222"/>
      <c r="AK104" s="222"/>
      <c r="AL104" s="222"/>
    </row>
    <row r="105" spans="1:39" s="226" customFormat="1" x14ac:dyDescent="0.35">
      <c r="A105" s="221" t="str">
        <f t="shared" si="3"/>
        <v>Department of State Police2</v>
      </c>
      <c r="B105" s="221">
        <v>2</v>
      </c>
      <c r="C105" s="453" t="s">
        <v>1209</v>
      </c>
      <c r="D105" s="440" t="s">
        <v>716</v>
      </c>
      <c r="E105" s="440" t="s">
        <v>1367</v>
      </c>
      <c r="F105" s="448">
        <v>3.06</v>
      </c>
      <c r="G105" s="484">
        <v>2016</v>
      </c>
      <c r="H105" s="440" t="s">
        <v>705</v>
      </c>
      <c r="I105" s="225"/>
      <c r="J105" s="225"/>
      <c r="K105" s="225"/>
      <c r="L105" s="225"/>
      <c r="M105" s="225"/>
      <c r="N105" s="225"/>
      <c r="O105" s="225"/>
      <c r="P105" s="225"/>
      <c r="Q105" s="225"/>
      <c r="R105" s="225"/>
      <c r="S105" s="225"/>
      <c r="T105" s="225"/>
      <c r="U105" s="225"/>
      <c r="V105" s="225"/>
      <c r="W105" s="225"/>
      <c r="X105" s="225"/>
      <c r="Y105" s="225"/>
      <c r="Z105" s="225"/>
      <c r="AA105" s="225"/>
      <c r="AB105" s="225"/>
      <c r="AC105" s="225"/>
      <c r="AD105" s="225"/>
      <c r="AE105" s="225"/>
      <c r="AF105" s="225"/>
      <c r="AG105" s="225"/>
      <c r="AH105" s="225"/>
      <c r="AI105" s="225"/>
      <c r="AJ105" s="225"/>
      <c r="AK105" s="225"/>
      <c r="AL105" s="225"/>
      <c r="AM105" s="225"/>
    </row>
    <row r="106" spans="1:39" ht="29" x14ac:dyDescent="0.35">
      <c r="A106" s="221" t="str">
        <f t="shared" si="3"/>
        <v>Dept. of Fish and Game1</v>
      </c>
      <c r="B106" s="221">
        <v>1</v>
      </c>
      <c r="C106" s="453" t="s">
        <v>100</v>
      </c>
      <c r="D106" s="440" t="s">
        <v>718</v>
      </c>
      <c r="E106" s="440" t="s">
        <v>1369</v>
      </c>
      <c r="F106" s="448">
        <v>2</v>
      </c>
      <c r="G106" s="484">
        <v>2016</v>
      </c>
      <c r="H106" s="440" t="s">
        <v>705</v>
      </c>
    </row>
    <row r="107" spans="1:39" x14ac:dyDescent="0.35">
      <c r="A107" s="221" t="str">
        <f t="shared" si="3"/>
        <v>Framingham State University1</v>
      </c>
      <c r="B107" s="221">
        <v>1</v>
      </c>
      <c r="C107" s="455" t="s">
        <v>35</v>
      </c>
      <c r="D107" s="440" t="s">
        <v>1596</v>
      </c>
      <c r="E107" s="441" t="s">
        <v>1370</v>
      </c>
      <c r="F107" s="447">
        <v>0.01</v>
      </c>
      <c r="G107" s="484">
        <v>2023</v>
      </c>
      <c r="H107" s="440" t="s">
        <v>705</v>
      </c>
    </row>
    <row r="108" spans="1:39" x14ac:dyDescent="0.35">
      <c r="A108" s="221" t="str">
        <f t="shared" si="3"/>
        <v>Framingham State University2</v>
      </c>
      <c r="B108" s="221">
        <v>2</v>
      </c>
      <c r="C108" s="455" t="s">
        <v>35</v>
      </c>
      <c r="D108" s="440" t="s">
        <v>1597</v>
      </c>
      <c r="E108" s="441" t="s">
        <v>1370</v>
      </c>
      <c r="F108" s="447">
        <v>0.01</v>
      </c>
      <c r="G108" s="484">
        <v>2024</v>
      </c>
      <c r="H108" s="440" t="s">
        <v>705</v>
      </c>
    </row>
    <row r="109" spans="1:39" x14ac:dyDescent="0.35">
      <c r="A109" s="221" t="str">
        <f t="shared" si="3"/>
        <v>Framingham State University3</v>
      </c>
      <c r="B109" s="221">
        <v>3</v>
      </c>
      <c r="C109" s="455" t="s">
        <v>35</v>
      </c>
      <c r="D109" s="440" t="s">
        <v>1987</v>
      </c>
      <c r="E109" s="441" t="s">
        <v>1370</v>
      </c>
      <c r="F109" s="447">
        <v>0.01</v>
      </c>
      <c r="G109" s="484">
        <v>2025</v>
      </c>
      <c r="H109" s="440" t="s">
        <v>705</v>
      </c>
    </row>
    <row r="110" spans="1:39" x14ac:dyDescent="0.35">
      <c r="A110" s="221" t="str">
        <f t="shared" si="3"/>
        <v>Framingham State University4</v>
      </c>
      <c r="B110" s="221">
        <v>4</v>
      </c>
      <c r="C110" s="455" t="s">
        <v>35</v>
      </c>
      <c r="D110" s="441" t="s">
        <v>1356</v>
      </c>
      <c r="E110" s="441" t="s">
        <v>1370</v>
      </c>
      <c r="F110" s="447">
        <v>0.01</v>
      </c>
      <c r="G110" s="488">
        <v>2020</v>
      </c>
      <c r="H110" s="441" t="s">
        <v>705</v>
      </c>
    </row>
    <row r="111" spans="1:39" ht="29" x14ac:dyDescent="0.35">
      <c r="A111" s="221" t="str">
        <f t="shared" si="3"/>
        <v>Greenfield Community College1</v>
      </c>
      <c r="B111" s="221">
        <v>1</v>
      </c>
      <c r="C111" s="453" t="s">
        <v>834</v>
      </c>
      <c r="D111" s="440" t="s">
        <v>1598</v>
      </c>
      <c r="E111" s="440" t="s">
        <v>1369</v>
      </c>
      <c r="F111" s="448">
        <v>0.1</v>
      </c>
      <c r="G111" s="484" t="s">
        <v>1368</v>
      </c>
      <c r="H111" s="440" t="s">
        <v>705</v>
      </c>
    </row>
    <row r="112" spans="1:39" x14ac:dyDescent="0.35">
      <c r="A112" s="221" t="str">
        <f t="shared" si="3"/>
        <v>Mass. Bay Community College1</v>
      </c>
      <c r="B112" s="221">
        <v>1</v>
      </c>
      <c r="C112" s="453" t="s">
        <v>1811</v>
      </c>
      <c r="D112" s="440" t="s">
        <v>1357</v>
      </c>
      <c r="E112" s="440" t="s">
        <v>1371</v>
      </c>
      <c r="F112" s="448"/>
      <c r="G112" s="484">
        <v>2020</v>
      </c>
      <c r="H112" s="440" t="s">
        <v>705</v>
      </c>
    </row>
    <row r="113" spans="1:8" x14ac:dyDescent="0.35">
      <c r="A113" s="221" t="str">
        <f t="shared" si="3"/>
        <v>Mass. College of Art and Design1</v>
      </c>
      <c r="B113" s="221">
        <v>1</v>
      </c>
      <c r="C113" s="456" t="s">
        <v>1990</v>
      </c>
      <c r="D113" s="442" t="s">
        <v>720</v>
      </c>
      <c r="E113" s="442" t="s">
        <v>1370</v>
      </c>
      <c r="F113" s="449">
        <v>0.4</v>
      </c>
      <c r="G113" s="489">
        <v>2022</v>
      </c>
      <c r="H113" s="442" t="s">
        <v>709</v>
      </c>
    </row>
    <row r="114" spans="1:8" x14ac:dyDescent="0.35">
      <c r="A114" s="221" t="str">
        <f t="shared" si="3"/>
        <v>Mass. College of Art and Design2</v>
      </c>
      <c r="B114" s="221">
        <v>2</v>
      </c>
      <c r="C114" s="456" t="s">
        <v>1990</v>
      </c>
      <c r="D114" s="478" t="s">
        <v>722</v>
      </c>
      <c r="E114" s="478" t="s">
        <v>1370</v>
      </c>
      <c r="F114" s="447">
        <v>0.1</v>
      </c>
      <c r="G114" s="488">
        <v>2019</v>
      </c>
      <c r="H114" s="441" t="s">
        <v>705</v>
      </c>
    </row>
    <row r="115" spans="1:8" x14ac:dyDescent="0.35">
      <c r="A115" s="221" t="str">
        <f t="shared" si="3"/>
        <v>Mass. College of Liberal Arts1</v>
      </c>
      <c r="B115" s="221">
        <v>1</v>
      </c>
      <c r="C115" s="454" t="s">
        <v>130</v>
      </c>
      <c r="D115" s="440" t="s">
        <v>1599</v>
      </c>
      <c r="E115" s="440" t="s">
        <v>1370</v>
      </c>
      <c r="F115" s="448">
        <v>7.0000000000000001E-3</v>
      </c>
      <c r="G115" s="490">
        <v>2019</v>
      </c>
      <c r="H115" s="444" t="s">
        <v>705</v>
      </c>
    </row>
    <row r="116" spans="1:8" x14ac:dyDescent="0.35">
      <c r="A116" s="221" t="str">
        <f t="shared" si="3"/>
        <v>Mass. College of Liberal Arts2</v>
      </c>
      <c r="B116" s="221">
        <v>2</v>
      </c>
      <c r="C116" s="454" t="s">
        <v>130</v>
      </c>
      <c r="D116" s="479" t="s">
        <v>721</v>
      </c>
      <c r="E116" s="479" t="s">
        <v>1370</v>
      </c>
      <c r="F116" s="448">
        <v>7.0000000000000001E-3</v>
      </c>
      <c r="G116" s="484">
        <v>2019</v>
      </c>
      <c r="H116" s="444" t="s">
        <v>705</v>
      </c>
    </row>
    <row r="117" spans="1:8" ht="29" x14ac:dyDescent="0.35">
      <c r="A117" s="221" t="str">
        <f t="shared" si="3"/>
        <v>Mass. Water Resources Authority1</v>
      </c>
      <c r="B117" s="221">
        <v>1</v>
      </c>
      <c r="C117" s="454" t="s">
        <v>141</v>
      </c>
      <c r="D117" s="440" t="s">
        <v>742</v>
      </c>
      <c r="E117" s="440" t="s">
        <v>1369</v>
      </c>
      <c r="F117" s="448">
        <v>2</v>
      </c>
      <c r="G117" s="484">
        <v>2013</v>
      </c>
      <c r="H117" s="440" t="s">
        <v>705</v>
      </c>
    </row>
    <row r="118" spans="1:8" x14ac:dyDescent="0.35">
      <c r="A118" s="221" t="str">
        <f t="shared" si="3"/>
        <v>Mass. Water Resources Authority2</v>
      </c>
      <c r="B118" s="221">
        <v>2</v>
      </c>
      <c r="C118" s="454" t="s">
        <v>141</v>
      </c>
      <c r="D118" s="480" t="s">
        <v>542</v>
      </c>
      <c r="E118" s="440" t="s">
        <v>1367</v>
      </c>
      <c r="F118" s="446"/>
      <c r="G118" s="486" t="s">
        <v>1368</v>
      </c>
      <c r="H118" s="440" t="s">
        <v>705</v>
      </c>
    </row>
    <row r="119" spans="1:8" x14ac:dyDescent="0.35">
      <c r="A119" s="221" t="str">
        <f t="shared" si="3"/>
        <v>Massasoit Community College1</v>
      </c>
      <c r="B119" s="221">
        <v>1</v>
      </c>
      <c r="C119" s="453" t="s">
        <v>1806</v>
      </c>
      <c r="D119" s="440" t="s">
        <v>723</v>
      </c>
      <c r="E119" s="440" t="s">
        <v>1367</v>
      </c>
      <c r="F119" s="450">
        <f>1.43/2</f>
        <v>0.71499999999999997</v>
      </c>
      <c r="G119" s="484">
        <v>2010</v>
      </c>
      <c r="H119" s="440" t="s">
        <v>705</v>
      </c>
    </row>
    <row r="120" spans="1:8" x14ac:dyDescent="0.35">
      <c r="A120" s="221" t="str">
        <f t="shared" si="3"/>
        <v>Massasoit Community College2</v>
      </c>
      <c r="B120" s="221">
        <v>2</v>
      </c>
      <c r="C120" s="453" t="s">
        <v>1806</v>
      </c>
      <c r="D120" s="440" t="s">
        <v>723</v>
      </c>
      <c r="E120" s="440" t="s">
        <v>1367</v>
      </c>
      <c r="F120" s="450">
        <f>1.43/2</f>
        <v>0.71499999999999997</v>
      </c>
      <c r="G120" s="484">
        <v>2010</v>
      </c>
      <c r="H120" s="440" t="s">
        <v>705</v>
      </c>
    </row>
    <row r="121" spans="1:8" ht="29" x14ac:dyDescent="0.35">
      <c r="A121" s="221" t="str">
        <f t="shared" si="3"/>
        <v>Massasoit Community College3</v>
      </c>
      <c r="B121" s="221">
        <v>3</v>
      </c>
      <c r="C121" s="454" t="s">
        <v>1806</v>
      </c>
      <c r="D121" s="440" t="s">
        <v>723</v>
      </c>
      <c r="E121" s="444" t="s">
        <v>1369</v>
      </c>
      <c r="F121" s="445">
        <v>0.41</v>
      </c>
      <c r="G121" s="484">
        <v>2010</v>
      </c>
      <c r="H121" s="444" t="s">
        <v>705</v>
      </c>
    </row>
    <row r="122" spans="1:8" ht="29" x14ac:dyDescent="0.35">
      <c r="A122" s="221" t="str">
        <f t="shared" si="3"/>
        <v>MassDOT - Highway &amp; Turnpike Divisions1</v>
      </c>
      <c r="B122" s="221">
        <v>1</v>
      </c>
      <c r="C122" s="454" t="s">
        <v>162</v>
      </c>
      <c r="D122" s="444" t="s">
        <v>732</v>
      </c>
      <c r="E122" s="440" t="s">
        <v>1369</v>
      </c>
      <c r="F122" s="446" t="s">
        <v>542</v>
      </c>
      <c r="G122" s="484">
        <v>2019</v>
      </c>
      <c r="H122" s="444" t="s">
        <v>714</v>
      </c>
    </row>
    <row r="123" spans="1:8" ht="29" x14ac:dyDescent="0.35">
      <c r="A123" s="221" t="str">
        <f t="shared" si="3"/>
        <v>MassDOT - Highway &amp; Turnpike Divisions2</v>
      </c>
      <c r="B123" s="221">
        <v>2</v>
      </c>
      <c r="C123" s="454" t="s">
        <v>162</v>
      </c>
      <c r="D123" s="444" t="s">
        <v>740</v>
      </c>
      <c r="E123" s="444" t="s">
        <v>1367</v>
      </c>
      <c r="F123" s="448">
        <v>5</v>
      </c>
      <c r="G123" s="484">
        <v>2015</v>
      </c>
      <c r="H123" s="444" t="s">
        <v>705</v>
      </c>
    </row>
    <row r="124" spans="1:8" ht="29" x14ac:dyDescent="0.35">
      <c r="A124" s="221" t="str">
        <f t="shared" si="3"/>
        <v>MassDOT - Highway &amp; Turnpike Divisions3</v>
      </c>
      <c r="B124" s="221">
        <v>3</v>
      </c>
      <c r="C124" s="454" t="s">
        <v>162</v>
      </c>
      <c r="D124" s="444" t="s">
        <v>733</v>
      </c>
      <c r="E124" s="444" t="s">
        <v>1367</v>
      </c>
      <c r="F124" s="448">
        <v>3</v>
      </c>
      <c r="G124" s="484">
        <v>2015</v>
      </c>
      <c r="H124" s="444" t="s">
        <v>705</v>
      </c>
    </row>
    <row r="125" spans="1:8" ht="29" x14ac:dyDescent="0.35">
      <c r="A125" s="221" t="str">
        <f t="shared" si="3"/>
        <v>MassDOT - Highway &amp; Turnpike Divisions4</v>
      </c>
      <c r="B125" s="221">
        <v>4</v>
      </c>
      <c r="C125" s="454" t="s">
        <v>162</v>
      </c>
      <c r="D125" s="401" t="s">
        <v>734</v>
      </c>
      <c r="E125" s="444" t="s">
        <v>1367</v>
      </c>
      <c r="F125" s="448">
        <v>3</v>
      </c>
      <c r="G125" s="484">
        <v>2015</v>
      </c>
      <c r="H125" s="444" t="s">
        <v>705</v>
      </c>
    </row>
    <row r="126" spans="1:8" ht="29" x14ac:dyDescent="0.35">
      <c r="A126" s="221" t="str">
        <f t="shared" si="3"/>
        <v>MassDOT - Highway &amp; Turnpike Divisions5</v>
      </c>
      <c r="B126" s="221">
        <v>5</v>
      </c>
      <c r="C126" s="454" t="s">
        <v>162</v>
      </c>
      <c r="D126" s="401" t="s">
        <v>735</v>
      </c>
      <c r="E126" s="444" t="s">
        <v>1367</v>
      </c>
      <c r="F126" s="448">
        <v>3</v>
      </c>
      <c r="G126" s="484">
        <v>2015</v>
      </c>
      <c r="H126" s="444" t="s">
        <v>705</v>
      </c>
    </row>
    <row r="127" spans="1:8" ht="29" x14ac:dyDescent="0.35">
      <c r="A127" s="221" t="str">
        <f t="shared" si="3"/>
        <v>MassDOT - Highway &amp; Turnpike Divisions6</v>
      </c>
      <c r="B127" s="221">
        <v>6</v>
      </c>
      <c r="C127" s="454" t="s">
        <v>162</v>
      </c>
      <c r="D127" s="401" t="s">
        <v>736</v>
      </c>
      <c r="E127" s="444" t="s">
        <v>1367</v>
      </c>
      <c r="F127" s="448">
        <v>3</v>
      </c>
      <c r="G127" s="484">
        <v>2011</v>
      </c>
      <c r="H127" s="444" t="s">
        <v>705</v>
      </c>
    </row>
    <row r="128" spans="1:8" ht="29" x14ac:dyDescent="0.35">
      <c r="A128" s="221" t="str">
        <f t="shared" si="3"/>
        <v>MassDOT - Highway &amp; Turnpike Divisions7</v>
      </c>
      <c r="B128" s="221">
        <v>7</v>
      </c>
      <c r="C128" s="454" t="s">
        <v>162</v>
      </c>
      <c r="D128" s="444" t="s">
        <v>641</v>
      </c>
      <c r="E128" s="440" t="s">
        <v>1369</v>
      </c>
      <c r="F128" s="448">
        <v>2</v>
      </c>
      <c r="G128" s="484">
        <v>2006</v>
      </c>
      <c r="H128" s="444" t="s">
        <v>705</v>
      </c>
    </row>
    <row r="129" spans="1:8" ht="29" x14ac:dyDescent="0.35">
      <c r="A129" s="221" t="str">
        <f t="shared" si="3"/>
        <v>MassDOT - Highway &amp; Turnpike Divisions8</v>
      </c>
      <c r="B129" s="221">
        <v>8</v>
      </c>
      <c r="C129" s="454" t="s">
        <v>162</v>
      </c>
      <c r="D129" s="444" t="s">
        <v>731</v>
      </c>
      <c r="E129" s="440" t="s">
        <v>1369</v>
      </c>
      <c r="F129" s="448">
        <v>1.5</v>
      </c>
      <c r="G129" s="484">
        <v>2016</v>
      </c>
      <c r="H129" s="444" t="s">
        <v>705</v>
      </c>
    </row>
    <row r="130" spans="1:8" ht="29" x14ac:dyDescent="0.35">
      <c r="A130" s="221" t="str">
        <f t="shared" si="3"/>
        <v>MassDOT - Highway &amp; Turnpike Divisions9</v>
      </c>
      <c r="B130" s="221">
        <v>9</v>
      </c>
      <c r="C130" s="454" t="s">
        <v>162</v>
      </c>
      <c r="D130" s="444" t="s">
        <v>738</v>
      </c>
      <c r="E130" s="444" t="s">
        <v>1367</v>
      </c>
      <c r="F130" s="448">
        <v>1</v>
      </c>
      <c r="G130" s="484">
        <v>2015</v>
      </c>
      <c r="H130" s="444" t="s">
        <v>705</v>
      </c>
    </row>
    <row r="131" spans="1:8" ht="29" x14ac:dyDescent="0.35">
      <c r="A131" s="221" t="str">
        <f t="shared" si="3"/>
        <v>MassDOT - Highway &amp; Turnpike Divisions10</v>
      </c>
      <c r="B131" s="221">
        <v>10</v>
      </c>
      <c r="C131" s="454" t="s">
        <v>162</v>
      </c>
      <c r="D131" s="444" t="s">
        <v>726</v>
      </c>
      <c r="E131" s="440" t="s">
        <v>1369</v>
      </c>
      <c r="F131" s="448">
        <v>1</v>
      </c>
      <c r="G131" s="484">
        <v>2014</v>
      </c>
      <c r="H131" s="444" t="s">
        <v>705</v>
      </c>
    </row>
    <row r="132" spans="1:8" ht="29" x14ac:dyDescent="0.35">
      <c r="A132" s="221" t="str">
        <f t="shared" si="3"/>
        <v>MassDOT - Highway &amp; Turnpike Divisions11</v>
      </c>
      <c r="B132" s="221">
        <v>11</v>
      </c>
      <c r="C132" s="454" t="s">
        <v>162</v>
      </c>
      <c r="D132" s="444" t="s">
        <v>730</v>
      </c>
      <c r="E132" s="440" t="s">
        <v>1369</v>
      </c>
      <c r="F132" s="448">
        <v>1</v>
      </c>
      <c r="G132" s="484">
        <v>2011</v>
      </c>
      <c r="H132" s="444" t="s">
        <v>705</v>
      </c>
    </row>
    <row r="133" spans="1:8" ht="29" x14ac:dyDescent="0.35">
      <c r="A133" s="221" t="str">
        <f t="shared" si="3"/>
        <v>MassDOT - Highway &amp; Turnpike Divisions12</v>
      </c>
      <c r="B133" s="221">
        <v>12</v>
      </c>
      <c r="C133" s="454" t="s">
        <v>162</v>
      </c>
      <c r="D133" s="444" t="s">
        <v>737</v>
      </c>
      <c r="E133" s="444" t="s">
        <v>1367</v>
      </c>
      <c r="F133" s="448">
        <v>1</v>
      </c>
      <c r="G133" s="484">
        <v>2008</v>
      </c>
      <c r="H133" s="444" t="s">
        <v>705</v>
      </c>
    </row>
    <row r="134" spans="1:8" ht="29" x14ac:dyDescent="0.35">
      <c r="A134" s="221" t="str">
        <f t="shared" ref="A134:A165" si="4">C134&amp;B134</f>
        <v>MassDOT - Highway &amp; Turnpike Divisions13</v>
      </c>
      <c r="B134" s="221">
        <v>13</v>
      </c>
      <c r="C134" s="454" t="s">
        <v>162</v>
      </c>
      <c r="D134" s="444" t="s">
        <v>739</v>
      </c>
      <c r="E134" s="444" t="s">
        <v>1367</v>
      </c>
      <c r="F134" s="448">
        <v>1</v>
      </c>
      <c r="G134" s="484">
        <v>2008</v>
      </c>
      <c r="H134" s="444" t="s">
        <v>705</v>
      </c>
    </row>
    <row r="135" spans="1:8" ht="29" x14ac:dyDescent="0.35">
      <c r="A135" s="221" t="str">
        <f t="shared" si="4"/>
        <v>MassDOT - Highway &amp; Turnpike Divisions14</v>
      </c>
      <c r="B135" s="221">
        <v>14</v>
      </c>
      <c r="C135" s="454" t="s">
        <v>162</v>
      </c>
      <c r="D135" s="444" t="s">
        <v>729</v>
      </c>
      <c r="E135" s="440" t="s">
        <v>1369</v>
      </c>
      <c r="F135" s="448">
        <v>0.5</v>
      </c>
      <c r="G135" s="484">
        <v>2016</v>
      </c>
      <c r="H135" s="444" t="s">
        <v>705</v>
      </c>
    </row>
    <row r="136" spans="1:8" ht="29" x14ac:dyDescent="0.35">
      <c r="A136" s="221" t="str">
        <f t="shared" si="4"/>
        <v>MassDOT - Highway &amp; Turnpike Divisions15</v>
      </c>
      <c r="B136" s="221">
        <v>15</v>
      </c>
      <c r="C136" s="454" t="s">
        <v>162</v>
      </c>
      <c r="D136" s="444" t="s">
        <v>727</v>
      </c>
      <c r="E136" s="440" t="s">
        <v>1369</v>
      </c>
      <c r="F136" s="448">
        <v>0.5</v>
      </c>
      <c r="G136" s="484">
        <v>2013</v>
      </c>
      <c r="H136" s="444" t="s">
        <v>705</v>
      </c>
    </row>
    <row r="137" spans="1:8" ht="29" x14ac:dyDescent="0.35">
      <c r="A137" s="221" t="str">
        <f t="shared" si="4"/>
        <v>MassDOT - Highway &amp; Turnpike Divisions16</v>
      </c>
      <c r="B137" s="221">
        <v>16</v>
      </c>
      <c r="C137" s="454" t="s">
        <v>162</v>
      </c>
      <c r="D137" s="444" t="s">
        <v>728</v>
      </c>
      <c r="E137" s="440" t="s">
        <v>1369</v>
      </c>
      <c r="F137" s="448">
        <v>0.5</v>
      </c>
      <c r="G137" s="484">
        <v>2002</v>
      </c>
      <c r="H137" s="444" t="s">
        <v>705</v>
      </c>
    </row>
    <row r="138" spans="1:8" ht="29" x14ac:dyDescent="0.35">
      <c r="A138" s="221" t="str">
        <f t="shared" si="4"/>
        <v>MassDOT - Highway &amp; Turnpike Divisions17</v>
      </c>
      <c r="B138" s="221">
        <v>17</v>
      </c>
      <c r="C138" s="454" t="s">
        <v>162</v>
      </c>
      <c r="D138" s="444" t="s">
        <v>724</v>
      </c>
      <c r="E138" s="440" t="s">
        <v>1369</v>
      </c>
      <c r="F138" s="448">
        <v>0.1</v>
      </c>
      <c r="G138" s="484">
        <v>2014</v>
      </c>
      <c r="H138" s="444" t="s">
        <v>705</v>
      </c>
    </row>
    <row r="139" spans="1:8" ht="29" x14ac:dyDescent="0.35">
      <c r="A139" s="221" t="str">
        <f t="shared" si="4"/>
        <v>MassDOT - Highway &amp; Turnpike Divisions18</v>
      </c>
      <c r="B139" s="221">
        <v>18</v>
      </c>
      <c r="C139" s="454" t="s">
        <v>162</v>
      </c>
      <c r="D139" s="401" t="s">
        <v>1600</v>
      </c>
      <c r="E139" s="401" t="s">
        <v>1370</v>
      </c>
      <c r="F139" s="401">
        <v>0.05</v>
      </c>
      <c r="G139" s="491">
        <v>2019</v>
      </c>
      <c r="H139" s="401" t="s">
        <v>705</v>
      </c>
    </row>
    <row r="140" spans="1:8" ht="29" x14ac:dyDescent="0.35">
      <c r="A140" s="221" t="str">
        <f t="shared" si="4"/>
        <v>MassDOT - Highway &amp; Turnpike Divisions19</v>
      </c>
      <c r="B140" s="221">
        <v>19</v>
      </c>
      <c r="C140" s="454" t="s">
        <v>162</v>
      </c>
      <c r="D140" s="401" t="s">
        <v>1601</v>
      </c>
      <c r="E140" s="401" t="s">
        <v>1370</v>
      </c>
      <c r="F140" s="401">
        <v>0.05</v>
      </c>
      <c r="G140" s="491">
        <v>2019</v>
      </c>
      <c r="H140" s="401" t="s">
        <v>705</v>
      </c>
    </row>
    <row r="141" spans="1:8" ht="29" x14ac:dyDescent="0.35">
      <c r="A141" s="221" t="str">
        <f t="shared" si="4"/>
        <v>MassDOT - Highway &amp; Turnpike Divisions20</v>
      </c>
      <c r="B141" s="221">
        <v>20</v>
      </c>
      <c r="C141" s="454" t="s">
        <v>162</v>
      </c>
      <c r="D141" s="401" t="s">
        <v>1602</v>
      </c>
      <c r="E141" s="401" t="s">
        <v>1370</v>
      </c>
      <c r="F141" s="401">
        <v>3.5000000000000003E-2</v>
      </c>
      <c r="G141" s="491">
        <v>2019</v>
      </c>
      <c r="H141" s="401" t="s">
        <v>705</v>
      </c>
    </row>
    <row r="142" spans="1:8" ht="29" x14ac:dyDescent="0.35">
      <c r="A142" s="221" t="str">
        <f t="shared" si="4"/>
        <v>MassDOT - Highway &amp; Turnpike Divisions21</v>
      </c>
      <c r="B142" s="221">
        <v>21</v>
      </c>
      <c r="C142" s="454" t="s">
        <v>162</v>
      </c>
      <c r="D142" s="401" t="s">
        <v>1603</v>
      </c>
      <c r="E142" s="401" t="s">
        <v>1370</v>
      </c>
      <c r="F142" s="401">
        <v>3.5000000000000003E-2</v>
      </c>
      <c r="G142" s="491">
        <v>2019</v>
      </c>
      <c r="H142" s="401" t="s">
        <v>705</v>
      </c>
    </row>
    <row r="143" spans="1:8" ht="29" x14ac:dyDescent="0.35">
      <c r="A143" s="221" t="str">
        <f t="shared" si="4"/>
        <v>MassDOT - Highway &amp; Turnpike Divisions22</v>
      </c>
      <c r="B143" s="221">
        <v>22</v>
      </c>
      <c r="C143" s="454" t="s">
        <v>162</v>
      </c>
      <c r="D143" s="444" t="s">
        <v>725</v>
      </c>
      <c r="E143" s="440" t="s">
        <v>1369</v>
      </c>
      <c r="F143" s="448">
        <v>7.0000000000000001E-3</v>
      </c>
      <c r="G143" s="484">
        <v>2016</v>
      </c>
      <c r="H143" s="444" t="s">
        <v>705</v>
      </c>
    </row>
    <row r="144" spans="1:8" ht="29" x14ac:dyDescent="0.35">
      <c r="A144" s="221" t="str">
        <f t="shared" si="4"/>
        <v>MassDOT - Highway &amp; Turnpike Divisions23</v>
      </c>
      <c r="B144" s="221">
        <v>23</v>
      </c>
      <c r="C144" s="454" t="s">
        <v>162</v>
      </c>
      <c r="D144" s="444" t="s">
        <v>741</v>
      </c>
      <c r="E144" s="444" t="s">
        <v>1367</v>
      </c>
      <c r="F144" s="446"/>
      <c r="G144" s="484">
        <v>2011</v>
      </c>
      <c r="H144" s="444" t="s">
        <v>705</v>
      </c>
    </row>
    <row r="145" spans="1:8" ht="29" x14ac:dyDescent="0.35">
      <c r="A145" s="221" t="str">
        <f t="shared" si="4"/>
        <v>MassDOT - Highway &amp; Turnpike Divisions24</v>
      </c>
      <c r="B145" s="221">
        <v>24</v>
      </c>
      <c r="C145" s="454" t="s">
        <v>162</v>
      </c>
      <c r="D145" s="443" t="s">
        <v>1604</v>
      </c>
      <c r="E145" s="444" t="s">
        <v>1367</v>
      </c>
      <c r="F145" s="446"/>
      <c r="G145" s="484">
        <v>2019</v>
      </c>
      <c r="H145" s="444" t="s">
        <v>705</v>
      </c>
    </row>
    <row r="146" spans="1:8" x14ac:dyDescent="0.35">
      <c r="A146" s="221" t="str">
        <f t="shared" si="4"/>
        <v>North Shore Community College1</v>
      </c>
      <c r="B146" s="221">
        <v>1</v>
      </c>
      <c r="C146" s="454" t="s">
        <v>1809</v>
      </c>
      <c r="D146" s="444" t="s">
        <v>743</v>
      </c>
      <c r="E146" s="444" t="s">
        <v>1367</v>
      </c>
      <c r="F146" s="448">
        <v>1</v>
      </c>
      <c r="G146" s="484">
        <v>2012</v>
      </c>
      <c r="H146" s="444" t="s">
        <v>705</v>
      </c>
    </row>
    <row r="147" spans="1:8" x14ac:dyDescent="0.35">
      <c r="A147" s="221" t="str">
        <f t="shared" si="4"/>
        <v>North Shore Community College2</v>
      </c>
      <c r="B147" s="221">
        <v>2</v>
      </c>
      <c r="C147" s="454" t="s">
        <v>1809</v>
      </c>
      <c r="D147" s="443" t="s">
        <v>1299</v>
      </c>
      <c r="E147" s="444" t="s">
        <v>1370</v>
      </c>
      <c r="F147" s="448">
        <v>0.01</v>
      </c>
      <c r="G147" s="484">
        <v>2022</v>
      </c>
      <c r="H147" s="444" t="s">
        <v>705</v>
      </c>
    </row>
    <row r="148" spans="1:8" ht="29" x14ac:dyDescent="0.35">
      <c r="A148" s="221" t="str">
        <f t="shared" si="4"/>
        <v>Quinsigamond Community College1</v>
      </c>
      <c r="B148" s="221">
        <v>1</v>
      </c>
      <c r="C148" s="497" t="s">
        <v>557</v>
      </c>
      <c r="D148" s="481" t="s">
        <v>744</v>
      </c>
      <c r="E148" s="481" t="s">
        <v>1369</v>
      </c>
      <c r="F148" s="492">
        <v>0.67</v>
      </c>
      <c r="G148" s="493">
        <v>2019</v>
      </c>
      <c r="H148" s="481" t="s">
        <v>709</v>
      </c>
    </row>
    <row r="149" spans="1:8" x14ac:dyDescent="0.35">
      <c r="A149" s="221" t="str">
        <f t="shared" si="4"/>
        <v>Salem State University1</v>
      </c>
      <c r="B149" s="221">
        <v>1</v>
      </c>
      <c r="C149" s="454" t="s">
        <v>185</v>
      </c>
      <c r="D149" s="444" t="s">
        <v>1358</v>
      </c>
      <c r="E149" s="444" t="s">
        <v>675</v>
      </c>
      <c r="F149" s="445" t="s">
        <v>1372</v>
      </c>
      <c r="G149" s="487" t="s">
        <v>1373</v>
      </c>
      <c r="H149" s="444" t="s">
        <v>705</v>
      </c>
    </row>
    <row r="150" spans="1:8" x14ac:dyDescent="0.35">
      <c r="A150" s="221" t="str">
        <f t="shared" si="4"/>
        <v>Salem State University2</v>
      </c>
      <c r="B150" s="221">
        <v>2</v>
      </c>
      <c r="C150" s="454" t="s">
        <v>185</v>
      </c>
      <c r="D150" s="444" t="s">
        <v>1605</v>
      </c>
      <c r="E150" s="443" t="s">
        <v>1367</v>
      </c>
      <c r="F150" s="445">
        <v>9</v>
      </c>
      <c r="G150" s="486" t="s">
        <v>1368</v>
      </c>
      <c r="H150" s="444" t="s">
        <v>705</v>
      </c>
    </row>
    <row r="151" spans="1:8" x14ac:dyDescent="0.35">
      <c r="A151" s="221" t="str">
        <f t="shared" si="4"/>
        <v>Umass Amherst1</v>
      </c>
      <c r="B151" s="221">
        <v>1</v>
      </c>
      <c r="C151" s="496" t="s">
        <v>514</v>
      </c>
      <c r="D151" s="401" t="s">
        <v>1606</v>
      </c>
      <c r="E151" s="401" t="s">
        <v>1367</v>
      </c>
      <c r="F151" s="401">
        <v>12.3</v>
      </c>
      <c r="G151" s="491">
        <v>2019</v>
      </c>
      <c r="H151" s="401" t="s">
        <v>705</v>
      </c>
    </row>
    <row r="152" spans="1:8" x14ac:dyDescent="0.35">
      <c r="A152" s="221" t="str">
        <f t="shared" si="4"/>
        <v>UMass Amherst2</v>
      </c>
      <c r="B152" s="221">
        <v>2</v>
      </c>
      <c r="C152" s="453" t="s">
        <v>192</v>
      </c>
      <c r="D152" s="440" t="s">
        <v>747</v>
      </c>
      <c r="E152" s="440" t="s">
        <v>1367</v>
      </c>
      <c r="F152" s="448">
        <v>4</v>
      </c>
      <c r="G152" s="484">
        <v>2019</v>
      </c>
      <c r="H152" s="440" t="s">
        <v>705</v>
      </c>
    </row>
    <row r="153" spans="1:8" x14ac:dyDescent="0.35">
      <c r="A153" s="221" t="str">
        <f t="shared" si="4"/>
        <v>UMass Amherst3</v>
      </c>
      <c r="B153" s="221">
        <v>3</v>
      </c>
      <c r="C153" s="453" t="s">
        <v>192</v>
      </c>
      <c r="D153" s="440" t="s">
        <v>746</v>
      </c>
      <c r="E153" s="440" t="s">
        <v>1367</v>
      </c>
      <c r="F153" s="448">
        <v>0.8</v>
      </c>
      <c r="G153" s="484">
        <v>2019</v>
      </c>
      <c r="H153" s="440" t="s">
        <v>705</v>
      </c>
    </row>
    <row r="154" spans="1:8" x14ac:dyDescent="0.35">
      <c r="A154" s="221" t="str">
        <f t="shared" si="4"/>
        <v>UMass Amherst4</v>
      </c>
      <c r="B154" s="221">
        <v>4</v>
      </c>
      <c r="C154" s="453" t="s">
        <v>192</v>
      </c>
      <c r="D154" s="440" t="s">
        <v>749</v>
      </c>
      <c r="E154" s="440" t="s">
        <v>1367</v>
      </c>
      <c r="F154" s="448">
        <v>0.26</v>
      </c>
      <c r="G154" s="484">
        <v>2019</v>
      </c>
      <c r="H154" s="440" t="s">
        <v>705</v>
      </c>
    </row>
    <row r="155" spans="1:8" x14ac:dyDescent="0.35">
      <c r="A155" s="221" t="str">
        <f t="shared" si="4"/>
        <v>UMass Amherst5</v>
      </c>
      <c r="B155" s="221">
        <v>5</v>
      </c>
      <c r="C155" s="453" t="s">
        <v>192</v>
      </c>
      <c r="D155" s="440" t="s">
        <v>745</v>
      </c>
      <c r="E155" s="440" t="s">
        <v>1370</v>
      </c>
      <c r="F155" s="448">
        <v>0.18</v>
      </c>
      <c r="G155" s="484">
        <v>2016</v>
      </c>
      <c r="H155" s="440" t="s">
        <v>705</v>
      </c>
    </row>
    <row r="156" spans="1:8" x14ac:dyDescent="0.35">
      <c r="A156" s="221" t="str">
        <f t="shared" si="4"/>
        <v>UMass Amherst6</v>
      </c>
      <c r="B156" s="221">
        <v>6</v>
      </c>
      <c r="C156" s="453" t="s">
        <v>192</v>
      </c>
      <c r="D156" s="440" t="s">
        <v>748</v>
      </c>
      <c r="E156" s="440" t="s">
        <v>1367</v>
      </c>
      <c r="F156" s="448">
        <v>1.6E-2</v>
      </c>
      <c r="G156" s="484">
        <v>2019</v>
      </c>
      <c r="H156" s="440" t="s">
        <v>705</v>
      </c>
    </row>
    <row r="157" spans="1:8" x14ac:dyDescent="0.35">
      <c r="A157" s="221" t="str">
        <f t="shared" si="4"/>
        <v>UMass Amherst7</v>
      </c>
      <c r="B157" s="221">
        <v>7</v>
      </c>
      <c r="C157" s="453" t="s">
        <v>192</v>
      </c>
      <c r="D157" s="440" t="s">
        <v>751</v>
      </c>
      <c r="E157" s="440" t="s">
        <v>750</v>
      </c>
      <c r="F157" s="440">
        <v>75</v>
      </c>
      <c r="G157" s="484">
        <v>2017</v>
      </c>
      <c r="H157" s="440" t="s">
        <v>705</v>
      </c>
    </row>
    <row r="158" spans="1:8" ht="29" x14ac:dyDescent="0.35">
      <c r="A158" s="221" t="str">
        <f t="shared" si="4"/>
        <v>UMass Boston1</v>
      </c>
      <c r="B158" s="221">
        <v>1</v>
      </c>
      <c r="C158" s="453" t="s">
        <v>197</v>
      </c>
      <c r="D158" s="440" t="s">
        <v>1359</v>
      </c>
      <c r="E158" s="440" t="s">
        <v>1369</v>
      </c>
      <c r="F158" s="400">
        <v>4</v>
      </c>
      <c r="G158" s="484">
        <v>2022</v>
      </c>
      <c r="H158" s="440" t="s">
        <v>705</v>
      </c>
    </row>
    <row r="159" spans="1:8" x14ac:dyDescent="0.35">
      <c r="A159" s="221" t="str">
        <f t="shared" si="4"/>
        <v>UMass Boston2</v>
      </c>
      <c r="B159" s="221">
        <v>2</v>
      </c>
      <c r="C159" s="455" t="s">
        <v>197</v>
      </c>
      <c r="D159" s="441" t="s">
        <v>1359</v>
      </c>
      <c r="E159" s="441" t="s">
        <v>1370</v>
      </c>
      <c r="F159" s="441">
        <v>4</v>
      </c>
      <c r="G159" s="488">
        <v>2022</v>
      </c>
      <c r="H159" s="441" t="s">
        <v>709</v>
      </c>
    </row>
    <row r="160" spans="1:8" ht="29" x14ac:dyDescent="0.35">
      <c r="A160" s="221" t="str">
        <f t="shared" si="4"/>
        <v>UMass Boston3</v>
      </c>
      <c r="B160" s="221">
        <v>3</v>
      </c>
      <c r="C160" s="453" t="s">
        <v>197</v>
      </c>
      <c r="D160" s="440" t="s">
        <v>753</v>
      </c>
      <c r="E160" s="440" t="s">
        <v>1369</v>
      </c>
      <c r="F160" s="400">
        <v>3</v>
      </c>
      <c r="G160" s="484">
        <v>2018</v>
      </c>
      <c r="H160" s="440" t="s">
        <v>705</v>
      </c>
    </row>
    <row r="161" spans="1:8" ht="29" x14ac:dyDescent="0.35">
      <c r="A161" s="221" t="str">
        <f t="shared" si="4"/>
        <v>UMass Boston4</v>
      </c>
      <c r="B161" s="221">
        <v>4</v>
      </c>
      <c r="C161" s="453" t="s">
        <v>197</v>
      </c>
      <c r="D161" s="440" t="s">
        <v>752</v>
      </c>
      <c r="E161" s="440" t="s">
        <v>1369</v>
      </c>
      <c r="F161" s="440">
        <v>1.5</v>
      </c>
      <c r="G161" s="484">
        <v>2015</v>
      </c>
      <c r="H161" s="440" t="s">
        <v>705</v>
      </c>
    </row>
    <row r="162" spans="1:8" x14ac:dyDescent="0.35">
      <c r="A162" s="221" t="str">
        <f t="shared" si="4"/>
        <v>UMass Boston5</v>
      </c>
      <c r="B162" s="221">
        <v>5</v>
      </c>
      <c r="C162" s="453" t="s">
        <v>197</v>
      </c>
      <c r="D162" s="440" t="s">
        <v>1607</v>
      </c>
      <c r="E162" s="440" t="s">
        <v>1370</v>
      </c>
      <c r="F162" s="400">
        <v>0.5</v>
      </c>
      <c r="G162" s="484">
        <v>2016</v>
      </c>
      <c r="H162" s="440" t="s">
        <v>705</v>
      </c>
    </row>
    <row r="163" spans="1:8" x14ac:dyDescent="0.35">
      <c r="A163" s="221" t="str">
        <f t="shared" si="4"/>
        <v>Umass Chan Medical School1</v>
      </c>
      <c r="B163" s="221">
        <v>1</v>
      </c>
      <c r="C163" s="455" t="s">
        <v>1986</v>
      </c>
      <c r="D163" s="440" t="s">
        <v>1360</v>
      </c>
      <c r="E163" s="440" t="s">
        <v>1370</v>
      </c>
      <c r="F163" s="450"/>
      <c r="G163" s="484">
        <v>2024</v>
      </c>
      <c r="H163" s="440" t="s">
        <v>1665</v>
      </c>
    </row>
    <row r="164" spans="1:8" x14ac:dyDescent="0.35">
      <c r="A164" s="221" t="str">
        <f t="shared" si="4"/>
        <v>Umass Chan Medical School2</v>
      </c>
      <c r="B164" s="221">
        <v>2</v>
      </c>
      <c r="C164" s="455" t="s">
        <v>1986</v>
      </c>
      <c r="D164" s="440" t="s">
        <v>1361</v>
      </c>
      <c r="E164" s="440" t="s">
        <v>1370</v>
      </c>
      <c r="F164" s="450"/>
      <c r="G164" s="484">
        <v>2024</v>
      </c>
      <c r="H164" s="440" t="s">
        <v>1665</v>
      </c>
    </row>
    <row r="165" spans="1:8" x14ac:dyDescent="0.35">
      <c r="A165" s="221" t="str">
        <f t="shared" si="4"/>
        <v>Umass Chan Medical School3</v>
      </c>
      <c r="B165" s="221">
        <v>3</v>
      </c>
      <c r="C165" s="455" t="s">
        <v>1986</v>
      </c>
      <c r="D165" s="440" t="s">
        <v>1608</v>
      </c>
      <c r="E165" s="440" t="s">
        <v>1370</v>
      </c>
      <c r="F165" s="450">
        <v>0.5</v>
      </c>
      <c r="G165" s="484">
        <v>2025</v>
      </c>
      <c r="H165" s="440" t="s">
        <v>1665</v>
      </c>
    </row>
    <row r="166" spans="1:8" ht="29" x14ac:dyDescent="0.35">
      <c r="A166" s="221" t="str">
        <f t="shared" ref="A166:A179" si="5">C166&amp;B166</f>
        <v>Umass Chan Medical School4</v>
      </c>
      <c r="B166" s="221">
        <v>4</v>
      </c>
      <c r="C166" s="455" t="s">
        <v>1986</v>
      </c>
      <c r="D166" s="441" t="s">
        <v>1362</v>
      </c>
      <c r="E166" s="440" t="s">
        <v>1369</v>
      </c>
      <c r="F166" s="441">
        <v>0.6</v>
      </c>
      <c r="G166" s="488">
        <v>2024</v>
      </c>
      <c r="H166" s="441" t="s">
        <v>1665</v>
      </c>
    </row>
    <row r="167" spans="1:8" x14ac:dyDescent="0.35">
      <c r="A167" s="221" t="str">
        <f t="shared" si="5"/>
        <v>UMass Dartmouth1</v>
      </c>
      <c r="B167" s="221">
        <v>1</v>
      </c>
      <c r="C167" s="455" t="s">
        <v>198</v>
      </c>
      <c r="D167" s="441" t="s">
        <v>1363</v>
      </c>
      <c r="E167" s="441" t="s">
        <v>1367</v>
      </c>
      <c r="F167" s="441">
        <v>12</v>
      </c>
      <c r="G167" s="488" t="s">
        <v>1374</v>
      </c>
      <c r="H167" s="441" t="s">
        <v>705</v>
      </c>
    </row>
    <row r="168" spans="1:8" ht="29" x14ac:dyDescent="0.35">
      <c r="A168" s="221" t="str">
        <f t="shared" si="5"/>
        <v>UMass Lowell1</v>
      </c>
      <c r="B168" s="221">
        <v>1</v>
      </c>
      <c r="C168" s="454" t="s">
        <v>203</v>
      </c>
      <c r="D168" s="440" t="s">
        <v>755</v>
      </c>
      <c r="E168" s="444" t="s">
        <v>1369</v>
      </c>
      <c r="F168" s="445">
        <v>0.75</v>
      </c>
      <c r="G168" s="487">
        <v>2018</v>
      </c>
      <c r="H168" s="444" t="s">
        <v>705</v>
      </c>
    </row>
    <row r="169" spans="1:8" ht="29" x14ac:dyDescent="0.35">
      <c r="A169" s="221" t="str">
        <f t="shared" si="5"/>
        <v>UMass Lowell2</v>
      </c>
      <c r="B169" s="221">
        <v>2</v>
      </c>
      <c r="C169" s="454" t="s">
        <v>203</v>
      </c>
      <c r="D169" s="440" t="s">
        <v>1364</v>
      </c>
      <c r="E169" s="444" t="s">
        <v>1369</v>
      </c>
      <c r="F169" s="451">
        <v>0.5</v>
      </c>
      <c r="G169" s="487">
        <v>2022</v>
      </c>
      <c r="H169" s="444" t="s">
        <v>705</v>
      </c>
    </row>
    <row r="170" spans="1:8" x14ac:dyDescent="0.35">
      <c r="A170" s="221" t="str">
        <f t="shared" si="5"/>
        <v>UMass Lowell3</v>
      </c>
      <c r="B170" s="221">
        <v>3</v>
      </c>
      <c r="C170" s="454" t="s">
        <v>203</v>
      </c>
      <c r="D170" s="440" t="s">
        <v>1609</v>
      </c>
      <c r="E170" s="444" t="s">
        <v>1666</v>
      </c>
      <c r="F170" s="451">
        <v>0.34</v>
      </c>
      <c r="G170" s="487">
        <v>2024</v>
      </c>
      <c r="H170" s="444" t="s">
        <v>705</v>
      </c>
    </row>
    <row r="171" spans="1:8" x14ac:dyDescent="0.35">
      <c r="A171" s="221" t="str">
        <f t="shared" si="5"/>
        <v>UMass Lowell4</v>
      </c>
      <c r="B171" s="221">
        <v>4</v>
      </c>
      <c r="C171" s="454" t="s">
        <v>203</v>
      </c>
      <c r="D171" s="440" t="s">
        <v>754</v>
      </c>
      <c r="E171" s="444" t="s">
        <v>1370</v>
      </c>
      <c r="F171" s="451">
        <v>0.02</v>
      </c>
      <c r="G171" s="487">
        <v>2022</v>
      </c>
      <c r="H171" s="444" t="s">
        <v>705</v>
      </c>
    </row>
    <row r="172" spans="1:8" ht="29" x14ac:dyDescent="0.35">
      <c r="A172" s="221" t="str">
        <f t="shared" si="5"/>
        <v>UMass Lowell5</v>
      </c>
      <c r="B172" s="221">
        <v>5</v>
      </c>
      <c r="C172" s="454" t="s">
        <v>203</v>
      </c>
      <c r="D172" s="440" t="s">
        <v>756</v>
      </c>
      <c r="E172" s="444" t="s">
        <v>1369</v>
      </c>
      <c r="F172" s="451">
        <v>0.21</v>
      </c>
      <c r="G172" s="487">
        <v>2020</v>
      </c>
      <c r="H172" s="444" t="s">
        <v>705</v>
      </c>
    </row>
    <row r="173" spans="1:8" ht="29" x14ac:dyDescent="0.35">
      <c r="A173" s="221" t="str">
        <f t="shared" si="5"/>
        <v>UMass Lowell6</v>
      </c>
      <c r="B173" s="221">
        <v>6</v>
      </c>
      <c r="C173" s="454" t="s">
        <v>203</v>
      </c>
      <c r="D173" s="440" t="s">
        <v>756</v>
      </c>
      <c r="E173" s="444" t="s">
        <v>1369</v>
      </c>
      <c r="F173" s="451">
        <v>0.25</v>
      </c>
      <c r="G173" s="487">
        <v>2021</v>
      </c>
      <c r="H173" s="444" t="s">
        <v>705</v>
      </c>
    </row>
    <row r="174" spans="1:8" x14ac:dyDescent="0.35">
      <c r="A174" s="221" t="str">
        <f t="shared" si="5"/>
        <v>Westfield State University1</v>
      </c>
      <c r="B174" s="221">
        <v>1</v>
      </c>
      <c r="C174" s="454" t="s">
        <v>209</v>
      </c>
      <c r="D174" s="440" t="s">
        <v>1610</v>
      </c>
      <c r="E174" s="444" t="s">
        <v>1667</v>
      </c>
      <c r="F174" s="227">
        <v>2</v>
      </c>
      <c r="G174" s="494">
        <v>2015</v>
      </c>
      <c r="H174" s="224" t="s">
        <v>705</v>
      </c>
    </row>
    <row r="175" spans="1:8" x14ac:dyDescent="0.35">
      <c r="A175" s="221" t="str">
        <f t="shared" si="5"/>
        <v>Westfield State University2</v>
      </c>
      <c r="B175" s="221">
        <v>2</v>
      </c>
      <c r="C175" s="454" t="s">
        <v>209</v>
      </c>
      <c r="D175" s="440" t="s">
        <v>1611</v>
      </c>
      <c r="E175" s="444" t="s">
        <v>1667</v>
      </c>
      <c r="F175" s="227">
        <v>5.7000000000000002E-2</v>
      </c>
      <c r="G175" s="494">
        <v>2019</v>
      </c>
      <c r="H175" s="224" t="s">
        <v>705</v>
      </c>
    </row>
    <row r="176" spans="1:8" x14ac:dyDescent="0.35">
      <c r="A176" s="221" t="str">
        <f t="shared" si="5"/>
        <v>Westfield State University3</v>
      </c>
      <c r="B176" s="221">
        <v>3</v>
      </c>
      <c r="C176" s="454" t="s">
        <v>209</v>
      </c>
      <c r="D176" s="440" t="s">
        <v>1612</v>
      </c>
      <c r="E176" s="444" t="s">
        <v>1375</v>
      </c>
      <c r="F176" s="227">
        <v>2.3E-2</v>
      </c>
      <c r="G176" s="494">
        <v>2015</v>
      </c>
      <c r="H176" s="224" t="s">
        <v>705</v>
      </c>
    </row>
    <row r="177" spans="1:8" x14ac:dyDescent="0.35">
      <c r="A177" s="221" t="str">
        <f t="shared" si="5"/>
        <v>Westfield State University4</v>
      </c>
      <c r="B177" s="221">
        <v>4</v>
      </c>
      <c r="C177" s="454" t="s">
        <v>209</v>
      </c>
      <c r="D177" s="440" t="s">
        <v>1365</v>
      </c>
      <c r="E177" s="440" t="s">
        <v>1375</v>
      </c>
      <c r="F177" s="452">
        <v>4.0000000000000001E-3</v>
      </c>
      <c r="G177" s="494">
        <v>2023</v>
      </c>
      <c r="H177" s="224" t="s">
        <v>705</v>
      </c>
    </row>
    <row r="178" spans="1:8" x14ac:dyDescent="0.35">
      <c r="A178" s="221" t="str">
        <f t="shared" si="5"/>
        <v>Westfield State University5</v>
      </c>
      <c r="B178" s="221">
        <v>5</v>
      </c>
      <c r="C178" s="454" t="s">
        <v>209</v>
      </c>
      <c r="D178" s="440" t="s">
        <v>1366</v>
      </c>
      <c r="E178" s="444" t="s">
        <v>1375</v>
      </c>
      <c r="F178" s="452">
        <v>3.0000000000000001E-3</v>
      </c>
      <c r="G178" s="494">
        <v>2022</v>
      </c>
      <c r="H178" s="224" t="s">
        <v>705</v>
      </c>
    </row>
    <row r="179" spans="1:8" x14ac:dyDescent="0.35">
      <c r="A179" s="223" t="str">
        <f t="shared" si="5"/>
        <v>Westfield State University6</v>
      </c>
      <c r="B179" s="223">
        <v>6</v>
      </c>
      <c r="C179" s="454" t="s">
        <v>209</v>
      </c>
      <c r="D179" s="482"/>
      <c r="E179" s="482"/>
      <c r="F179" s="446"/>
      <c r="G179" s="486"/>
      <c r="H179" s="443"/>
    </row>
  </sheetData>
  <autoFilter ref="A1:H179" xr:uid="{00000000-0009-0000-0000-000019000000}"/>
  <sortState xmlns:xlrd2="http://schemas.microsoft.com/office/spreadsheetml/2017/richdata2" ref="A2:H179">
    <sortCondition ref="C2:C179"/>
  </sortState>
  <dataValidations count="1">
    <dataValidation type="list" allowBlank="1" showInputMessage="1" showErrorMessage="1" sqref="E105:E1048576 E1 H20:H29 H32:H54 H1:H18 H56:H1048576" xr:uid="{00000000-0002-0000-1900-000000000000}"/>
  </dataValidations>
  <pageMargins left="0.7" right="0.7" top="0.75" bottom="0.75" header="0.3" footer="0.3"/>
  <legacy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FBFB4-FF22-4ECB-80A1-4504EBD71A22}">
  <dimension ref="A1:G199"/>
  <sheetViews>
    <sheetView zoomScale="90" zoomScaleNormal="90" workbookViewId="0">
      <selection activeCell="D21" sqref="D21"/>
    </sheetView>
  </sheetViews>
  <sheetFormatPr defaultRowHeight="14.5" x14ac:dyDescent="0.35"/>
  <cols>
    <col min="1" max="1" width="40.7265625" customWidth="1"/>
    <col min="2" max="2" width="6" customWidth="1"/>
    <col min="3" max="3" width="40.7265625" customWidth="1"/>
    <col min="4" max="4" width="31.453125" style="24" customWidth="1"/>
    <col min="5" max="5" width="21.1796875" customWidth="1"/>
    <col min="6" max="6" width="17.26953125" customWidth="1"/>
    <col min="7" max="7" width="11.81640625" style="23" customWidth="1"/>
    <col min="8" max="8" width="12.453125" bestFit="1" customWidth="1"/>
    <col min="9" max="9" width="8.26953125" bestFit="1" customWidth="1"/>
    <col min="10" max="10" width="16.1796875" bestFit="1" customWidth="1"/>
  </cols>
  <sheetData>
    <row r="1" spans="1:7" x14ac:dyDescent="0.35">
      <c r="A1" s="927" t="s">
        <v>1702</v>
      </c>
      <c r="B1" s="927" t="s">
        <v>386</v>
      </c>
      <c r="C1" s="927" t="s">
        <v>830</v>
      </c>
      <c r="D1" s="927" t="s">
        <v>650</v>
      </c>
      <c r="E1" s="927" t="s">
        <v>683</v>
      </c>
      <c r="F1" s="927" t="s">
        <v>684</v>
      </c>
      <c r="G1" s="927" t="s">
        <v>685</v>
      </c>
    </row>
    <row r="2" spans="1:7" x14ac:dyDescent="0.35">
      <c r="A2" s="928" t="str">
        <f t="shared" ref="A2:A25" si="0">C2&amp;B2</f>
        <v>Dept. of Conservation &amp; Recreation1</v>
      </c>
      <c r="B2" s="928">
        <v>1</v>
      </c>
      <c r="C2" s="924" t="s">
        <v>1731</v>
      </c>
      <c r="D2" s="924" t="s">
        <v>607</v>
      </c>
      <c r="E2" s="924" t="s">
        <v>822</v>
      </c>
      <c r="F2" s="924" t="s">
        <v>1681</v>
      </c>
      <c r="G2" s="924">
        <v>1</v>
      </c>
    </row>
    <row r="3" spans="1:7" x14ac:dyDescent="0.35">
      <c r="A3" s="928" t="str">
        <f t="shared" si="0"/>
        <v>Dept. of Conservation &amp; Recreation2</v>
      </c>
      <c r="B3" s="928">
        <v>2</v>
      </c>
      <c r="C3" s="924" t="s">
        <v>1731</v>
      </c>
      <c r="D3" s="924" t="s">
        <v>607</v>
      </c>
      <c r="E3" s="924" t="s">
        <v>1682</v>
      </c>
      <c r="F3" s="924" t="s">
        <v>1681</v>
      </c>
      <c r="G3" s="924">
        <v>1</v>
      </c>
    </row>
    <row r="4" spans="1:7" x14ac:dyDescent="0.35">
      <c r="A4" s="928" t="str">
        <f t="shared" si="0"/>
        <v>Dept. of Conservation &amp; Recreation3</v>
      </c>
      <c r="B4" s="928">
        <v>3</v>
      </c>
      <c r="C4" s="924" t="s">
        <v>1731</v>
      </c>
      <c r="D4" s="924" t="s">
        <v>607</v>
      </c>
      <c r="E4" s="924" t="s">
        <v>822</v>
      </c>
      <c r="F4" s="924" t="s">
        <v>1681</v>
      </c>
      <c r="G4" s="924">
        <v>1</v>
      </c>
    </row>
    <row r="5" spans="1:7" x14ac:dyDescent="0.35">
      <c r="A5" s="928" t="str">
        <f t="shared" si="0"/>
        <v>Dept. of Conservation &amp; Recreation4</v>
      </c>
      <c r="B5" s="928">
        <v>4</v>
      </c>
      <c r="C5" s="924" t="s">
        <v>1731</v>
      </c>
      <c r="D5" s="924" t="s">
        <v>607</v>
      </c>
      <c r="E5" s="924" t="s">
        <v>1683</v>
      </c>
      <c r="F5" s="924" t="s">
        <v>1684</v>
      </c>
      <c r="G5" s="924">
        <v>1</v>
      </c>
    </row>
    <row r="6" spans="1:7" x14ac:dyDescent="0.35">
      <c r="A6" s="928" t="str">
        <f t="shared" si="0"/>
        <v>Dept. of Conservation &amp; Recreation5</v>
      </c>
      <c r="B6" s="928">
        <v>5</v>
      </c>
      <c r="C6" s="924" t="s">
        <v>1731</v>
      </c>
      <c r="D6" s="924" t="s">
        <v>607</v>
      </c>
      <c r="E6" s="924" t="s">
        <v>1685</v>
      </c>
      <c r="F6" s="924" t="s">
        <v>1681</v>
      </c>
      <c r="G6" s="924">
        <v>1</v>
      </c>
    </row>
    <row r="7" spans="1:7" x14ac:dyDescent="0.35">
      <c r="A7" s="928" t="str">
        <f t="shared" si="0"/>
        <v>Dept. of Conservation &amp; Recreation6</v>
      </c>
      <c r="B7" s="928">
        <v>6</v>
      </c>
      <c r="C7" s="924" t="s">
        <v>1731</v>
      </c>
      <c r="D7" s="924" t="s">
        <v>607</v>
      </c>
      <c r="E7" s="924" t="s">
        <v>1685</v>
      </c>
      <c r="F7" s="924" t="s">
        <v>1684</v>
      </c>
      <c r="G7" s="924">
        <v>1</v>
      </c>
    </row>
    <row r="8" spans="1:7" x14ac:dyDescent="0.35">
      <c r="A8" s="928" t="str">
        <f t="shared" si="0"/>
        <v>Dept. of Conservation &amp; Recreation7</v>
      </c>
      <c r="B8" s="928">
        <v>7</v>
      </c>
      <c r="C8" s="924" t="s">
        <v>1731</v>
      </c>
      <c r="D8" s="924" t="s">
        <v>607</v>
      </c>
      <c r="E8" s="924" t="s">
        <v>822</v>
      </c>
      <c r="F8" s="924" t="s">
        <v>1681</v>
      </c>
      <c r="G8" s="924">
        <v>1</v>
      </c>
    </row>
    <row r="9" spans="1:7" x14ac:dyDescent="0.35">
      <c r="A9" s="928" t="str">
        <f t="shared" si="0"/>
        <v>Dept. of Conservation &amp; Recreation8</v>
      </c>
      <c r="B9" s="928">
        <v>8</v>
      </c>
      <c r="C9" s="924" t="s">
        <v>1731</v>
      </c>
      <c r="D9" s="924" t="s">
        <v>607</v>
      </c>
      <c r="E9" s="924" t="s">
        <v>822</v>
      </c>
      <c r="F9" s="924" t="s">
        <v>1681</v>
      </c>
      <c r="G9" s="924">
        <v>1</v>
      </c>
    </row>
    <row r="10" spans="1:7" x14ac:dyDescent="0.35">
      <c r="A10" s="928" t="str">
        <f t="shared" si="0"/>
        <v>Dept. of Conservation &amp; Recreation9</v>
      </c>
      <c r="B10" s="928">
        <v>9</v>
      </c>
      <c r="C10" s="924" t="s">
        <v>1731</v>
      </c>
      <c r="D10" s="924" t="s">
        <v>607</v>
      </c>
      <c r="E10" s="924" t="s">
        <v>822</v>
      </c>
      <c r="F10" s="924" t="s">
        <v>1681</v>
      </c>
      <c r="G10" s="924">
        <v>1</v>
      </c>
    </row>
    <row r="11" spans="1:7" x14ac:dyDescent="0.35">
      <c r="A11" s="928" t="str">
        <f t="shared" si="0"/>
        <v>Dept. of Conservation &amp; Recreation10</v>
      </c>
      <c r="B11" s="928">
        <v>10</v>
      </c>
      <c r="C11" s="924" t="s">
        <v>1731</v>
      </c>
      <c r="D11" s="924" t="s">
        <v>607</v>
      </c>
      <c r="E11" s="924" t="s">
        <v>819</v>
      </c>
      <c r="F11" s="924" t="s">
        <v>1681</v>
      </c>
      <c r="G11" s="924">
        <v>1</v>
      </c>
    </row>
    <row r="12" spans="1:7" x14ac:dyDescent="0.35">
      <c r="A12" s="928" t="str">
        <f t="shared" si="0"/>
        <v>Dept. of Conservation &amp; Recreation11</v>
      </c>
      <c r="B12" s="928">
        <v>11</v>
      </c>
      <c r="C12" s="924" t="s">
        <v>1731</v>
      </c>
      <c r="D12" s="924" t="s">
        <v>607</v>
      </c>
      <c r="E12" s="924" t="s">
        <v>819</v>
      </c>
      <c r="F12" s="924" t="s">
        <v>1681</v>
      </c>
      <c r="G12" s="924">
        <v>1</v>
      </c>
    </row>
    <row r="13" spans="1:7" x14ac:dyDescent="0.35">
      <c r="A13" s="928" t="str">
        <f t="shared" si="0"/>
        <v>Dept. of Conservation &amp; Recreation12</v>
      </c>
      <c r="B13" s="928">
        <v>12</v>
      </c>
      <c r="C13" s="924" t="s">
        <v>1731</v>
      </c>
      <c r="D13" s="924" t="s">
        <v>607</v>
      </c>
      <c r="E13" s="924" t="s">
        <v>819</v>
      </c>
      <c r="F13" s="924" t="s">
        <v>1681</v>
      </c>
      <c r="G13" s="924">
        <v>1</v>
      </c>
    </row>
    <row r="14" spans="1:7" x14ac:dyDescent="0.35">
      <c r="A14" s="928" t="str">
        <f t="shared" si="0"/>
        <v>Dept. of Conservation &amp; Recreation13</v>
      </c>
      <c r="B14" s="928">
        <v>13</v>
      </c>
      <c r="C14" s="924" t="s">
        <v>1731</v>
      </c>
      <c r="D14" s="924" t="s">
        <v>607</v>
      </c>
      <c r="E14" s="924" t="s">
        <v>819</v>
      </c>
      <c r="F14" s="924" t="s">
        <v>1681</v>
      </c>
      <c r="G14" s="924">
        <v>1</v>
      </c>
    </row>
    <row r="15" spans="1:7" x14ac:dyDescent="0.35">
      <c r="A15" s="928" t="str">
        <f t="shared" si="0"/>
        <v>Dept. of Conservation &amp; Recreation14</v>
      </c>
      <c r="B15" s="928">
        <v>14</v>
      </c>
      <c r="C15" s="924" t="s">
        <v>1731</v>
      </c>
      <c r="D15" s="924" t="s">
        <v>607</v>
      </c>
      <c r="E15" s="924" t="s">
        <v>1686</v>
      </c>
      <c r="F15" s="924" t="s">
        <v>1687</v>
      </c>
      <c r="G15" s="924">
        <v>1</v>
      </c>
    </row>
    <row r="16" spans="1:7" x14ac:dyDescent="0.35">
      <c r="A16" s="928" t="str">
        <f t="shared" si="0"/>
        <v>Dept. of Conservation &amp; Recreation15</v>
      </c>
      <c r="B16" s="928">
        <v>15</v>
      </c>
      <c r="C16" s="924" t="s">
        <v>1731</v>
      </c>
      <c r="D16" s="924" t="s">
        <v>607</v>
      </c>
      <c r="E16" s="924" t="s">
        <v>1686</v>
      </c>
      <c r="F16" s="924" t="s">
        <v>1687</v>
      </c>
      <c r="G16" s="924">
        <v>1</v>
      </c>
    </row>
    <row r="17" spans="1:7" x14ac:dyDescent="0.35">
      <c r="A17" s="928" t="str">
        <f t="shared" si="0"/>
        <v>Dept. of Conservation &amp; Recreation16</v>
      </c>
      <c r="B17" s="928">
        <v>16</v>
      </c>
      <c r="C17" s="924" t="s">
        <v>1731</v>
      </c>
      <c r="D17" s="924" t="s">
        <v>607</v>
      </c>
      <c r="E17" s="924" t="s">
        <v>1686</v>
      </c>
      <c r="F17" s="924" t="s">
        <v>1687</v>
      </c>
      <c r="G17" s="924">
        <v>1</v>
      </c>
    </row>
    <row r="18" spans="1:7" x14ac:dyDescent="0.35">
      <c r="A18" s="928" t="str">
        <f t="shared" si="0"/>
        <v>Dept. of Conservation &amp; Recreation17</v>
      </c>
      <c r="B18" s="928">
        <v>17</v>
      </c>
      <c r="C18" s="924" t="s">
        <v>1731</v>
      </c>
      <c r="D18" s="924" t="s">
        <v>607</v>
      </c>
      <c r="E18" s="924" t="s">
        <v>1688</v>
      </c>
      <c r="F18" s="924" t="s">
        <v>1687</v>
      </c>
      <c r="G18" s="924">
        <v>1</v>
      </c>
    </row>
    <row r="19" spans="1:7" x14ac:dyDescent="0.35">
      <c r="A19" s="928" t="str">
        <f t="shared" si="0"/>
        <v>Dept. of Conservation &amp; Recreation18</v>
      </c>
      <c r="B19" s="928">
        <v>18</v>
      </c>
      <c r="C19" s="924" t="s">
        <v>1731</v>
      </c>
      <c r="D19" s="924" t="s">
        <v>607</v>
      </c>
      <c r="E19" s="924" t="s">
        <v>1688</v>
      </c>
      <c r="F19" s="924" t="s">
        <v>1687</v>
      </c>
      <c r="G19" s="924">
        <v>1</v>
      </c>
    </row>
    <row r="20" spans="1:7" x14ac:dyDescent="0.35">
      <c r="A20" s="928" t="str">
        <f t="shared" si="0"/>
        <v>Dept. of Conservation &amp; Recreation19</v>
      </c>
      <c r="B20" s="928">
        <v>19</v>
      </c>
      <c r="C20" s="924" t="s">
        <v>1731</v>
      </c>
      <c r="D20" s="924" t="s">
        <v>607</v>
      </c>
      <c r="E20" s="924" t="s">
        <v>1689</v>
      </c>
      <c r="F20" s="924" t="s">
        <v>1681</v>
      </c>
      <c r="G20" s="924">
        <v>1</v>
      </c>
    </row>
    <row r="21" spans="1:7" x14ac:dyDescent="0.35">
      <c r="A21" s="928" t="str">
        <f t="shared" si="0"/>
        <v>Dept. of Conservation &amp; Recreation20</v>
      </c>
      <c r="B21" s="928">
        <v>20</v>
      </c>
      <c r="C21" s="924" t="s">
        <v>1731</v>
      </c>
      <c r="D21" s="924" t="s">
        <v>607</v>
      </c>
      <c r="E21" s="924" t="s">
        <v>1689</v>
      </c>
      <c r="F21" s="924" t="s">
        <v>1681</v>
      </c>
      <c r="G21" s="924">
        <v>1</v>
      </c>
    </row>
    <row r="22" spans="1:7" x14ac:dyDescent="0.35">
      <c r="A22" s="928" t="str">
        <f t="shared" si="0"/>
        <v>Dept. of Conservation &amp; Recreation21</v>
      </c>
      <c r="B22" s="928">
        <v>21</v>
      </c>
      <c r="C22" s="924" t="s">
        <v>1731</v>
      </c>
      <c r="D22" s="924" t="s">
        <v>607</v>
      </c>
      <c r="E22" s="924" t="s">
        <v>1690</v>
      </c>
      <c r="F22" s="924" t="s">
        <v>1691</v>
      </c>
      <c r="G22" s="924">
        <v>1</v>
      </c>
    </row>
    <row r="23" spans="1:7" x14ac:dyDescent="0.35">
      <c r="A23" s="928" t="str">
        <f t="shared" si="0"/>
        <v>Dept. of Conservation &amp; Recreation22</v>
      </c>
      <c r="B23" s="928">
        <v>22</v>
      </c>
      <c r="C23" s="924" t="s">
        <v>1731</v>
      </c>
      <c r="D23" s="924" t="s">
        <v>607</v>
      </c>
      <c r="E23" s="924" t="s">
        <v>1690</v>
      </c>
      <c r="F23" s="924" t="s">
        <v>1691</v>
      </c>
      <c r="G23" s="924">
        <v>1</v>
      </c>
    </row>
    <row r="24" spans="1:7" x14ac:dyDescent="0.35">
      <c r="A24" s="928" t="str">
        <f t="shared" si="0"/>
        <v>Dept. of Conservation &amp; Recreation23</v>
      </c>
      <c r="B24" s="928">
        <v>23</v>
      </c>
      <c r="C24" s="924" t="s">
        <v>1731</v>
      </c>
      <c r="D24" s="924" t="s">
        <v>607</v>
      </c>
      <c r="E24" s="924" t="s">
        <v>1692</v>
      </c>
      <c r="F24" s="924" t="s">
        <v>1681</v>
      </c>
      <c r="G24" s="924">
        <v>1</v>
      </c>
    </row>
    <row r="25" spans="1:7" x14ac:dyDescent="0.35">
      <c r="A25" s="928" t="str">
        <f t="shared" si="0"/>
        <v>Dept. of Conservation &amp; Recreation24</v>
      </c>
      <c r="B25" s="928">
        <v>24</v>
      </c>
      <c r="C25" s="924" t="s">
        <v>1731</v>
      </c>
      <c r="D25" s="924" t="s">
        <v>607</v>
      </c>
      <c r="E25" s="924" t="s">
        <v>822</v>
      </c>
      <c r="F25" s="924" t="s">
        <v>1681</v>
      </c>
      <c r="G25" s="924">
        <v>1</v>
      </c>
    </row>
    <row r="26" spans="1:7" x14ac:dyDescent="0.35">
      <c r="A26" s="928" t="str">
        <f t="shared" ref="A26:A30" si="1">C26&amp;B26</f>
        <v>Dept. of Conservation &amp; Recreation25</v>
      </c>
      <c r="B26" s="928">
        <v>25</v>
      </c>
      <c r="C26" s="924" t="s">
        <v>1731</v>
      </c>
      <c r="D26" s="924" t="s">
        <v>607</v>
      </c>
      <c r="E26" s="924" t="s">
        <v>1693</v>
      </c>
      <c r="F26" s="924" t="s">
        <v>1681</v>
      </c>
      <c r="G26" s="924">
        <v>1</v>
      </c>
    </row>
    <row r="27" spans="1:7" x14ac:dyDescent="0.35">
      <c r="A27" s="928" t="str">
        <f t="shared" si="1"/>
        <v>Dept. of Conservation &amp; Recreation26</v>
      </c>
      <c r="B27" s="928">
        <v>26</v>
      </c>
      <c r="C27" s="924" t="s">
        <v>1731</v>
      </c>
      <c r="D27" s="924" t="s">
        <v>607</v>
      </c>
      <c r="E27" s="924" t="s">
        <v>1694</v>
      </c>
      <c r="F27" s="924" t="s">
        <v>1681</v>
      </c>
      <c r="G27" s="924">
        <v>1</v>
      </c>
    </row>
    <row r="28" spans="1:7" x14ac:dyDescent="0.35">
      <c r="A28" s="928" t="str">
        <f t="shared" si="1"/>
        <v>Dept. of Conservation &amp; Recreation27</v>
      </c>
      <c r="B28" s="928">
        <v>27</v>
      </c>
      <c r="C28" s="924" t="s">
        <v>1731</v>
      </c>
      <c r="D28" s="924" t="s">
        <v>607</v>
      </c>
      <c r="E28" s="924" t="s">
        <v>819</v>
      </c>
      <c r="F28" s="924" t="s">
        <v>1681</v>
      </c>
      <c r="G28" s="924">
        <v>1</v>
      </c>
    </row>
    <row r="29" spans="1:7" x14ac:dyDescent="0.35">
      <c r="A29" s="928" t="str">
        <f t="shared" si="1"/>
        <v>Dept. of Conservation &amp; Recreation28</v>
      </c>
      <c r="B29" s="928">
        <v>28</v>
      </c>
      <c r="C29" s="924" t="s">
        <v>1731</v>
      </c>
      <c r="D29" s="924" t="s">
        <v>607</v>
      </c>
      <c r="E29" s="924" t="s">
        <v>820</v>
      </c>
      <c r="F29" s="924" t="s">
        <v>1684</v>
      </c>
      <c r="G29" s="924">
        <v>1</v>
      </c>
    </row>
    <row r="30" spans="1:7" x14ac:dyDescent="0.35">
      <c r="A30" s="928" t="str">
        <f t="shared" si="1"/>
        <v>Dept. of Conservation &amp; Recreation29</v>
      </c>
      <c r="B30" s="928">
        <v>29</v>
      </c>
      <c r="C30" s="924" t="s">
        <v>1731</v>
      </c>
      <c r="D30" s="924" t="s">
        <v>607</v>
      </c>
      <c r="E30" s="924" t="s">
        <v>1695</v>
      </c>
      <c r="F30" s="924" t="s">
        <v>1681</v>
      </c>
      <c r="G30" s="924">
        <v>1</v>
      </c>
    </row>
    <row r="31" spans="1:7" x14ac:dyDescent="0.35">
      <c r="A31" s="928" t="str">
        <f t="shared" ref="A31:A62" si="2">C31&amp;B31</f>
        <v>Dept. of Correction1</v>
      </c>
      <c r="B31" s="928">
        <v>1</v>
      </c>
      <c r="C31" s="924" t="s">
        <v>93</v>
      </c>
      <c r="D31" s="924" t="s">
        <v>1378</v>
      </c>
      <c r="E31" s="924" t="s">
        <v>820</v>
      </c>
      <c r="F31" s="924" t="s">
        <v>1383</v>
      </c>
      <c r="G31" s="924">
        <v>1</v>
      </c>
    </row>
    <row r="32" spans="1:7" x14ac:dyDescent="0.35">
      <c r="A32" s="928" t="str">
        <f t="shared" si="2"/>
        <v>Dept. of Correction2</v>
      </c>
      <c r="B32" s="928">
        <v>2</v>
      </c>
      <c r="C32" s="924" t="s">
        <v>93</v>
      </c>
      <c r="D32" s="924" t="s">
        <v>1378</v>
      </c>
      <c r="E32" s="924" t="s">
        <v>821</v>
      </c>
      <c r="F32" s="924" t="s">
        <v>1383</v>
      </c>
      <c r="G32" s="924">
        <v>1</v>
      </c>
    </row>
    <row r="33" spans="1:7" x14ac:dyDescent="0.35">
      <c r="A33" s="928" t="str">
        <f t="shared" si="2"/>
        <v>Dept. of Correction3</v>
      </c>
      <c r="B33" s="928">
        <v>3</v>
      </c>
      <c r="C33" s="924" t="s">
        <v>93</v>
      </c>
      <c r="D33" s="924" t="s">
        <v>1378</v>
      </c>
      <c r="E33" s="924" t="s">
        <v>542</v>
      </c>
      <c r="F33" s="924" t="s">
        <v>1383</v>
      </c>
      <c r="G33" s="924">
        <v>1</v>
      </c>
    </row>
    <row r="34" spans="1:7" x14ac:dyDescent="0.35">
      <c r="A34" s="928" t="str">
        <f t="shared" si="2"/>
        <v>Dept. of Correction4</v>
      </c>
      <c r="B34" s="928">
        <v>4</v>
      </c>
      <c r="C34" s="924" t="s">
        <v>93</v>
      </c>
      <c r="D34" s="924" t="s">
        <v>1379</v>
      </c>
      <c r="E34" s="924" t="s">
        <v>820</v>
      </c>
      <c r="F34" s="924" t="s">
        <v>1383</v>
      </c>
      <c r="G34" s="924">
        <v>1</v>
      </c>
    </row>
    <row r="35" spans="1:7" x14ac:dyDescent="0.35">
      <c r="A35" s="928" t="str">
        <f t="shared" si="2"/>
        <v>Dept. of Correction5</v>
      </c>
      <c r="B35" s="928">
        <v>5</v>
      </c>
      <c r="C35" s="924" t="s">
        <v>93</v>
      </c>
      <c r="D35" s="924" t="s">
        <v>1379</v>
      </c>
      <c r="E35" s="924" t="s">
        <v>821</v>
      </c>
      <c r="F35" s="924" t="s">
        <v>1383</v>
      </c>
      <c r="G35" s="924">
        <v>1</v>
      </c>
    </row>
    <row r="36" spans="1:7" x14ac:dyDescent="0.35">
      <c r="A36" s="928" t="str">
        <f t="shared" si="2"/>
        <v>Dept. of Correction6</v>
      </c>
      <c r="B36" s="928">
        <v>6</v>
      </c>
      <c r="C36" s="924" t="s">
        <v>93</v>
      </c>
      <c r="D36" s="924" t="s">
        <v>1379</v>
      </c>
      <c r="E36" s="924" t="s">
        <v>970</v>
      </c>
      <c r="F36" s="924" t="s">
        <v>1383</v>
      </c>
      <c r="G36" s="924">
        <v>1</v>
      </c>
    </row>
    <row r="37" spans="1:7" x14ac:dyDescent="0.35">
      <c r="A37" s="928" t="str">
        <f t="shared" si="2"/>
        <v>Dept. of Correction7</v>
      </c>
      <c r="B37" s="928">
        <v>7</v>
      </c>
      <c r="C37" s="924" t="s">
        <v>93</v>
      </c>
      <c r="D37" s="924" t="s">
        <v>1379</v>
      </c>
      <c r="E37" s="924" t="s">
        <v>822</v>
      </c>
      <c r="F37" s="924" t="s">
        <v>1383</v>
      </c>
      <c r="G37" s="924">
        <v>1</v>
      </c>
    </row>
    <row r="38" spans="1:7" x14ac:dyDescent="0.35">
      <c r="A38" s="928" t="str">
        <f t="shared" si="2"/>
        <v>Dept. of Correction8</v>
      </c>
      <c r="B38" s="928">
        <v>8</v>
      </c>
      <c r="C38" s="924" t="s">
        <v>93</v>
      </c>
      <c r="D38" s="924" t="s">
        <v>1380</v>
      </c>
      <c r="E38" s="924" t="s">
        <v>820</v>
      </c>
      <c r="F38" s="924" t="s">
        <v>1383</v>
      </c>
      <c r="G38" s="924">
        <v>1</v>
      </c>
    </row>
    <row r="39" spans="1:7" x14ac:dyDescent="0.35">
      <c r="A39" s="928" t="str">
        <f t="shared" si="2"/>
        <v>Dept. of Correction9</v>
      </c>
      <c r="B39" s="928">
        <v>9</v>
      </c>
      <c r="C39" s="924" t="s">
        <v>93</v>
      </c>
      <c r="D39" s="924" t="s">
        <v>1380</v>
      </c>
      <c r="E39" s="924" t="s">
        <v>821</v>
      </c>
      <c r="F39" s="924" t="s">
        <v>1383</v>
      </c>
      <c r="G39" s="924">
        <v>1</v>
      </c>
    </row>
    <row r="40" spans="1:7" x14ac:dyDescent="0.35">
      <c r="A40" s="928" t="str">
        <f t="shared" si="2"/>
        <v>Dept. of Correction10</v>
      </c>
      <c r="B40" s="928">
        <v>10</v>
      </c>
      <c r="C40" s="924" t="s">
        <v>93</v>
      </c>
      <c r="D40" s="924" t="s">
        <v>1380</v>
      </c>
      <c r="E40" s="924" t="s">
        <v>970</v>
      </c>
      <c r="F40" s="924" t="s">
        <v>1383</v>
      </c>
      <c r="G40" s="924">
        <v>1</v>
      </c>
    </row>
    <row r="41" spans="1:7" x14ac:dyDescent="0.35">
      <c r="A41" s="928" t="str">
        <f t="shared" si="2"/>
        <v>Dept. of Correction11</v>
      </c>
      <c r="B41" s="928">
        <v>11</v>
      </c>
      <c r="C41" s="924" t="s">
        <v>93</v>
      </c>
      <c r="D41" s="924" t="s">
        <v>1381</v>
      </c>
      <c r="E41" s="924" t="s">
        <v>820</v>
      </c>
      <c r="F41" s="924" t="s">
        <v>1383</v>
      </c>
      <c r="G41" s="924">
        <v>1</v>
      </c>
    </row>
    <row r="42" spans="1:7" x14ac:dyDescent="0.35">
      <c r="A42" s="928" t="str">
        <f t="shared" si="2"/>
        <v>Dept. of Correction12</v>
      </c>
      <c r="B42" s="928">
        <v>12</v>
      </c>
      <c r="C42" s="924" t="s">
        <v>93</v>
      </c>
      <c r="D42" s="924" t="s">
        <v>1381</v>
      </c>
      <c r="E42" s="924" t="s">
        <v>821</v>
      </c>
      <c r="F42" s="924" t="s">
        <v>1383</v>
      </c>
      <c r="G42" s="924">
        <v>1</v>
      </c>
    </row>
    <row r="43" spans="1:7" x14ac:dyDescent="0.35">
      <c r="A43" s="928" t="str">
        <f t="shared" si="2"/>
        <v>Dept. of Correction13</v>
      </c>
      <c r="B43" s="928">
        <v>13</v>
      </c>
      <c r="C43" s="924" t="s">
        <v>93</v>
      </c>
      <c r="D43" s="924" t="s">
        <v>1381</v>
      </c>
      <c r="E43" s="924" t="s">
        <v>542</v>
      </c>
      <c r="F43" s="924" t="s">
        <v>1383</v>
      </c>
      <c r="G43" s="924">
        <v>1</v>
      </c>
    </row>
    <row r="44" spans="1:7" x14ac:dyDescent="0.35">
      <c r="A44" s="928" t="str">
        <f t="shared" si="2"/>
        <v>Dept. of Correction14</v>
      </c>
      <c r="B44" s="928">
        <v>14</v>
      </c>
      <c r="C44" s="924" t="s">
        <v>93</v>
      </c>
      <c r="D44" s="924" t="s">
        <v>1381</v>
      </c>
      <c r="E44" s="924" t="s">
        <v>542</v>
      </c>
      <c r="F44" s="924" t="s">
        <v>1383</v>
      </c>
      <c r="G44" s="924">
        <v>1</v>
      </c>
    </row>
    <row r="45" spans="1:7" x14ac:dyDescent="0.35">
      <c r="A45" s="928" t="str">
        <f t="shared" si="2"/>
        <v>Dept. of Correction15</v>
      </c>
      <c r="B45" s="928">
        <v>15</v>
      </c>
      <c r="C45" s="924" t="s">
        <v>93</v>
      </c>
      <c r="D45" s="924" t="s">
        <v>1382</v>
      </c>
      <c r="E45" s="924" t="s">
        <v>820</v>
      </c>
      <c r="F45" s="924" t="s">
        <v>1383</v>
      </c>
      <c r="G45" s="924">
        <v>2</v>
      </c>
    </row>
    <row r="46" spans="1:7" x14ac:dyDescent="0.35">
      <c r="A46" s="928" t="str">
        <f t="shared" si="2"/>
        <v>Dept. of Correction16</v>
      </c>
      <c r="B46" s="928">
        <v>16</v>
      </c>
      <c r="C46" s="924" t="s">
        <v>93</v>
      </c>
      <c r="D46" s="924" t="s">
        <v>1382</v>
      </c>
      <c r="E46" s="924" t="s">
        <v>821</v>
      </c>
      <c r="F46" s="924" t="s">
        <v>1383</v>
      </c>
      <c r="G46" s="924">
        <v>1</v>
      </c>
    </row>
    <row r="47" spans="1:7" x14ac:dyDescent="0.35">
      <c r="A47" s="928" t="str">
        <f t="shared" si="2"/>
        <v>Dept. of Correction17</v>
      </c>
      <c r="B47" s="928">
        <v>17</v>
      </c>
      <c r="C47" s="924" t="s">
        <v>93</v>
      </c>
      <c r="D47" s="924" t="s">
        <v>1382</v>
      </c>
      <c r="E47" s="924" t="s">
        <v>970</v>
      </c>
      <c r="F47" s="924" t="s">
        <v>1383</v>
      </c>
      <c r="G47" s="924">
        <v>1</v>
      </c>
    </row>
    <row r="48" spans="1:7" x14ac:dyDescent="0.35">
      <c r="A48" s="928" t="str">
        <f t="shared" si="2"/>
        <v>Dept. of Correction18</v>
      </c>
      <c r="B48" s="928">
        <v>18</v>
      </c>
      <c r="C48" s="924" t="s">
        <v>93</v>
      </c>
      <c r="D48" s="924" t="s">
        <v>1382</v>
      </c>
      <c r="E48" s="924" t="s">
        <v>542</v>
      </c>
      <c r="F48" s="924" t="s">
        <v>1383</v>
      </c>
      <c r="G48" s="924">
        <v>1</v>
      </c>
    </row>
    <row r="49" spans="1:7" x14ac:dyDescent="0.35">
      <c r="A49" s="928" t="str">
        <f t="shared" si="2"/>
        <v>Dept. of Correction19</v>
      </c>
      <c r="B49" s="928">
        <v>19</v>
      </c>
      <c r="C49" s="924" t="s">
        <v>93</v>
      </c>
      <c r="D49" s="924" t="s">
        <v>1382</v>
      </c>
      <c r="E49" s="924" t="s">
        <v>542</v>
      </c>
      <c r="F49" s="924" t="s">
        <v>1383</v>
      </c>
      <c r="G49" s="924">
        <v>1</v>
      </c>
    </row>
    <row r="50" spans="1:7" x14ac:dyDescent="0.35">
      <c r="A50" s="928" t="str">
        <f t="shared" si="2"/>
        <v>Fitchburg State University1</v>
      </c>
      <c r="B50" s="928">
        <v>1</v>
      </c>
      <c r="C50" s="924" t="s">
        <v>107</v>
      </c>
      <c r="D50" s="924" t="s">
        <v>943</v>
      </c>
      <c r="E50" s="924" t="s">
        <v>815</v>
      </c>
      <c r="F50" s="924" t="s">
        <v>990</v>
      </c>
      <c r="G50" s="924">
        <v>2</v>
      </c>
    </row>
    <row r="51" spans="1:7" x14ac:dyDescent="0.35">
      <c r="A51" s="928" t="str">
        <f t="shared" si="2"/>
        <v>Framingham State University1</v>
      </c>
      <c r="B51" s="928">
        <v>1</v>
      </c>
      <c r="C51" s="924" t="s">
        <v>35</v>
      </c>
      <c r="D51" s="924" t="s">
        <v>944</v>
      </c>
      <c r="E51" s="924" t="s">
        <v>815</v>
      </c>
      <c r="F51" s="924" t="s">
        <v>991</v>
      </c>
      <c r="G51" s="924">
        <v>1</v>
      </c>
    </row>
    <row r="52" spans="1:7" x14ac:dyDescent="0.35">
      <c r="A52" s="928" t="str">
        <f t="shared" si="2"/>
        <v>Mass. Bay Community College1</v>
      </c>
      <c r="B52" s="928">
        <v>1</v>
      </c>
      <c r="C52" s="924" t="s">
        <v>1811</v>
      </c>
      <c r="D52" s="924" t="s">
        <v>948</v>
      </c>
      <c r="E52" s="924" t="s">
        <v>819</v>
      </c>
      <c r="F52" s="924" t="s">
        <v>995</v>
      </c>
      <c r="G52" s="924">
        <v>1</v>
      </c>
    </row>
    <row r="53" spans="1:7" x14ac:dyDescent="0.35">
      <c r="A53" s="928" t="str">
        <f t="shared" si="2"/>
        <v>Mass. Bay Community College2</v>
      </c>
      <c r="B53" s="928">
        <v>2</v>
      </c>
      <c r="C53" s="924" t="s">
        <v>1811</v>
      </c>
      <c r="D53" s="924" t="s">
        <v>948</v>
      </c>
      <c r="E53" s="924" t="s">
        <v>970</v>
      </c>
      <c r="F53" s="924" t="s">
        <v>995</v>
      </c>
      <c r="G53" s="924">
        <v>1</v>
      </c>
    </row>
    <row r="54" spans="1:7" x14ac:dyDescent="0.35">
      <c r="A54" s="928" t="str">
        <f t="shared" si="2"/>
        <v>Mass. Port Authority1</v>
      </c>
      <c r="B54" s="928">
        <v>1</v>
      </c>
      <c r="C54" s="924" t="s">
        <v>1991</v>
      </c>
      <c r="D54" s="924" t="s">
        <v>1680</v>
      </c>
      <c r="E54" s="924" t="s">
        <v>815</v>
      </c>
      <c r="F54" s="924" t="s">
        <v>990</v>
      </c>
      <c r="G54" s="924">
        <v>2</v>
      </c>
    </row>
    <row r="55" spans="1:7" x14ac:dyDescent="0.35">
      <c r="A55" s="928" t="str">
        <f t="shared" si="2"/>
        <v>Mass. Port Authority2</v>
      </c>
      <c r="B55" s="928">
        <v>2</v>
      </c>
      <c r="C55" s="924" t="s">
        <v>1991</v>
      </c>
      <c r="D55" s="924" t="s">
        <v>1680</v>
      </c>
      <c r="E55" s="924" t="s">
        <v>820</v>
      </c>
      <c r="F55" s="924" t="s">
        <v>990</v>
      </c>
      <c r="G55" s="924">
        <v>4</v>
      </c>
    </row>
    <row r="56" spans="1:7" x14ac:dyDescent="0.35">
      <c r="A56" s="928" t="str">
        <f t="shared" si="2"/>
        <v>Mass. Port Authority3</v>
      </c>
      <c r="B56" s="928">
        <v>3</v>
      </c>
      <c r="C56" s="924" t="s">
        <v>1991</v>
      </c>
      <c r="D56" s="924" t="s">
        <v>1680</v>
      </c>
      <c r="E56" s="924" t="s">
        <v>819</v>
      </c>
      <c r="F56" s="924" t="s">
        <v>542</v>
      </c>
      <c r="G56" s="924">
        <v>3</v>
      </c>
    </row>
    <row r="57" spans="1:7" x14ac:dyDescent="0.35">
      <c r="A57" s="928" t="str">
        <f t="shared" si="2"/>
        <v>Mass. Water Resources Authority1</v>
      </c>
      <c r="B57" s="928">
        <v>1</v>
      </c>
      <c r="C57" s="924" t="s">
        <v>141</v>
      </c>
      <c r="D57" s="924" t="s">
        <v>950</v>
      </c>
      <c r="E57" s="924" t="s">
        <v>965</v>
      </c>
      <c r="F57" s="924" t="s">
        <v>997</v>
      </c>
      <c r="G57" s="924">
        <v>1</v>
      </c>
    </row>
    <row r="58" spans="1:7" x14ac:dyDescent="0.35">
      <c r="A58" s="928" t="str">
        <f t="shared" si="2"/>
        <v>Mass. Water Resources Authority2</v>
      </c>
      <c r="B58" s="928">
        <v>2</v>
      </c>
      <c r="C58" s="924" t="s">
        <v>141</v>
      </c>
      <c r="D58" s="924" t="s">
        <v>950</v>
      </c>
      <c r="E58" s="924" t="s">
        <v>822</v>
      </c>
      <c r="F58" s="924" t="s">
        <v>997</v>
      </c>
      <c r="G58" s="924">
        <v>1</v>
      </c>
    </row>
    <row r="59" spans="1:7" x14ac:dyDescent="0.35">
      <c r="A59" s="928" t="str">
        <f t="shared" si="2"/>
        <v>Mass. Water Resources Authority3</v>
      </c>
      <c r="B59" s="928">
        <v>3</v>
      </c>
      <c r="C59" s="924" t="s">
        <v>141</v>
      </c>
      <c r="D59" s="924" t="s">
        <v>950</v>
      </c>
      <c r="E59" s="924" t="s">
        <v>977</v>
      </c>
      <c r="F59" s="924" t="s">
        <v>997</v>
      </c>
      <c r="G59" s="924">
        <v>1</v>
      </c>
    </row>
    <row r="60" spans="1:7" x14ac:dyDescent="0.35">
      <c r="A60" s="928" t="str">
        <f t="shared" si="2"/>
        <v>Mass. Water Resources Authority4</v>
      </c>
      <c r="B60" s="928">
        <v>4</v>
      </c>
      <c r="C60" s="924" t="s">
        <v>141</v>
      </c>
      <c r="D60" s="924" t="s">
        <v>950</v>
      </c>
      <c r="E60" s="924" t="s">
        <v>820</v>
      </c>
      <c r="F60" s="924" t="s">
        <v>997</v>
      </c>
      <c r="G60" s="924">
        <v>1</v>
      </c>
    </row>
    <row r="61" spans="1:7" x14ac:dyDescent="0.35">
      <c r="A61" s="928" t="str">
        <f t="shared" si="2"/>
        <v>Mass. Water Resources Authority5</v>
      </c>
      <c r="B61" s="928">
        <v>5</v>
      </c>
      <c r="C61" s="924" t="s">
        <v>141</v>
      </c>
      <c r="D61" s="924" t="s">
        <v>1376</v>
      </c>
      <c r="E61" s="924" t="s">
        <v>819</v>
      </c>
      <c r="F61" s="924" t="s">
        <v>995</v>
      </c>
      <c r="G61" s="924">
        <v>2</v>
      </c>
    </row>
    <row r="62" spans="1:7" x14ac:dyDescent="0.35">
      <c r="A62" s="928" t="str">
        <f t="shared" si="2"/>
        <v>Mass. Water Resources Authority6</v>
      </c>
      <c r="B62" s="928">
        <v>6</v>
      </c>
      <c r="C62" s="924" t="s">
        <v>141</v>
      </c>
      <c r="D62" s="924" t="s">
        <v>1376</v>
      </c>
      <c r="E62" s="924" t="s">
        <v>822</v>
      </c>
      <c r="F62" s="924" t="s">
        <v>995</v>
      </c>
      <c r="G62" s="924">
        <v>1</v>
      </c>
    </row>
    <row r="63" spans="1:7" x14ac:dyDescent="0.35">
      <c r="A63" s="928" t="str">
        <f t="shared" ref="A63:A94" si="3">C63&amp;B63</f>
        <v>Mass. Water Resources Authority7</v>
      </c>
      <c r="B63" s="928">
        <v>7</v>
      </c>
      <c r="C63" s="924" t="s">
        <v>141</v>
      </c>
      <c r="D63" s="924" t="s">
        <v>468</v>
      </c>
      <c r="E63" s="924" t="s">
        <v>819</v>
      </c>
      <c r="F63" s="924"/>
      <c r="G63" s="924">
        <v>3</v>
      </c>
    </row>
    <row r="64" spans="1:7" x14ac:dyDescent="0.35">
      <c r="A64" s="928" t="str">
        <f t="shared" si="3"/>
        <v>Mass. Water Resources Authority8</v>
      </c>
      <c r="B64" s="928">
        <v>8</v>
      </c>
      <c r="C64" s="924" t="s">
        <v>141</v>
      </c>
      <c r="D64" s="924" t="s">
        <v>468</v>
      </c>
      <c r="E64" s="924" t="s">
        <v>820</v>
      </c>
      <c r="F64" s="924"/>
      <c r="G64" s="924">
        <v>3</v>
      </c>
    </row>
    <row r="65" spans="1:7" x14ac:dyDescent="0.35">
      <c r="A65" s="928" t="str">
        <f t="shared" si="3"/>
        <v>Mass. Water Resources Authority9</v>
      </c>
      <c r="B65" s="928">
        <v>9</v>
      </c>
      <c r="C65" s="924" t="s">
        <v>141</v>
      </c>
      <c r="D65" s="924" t="s">
        <v>468</v>
      </c>
      <c r="E65" s="924" t="s">
        <v>1377</v>
      </c>
      <c r="F65" s="924"/>
      <c r="G65" s="924">
        <v>1</v>
      </c>
    </row>
    <row r="66" spans="1:7" x14ac:dyDescent="0.35">
      <c r="A66" s="928" t="str">
        <f t="shared" si="3"/>
        <v>Mass. Water Resources Authority10</v>
      </c>
      <c r="B66" s="928">
        <v>10</v>
      </c>
      <c r="C66" s="924" t="s">
        <v>141</v>
      </c>
      <c r="D66" s="924" t="s">
        <v>1698</v>
      </c>
      <c r="E66" s="924" t="s">
        <v>822</v>
      </c>
      <c r="F66" s="924" t="s">
        <v>997</v>
      </c>
      <c r="G66" s="924">
        <v>1</v>
      </c>
    </row>
    <row r="67" spans="1:7" x14ac:dyDescent="0.35">
      <c r="A67" s="928" t="str">
        <f t="shared" si="3"/>
        <v>Mass. Water Resources Authority11</v>
      </c>
      <c r="B67" s="928">
        <v>11</v>
      </c>
      <c r="C67" s="924" t="s">
        <v>141</v>
      </c>
      <c r="D67" s="924" t="s">
        <v>1698</v>
      </c>
      <c r="E67" s="924" t="s">
        <v>815</v>
      </c>
      <c r="F67" s="924"/>
      <c r="G67" s="924">
        <v>1</v>
      </c>
    </row>
    <row r="68" spans="1:7" x14ac:dyDescent="0.35">
      <c r="A68" s="928" t="str">
        <f t="shared" si="3"/>
        <v>Mass. Water Resources Authority12</v>
      </c>
      <c r="B68" s="928">
        <v>12</v>
      </c>
      <c r="C68" s="924" t="s">
        <v>141</v>
      </c>
      <c r="D68" s="924" t="s">
        <v>1699</v>
      </c>
      <c r="E68" s="924" t="s">
        <v>822</v>
      </c>
      <c r="F68" s="924" t="s">
        <v>995</v>
      </c>
      <c r="G68" s="924">
        <v>1</v>
      </c>
    </row>
    <row r="69" spans="1:7" x14ac:dyDescent="0.35">
      <c r="A69" s="928" t="str">
        <f t="shared" si="3"/>
        <v>Mass. Water Resources Authority13</v>
      </c>
      <c r="B69" s="928">
        <v>13</v>
      </c>
      <c r="C69" s="924" t="s">
        <v>141</v>
      </c>
      <c r="D69" s="924" t="s">
        <v>1699</v>
      </c>
      <c r="E69" s="924" t="s">
        <v>819</v>
      </c>
      <c r="F69" s="924" t="s">
        <v>995</v>
      </c>
      <c r="G69" s="924">
        <v>1</v>
      </c>
    </row>
    <row r="70" spans="1:7" x14ac:dyDescent="0.35">
      <c r="A70" s="928" t="str">
        <f t="shared" si="3"/>
        <v>Massasoit Community College1</v>
      </c>
      <c r="B70" s="928">
        <v>1</v>
      </c>
      <c r="C70" s="924" t="s">
        <v>1806</v>
      </c>
      <c r="D70" s="924" t="s">
        <v>945</v>
      </c>
      <c r="E70" s="924" t="s">
        <v>820</v>
      </c>
      <c r="F70" s="924"/>
      <c r="G70" s="924">
        <v>1</v>
      </c>
    </row>
    <row r="71" spans="1:7" x14ac:dyDescent="0.35">
      <c r="A71" s="928" t="str">
        <f t="shared" si="3"/>
        <v>MassDOT - Highway &amp; Turnpike Divisions1</v>
      </c>
      <c r="B71" s="928">
        <v>1</v>
      </c>
      <c r="C71" s="924" t="s">
        <v>162</v>
      </c>
      <c r="D71" s="924" t="s">
        <v>949</v>
      </c>
      <c r="E71" s="924" t="s">
        <v>965</v>
      </c>
      <c r="F71" s="924" t="s">
        <v>991</v>
      </c>
      <c r="G71" s="924">
        <v>2</v>
      </c>
    </row>
    <row r="72" spans="1:7" x14ac:dyDescent="0.35">
      <c r="A72" s="928" t="str">
        <f t="shared" si="3"/>
        <v>MassDOT - Highway &amp; Turnpike Divisions2</v>
      </c>
      <c r="B72" s="928">
        <v>2</v>
      </c>
      <c r="C72" s="924" t="s">
        <v>162</v>
      </c>
      <c r="D72" s="924" t="s">
        <v>949</v>
      </c>
      <c r="E72" s="924" t="s">
        <v>974</v>
      </c>
      <c r="F72" s="924" t="s">
        <v>995</v>
      </c>
      <c r="G72" s="924">
        <v>2</v>
      </c>
    </row>
    <row r="73" spans="1:7" x14ac:dyDescent="0.35">
      <c r="A73" s="928" t="str">
        <f t="shared" si="3"/>
        <v>MassDOT - Highway &amp; Turnpike Divisions3</v>
      </c>
      <c r="B73" s="928">
        <v>3</v>
      </c>
      <c r="C73" s="924" t="s">
        <v>162</v>
      </c>
      <c r="D73" s="924" t="s">
        <v>949</v>
      </c>
      <c r="E73" s="924" t="s">
        <v>975</v>
      </c>
      <c r="F73" s="924" t="s">
        <v>995</v>
      </c>
      <c r="G73" s="924">
        <v>2</v>
      </c>
    </row>
    <row r="74" spans="1:7" x14ac:dyDescent="0.35">
      <c r="A74" s="928" t="str">
        <f t="shared" si="3"/>
        <v>MassDOT - Highway &amp; Turnpike Divisions4</v>
      </c>
      <c r="B74" s="928">
        <v>4</v>
      </c>
      <c r="C74" s="924" t="s">
        <v>162</v>
      </c>
      <c r="D74" s="924" t="s">
        <v>949</v>
      </c>
      <c r="E74" s="924" t="s">
        <v>821</v>
      </c>
      <c r="F74" s="924" t="s">
        <v>995</v>
      </c>
      <c r="G74" s="924">
        <v>1</v>
      </c>
    </row>
    <row r="75" spans="1:7" x14ac:dyDescent="0.35">
      <c r="A75" s="928" t="str">
        <f t="shared" si="3"/>
        <v>MassDOT - Highway &amp; Turnpike Divisions5</v>
      </c>
      <c r="B75" s="928">
        <v>5</v>
      </c>
      <c r="C75" s="924" t="s">
        <v>162</v>
      </c>
      <c r="D75" s="924" t="s">
        <v>949</v>
      </c>
      <c r="E75" s="924" t="s">
        <v>976</v>
      </c>
      <c r="F75" s="924" t="s">
        <v>995</v>
      </c>
      <c r="G75" s="924">
        <v>1</v>
      </c>
    </row>
    <row r="76" spans="1:7" x14ac:dyDescent="0.35">
      <c r="A76" s="928" t="str">
        <f t="shared" si="3"/>
        <v>MassDOT - Highway &amp; Turnpike Divisions6</v>
      </c>
      <c r="B76" s="928">
        <v>6</v>
      </c>
      <c r="C76" s="924" t="s">
        <v>162</v>
      </c>
      <c r="D76" s="924" t="s">
        <v>951</v>
      </c>
      <c r="E76" s="924" t="s">
        <v>978</v>
      </c>
      <c r="F76" s="924"/>
      <c r="G76" s="924">
        <v>1</v>
      </c>
    </row>
    <row r="77" spans="1:7" x14ac:dyDescent="0.35">
      <c r="A77" s="928" t="str">
        <f t="shared" si="3"/>
        <v>MassDOT - Highway &amp; Turnpike Divisions7</v>
      </c>
      <c r="B77" s="928">
        <v>7</v>
      </c>
      <c r="C77" s="924" t="s">
        <v>162</v>
      </c>
      <c r="D77" s="924" t="s">
        <v>951</v>
      </c>
      <c r="E77" s="924" t="s">
        <v>979</v>
      </c>
      <c r="F77" s="924"/>
      <c r="G77" s="924">
        <v>1</v>
      </c>
    </row>
    <row r="78" spans="1:7" x14ac:dyDescent="0.35">
      <c r="A78" s="928" t="str">
        <f t="shared" si="3"/>
        <v>MassDOT - Highway &amp; Turnpike Divisions8</v>
      </c>
      <c r="B78" s="928">
        <v>8</v>
      </c>
      <c r="C78" s="924" t="s">
        <v>162</v>
      </c>
      <c r="D78" s="924" t="s">
        <v>951</v>
      </c>
      <c r="E78" s="924" t="s">
        <v>821</v>
      </c>
      <c r="F78" s="924"/>
      <c r="G78" s="924">
        <v>1</v>
      </c>
    </row>
    <row r="79" spans="1:7" x14ac:dyDescent="0.35">
      <c r="A79" s="928" t="str">
        <f t="shared" si="3"/>
        <v>MassDOT - Highway &amp; Turnpike Divisions9</v>
      </c>
      <c r="B79" s="928">
        <v>9</v>
      </c>
      <c r="C79" s="924" t="s">
        <v>162</v>
      </c>
      <c r="D79" s="924" t="s">
        <v>951</v>
      </c>
      <c r="E79" s="924" t="s">
        <v>980</v>
      </c>
      <c r="F79" s="924"/>
      <c r="G79" s="924">
        <v>1</v>
      </c>
    </row>
    <row r="80" spans="1:7" x14ac:dyDescent="0.35">
      <c r="A80" s="928" t="str">
        <f t="shared" si="3"/>
        <v>MassDOT - Highway &amp; Turnpike Divisions10</v>
      </c>
      <c r="B80" s="928">
        <v>10</v>
      </c>
      <c r="C80" s="924" t="s">
        <v>162</v>
      </c>
      <c r="D80" s="924" t="s">
        <v>951</v>
      </c>
      <c r="E80" s="924" t="s">
        <v>981</v>
      </c>
      <c r="F80" s="924"/>
      <c r="G80" s="924"/>
    </row>
    <row r="81" spans="1:7" x14ac:dyDescent="0.35">
      <c r="A81" s="928" t="str">
        <f t="shared" si="3"/>
        <v>MassDOT - Highway &amp; Turnpike Divisions11</v>
      </c>
      <c r="B81" s="928">
        <v>11</v>
      </c>
      <c r="C81" s="924" t="s">
        <v>162</v>
      </c>
      <c r="D81" s="924" t="s">
        <v>951</v>
      </c>
      <c r="E81" s="924" t="s">
        <v>982</v>
      </c>
      <c r="F81" s="924"/>
      <c r="G81" s="924"/>
    </row>
    <row r="82" spans="1:7" x14ac:dyDescent="0.35">
      <c r="A82" s="928" t="str">
        <f t="shared" si="3"/>
        <v>MassDOT - Highway &amp; Turnpike Divisions12</v>
      </c>
      <c r="B82" s="928">
        <v>12</v>
      </c>
      <c r="C82" s="924" t="s">
        <v>162</v>
      </c>
      <c r="D82" s="924" t="s">
        <v>951</v>
      </c>
      <c r="E82" s="924" t="s">
        <v>983</v>
      </c>
      <c r="F82" s="924"/>
      <c r="G82" s="924">
        <v>1</v>
      </c>
    </row>
    <row r="83" spans="1:7" x14ac:dyDescent="0.35">
      <c r="A83" s="928" t="str">
        <f t="shared" si="3"/>
        <v>MassDOT - Highway &amp; Turnpike Divisions13</v>
      </c>
      <c r="B83" s="928">
        <v>13</v>
      </c>
      <c r="C83" s="924" t="s">
        <v>162</v>
      </c>
      <c r="D83" s="924" t="s">
        <v>951</v>
      </c>
      <c r="E83" s="924" t="s">
        <v>984</v>
      </c>
      <c r="F83" s="924"/>
      <c r="G83" s="924">
        <v>1</v>
      </c>
    </row>
    <row r="84" spans="1:7" x14ac:dyDescent="0.35">
      <c r="A84" s="928" t="str">
        <f t="shared" si="3"/>
        <v>MassDOT - Highway &amp; Turnpike Divisions14</v>
      </c>
      <c r="B84" s="928">
        <v>14</v>
      </c>
      <c r="C84" s="924" t="s">
        <v>162</v>
      </c>
      <c r="D84" s="924" t="s">
        <v>951</v>
      </c>
      <c r="E84" s="924" t="s">
        <v>985</v>
      </c>
      <c r="F84" s="924"/>
      <c r="G84" s="924"/>
    </row>
    <row r="85" spans="1:7" x14ac:dyDescent="0.35">
      <c r="A85" s="928" t="str">
        <f t="shared" si="3"/>
        <v>MassDOT - Highway &amp; Turnpike Divisions15</v>
      </c>
      <c r="B85" s="928">
        <v>15</v>
      </c>
      <c r="C85" s="924" t="s">
        <v>162</v>
      </c>
      <c r="D85" s="924" t="s">
        <v>952</v>
      </c>
      <c r="E85" s="924" t="s">
        <v>986</v>
      </c>
      <c r="F85" s="924"/>
      <c r="G85" s="924">
        <v>1</v>
      </c>
    </row>
    <row r="86" spans="1:7" x14ac:dyDescent="0.35">
      <c r="A86" s="928" t="str">
        <f t="shared" si="3"/>
        <v>MassDOT - Highway &amp; Turnpike Divisions16</v>
      </c>
      <c r="B86" s="928">
        <v>16</v>
      </c>
      <c r="C86" s="924" t="s">
        <v>162</v>
      </c>
      <c r="D86" s="924" t="s">
        <v>952</v>
      </c>
      <c r="E86" s="924" t="s">
        <v>979</v>
      </c>
      <c r="F86" s="924"/>
      <c r="G86" s="924">
        <v>1</v>
      </c>
    </row>
    <row r="87" spans="1:7" x14ac:dyDescent="0.35">
      <c r="A87" s="928" t="str">
        <f t="shared" si="3"/>
        <v>MassDOT - Highway &amp; Turnpike Divisions17</v>
      </c>
      <c r="B87" s="928">
        <v>17</v>
      </c>
      <c r="C87" s="924" t="s">
        <v>162</v>
      </c>
      <c r="D87" s="924" t="s">
        <v>952</v>
      </c>
      <c r="E87" s="924" t="s">
        <v>821</v>
      </c>
      <c r="F87" s="924"/>
      <c r="G87" s="924">
        <v>1</v>
      </c>
    </row>
    <row r="88" spans="1:7" x14ac:dyDescent="0.35">
      <c r="A88" s="928" t="str">
        <f t="shared" si="3"/>
        <v>MassDOT - Highway &amp; Turnpike Divisions18</v>
      </c>
      <c r="B88" s="928">
        <v>18</v>
      </c>
      <c r="C88" s="924" t="s">
        <v>162</v>
      </c>
      <c r="D88" s="924" t="s">
        <v>952</v>
      </c>
      <c r="E88" s="924" t="s">
        <v>980</v>
      </c>
      <c r="F88" s="924"/>
      <c r="G88" s="924">
        <v>1</v>
      </c>
    </row>
    <row r="89" spans="1:7" x14ac:dyDescent="0.35">
      <c r="A89" s="928" t="str">
        <f t="shared" si="3"/>
        <v>MassDOT - Highway &amp; Turnpike Divisions19</v>
      </c>
      <c r="B89" s="928">
        <v>19</v>
      </c>
      <c r="C89" s="924" t="s">
        <v>162</v>
      </c>
      <c r="D89" s="924" t="s">
        <v>952</v>
      </c>
      <c r="E89" s="924" t="s">
        <v>981</v>
      </c>
      <c r="F89" s="924"/>
      <c r="G89" s="924"/>
    </row>
    <row r="90" spans="1:7" x14ac:dyDescent="0.35">
      <c r="A90" s="928" t="str">
        <f t="shared" si="3"/>
        <v>MassDOT - Highway &amp; Turnpike Divisions20</v>
      </c>
      <c r="B90" s="928">
        <v>20</v>
      </c>
      <c r="C90" s="924" t="s">
        <v>162</v>
      </c>
      <c r="D90" s="924" t="s">
        <v>952</v>
      </c>
      <c r="E90" s="924" t="s">
        <v>982</v>
      </c>
      <c r="F90" s="924"/>
      <c r="G90" s="924"/>
    </row>
    <row r="91" spans="1:7" x14ac:dyDescent="0.35">
      <c r="A91" s="928" t="str">
        <f t="shared" si="3"/>
        <v>MassDOT - Highway &amp; Turnpike Divisions21</v>
      </c>
      <c r="B91" s="928">
        <v>21</v>
      </c>
      <c r="C91" s="924" t="s">
        <v>162</v>
      </c>
      <c r="D91" s="924" t="s">
        <v>953</v>
      </c>
      <c r="E91" s="924" t="s">
        <v>986</v>
      </c>
      <c r="F91" s="924"/>
      <c r="G91" s="924">
        <v>1</v>
      </c>
    </row>
    <row r="92" spans="1:7" x14ac:dyDescent="0.35">
      <c r="A92" s="928" t="str">
        <f t="shared" si="3"/>
        <v>MassDOT - Highway &amp; Turnpike Divisions22</v>
      </c>
      <c r="B92" s="928">
        <v>22</v>
      </c>
      <c r="C92" s="924" t="s">
        <v>162</v>
      </c>
      <c r="D92" s="924" t="s">
        <v>953</v>
      </c>
      <c r="E92" s="924" t="s">
        <v>979</v>
      </c>
      <c r="F92" s="924"/>
      <c r="G92" s="924">
        <v>1</v>
      </c>
    </row>
    <row r="93" spans="1:7" x14ac:dyDescent="0.35">
      <c r="A93" s="928" t="str">
        <f t="shared" si="3"/>
        <v>MassDOT - Highway &amp; Turnpike Divisions23</v>
      </c>
      <c r="B93" s="928">
        <v>23</v>
      </c>
      <c r="C93" s="924" t="s">
        <v>162</v>
      </c>
      <c r="D93" s="924" t="s">
        <v>953</v>
      </c>
      <c r="E93" s="924" t="s">
        <v>821</v>
      </c>
      <c r="F93" s="924"/>
      <c r="G93" s="924">
        <v>1</v>
      </c>
    </row>
    <row r="94" spans="1:7" x14ac:dyDescent="0.35">
      <c r="A94" s="928" t="str">
        <f t="shared" si="3"/>
        <v>MassDOT - Highway &amp; Turnpike Divisions24</v>
      </c>
      <c r="B94" s="928">
        <v>24</v>
      </c>
      <c r="C94" s="924" t="s">
        <v>162</v>
      </c>
      <c r="D94" s="924" t="s">
        <v>953</v>
      </c>
      <c r="E94" s="924" t="s">
        <v>980</v>
      </c>
      <c r="F94" s="924"/>
      <c r="G94" s="924">
        <v>1</v>
      </c>
    </row>
    <row r="95" spans="1:7" x14ac:dyDescent="0.35">
      <c r="A95" s="928" t="str">
        <f t="shared" ref="A95:A126" si="4">C95&amp;B95</f>
        <v>MassDOT - Highway &amp; Turnpike Divisions25</v>
      </c>
      <c r="B95" s="928">
        <v>25</v>
      </c>
      <c r="C95" s="924" t="s">
        <v>162</v>
      </c>
      <c r="D95" s="924" t="s">
        <v>953</v>
      </c>
      <c r="E95" s="924" t="s">
        <v>981</v>
      </c>
      <c r="F95" s="924"/>
      <c r="G95" s="924"/>
    </row>
    <row r="96" spans="1:7" x14ac:dyDescent="0.35">
      <c r="A96" s="928" t="str">
        <f t="shared" si="4"/>
        <v>MassDOT - Highway &amp; Turnpike Divisions26</v>
      </c>
      <c r="B96" s="928">
        <v>26</v>
      </c>
      <c r="C96" s="924" t="s">
        <v>162</v>
      </c>
      <c r="D96" s="924" t="s">
        <v>953</v>
      </c>
      <c r="E96" s="924" t="s">
        <v>982</v>
      </c>
      <c r="F96" s="924"/>
      <c r="G96" s="924"/>
    </row>
    <row r="97" spans="1:7" x14ac:dyDescent="0.35">
      <c r="A97" s="928" t="str">
        <f t="shared" si="4"/>
        <v>MassDOT - Highway &amp; Turnpike Divisions27</v>
      </c>
      <c r="B97" s="928">
        <v>27</v>
      </c>
      <c r="C97" s="924" t="s">
        <v>162</v>
      </c>
      <c r="D97" s="924" t="s">
        <v>953</v>
      </c>
      <c r="E97" s="924" t="s">
        <v>983</v>
      </c>
      <c r="F97" s="924"/>
      <c r="G97" s="924">
        <v>1</v>
      </c>
    </row>
    <row r="98" spans="1:7" x14ac:dyDescent="0.35">
      <c r="A98" s="928" t="str">
        <f t="shared" si="4"/>
        <v>MassDOT - Highway &amp; Turnpike Divisions28</v>
      </c>
      <c r="B98" s="928">
        <v>28</v>
      </c>
      <c r="C98" s="924" t="s">
        <v>162</v>
      </c>
      <c r="D98" s="924" t="s">
        <v>953</v>
      </c>
      <c r="E98" s="924" t="s">
        <v>984</v>
      </c>
      <c r="F98" s="924"/>
      <c r="G98" s="924">
        <v>1</v>
      </c>
    </row>
    <row r="99" spans="1:7" x14ac:dyDescent="0.35">
      <c r="A99" s="928" t="str">
        <f t="shared" si="4"/>
        <v>MassDOT - Highway &amp; Turnpike Divisions29</v>
      </c>
      <c r="B99" s="928">
        <v>29</v>
      </c>
      <c r="C99" s="924" t="s">
        <v>162</v>
      </c>
      <c r="D99" s="924" t="s">
        <v>954</v>
      </c>
      <c r="E99" s="924" t="s">
        <v>986</v>
      </c>
      <c r="F99" s="924"/>
      <c r="G99" s="924">
        <v>1</v>
      </c>
    </row>
    <row r="100" spans="1:7" x14ac:dyDescent="0.35">
      <c r="A100" s="928" t="str">
        <f t="shared" si="4"/>
        <v>MassDOT - Highway &amp; Turnpike Divisions30</v>
      </c>
      <c r="B100" s="928">
        <v>30</v>
      </c>
      <c r="C100" s="924" t="s">
        <v>162</v>
      </c>
      <c r="D100" s="924" t="s">
        <v>954</v>
      </c>
      <c r="E100" s="924" t="s">
        <v>979</v>
      </c>
      <c r="F100" s="924"/>
      <c r="G100" s="924">
        <v>1</v>
      </c>
    </row>
    <row r="101" spans="1:7" x14ac:dyDescent="0.35">
      <c r="A101" s="928" t="str">
        <f t="shared" si="4"/>
        <v>MassDOT - Highway &amp; Turnpike Divisions31</v>
      </c>
      <c r="B101" s="928">
        <v>31</v>
      </c>
      <c r="C101" s="924" t="s">
        <v>162</v>
      </c>
      <c r="D101" s="924" t="s">
        <v>954</v>
      </c>
      <c r="E101" s="924" t="s">
        <v>821</v>
      </c>
      <c r="F101" s="924"/>
      <c r="G101" s="924">
        <v>1</v>
      </c>
    </row>
    <row r="102" spans="1:7" x14ac:dyDescent="0.35">
      <c r="A102" s="928" t="str">
        <f t="shared" si="4"/>
        <v>MassDOT - Highway &amp; Turnpike Divisions32</v>
      </c>
      <c r="B102" s="928">
        <v>32</v>
      </c>
      <c r="C102" s="924" t="s">
        <v>162</v>
      </c>
      <c r="D102" s="924" t="s">
        <v>954</v>
      </c>
      <c r="E102" s="924" t="s">
        <v>980</v>
      </c>
      <c r="F102" s="924"/>
      <c r="G102" s="924">
        <v>1</v>
      </c>
    </row>
    <row r="103" spans="1:7" x14ac:dyDescent="0.35">
      <c r="A103" s="928" t="str">
        <f t="shared" si="4"/>
        <v>MassDOT - Highway &amp; Turnpike Divisions33</v>
      </c>
      <c r="B103" s="928">
        <v>33</v>
      </c>
      <c r="C103" s="924" t="s">
        <v>162</v>
      </c>
      <c r="D103" s="924" t="s">
        <v>954</v>
      </c>
      <c r="E103" s="924" t="s">
        <v>981</v>
      </c>
      <c r="F103" s="924"/>
      <c r="G103" s="924"/>
    </row>
    <row r="104" spans="1:7" x14ac:dyDescent="0.35">
      <c r="A104" s="928" t="str">
        <f t="shared" si="4"/>
        <v>MassDOT - Highway &amp; Turnpike Divisions34</v>
      </c>
      <c r="B104" s="928">
        <v>34</v>
      </c>
      <c r="C104" s="924" t="s">
        <v>162</v>
      </c>
      <c r="D104" s="924" t="s">
        <v>954</v>
      </c>
      <c r="E104" s="924" t="s">
        <v>982</v>
      </c>
      <c r="F104" s="924"/>
      <c r="G104" s="924"/>
    </row>
    <row r="105" spans="1:7" x14ac:dyDescent="0.35">
      <c r="A105" s="928" t="str">
        <f t="shared" si="4"/>
        <v>MassDOT - Highway &amp; Turnpike Divisions35</v>
      </c>
      <c r="B105" s="928">
        <v>35</v>
      </c>
      <c r="C105" s="924" t="s">
        <v>162</v>
      </c>
      <c r="D105" s="924" t="s">
        <v>954</v>
      </c>
      <c r="E105" s="924" t="s">
        <v>984</v>
      </c>
      <c r="F105" s="924"/>
      <c r="G105" s="924"/>
    </row>
    <row r="106" spans="1:7" x14ac:dyDescent="0.35">
      <c r="A106" s="928" t="str">
        <f t="shared" si="4"/>
        <v>MassDOT - Highway &amp; Turnpike Divisions36</v>
      </c>
      <c r="B106" s="928">
        <v>36</v>
      </c>
      <c r="C106" s="924" t="s">
        <v>162</v>
      </c>
      <c r="D106" s="924" t="s">
        <v>955</v>
      </c>
      <c r="E106" s="924" t="s">
        <v>987</v>
      </c>
      <c r="F106" s="924"/>
      <c r="G106" s="924">
        <v>2</v>
      </c>
    </row>
    <row r="107" spans="1:7" x14ac:dyDescent="0.35">
      <c r="A107" s="928" t="str">
        <f t="shared" si="4"/>
        <v>MassDOT - Highway &amp; Turnpike Divisions37</v>
      </c>
      <c r="B107" s="928">
        <v>37</v>
      </c>
      <c r="C107" s="924" t="s">
        <v>162</v>
      </c>
      <c r="D107" s="924" t="s">
        <v>955</v>
      </c>
      <c r="E107" s="924" t="s">
        <v>979</v>
      </c>
      <c r="F107" s="924"/>
      <c r="G107" s="924">
        <v>1</v>
      </c>
    </row>
    <row r="108" spans="1:7" x14ac:dyDescent="0.35">
      <c r="A108" s="928" t="str">
        <f t="shared" si="4"/>
        <v>MassDOT - Highway &amp; Turnpike Divisions38</v>
      </c>
      <c r="B108" s="928">
        <v>38</v>
      </c>
      <c r="C108" s="924" t="s">
        <v>162</v>
      </c>
      <c r="D108" s="924" t="s">
        <v>955</v>
      </c>
      <c r="E108" s="924" t="s">
        <v>821</v>
      </c>
      <c r="F108" s="924"/>
      <c r="G108" s="924">
        <v>1</v>
      </c>
    </row>
    <row r="109" spans="1:7" x14ac:dyDescent="0.35">
      <c r="A109" s="928" t="str">
        <f t="shared" si="4"/>
        <v>MassDOT - Highway &amp; Turnpike Divisions39</v>
      </c>
      <c r="B109" s="928">
        <v>39</v>
      </c>
      <c r="C109" s="924" t="s">
        <v>162</v>
      </c>
      <c r="D109" s="924" t="s">
        <v>955</v>
      </c>
      <c r="E109" s="924" t="s">
        <v>988</v>
      </c>
      <c r="F109" s="924"/>
      <c r="G109" s="924">
        <v>2</v>
      </c>
    </row>
    <row r="110" spans="1:7" x14ac:dyDescent="0.35">
      <c r="A110" s="928" t="str">
        <f t="shared" si="4"/>
        <v>MassDOT - Highway &amp; Turnpike Divisions40</v>
      </c>
      <c r="B110" s="928">
        <v>40</v>
      </c>
      <c r="C110" s="924" t="s">
        <v>162</v>
      </c>
      <c r="D110" s="924" t="s">
        <v>955</v>
      </c>
      <c r="E110" s="924" t="s">
        <v>970</v>
      </c>
      <c r="F110" s="924"/>
      <c r="G110" s="924">
        <v>1</v>
      </c>
    </row>
    <row r="111" spans="1:7" x14ac:dyDescent="0.35">
      <c r="A111" s="928" t="str">
        <f t="shared" si="4"/>
        <v>MassDOT - Highway &amp; Turnpike Divisions41</v>
      </c>
      <c r="B111" s="928">
        <v>41</v>
      </c>
      <c r="C111" s="924" t="s">
        <v>162</v>
      </c>
      <c r="D111" s="924" t="s">
        <v>955</v>
      </c>
      <c r="E111" s="924" t="s">
        <v>989</v>
      </c>
      <c r="F111" s="924"/>
      <c r="G111" s="924"/>
    </row>
    <row r="112" spans="1:7" x14ac:dyDescent="0.35">
      <c r="A112" s="928" t="str">
        <f t="shared" si="4"/>
        <v>MassDOT - Highway &amp; Turnpike Divisions42</v>
      </c>
      <c r="B112" s="928">
        <v>42</v>
      </c>
      <c r="C112" s="924" t="s">
        <v>162</v>
      </c>
      <c r="D112" s="924" t="s">
        <v>955</v>
      </c>
      <c r="E112" s="924" t="s">
        <v>982</v>
      </c>
      <c r="F112" s="924"/>
      <c r="G112" s="924"/>
    </row>
    <row r="113" spans="1:7" x14ac:dyDescent="0.35">
      <c r="A113" s="928" t="str">
        <f t="shared" si="4"/>
        <v>MassDOT - Highway &amp; Turnpike Divisions43</v>
      </c>
      <c r="B113" s="928">
        <v>43</v>
      </c>
      <c r="C113" s="924" t="s">
        <v>162</v>
      </c>
      <c r="D113" s="924" t="s">
        <v>955</v>
      </c>
      <c r="E113" s="924" t="s">
        <v>984</v>
      </c>
      <c r="F113" s="924"/>
      <c r="G113" s="924">
        <v>1</v>
      </c>
    </row>
    <row r="114" spans="1:7" x14ac:dyDescent="0.35">
      <c r="A114" s="928" t="str">
        <f t="shared" si="4"/>
        <v>MassDOT - Highway &amp; Turnpike Divisions44</v>
      </c>
      <c r="B114" s="928">
        <v>44</v>
      </c>
      <c r="C114" s="924" t="s">
        <v>162</v>
      </c>
      <c r="D114" s="924" t="s">
        <v>956</v>
      </c>
      <c r="E114" s="924" t="s">
        <v>986</v>
      </c>
      <c r="F114" s="924"/>
      <c r="G114" s="924">
        <v>1</v>
      </c>
    </row>
    <row r="115" spans="1:7" x14ac:dyDescent="0.35">
      <c r="A115" s="928" t="str">
        <f t="shared" si="4"/>
        <v>MassDOT - Highway &amp; Turnpike Divisions45</v>
      </c>
      <c r="B115" s="928">
        <v>45</v>
      </c>
      <c r="C115" s="924" t="s">
        <v>162</v>
      </c>
      <c r="D115" s="924" t="s">
        <v>956</v>
      </c>
      <c r="E115" s="924" t="s">
        <v>979</v>
      </c>
      <c r="F115" s="924"/>
      <c r="G115" s="924">
        <v>1</v>
      </c>
    </row>
    <row r="116" spans="1:7" x14ac:dyDescent="0.35">
      <c r="A116" s="928" t="str">
        <f t="shared" si="4"/>
        <v>MassDOT - Highway &amp; Turnpike Divisions46</v>
      </c>
      <c r="B116" s="928">
        <v>46</v>
      </c>
      <c r="C116" s="924" t="s">
        <v>162</v>
      </c>
      <c r="D116" s="924" t="s">
        <v>956</v>
      </c>
      <c r="E116" s="924" t="s">
        <v>821</v>
      </c>
      <c r="F116" s="924"/>
      <c r="G116" s="924">
        <v>1</v>
      </c>
    </row>
    <row r="117" spans="1:7" x14ac:dyDescent="0.35">
      <c r="A117" s="928" t="str">
        <f t="shared" si="4"/>
        <v>MassDOT - Highway &amp; Turnpike Divisions47</v>
      </c>
      <c r="B117" s="928">
        <v>47</v>
      </c>
      <c r="C117" s="924" t="s">
        <v>162</v>
      </c>
      <c r="D117" s="924" t="s">
        <v>956</v>
      </c>
      <c r="E117" s="924" t="s">
        <v>980</v>
      </c>
      <c r="F117" s="924"/>
      <c r="G117" s="924">
        <v>1</v>
      </c>
    </row>
    <row r="118" spans="1:7" x14ac:dyDescent="0.35">
      <c r="A118" s="928" t="str">
        <f t="shared" si="4"/>
        <v>MassDOT - Highway &amp; Turnpike Divisions48</v>
      </c>
      <c r="B118" s="928">
        <v>48</v>
      </c>
      <c r="C118" s="924" t="s">
        <v>162</v>
      </c>
      <c r="D118" s="924" t="s">
        <v>956</v>
      </c>
      <c r="E118" s="924" t="s">
        <v>981</v>
      </c>
      <c r="F118" s="924"/>
      <c r="G118" s="924"/>
    </row>
    <row r="119" spans="1:7" x14ac:dyDescent="0.35">
      <c r="A119" s="928" t="str">
        <f t="shared" si="4"/>
        <v>MassDOT - Highway &amp; Turnpike Divisions49</v>
      </c>
      <c r="B119" s="928">
        <v>49</v>
      </c>
      <c r="C119" s="924" t="s">
        <v>162</v>
      </c>
      <c r="D119" s="924" t="s">
        <v>956</v>
      </c>
      <c r="E119" s="924" t="s">
        <v>982</v>
      </c>
      <c r="F119" s="924"/>
      <c r="G119" s="924"/>
    </row>
    <row r="120" spans="1:7" x14ac:dyDescent="0.35">
      <c r="A120" s="928" t="str">
        <f t="shared" si="4"/>
        <v>MassDOT - Highway &amp; Turnpike Divisions50</v>
      </c>
      <c r="B120" s="928">
        <v>50</v>
      </c>
      <c r="C120" s="924" t="s">
        <v>162</v>
      </c>
      <c r="D120" s="924" t="s">
        <v>957</v>
      </c>
      <c r="E120" s="924" t="s">
        <v>986</v>
      </c>
      <c r="F120" s="924"/>
      <c r="G120" s="924">
        <v>1</v>
      </c>
    </row>
    <row r="121" spans="1:7" x14ac:dyDescent="0.35">
      <c r="A121" s="928" t="str">
        <f t="shared" si="4"/>
        <v>MassDOT - Highway &amp; Turnpike Divisions51</v>
      </c>
      <c r="B121" s="928">
        <v>51</v>
      </c>
      <c r="C121" s="924" t="s">
        <v>162</v>
      </c>
      <c r="D121" s="924" t="s">
        <v>957</v>
      </c>
      <c r="E121" s="924" t="s">
        <v>979</v>
      </c>
      <c r="F121" s="924"/>
      <c r="G121" s="924">
        <v>1</v>
      </c>
    </row>
    <row r="122" spans="1:7" x14ac:dyDescent="0.35">
      <c r="A122" s="928" t="str">
        <f t="shared" si="4"/>
        <v>MassDOT - Highway &amp; Turnpike Divisions52</v>
      </c>
      <c r="B122" s="928">
        <v>52</v>
      </c>
      <c r="C122" s="924" t="s">
        <v>162</v>
      </c>
      <c r="D122" s="924" t="s">
        <v>957</v>
      </c>
      <c r="E122" s="924" t="s">
        <v>821</v>
      </c>
      <c r="F122" s="924"/>
      <c r="G122" s="924">
        <v>1</v>
      </c>
    </row>
    <row r="123" spans="1:7" x14ac:dyDescent="0.35">
      <c r="A123" s="928" t="str">
        <f t="shared" si="4"/>
        <v>MassDOT - Highway &amp; Turnpike Divisions53</v>
      </c>
      <c r="B123" s="928">
        <v>53</v>
      </c>
      <c r="C123" s="924" t="s">
        <v>162</v>
      </c>
      <c r="D123" s="924" t="s">
        <v>957</v>
      </c>
      <c r="E123" s="924" t="s">
        <v>980</v>
      </c>
      <c r="F123" s="924"/>
      <c r="G123" s="924">
        <v>1</v>
      </c>
    </row>
    <row r="124" spans="1:7" x14ac:dyDescent="0.35">
      <c r="A124" s="928" t="str">
        <f t="shared" si="4"/>
        <v>MassDOT - Highway &amp; Turnpike Divisions54</v>
      </c>
      <c r="B124" s="928">
        <v>54</v>
      </c>
      <c r="C124" s="924" t="s">
        <v>162</v>
      </c>
      <c r="D124" s="924" t="s">
        <v>957</v>
      </c>
      <c r="E124" s="924" t="s">
        <v>981</v>
      </c>
      <c r="F124" s="924"/>
      <c r="G124" s="924"/>
    </row>
    <row r="125" spans="1:7" x14ac:dyDescent="0.35">
      <c r="A125" s="928" t="str">
        <f t="shared" si="4"/>
        <v>MassDOT - Highway &amp; Turnpike Divisions55</v>
      </c>
      <c r="B125" s="928">
        <v>55</v>
      </c>
      <c r="C125" s="924" t="s">
        <v>162</v>
      </c>
      <c r="D125" s="924" t="s">
        <v>957</v>
      </c>
      <c r="E125" s="924" t="s">
        <v>982</v>
      </c>
      <c r="F125" s="924"/>
      <c r="G125" s="924"/>
    </row>
    <row r="126" spans="1:7" x14ac:dyDescent="0.35">
      <c r="A126" s="928" t="str">
        <f t="shared" si="4"/>
        <v>MassDOT - Highway &amp; Turnpike Divisions56</v>
      </c>
      <c r="B126" s="928">
        <v>56</v>
      </c>
      <c r="C126" s="924" t="s">
        <v>162</v>
      </c>
      <c r="D126" s="924" t="s">
        <v>958</v>
      </c>
      <c r="E126" s="924" t="s">
        <v>986</v>
      </c>
      <c r="F126" s="924"/>
      <c r="G126" s="924">
        <v>1</v>
      </c>
    </row>
    <row r="127" spans="1:7" x14ac:dyDescent="0.35">
      <c r="A127" s="928" t="str">
        <f t="shared" ref="A127:A158" si="5">C127&amp;B127</f>
        <v>MassDOT - Highway &amp; Turnpike Divisions57</v>
      </c>
      <c r="B127" s="928">
        <v>57</v>
      </c>
      <c r="C127" s="924" t="s">
        <v>162</v>
      </c>
      <c r="D127" s="924" t="s">
        <v>958</v>
      </c>
      <c r="E127" s="924" t="s">
        <v>979</v>
      </c>
      <c r="F127" s="924"/>
      <c r="G127" s="924">
        <v>1</v>
      </c>
    </row>
    <row r="128" spans="1:7" x14ac:dyDescent="0.35">
      <c r="A128" s="928" t="str">
        <f t="shared" si="5"/>
        <v>MassDOT - Highway &amp; Turnpike Divisions58</v>
      </c>
      <c r="B128" s="928">
        <v>58</v>
      </c>
      <c r="C128" s="924" t="s">
        <v>162</v>
      </c>
      <c r="D128" s="924" t="s">
        <v>958</v>
      </c>
      <c r="E128" s="924" t="s">
        <v>821</v>
      </c>
      <c r="F128" s="924"/>
      <c r="G128" s="924">
        <v>1</v>
      </c>
    </row>
    <row r="129" spans="1:7" x14ac:dyDescent="0.35">
      <c r="A129" s="928" t="str">
        <f t="shared" si="5"/>
        <v>MassDOT - Highway &amp; Turnpike Divisions59</v>
      </c>
      <c r="B129" s="928">
        <v>59</v>
      </c>
      <c r="C129" s="924" t="s">
        <v>162</v>
      </c>
      <c r="D129" s="924" t="s">
        <v>958</v>
      </c>
      <c r="E129" s="924" t="s">
        <v>980</v>
      </c>
      <c r="F129" s="924"/>
      <c r="G129" s="924">
        <v>1</v>
      </c>
    </row>
    <row r="130" spans="1:7" x14ac:dyDescent="0.35">
      <c r="A130" s="928" t="str">
        <f t="shared" si="5"/>
        <v>MassDOT - Highway &amp; Turnpike Divisions60</v>
      </c>
      <c r="B130" s="928">
        <v>60</v>
      </c>
      <c r="C130" s="924" t="s">
        <v>162</v>
      </c>
      <c r="D130" s="924" t="s">
        <v>958</v>
      </c>
      <c r="E130" s="924" t="s">
        <v>981</v>
      </c>
      <c r="F130" s="924"/>
      <c r="G130" s="924"/>
    </row>
    <row r="131" spans="1:7" x14ac:dyDescent="0.35">
      <c r="A131" s="928" t="str">
        <f t="shared" si="5"/>
        <v>MassDOT - Highway &amp; Turnpike Divisions61</v>
      </c>
      <c r="B131" s="928">
        <v>61</v>
      </c>
      <c r="C131" s="924" t="s">
        <v>162</v>
      </c>
      <c r="D131" s="924" t="s">
        <v>958</v>
      </c>
      <c r="E131" s="924" t="s">
        <v>982</v>
      </c>
      <c r="F131" s="924"/>
      <c r="G131" s="924"/>
    </row>
    <row r="132" spans="1:7" x14ac:dyDescent="0.35">
      <c r="A132" s="928" t="str">
        <f t="shared" si="5"/>
        <v>MassDOT - Highway &amp; Turnpike Divisions62</v>
      </c>
      <c r="B132" s="928">
        <v>62</v>
      </c>
      <c r="C132" s="924" t="s">
        <v>162</v>
      </c>
      <c r="D132" s="924" t="s">
        <v>958</v>
      </c>
      <c r="E132" s="924" t="s">
        <v>984</v>
      </c>
      <c r="F132" s="924"/>
      <c r="G132" s="924">
        <v>1</v>
      </c>
    </row>
    <row r="133" spans="1:7" x14ac:dyDescent="0.35">
      <c r="A133" s="928" t="str">
        <f t="shared" si="5"/>
        <v>MassDOT - Highway &amp; Turnpike Divisions63</v>
      </c>
      <c r="B133" s="928">
        <v>63</v>
      </c>
      <c r="C133" s="924" t="s">
        <v>162</v>
      </c>
      <c r="D133" s="924" t="s">
        <v>959</v>
      </c>
      <c r="E133" s="924" t="s">
        <v>986</v>
      </c>
      <c r="F133" s="924"/>
      <c r="G133" s="924">
        <v>1</v>
      </c>
    </row>
    <row r="134" spans="1:7" x14ac:dyDescent="0.35">
      <c r="A134" s="928" t="str">
        <f t="shared" si="5"/>
        <v>MassDOT - Highway &amp; Turnpike Divisions64</v>
      </c>
      <c r="B134" s="928">
        <v>64</v>
      </c>
      <c r="C134" s="924" t="s">
        <v>162</v>
      </c>
      <c r="D134" s="924" t="s">
        <v>959</v>
      </c>
      <c r="E134" s="924" t="s">
        <v>979</v>
      </c>
      <c r="F134" s="924"/>
      <c r="G134" s="924">
        <v>1</v>
      </c>
    </row>
    <row r="135" spans="1:7" x14ac:dyDescent="0.35">
      <c r="A135" s="928" t="str">
        <f t="shared" si="5"/>
        <v>MassDOT - Highway &amp; Turnpike Divisions65</v>
      </c>
      <c r="B135" s="928">
        <v>65</v>
      </c>
      <c r="C135" s="924" t="s">
        <v>162</v>
      </c>
      <c r="D135" s="924" t="s">
        <v>959</v>
      </c>
      <c r="E135" s="924" t="s">
        <v>821</v>
      </c>
      <c r="F135" s="924"/>
      <c r="G135" s="924">
        <v>1</v>
      </c>
    </row>
    <row r="136" spans="1:7" x14ac:dyDescent="0.35">
      <c r="A136" s="928" t="str">
        <f t="shared" si="5"/>
        <v>MassDOT - Highway &amp; Turnpike Divisions66</v>
      </c>
      <c r="B136" s="928">
        <v>66</v>
      </c>
      <c r="C136" s="924" t="s">
        <v>162</v>
      </c>
      <c r="D136" s="924" t="s">
        <v>959</v>
      </c>
      <c r="E136" s="924" t="s">
        <v>980</v>
      </c>
      <c r="F136" s="924"/>
      <c r="G136" s="924">
        <v>1</v>
      </c>
    </row>
    <row r="137" spans="1:7" x14ac:dyDescent="0.35">
      <c r="A137" s="928" t="str">
        <f t="shared" si="5"/>
        <v>MassDOT - Highway &amp; Turnpike Divisions67</v>
      </c>
      <c r="B137" s="928">
        <v>67</v>
      </c>
      <c r="C137" s="924" t="s">
        <v>162</v>
      </c>
      <c r="D137" s="924" t="s">
        <v>959</v>
      </c>
      <c r="E137" s="924" t="s">
        <v>981</v>
      </c>
      <c r="F137" s="924"/>
      <c r="G137" s="924"/>
    </row>
    <row r="138" spans="1:7" x14ac:dyDescent="0.35">
      <c r="A138" s="928" t="str">
        <f t="shared" si="5"/>
        <v>MassDOT - Highway &amp; Turnpike Divisions68</v>
      </c>
      <c r="B138" s="928">
        <v>68</v>
      </c>
      <c r="C138" s="924" t="s">
        <v>162</v>
      </c>
      <c r="D138" s="924" t="s">
        <v>959</v>
      </c>
      <c r="E138" s="924" t="s">
        <v>982</v>
      </c>
      <c r="F138" s="924"/>
      <c r="G138" s="924"/>
    </row>
    <row r="139" spans="1:7" x14ac:dyDescent="0.35">
      <c r="A139" s="928" t="str">
        <f t="shared" si="5"/>
        <v>MassDOT - Highway &amp; Turnpike Divisions69</v>
      </c>
      <c r="B139" s="928">
        <v>69</v>
      </c>
      <c r="C139" s="924" t="s">
        <v>162</v>
      </c>
      <c r="D139" s="924" t="s">
        <v>959</v>
      </c>
      <c r="E139" s="924" t="s">
        <v>984</v>
      </c>
      <c r="F139" s="924"/>
      <c r="G139" s="924">
        <v>1</v>
      </c>
    </row>
    <row r="140" spans="1:7" x14ac:dyDescent="0.35">
      <c r="A140" s="928" t="str">
        <f t="shared" si="5"/>
        <v>MassDOT - Highway &amp; Turnpike Divisions70</v>
      </c>
      <c r="B140" s="928">
        <v>70</v>
      </c>
      <c r="C140" s="924" t="s">
        <v>162</v>
      </c>
      <c r="D140" s="924" t="s">
        <v>960</v>
      </c>
      <c r="E140" s="924" t="s">
        <v>986</v>
      </c>
      <c r="F140" s="924"/>
      <c r="G140" s="924">
        <v>1</v>
      </c>
    </row>
    <row r="141" spans="1:7" x14ac:dyDescent="0.35">
      <c r="A141" s="928" t="str">
        <f t="shared" si="5"/>
        <v>MassDOT - Highway &amp; Turnpike Divisions71</v>
      </c>
      <c r="B141" s="928">
        <v>71</v>
      </c>
      <c r="C141" s="924" t="s">
        <v>162</v>
      </c>
      <c r="D141" s="924" t="s">
        <v>960</v>
      </c>
      <c r="E141" s="924" t="s">
        <v>979</v>
      </c>
      <c r="F141" s="924"/>
      <c r="G141" s="924">
        <v>1</v>
      </c>
    </row>
    <row r="142" spans="1:7" x14ac:dyDescent="0.35">
      <c r="A142" s="928" t="str">
        <f t="shared" si="5"/>
        <v>MassDOT - Highway &amp; Turnpike Divisions72</v>
      </c>
      <c r="B142" s="928">
        <v>72</v>
      </c>
      <c r="C142" s="924" t="s">
        <v>162</v>
      </c>
      <c r="D142" s="924" t="s">
        <v>960</v>
      </c>
      <c r="E142" s="924" t="s">
        <v>821</v>
      </c>
      <c r="F142" s="924"/>
      <c r="G142" s="924">
        <v>1</v>
      </c>
    </row>
    <row r="143" spans="1:7" x14ac:dyDescent="0.35">
      <c r="A143" s="928" t="str">
        <f t="shared" si="5"/>
        <v>MassDOT - Highway &amp; Turnpike Divisions73</v>
      </c>
      <c r="B143" s="928">
        <v>73</v>
      </c>
      <c r="C143" s="924" t="s">
        <v>162</v>
      </c>
      <c r="D143" s="924" t="s">
        <v>960</v>
      </c>
      <c r="E143" s="924" t="s">
        <v>980</v>
      </c>
      <c r="F143" s="924"/>
      <c r="G143" s="924">
        <v>1</v>
      </c>
    </row>
    <row r="144" spans="1:7" x14ac:dyDescent="0.35">
      <c r="A144" s="928" t="str">
        <f t="shared" si="5"/>
        <v>MassDOT - Highway &amp; Turnpike Divisions74</v>
      </c>
      <c r="B144" s="928">
        <v>74</v>
      </c>
      <c r="C144" s="924" t="s">
        <v>162</v>
      </c>
      <c r="D144" s="924" t="s">
        <v>960</v>
      </c>
      <c r="E144" s="924" t="s">
        <v>981</v>
      </c>
      <c r="F144" s="924"/>
      <c r="G144" s="924"/>
    </row>
    <row r="145" spans="1:7" x14ac:dyDescent="0.35">
      <c r="A145" s="928" t="str">
        <f t="shared" si="5"/>
        <v>MassDOT - Highway &amp; Turnpike Divisions75</v>
      </c>
      <c r="B145" s="928">
        <v>75</v>
      </c>
      <c r="C145" s="924" t="s">
        <v>162</v>
      </c>
      <c r="D145" s="924" t="s">
        <v>960</v>
      </c>
      <c r="E145" s="924" t="s">
        <v>982</v>
      </c>
      <c r="F145" s="924"/>
      <c r="G145" s="924"/>
    </row>
    <row r="146" spans="1:7" x14ac:dyDescent="0.35">
      <c r="A146" s="928" t="str">
        <f t="shared" si="5"/>
        <v>MassDOT - Highway &amp; Turnpike Divisions76</v>
      </c>
      <c r="B146" s="928">
        <v>76</v>
      </c>
      <c r="C146" s="924" t="s">
        <v>162</v>
      </c>
      <c r="D146" s="924" t="s">
        <v>960</v>
      </c>
      <c r="E146" s="924" t="s">
        <v>984</v>
      </c>
      <c r="F146" s="924"/>
      <c r="G146" s="924">
        <v>1</v>
      </c>
    </row>
    <row r="147" spans="1:7" x14ac:dyDescent="0.35">
      <c r="A147" s="928" t="str">
        <f t="shared" si="5"/>
        <v>MassDOT - Highway &amp; Turnpike Divisions77</v>
      </c>
      <c r="B147" s="928">
        <v>77</v>
      </c>
      <c r="C147" s="924" t="s">
        <v>162</v>
      </c>
      <c r="D147" s="924" t="s">
        <v>961</v>
      </c>
      <c r="E147" s="924" t="s">
        <v>984</v>
      </c>
      <c r="F147" s="924"/>
      <c r="G147" s="924">
        <v>1</v>
      </c>
    </row>
    <row r="148" spans="1:7" x14ac:dyDescent="0.35">
      <c r="A148" s="928" t="str">
        <f t="shared" si="5"/>
        <v>MassDOT - Highway &amp; Turnpike Divisions78</v>
      </c>
      <c r="B148" s="928">
        <v>78</v>
      </c>
      <c r="C148" s="924" t="s">
        <v>162</v>
      </c>
      <c r="D148" s="924" t="s">
        <v>962</v>
      </c>
      <c r="E148" s="924" t="s">
        <v>986</v>
      </c>
      <c r="F148" s="924"/>
      <c r="G148" s="924">
        <v>1</v>
      </c>
    </row>
    <row r="149" spans="1:7" x14ac:dyDescent="0.35">
      <c r="A149" s="928" t="str">
        <f t="shared" si="5"/>
        <v>MassDOT - Highway &amp; Turnpike Divisions79</v>
      </c>
      <c r="B149" s="928">
        <v>79</v>
      </c>
      <c r="C149" s="924" t="s">
        <v>162</v>
      </c>
      <c r="D149" s="924" t="s">
        <v>962</v>
      </c>
      <c r="E149" s="924" t="s">
        <v>979</v>
      </c>
      <c r="F149" s="924"/>
      <c r="G149" s="924">
        <v>1</v>
      </c>
    </row>
    <row r="150" spans="1:7" x14ac:dyDescent="0.35">
      <c r="A150" s="928" t="str">
        <f t="shared" si="5"/>
        <v>MassDOT - Highway &amp; Turnpike Divisions80</v>
      </c>
      <c r="B150" s="928">
        <v>80</v>
      </c>
      <c r="C150" s="924" t="s">
        <v>162</v>
      </c>
      <c r="D150" s="924" t="s">
        <v>962</v>
      </c>
      <c r="E150" s="924" t="s">
        <v>821</v>
      </c>
      <c r="F150" s="924"/>
      <c r="G150" s="924">
        <v>1</v>
      </c>
    </row>
    <row r="151" spans="1:7" x14ac:dyDescent="0.35">
      <c r="A151" s="928" t="str">
        <f t="shared" si="5"/>
        <v>MassDOT - Highway &amp; Turnpike Divisions81</v>
      </c>
      <c r="B151" s="928">
        <v>81</v>
      </c>
      <c r="C151" s="924" t="s">
        <v>162</v>
      </c>
      <c r="D151" s="924" t="s">
        <v>962</v>
      </c>
      <c r="E151" s="924" t="s">
        <v>980</v>
      </c>
      <c r="F151" s="924"/>
      <c r="G151" s="924">
        <v>1</v>
      </c>
    </row>
    <row r="152" spans="1:7" x14ac:dyDescent="0.35">
      <c r="A152" s="928" t="str">
        <f t="shared" si="5"/>
        <v>MassDOT - Highway &amp; Turnpike Divisions82</v>
      </c>
      <c r="B152" s="928">
        <v>82</v>
      </c>
      <c r="C152" s="924" t="s">
        <v>162</v>
      </c>
      <c r="D152" s="924" t="s">
        <v>962</v>
      </c>
      <c r="E152" s="924" t="s">
        <v>981</v>
      </c>
      <c r="F152" s="924"/>
      <c r="G152" s="924"/>
    </row>
    <row r="153" spans="1:7" x14ac:dyDescent="0.35">
      <c r="A153" s="928" t="str">
        <f t="shared" si="5"/>
        <v>MassDOT - Highway &amp; Turnpike Divisions83</v>
      </c>
      <c r="B153" s="928">
        <v>83</v>
      </c>
      <c r="C153" s="924" t="s">
        <v>162</v>
      </c>
      <c r="D153" s="924" t="s">
        <v>962</v>
      </c>
      <c r="E153" s="924" t="s">
        <v>982</v>
      </c>
      <c r="F153" s="924"/>
      <c r="G153" s="924"/>
    </row>
    <row r="154" spans="1:7" x14ac:dyDescent="0.35">
      <c r="A154" s="928" t="str">
        <f t="shared" si="5"/>
        <v>MassDOT - Highway &amp; Turnpike Divisions84</v>
      </c>
      <c r="B154" s="928">
        <v>84</v>
      </c>
      <c r="C154" s="924" t="s">
        <v>162</v>
      </c>
      <c r="D154" s="924" t="s">
        <v>963</v>
      </c>
      <c r="E154" s="924" t="s">
        <v>986</v>
      </c>
      <c r="F154" s="924"/>
      <c r="G154" s="924">
        <v>1</v>
      </c>
    </row>
    <row r="155" spans="1:7" x14ac:dyDescent="0.35">
      <c r="A155" s="928" t="str">
        <f t="shared" si="5"/>
        <v>MassDOT - Highway &amp; Turnpike Divisions85</v>
      </c>
      <c r="B155" s="928">
        <v>85</v>
      </c>
      <c r="C155" s="924" t="s">
        <v>162</v>
      </c>
      <c r="D155" s="924" t="s">
        <v>963</v>
      </c>
      <c r="E155" s="924" t="s">
        <v>979</v>
      </c>
      <c r="F155" s="924"/>
      <c r="G155" s="924">
        <v>1</v>
      </c>
    </row>
    <row r="156" spans="1:7" x14ac:dyDescent="0.35">
      <c r="A156" s="928" t="str">
        <f t="shared" si="5"/>
        <v>MassDOT - Highway &amp; Turnpike Divisions86</v>
      </c>
      <c r="B156" s="928">
        <v>86</v>
      </c>
      <c r="C156" s="924" t="s">
        <v>162</v>
      </c>
      <c r="D156" s="924" t="s">
        <v>963</v>
      </c>
      <c r="E156" s="924" t="s">
        <v>821</v>
      </c>
      <c r="F156" s="924"/>
      <c r="G156" s="924">
        <v>1</v>
      </c>
    </row>
    <row r="157" spans="1:7" x14ac:dyDescent="0.35">
      <c r="A157" s="928" t="str">
        <f t="shared" si="5"/>
        <v>MassDOT - Highway &amp; Turnpike Divisions87</v>
      </c>
      <c r="B157" s="928">
        <v>87</v>
      </c>
      <c r="C157" s="924" t="s">
        <v>162</v>
      </c>
      <c r="D157" s="924" t="s">
        <v>963</v>
      </c>
      <c r="E157" s="924" t="s">
        <v>980</v>
      </c>
      <c r="F157" s="924"/>
      <c r="G157" s="924">
        <v>1</v>
      </c>
    </row>
    <row r="158" spans="1:7" x14ac:dyDescent="0.35">
      <c r="A158" s="928" t="str">
        <f t="shared" si="5"/>
        <v>MassDOT - Highway &amp; Turnpike Divisions88</v>
      </c>
      <c r="B158" s="928">
        <v>88</v>
      </c>
      <c r="C158" s="924" t="s">
        <v>162</v>
      </c>
      <c r="D158" s="924" t="s">
        <v>963</v>
      </c>
      <c r="E158" s="924" t="s">
        <v>981</v>
      </c>
      <c r="F158" s="924"/>
      <c r="G158" s="924"/>
    </row>
    <row r="159" spans="1:7" x14ac:dyDescent="0.35">
      <c r="A159" s="928" t="str">
        <f t="shared" ref="A159:A168" si="6">C159&amp;B159</f>
        <v>MassDOT - Highway &amp; Turnpike Divisions89</v>
      </c>
      <c r="B159" s="928">
        <v>89</v>
      </c>
      <c r="C159" s="924" t="s">
        <v>162</v>
      </c>
      <c r="D159" s="924" t="s">
        <v>963</v>
      </c>
      <c r="E159" s="924" t="s">
        <v>982</v>
      </c>
      <c r="F159" s="924"/>
      <c r="G159" s="924"/>
    </row>
    <row r="160" spans="1:7" x14ac:dyDescent="0.35">
      <c r="A160" s="928" t="str">
        <f t="shared" si="6"/>
        <v>MassDOT - Highway &amp; Turnpike Divisions90</v>
      </c>
      <c r="B160" s="928">
        <v>90</v>
      </c>
      <c r="C160" s="924" t="s">
        <v>162</v>
      </c>
      <c r="D160" s="924" t="s">
        <v>963</v>
      </c>
      <c r="E160" s="924" t="s">
        <v>984</v>
      </c>
      <c r="F160" s="924"/>
      <c r="G160" s="924">
        <v>1</v>
      </c>
    </row>
    <row r="161" spans="1:7" x14ac:dyDescent="0.35">
      <c r="A161" s="928" t="str">
        <f t="shared" si="6"/>
        <v>MassDOT - Highway &amp; Turnpike Divisions91</v>
      </c>
      <c r="B161" s="928">
        <v>91</v>
      </c>
      <c r="C161" s="924" t="s">
        <v>162</v>
      </c>
      <c r="D161" s="924" t="s">
        <v>964</v>
      </c>
      <c r="E161" s="924" t="s">
        <v>986</v>
      </c>
      <c r="F161" s="924"/>
      <c r="G161" s="924">
        <v>1</v>
      </c>
    </row>
    <row r="162" spans="1:7" x14ac:dyDescent="0.35">
      <c r="A162" s="928" t="str">
        <f t="shared" si="6"/>
        <v>MassDOT - Highway &amp; Turnpike Divisions92</v>
      </c>
      <c r="B162" s="928">
        <v>92</v>
      </c>
      <c r="C162" s="924" t="s">
        <v>162</v>
      </c>
      <c r="D162" s="924" t="s">
        <v>964</v>
      </c>
      <c r="E162" s="924" t="s">
        <v>979</v>
      </c>
      <c r="F162" s="924"/>
      <c r="G162" s="924">
        <v>1</v>
      </c>
    </row>
    <row r="163" spans="1:7" x14ac:dyDescent="0.35">
      <c r="A163" s="928" t="str">
        <f t="shared" si="6"/>
        <v>MassDOT - Highway &amp; Turnpike Divisions93</v>
      </c>
      <c r="B163" s="928">
        <v>93</v>
      </c>
      <c r="C163" s="924" t="s">
        <v>162</v>
      </c>
      <c r="D163" s="924" t="s">
        <v>964</v>
      </c>
      <c r="E163" s="924" t="s">
        <v>821</v>
      </c>
      <c r="F163" s="924"/>
      <c r="G163" s="924">
        <v>1</v>
      </c>
    </row>
    <row r="164" spans="1:7" x14ac:dyDescent="0.35">
      <c r="A164" s="928" t="str">
        <f t="shared" si="6"/>
        <v>MassDOT - Highway &amp; Turnpike Divisions94</v>
      </c>
      <c r="B164" s="928">
        <v>94</v>
      </c>
      <c r="C164" s="924" t="s">
        <v>162</v>
      </c>
      <c r="D164" s="924" t="s">
        <v>964</v>
      </c>
      <c r="E164" s="924" t="s">
        <v>980</v>
      </c>
      <c r="F164" s="924"/>
      <c r="G164" s="924">
        <v>1</v>
      </c>
    </row>
    <row r="165" spans="1:7" x14ac:dyDescent="0.35">
      <c r="A165" s="928" t="str">
        <f t="shared" si="6"/>
        <v>MassDOT - Highway &amp; Turnpike Divisions95</v>
      </c>
      <c r="B165" s="928">
        <v>95</v>
      </c>
      <c r="C165" s="924" t="s">
        <v>162</v>
      </c>
      <c r="D165" s="924" t="s">
        <v>964</v>
      </c>
      <c r="E165" s="924" t="s">
        <v>981</v>
      </c>
      <c r="F165" s="924"/>
      <c r="G165" s="924">
        <v>1</v>
      </c>
    </row>
    <row r="166" spans="1:7" x14ac:dyDescent="0.35">
      <c r="A166" s="928" t="str">
        <f t="shared" si="6"/>
        <v>MassDOT - Highway &amp; Turnpike Divisions96</v>
      </c>
      <c r="B166" s="928">
        <v>96</v>
      </c>
      <c r="C166" s="924" t="s">
        <v>162</v>
      </c>
      <c r="D166" s="924" t="s">
        <v>964</v>
      </c>
      <c r="E166" s="924" t="s">
        <v>982</v>
      </c>
      <c r="F166" s="924"/>
      <c r="G166" s="924">
        <v>1</v>
      </c>
    </row>
    <row r="167" spans="1:7" x14ac:dyDescent="0.35">
      <c r="A167" s="928" t="str">
        <f t="shared" si="6"/>
        <v>North Shore Community College1</v>
      </c>
      <c r="B167" s="928">
        <v>1</v>
      </c>
      <c r="C167" s="924" t="s">
        <v>1809</v>
      </c>
      <c r="D167" s="925" t="s">
        <v>556</v>
      </c>
      <c r="E167" s="924" t="s">
        <v>966</v>
      </c>
      <c r="F167" s="924" t="s">
        <v>992</v>
      </c>
      <c r="G167" s="924">
        <v>2</v>
      </c>
    </row>
    <row r="168" spans="1:7" x14ac:dyDescent="0.35">
      <c r="A168" s="928" t="str">
        <f t="shared" si="6"/>
        <v>North Shore Community College2</v>
      </c>
      <c r="B168" s="928">
        <v>2</v>
      </c>
      <c r="C168" s="924" t="s">
        <v>1809</v>
      </c>
      <c r="D168" s="925" t="s">
        <v>556</v>
      </c>
      <c r="E168" s="924" t="s">
        <v>966</v>
      </c>
      <c r="F168" s="924" t="s">
        <v>993</v>
      </c>
      <c r="G168" s="924">
        <v>1</v>
      </c>
    </row>
    <row r="169" spans="1:7" x14ac:dyDescent="0.35">
      <c r="A169" s="928" t="str">
        <f t="shared" ref="A169:A174" si="7">C169&amp;B169</f>
        <v>North Shore Community College3</v>
      </c>
      <c r="B169" s="928">
        <v>3</v>
      </c>
      <c r="C169" s="924" t="s">
        <v>1809</v>
      </c>
      <c r="D169" s="924" t="s">
        <v>556</v>
      </c>
      <c r="E169" s="924" t="s">
        <v>819</v>
      </c>
      <c r="F169" s="924" t="s">
        <v>992</v>
      </c>
      <c r="G169" s="924">
        <v>2</v>
      </c>
    </row>
    <row r="170" spans="1:7" x14ac:dyDescent="0.35">
      <c r="A170" s="928" t="str">
        <f t="shared" si="7"/>
        <v>North Shore Community College4</v>
      </c>
      <c r="B170" s="928">
        <v>4</v>
      </c>
      <c r="C170" s="924" t="s">
        <v>1809</v>
      </c>
      <c r="D170" s="924" t="s">
        <v>556</v>
      </c>
      <c r="E170" s="924" t="s">
        <v>822</v>
      </c>
      <c r="F170" s="924" t="s">
        <v>992</v>
      </c>
      <c r="G170" s="924">
        <v>1</v>
      </c>
    </row>
    <row r="171" spans="1:7" x14ac:dyDescent="0.35">
      <c r="A171" s="928" t="str">
        <f t="shared" si="7"/>
        <v>North Shore Community College5</v>
      </c>
      <c r="B171" s="928">
        <v>5</v>
      </c>
      <c r="C171" s="924" t="s">
        <v>1809</v>
      </c>
      <c r="D171" s="924" t="s">
        <v>556</v>
      </c>
      <c r="E171" s="924" t="s">
        <v>1996</v>
      </c>
      <c r="F171" s="924" t="s">
        <v>992</v>
      </c>
      <c r="G171" s="924">
        <v>1</v>
      </c>
    </row>
    <row r="172" spans="1:7" x14ac:dyDescent="0.35">
      <c r="A172" s="928" t="str">
        <f t="shared" si="7"/>
        <v>North Shore Community College6</v>
      </c>
      <c r="B172" s="928">
        <v>6</v>
      </c>
      <c r="C172" s="924" t="s">
        <v>1809</v>
      </c>
      <c r="D172" s="924" t="s">
        <v>556</v>
      </c>
      <c r="E172" s="924" t="s">
        <v>1997</v>
      </c>
      <c r="F172" s="924" t="s">
        <v>992</v>
      </c>
      <c r="G172" s="924">
        <v>1</v>
      </c>
    </row>
    <row r="173" spans="1:7" x14ac:dyDescent="0.35">
      <c r="A173" s="928" t="str">
        <f t="shared" si="7"/>
        <v>North Shore Community College7</v>
      </c>
      <c r="B173" s="928">
        <v>7</v>
      </c>
      <c r="C173" s="924" t="s">
        <v>1809</v>
      </c>
      <c r="D173" s="924" t="s">
        <v>556</v>
      </c>
      <c r="E173" s="924" t="s">
        <v>819</v>
      </c>
      <c r="F173" s="924" t="s">
        <v>992</v>
      </c>
      <c r="G173" s="924">
        <v>1</v>
      </c>
    </row>
    <row r="174" spans="1:7" x14ac:dyDescent="0.35">
      <c r="A174" s="928" t="str">
        <f t="shared" si="7"/>
        <v>North Shore Community College8</v>
      </c>
      <c r="B174" s="928">
        <v>8</v>
      </c>
      <c r="C174" s="924" t="s">
        <v>1809</v>
      </c>
      <c r="D174" s="924" t="s">
        <v>556</v>
      </c>
      <c r="E174" s="924" t="s">
        <v>822</v>
      </c>
      <c r="F174" s="924" t="s">
        <v>992</v>
      </c>
      <c r="G174" s="924">
        <v>2</v>
      </c>
    </row>
    <row r="175" spans="1:7" x14ac:dyDescent="0.35">
      <c r="A175" s="928" t="str">
        <f t="shared" ref="A175:A199" si="8">C175&amp;B175</f>
        <v>Springfield Technical Community College1</v>
      </c>
      <c r="B175" s="928">
        <v>1</v>
      </c>
      <c r="C175" s="924" t="s">
        <v>919</v>
      </c>
      <c r="D175" s="925" t="s">
        <v>559</v>
      </c>
      <c r="E175" s="925" t="s">
        <v>966</v>
      </c>
      <c r="F175" s="924"/>
      <c r="G175" s="924">
        <v>7</v>
      </c>
    </row>
    <row r="176" spans="1:7" x14ac:dyDescent="0.35">
      <c r="A176" s="928" t="str">
        <f t="shared" si="8"/>
        <v>Springfield Technical Community College2</v>
      </c>
      <c r="B176" s="928">
        <v>2</v>
      </c>
      <c r="C176" s="924" t="s">
        <v>919</v>
      </c>
      <c r="D176" s="925" t="s">
        <v>559</v>
      </c>
      <c r="E176" s="925" t="s">
        <v>970</v>
      </c>
      <c r="F176" s="924"/>
      <c r="G176" s="924">
        <v>1</v>
      </c>
    </row>
    <row r="177" spans="1:7" x14ac:dyDescent="0.35">
      <c r="A177" s="928" t="str">
        <f t="shared" si="8"/>
        <v>Springfield Technical Community College3</v>
      </c>
      <c r="B177" s="928">
        <v>3</v>
      </c>
      <c r="C177" s="924" t="s">
        <v>919</v>
      </c>
      <c r="D177" s="925" t="s">
        <v>559</v>
      </c>
      <c r="E177" s="925" t="s">
        <v>1701</v>
      </c>
      <c r="F177" s="924"/>
      <c r="G177" s="924">
        <v>1</v>
      </c>
    </row>
    <row r="178" spans="1:7" x14ac:dyDescent="0.35">
      <c r="A178" s="928" t="str">
        <f t="shared" si="8"/>
        <v>Springfield Technical Community College4</v>
      </c>
      <c r="B178" s="928">
        <v>4</v>
      </c>
      <c r="C178" s="924" t="s">
        <v>919</v>
      </c>
      <c r="D178" s="925" t="s">
        <v>559</v>
      </c>
      <c r="E178" s="925" t="s">
        <v>967</v>
      </c>
      <c r="F178" s="924"/>
      <c r="G178" s="924">
        <v>1</v>
      </c>
    </row>
    <row r="179" spans="1:7" x14ac:dyDescent="0.35">
      <c r="A179" s="928" t="str">
        <f t="shared" si="8"/>
        <v>UMass Amherst1</v>
      </c>
      <c r="B179" s="928">
        <v>1</v>
      </c>
      <c r="C179" s="924" t="s">
        <v>192</v>
      </c>
      <c r="D179" s="924" t="s">
        <v>1696</v>
      </c>
      <c r="E179" s="924" t="s">
        <v>820</v>
      </c>
      <c r="F179" s="924" t="s">
        <v>991</v>
      </c>
      <c r="G179" s="924">
        <v>2</v>
      </c>
    </row>
    <row r="180" spans="1:7" x14ac:dyDescent="0.35">
      <c r="A180" s="928" t="str">
        <f t="shared" si="8"/>
        <v>UMass Amherst2</v>
      </c>
      <c r="B180" s="928">
        <v>2</v>
      </c>
      <c r="C180" s="924" t="s">
        <v>192</v>
      </c>
      <c r="D180" s="924" t="s">
        <v>1696</v>
      </c>
      <c r="E180" s="924" t="s">
        <v>819</v>
      </c>
      <c r="F180" s="924" t="s">
        <v>991</v>
      </c>
      <c r="G180" s="924">
        <v>2</v>
      </c>
    </row>
    <row r="181" spans="1:7" x14ac:dyDescent="0.35">
      <c r="A181" s="928" t="str">
        <f t="shared" si="8"/>
        <v>UMass Amherst3</v>
      </c>
      <c r="B181" s="928">
        <v>3</v>
      </c>
      <c r="C181" s="924" t="s">
        <v>192</v>
      </c>
      <c r="D181" s="924" t="s">
        <v>1696</v>
      </c>
      <c r="E181" s="924" t="s">
        <v>968</v>
      </c>
      <c r="F181" s="924" t="s">
        <v>991</v>
      </c>
      <c r="G181" s="924">
        <v>1</v>
      </c>
    </row>
    <row r="182" spans="1:7" x14ac:dyDescent="0.35">
      <c r="A182" s="928" t="str">
        <f t="shared" si="8"/>
        <v>UMass Amherst4</v>
      </c>
      <c r="B182" s="928">
        <v>4</v>
      </c>
      <c r="C182" s="924" t="s">
        <v>192</v>
      </c>
      <c r="D182" s="924" t="s">
        <v>1696</v>
      </c>
      <c r="E182" s="924" t="s">
        <v>776</v>
      </c>
      <c r="F182" s="924" t="s">
        <v>829</v>
      </c>
      <c r="G182" s="924">
        <v>2</v>
      </c>
    </row>
    <row r="183" spans="1:7" x14ac:dyDescent="0.35">
      <c r="A183" s="928" t="str">
        <f t="shared" si="8"/>
        <v>UMass Amherst5</v>
      </c>
      <c r="B183" s="928">
        <v>5</v>
      </c>
      <c r="C183" s="924" t="s">
        <v>192</v>
      </c>
      <c r="D183" s="924" t="s">
        <v>1696</v>
      </c>
      <c r="E183" s="924" t="s">
        <v>822</v>
      </c>
      <c r="F183" s="924" t="s">
        <v>991</v>
      </c>
      <c r="G183" s="924">
        <v>2</v>
      </c>
    </row>
    <row r="184" spans="1:7" x14ac:dyDescent="0.35">
      <c r="A184" s="928" t="str">
        <f t="shared" si="8"/>
        <v>UMass Amherst6</v>
      </c>
      <c r="B184" s="928">
        <v>6</v>
      </c>
      <c r="C184" s="924" t="s">
        <v>192</v>
      </c>
      <c r="D184" s="924" t="s">
        <v>1696</v>
      </c>
      <c r="E184" s="924" t="s">
        <v>969</v>
      </c>
      <c r="F184" s="924" t="s">
        <v>991</v>
      </c>
      <c r="G184" s="924">
        <v>2</v>
      </c>
    </row>
    <row r="185" spans="1:7" x14ac:dyDescent="0.35">
      <c r="A185" s="928" t="str">
        <f t="shared" si="8"/>
        <v>UMass Amherst7</v>
      </c>
      <c r="B185" s="928">
        <v>7</v>
      </c>
      <c r="C185" s="924" t="s">
        <v>192</v>
      </c>
      <c r="D185" s="924" t="s">
        <v>1696</v>
      </c>
      <c r="E185" s="924" t="s">
        <v>970</v>
      </c>
      <c r="F185" s="924" t="s">
        <v>991</v>
      </c>
      <c r="G185" s="924">
        <v>2</v>
      </c>
    </row>
    <row r="186" spans="1:7" x14ac:dyDescent="0.35">
      <c r="A186" s="928" t="str">
        <f t="shared" si="8"/>
        <v>UMass Amherst8</v>
      </c>
      <c r="B186" s="928">
        <v>8</v>
      </c>
      <c r="C186" s="924" t="s">
        <v>192</v>
      </c>
      <c r="D186" s="924" t="s">
        <v>1697</v>
      </c>
      <c r="E186" s="924" t="s">
        <v>337</v>
      </c>
      <c r="F186" s="924" t="s">
        <v>1700</v>
      </c>
      <c r="G186" s="924">
        <v>1</v>
      </c>
    </row>
    <row r="187" spans="1:7" x14ac:dyDescent="0.35">
      <c r="A187" s="928" t="str">
        <f t="shared" si="8"/>
        <v>UMass Amherst9</v>
      </c>
      <c r="B187" s="928">
        <v>9</v>
      </c>
      <c r="C187" s="924" t="s">
        <v>192</v>
      </c>
      <c r="D187" s="924" t="s">
        <v>1697</v>
      </c>
      <c r="E187" s="924" t="s">
        <v>776</v>
      </c>
      <c r="F187" s="924" t="s">
        <v>829</v>
      </c>
      <c r="G187" s="924">
        <v>3</v>
      </c>
    </row>
    <row r="188" spans="1:7" x14ac:dyDescent="0.35">
      <c r="A188" s="928" t="str">
        <f t="shared" si="8"/>
        <v>UMass Amherst10</v>
      </c>
      <c r="B188" s="928">
        <v>10</v>
      </c>
      <c r="C188" s="924" t="s">
        <v>192</v>
      </c>
      <c r="D188" s="924" t="s">
        <v>1697</v>
      </c>
      <c r="E188" s="924" t="s">
        <v>776</v>
      </c>
      <c r="F188" s="924" t="s">
        <v>1998</v>
      </c>
      <c r="G188" s="924">
        <v>2</v>
      </c>
    </row>
    <row r="189" spans="1:7" x14ac:dyDescent="0.35">
      <c r="A189" s="928" t="str">
        <f t="shared" si="8"/>
        <v>UMass Amherst11</v>
      </c>
      <c r="B189" s="928">
        <v>11</v>
      </c>
      <c r="C189" s="924" t="s">
        <v>192</v>
      </c>
      <c r="D189" s="924" t="s">
        <v>1697</v>
      </c>
      <c r="E189" s="924" t="s">
        <v>1992</v>
      </c>
      <c r="F189" s="924" t="s">
        <v>1999</v>
      </c>
      <c r="G189" s="924">
        <v>1</v>
      </c>
    </row>
    <row r="190" spans="1:7" x14ac:dyDescent="0.35">
      <c r="A190" s="928" t="str">
        <f t="shared" si="8"/>
        <v>UMass Amherst12</v>
      </c>
      <c r="B190" s="928">
        <v>12</v>
      </c>
      <c r="C190" s="924" t="s">
        <v>192</v>
      </c>
      <c r="D190" s="924" t="s">
        <v>1696</v>
      </c>
      <c r="E190" s="924" t="s">
        <v>1993</v>
      </c>
      <c r="F190" s="924"/>
      <c r="G190" s="924">
        <v>1</v>
      </c>
    </row>
    <row r="191" spans="1:7" x14ac:dyDescent="0.35">
      <c r="A191" s="928" t="str">
        <f t="shared" si="8"/>
        <v>UMass Amherst13</v>
      </c>
      <c r="B191" s="928">
        <v>13</v>
      </c>
      <c r="C191" s="924" t="s">
        <v>192</v>
      </c>
      <c r="D191" s="924" t="s">
        <v>1696</v>
      </c>
      <c r="E191" s="924" t="s">
        <v>1994</v>
      </c>
      <c r="F191" s="924"/>
      <c r="G191" s="924">
        <v>1</v>
      </c>
    </row>
    <row r="192" spans="1:7" x14ac:dyDescent="0.35">
      <c r="A192" s="928" t="str">
        <f t="shared" si="8"/>
        <v>UMass Amherst14</v>
      </c>
      <c r="B192" s="928">
        <v>14</v>
      </c>
      <c r="C192" s="924" t="s">
        <v>192</v>
      </c>
      <c r="D192" s="924" t="s">
        <v>1696</v>
      </c>
      <c r="E192" s="924" t="s">
        <v>1995</v>
      </c>
      <c r="F192" s="924"/>
      <c r="G192" s="924">
        <v>1</v>
      </c>
    </row>
    <row r="193" spans="1:7" x14ac:dyDescent="0.35">
      <c r="A193" s="928" t="str">
        <f t="shared" si="8"/>
        <v>UMass Lowell1</v>
      </c>
      <c r="B193" s="928">
        <v>1</v>
      </c>
      <c r="C193" s="924" t="s">
        <v>203</v>
      </c>
      <c r="D193" s="924" t="s">
        <v>946</v>
      </c>
      <c r="E193" s="924" t="s">
        <v>971</v>
      </c>
      <c r="F193" s="924" t="s">
        <v>994</v>
      </c>
      <c r="G193" s="924">
        <v>3</v>
      </c>
    </row>
    <row r="194" spans="1:7" x14ac:dyDescent="0.35">
      <c r="A194" s="928" t="str">
        <f t="shared" si="8"/>
        <v>UMass Lowell2</v>
      </c>
      <c r="B194" s="928">
        <v>2</v>
      </c>
      <c r="C194" s="924" t="s">
        <v>203</v>
      </c>
      <c r="D194" s="924" t="s">
        <v>946</v>
      </c>
      <c r="E194" s="924" t="s">
        <v>972</v>
      </c>
      <c r="F194" s="924" t="s">
        <v>994</v>
      </c>
      <c r="G194" s="924">
        <v>1</v>
      </c>
    </row>
    <row r="195" spans="1:7" x14ac:dyDescent="0.35">
      <c r="A195" s="928" t="str">
        <f t="shared" si="8"/>
        <v>UMass Lowell3</v>
      </c>
      <c r="B195" s="928">
        <v>3</v>
      </c>
      <c r="C195" s="924" t="s">
        <v>203</v>
      </c>
      <c r="D195" s="924" t="s">
        <v>946</v>
      </c>
      <c r="E195" s="924" t="s">
        <v>819</v>
      </c>
      <c r="F195" s="924" t="s">
        <v>995</v>
      </c>
      <c r="G195" s="924">
        <v>3</v>
      </c>
    </row>
    <row r="196" spans="1:7" x14ac:dyDescent="0.35">
      <c r="A196" s="928" t="str">
        <f t="shared" si="8"/>
        <v>UMass Lowell4</v>
      </c>
      <c r="B196" s="928">
        <v>4</v>
      </c>
      <c r="C196" s="924" t="s">
        <v>203</v>
      </c>
      <c r="D196" s="924" t="s">
        <v>946</v>
      </c>
      <c r="E196" s="924" t="s">
        <v>973</v>
      </c>
      <c r="F196" s="924" t="s">
        <v>995</v>
      </c>
      <c r="G196" s="924">
        <v>6</v>
      </c>
    </row>
    <row r="197" spans="1:7" x14ac:dyDescent="0.35">
      <c r="A197" s="928" t="str">
        <f t="shared" si="8"/>
        <v>UMass Lowell5</v>
      </c>
      <c r="B197" s="928">
        <v>5</v>
      </c>
      <c r="C197" s="924" t="s">
        <v>203</v>
      </c>
      <c r="D197" s="924" t="s">
        <v>946</v>
      </c>
      <c r="E197" s="924" t="s">
        <v>819</v>
      </c>
      <c r="F197" s="924" t="s">
        <v>995</v>
      </c>
      <c r="G197" s="924">
        <v>3</v>
      </c>
    </row>
    <row r="198" spans="1:7" x14ac:dyDescent="0.35">
      <c r="A198" s="928" t="str">
        <f t="shared" si="8"/>
        <v>Worcester State University1</v>
      </c>
      <c r="B198" s="928">
        <v>1</v>
      </c>
      <c r="C198" s="924" t="s">
        <v>211</v>
      </c>
      <c r="D198" s="924" t="s">
        <v>947</v>
      </c>
      <c r="E198" s="924" t="s">
        <v>819</v>
      </c>
      <c r="F198" s="924" t="s">
        <v>996</v>
      </c>
      <c r="G198" s="924">
        <v>5</v>
      </c>
    </row>
    <row r="199" spans="1:7" x14ac:dyDescent="0.35">
      <c r="A199" s="928" t="str">
        <f t="shared" si="8"/>
        <v>Northern Essex Community College1</v>
      </c>
      <c r="B199" s="928">
        <v>1</v>
      </c>
      <c r="C199" s="924" t="s">
        <v>1813</v>
      </c>
      <c r="D199" s="924" t="s">
        <v>1678</v>
      </c>
      <c r="E199" s="924" t="s">
        <v>819</v>
      </c>
      <c r="F199" s="924" t="s">
        <v>1679</v>
      </c>
      <c r="G199" s="924">
        <v>2</v>
      </c>
    </row>
  </sheetData>
  <autoFilter ref="A1:G135" xr:uid="{268FBFB4-FF22-4ECB-80A1-4504EBD71A22}"/>
  <sortState xmlns:xlrd2="http://schemas.microsoft.com/office/spreadsheetml/2017/richdata2" ref="A2:G199">
    <sortCondition ref="C2:C199"/>
  </sortState>
  <phoneticPr fontId="74" type="noConversion"/>
  <pageMargins left="0.7" right="0.7" top="0.75" bottom="0.75" header="0.3" footer="0.3"/>
  <pageSetup paperSize="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E5B1B55FDC6F46992CBD8D384DCF63" ma:contentTypeVersion="17" ma:contentTypeDescription="Create a new document." ma:contentTypeScope="" ma:versionID="b95d9d892339695b0067449f0ad9c324">
  <xsd:schema xmlns:xsd="http://www.w3.org/2001/XMLSchema" xmlns:xs="http://www.w3.org/2001/XMLSchema" xmlns:p="http://schemas.microsoft.com/office/2006/metadata/properties" xmlns:ns2="79499340-b9cf-4458-9368-33036c1b4dc9" xmlns:ns3="a2187807-d16b-4f26-8c23-1ecdc31f3e2b" targetNamespace="http://schemas.microsoft.com/office/2006/metadata/properties" ma:root="true" ma:fieldsID="773abde41dede69335bfc4bc960a174d" ns2:_="" ns3:_="">
    <xsd:import namespace="79499340-b9cf-4458-9368-33036c1b4dc9"/>
    <xsd:import namespace="a2187807-d16b-4f26-8c23-1ecdc31f3e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499340-b9cf-4458-9368-33036c1b4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187807-d16b-4f26-8c23-1ecdc31f3e2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236eada-7542-4a47-9b16-089fadf71390}" ma:internalName="TaxCatchAll" ma:showField="CatchAllData" ma:web="a2187807-d16b-4f26-8c23-1ecdc31f3e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9499340-b9cf-4458-9368-33036c1b4dc9">
      <Terms xmlns="http://schemas.microsoft.com/office/infopath/2007/PartnerControls"/>
    </lcf76f155ced4ddcb4097134ff3c332f>
    <TaxCatchAll xmlns="a2187807-d16b-4f26-8c23-1ecdc31f3e2b" xsi:nil="true"/>
  </documentManagement>
</p:properties>
</file>

<file path=customXml/itemProps1.xml><?xml version="1.0" encoding="utf-8"?>
<ds:datastoreItem xmlns:ds="http://schemas.openxmlformats.org/officeDocument/2006/customXml" ds:itemID="{1F6D2DB4-3115-4856-96CA-8A9960DE18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499340-b9cf-4458-9368-33036c1b4dc9"/>
    <ds:schemaRef ds:uri="a2187807-d16b-4f26-8c23-1ecdc31f3e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247FA76-2CB9-491C-810B-C395E6824F5E}">
  <ds:schemaRefs>
    <ds:schemaRef ds:uri="http://schemas.microsoft.com/sharepoint/v3/contenttype/forms"/>
  </ds:schemaRefs>
</ds:datastoreItem>
</file>

<file path=customXml/itemProps3.xml><?xml version="1.0" encoding="utf-8"?>
<ds:datastoreItem xmlns:ds="http://schemas.openxmlformats.org/officeDocument/2006/customXml" ds:itemID="{9F931AEB-F73C-4B3A-9CEA-4C5D30F723D5}">
  <ds:schemaRefs>
    <ds:schemaRef ds:uri="a2187807-d16b-4f26-8c23-1ecdc31f3e2b"/>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purl.org/dc/dcmitype/"/>
    <ds:schemaRef ds:uri="79499340-b9cf-4458-9368-33036c1b4dc9"/>
    <ds:schemaRef ds:uri="http://purl.org/dc/te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1</vt:i4>
      </vt:variant>
    </vt:vector>
  </HeadingPairs>
  <TitlesOfParts>
    <vt:vector size="24" baseType="lpstr">
      <vt:lpstr>Intro &amp; Instructions</vt:lpstr>
      <vt:lpstr>Data Sources</vt:lpstr>
      <vt:lpstr>Contact Information </vt:lpstr>
      <vt:lpstr>Contacts Source</vt:lpstr>
      <vt:lpstr>Square Footage</vt:lpstr>
      <vt:lpstr>Electricity Consumption</vt:lpstr>
      <vt:lpstr>Building Fuel Consumption</vt:lpstr>
      <vt:lpstr>Vehicle&amp;Other Fuel Consumption</vt:lpstr>
      <vt:lpstr>Source</vt:lpstr>
      <vt:lpstr>Vehicle Fleet</vt:lpstr>
      <vt:lpstr>EV Charging Stations</vt:lpstr>
      <vt:lpstr>EV Charging Stations source</vt:lpstr>
      <vt:lpstr>Renewable Thermal Sites</vt:lpstr>
      <vt:lpstr>Renewable &amp; Onsite Gen Sites</vt:lpstr>
      <vt:lpstr>Energy Storage Source</vt:lpstr>
      <vt:lpstr>Clean Power &amp; Storage</vt:lpstr>
      <vt:lpstr>EE-Decarb Projects</vt:lpstr>
      <vt:lpstr>Embodied Carbon</vt:lpstr>
      <vt:lpstr>Source Water</vt:lpstr>
      <vt:lpstr>Sustainability</vt:lpstr>
      <vt:lpstr>(OLD) Landscaping</vt:lpstr>
      <vt:lpstr>Landscaping Source</vt:lpstr>
      <vt:lpstr>BPLE Source</vt:lpstr>
      <vt:lpstr>AgencyCampus</vt:lpstr>
    </vt:vector>
  </TitlesOfParts>
  <Manager/>
  <Company>Commonwealth of Massachusetts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murrutia;Ckehne@MassMail.State.MA.US</dc:creator>
  <cp:keywords/>
  <dc:description/>
  <cp:lastModifiedBy>Vitello, Sophia (ENE)</cp:lastModifiedBy>
  <cp:revision/>
  <dcterms:created xsi:type="dcterms:W3CDTF">2013-07-16T13:39:49Z</dcterms:created>
  <dcterms:modified xsi:type="dcterms:W3CDTF">2026-09-10T19:26:42Z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0x010100CCE5B1B55FDC6F46992CBD8D384DCF63</vt:lpwstr>
  </property>
  <property fmtid="{D5CDD505-2E9C-101B-9397-08002B2CF9AE}" pid="3" name="MediaServiceImageTags">
    <vt:lpwstr/>
  </property>
</Properties>
</file>