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4"/>
  <workbookPr filterPrivacy="1" defaultThemeVersion="124226"/>
  <xr:revisionPtr revIDLastSave="0" documentId="8_{06E7CC6F-4A0A-4ADA-9338-5997B195A4F7}" xr6:coauthVersionLast="47" xr6:coauthVersionMax="47" xr10:uidLastSave="{00000000-0000-0000-0000-000000000000}"/>
  <workbookProtection workbookAlgorithmName="SHA-512" workbookHashValue="aAV8/73SyNYXLm8HRoLxm+wkvT94Hrn76X0JvnxK5UfXuIwEPm+zc+AIzJJsP1xYPaN+PropM30Ka7M3NAkk0g==" workbookSaltValue="x2RLojHYdfYSPNslk1LYUQ==" workbookSpinCount="100000" lockStructure="1"/>
  <bookViews>
    <workbookView xWindow="-120" yWindow="-120" windowWidth="29040" windowHeight="15720" firstSheet="4" activeTab="4" xr2:uid="{00000000-000D-0000-FFFF-FFFF00000000}"/>
  </bookViews>
  <sheets>
    <sheet name="Instructions" sheetId="6" state="hidden" r:id="rId1"/>
    <sheet name="2027 SMI" sheetId="1" state="hidden" r:id="rId2"/>
    <sheet name="2027 FPG" sheetId="4" state="hidden" r:id="rId3"/>
    <sheet name="TAB A" sheetId="12" state="hidden" r:id="rId4"/>
    <sheet name="PARENT FEE CHART " sheetId="5" r:id="rId5"/>
    <sheet name="Current SMI Family of 4 " sheetId="8" state="hidden" r:id="rId6"/>
    <sheet name="Source" sheetId="9" state="hidden" r:id="rId7"/>
    <sheet name="chart from fed website" sheetId="10" state="hidden" r:id="rId8"/>
    <sheet name="Curren SMI Family of 4" sheetId="2" state="hidden"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1" i="5" l="1"/>
  <c r="B13" i="12" l="1"/>
  <c r="C13" i="12"/>
  <c r="D13" i="12"/>
  <c r="E13" i="12"/>
  <c r="F13" i="12"/>
  <c r="G13" i="12"/>
  <c r="H13" i="12"/>
  <c r="I13" i="12"/>
  <c r="J13" i="12"/>
  <c r="K13" i="12"/>
  <c r="L13" i="12"/>
  <c r="M13" i="12"/>
  <c r="Q46" i="12"/>
  <c r="R46" i="12" s="1"/>
  <c r="P46" i="12"/>
  <c r="Q45" i="12"/>
  <c r="R45" i="12" s="1"/>
  <c r="P45" i="12"/>
  <c r="Q44" i="12"/>
  <c r="R44" i="12" s="1"/>
  <c r="P44" i="12"/>
  <c r="Q43" i="12"/>
  <c r="R43" i="12" s="1"/>
  <c r="P43" i="12"/>
  <c r="Q42" i="12"/>
  <c r="R42" i="12" s="1"/>
  <c r="P42" i="12"/>
  <c r="Q41" i="12"/>
  <c r="R41" i="12" s="1"/>
  <c r="P41" i="12"/>
  <c r="Q40" i="12"/>
  <c r="R40" i="12" s="1"/>
  <c r="P40" i="12"/>
  <c r="Q39" i="12"/>
  <c r="R39" i="12" s="1"/>
  <c r="P39" i="12"/>
  <c r="Q38" i="12"/>
  <c r="R38" i="12" s="1"/>
  <c r="P38" i="12"/>
  <c r="Q37" i="12"/>
  <c r="R37" i="12" s="1"/>
  <c r="P37" i="12"/>
  <c r="Q36" i="12"/>
  <c r="R36" i="12" s="1"/>
  <c r="P36" i="12"/>
  <c r="Q35" i="12"/>
  <c r="R35" i="12" s="1"/>
  <c r="P35" i="12"/>
  <c r="Q34" i="12"/>
  <c r="R34" i="12" s="1"/>
  <c r="P34" i="12"/>
  <c r="Q33" i="12"/>
  <c r="R33" i="12" s="1"/>
  <c r="P33" i="12"/>
  <c r="Q32" i="12"/>
  <c r="R32" i="12" s="1"/>
  <c r="P32" i="12"/>
  <c r="Q31" i="12"/>
  <c r="R31" i="12" s="1"/>
  <c r="P31" i="12"/>
  <c r="Q30" i="12"/>
  <c r="R30" i="12" s="1"/>
  <c r="P30" i="12"/>
  <c r="Q29" i="12"/>
  <c r="R29" i="12" s="1"/>
  <c r="P29" i="12"/>
  <c r="Q28" i="12"/>
  <c r="R28" i="12" s="1"/>
  <c r="P28" i="12"/>
  <c r="Q27" i="12"/>
  <c r="R27" i="12" s="1"/>
  <c r="P27" i="12"/>
  <c r="Q26" i="12"/>
  <c r="R26" i="12" s="1"/>
  <c r="P26" i="12"/>
  <c r="Q25" i="12"/>
  <c r="R25" i="12" s="1"/>
  <c r="P25" i="12"/>
  <c r="Q24" i="12"/>
  <c r="R24" i="12" s="1"/>
  <c r="P24" i="12"/>
  <c r="Q23" i="12"/>
  <c r="R23" i="12" s="1"/>
  <c r="P23" i="12"/>
  <c r="Q22" i="12"/>
  <c r="R22" i="12" s="1"/>
  <c r="P22" i="12"/>
  <c r="Q21" i="12"/>
  <c r="R21" i="12" s="1"/>
  <c r="P21" i="12"/>
  <c r="J20" i="12"/>
  <c r="J18" i="12" s="1"/>
  <c r="K18" i="12" s="1"/>
  <c r="H20" i="12"/>
  <c r="H18" i="12" s="1"/>
  <c r="I18" i="12" s="1"/>
  <c r="F20" i="12"/>
  <c r="F18" i="12" s="1"/>
  <c r="G18" i="12" s="1"/>
  <c r="D20" i="12"/>
  <c r="E20" i="12" s="1"/>
  <c r="B20" i="12"/>
  <c r="B18" i="12" s="1"/>
  <c r="C18" i="12" s="1"/>
  <c r="B19" i="12"/>
  <c r="C19" i="12" s="1"/>
  <c r="F11" i="12"/>
  <c r="G11" i="12" s="1"/>
  <c r="J12" i="12"/>
  <c r="K12" i="12" s="1"/>
  <c r="H12" i="12"/>
  <c r="D12" i="12"/>
  <c r="E12" i="12" s="1"/>
  <c r="B11" i="12"/>
  <c r="C11" i="12" s="1"/>
  <c r="I12" i="12" l="1"/>
  <c r="F36" i="1"/>
  <c r="G36" i="1"/>
  <c r="C20" i="12"/>
  <c r="I36" i="1"/>
  <c r="D11" i="12"/>
  <c r="E11" i="12" s="1"/>
  <c r="H11" i="12"/>
  <c r="I11" i="12" s="1"/>
  <c r="J11" i="12"/>
  <c r="K11" i="12" s="1"/>
  <c r="B12" i="12"/>
  <c r="D36" i="1"/>
  <c r="G20" i="12"/>
  <c r="F12" i="12"/>
  <c r="K20" i="12"/>
  <c r="D18" i="12"/>
  <c r="E18" i="12" s="1"/>
  <c r="H19" i="12"/>
  <c r="L11" i="12"/>
  <c r="M11" i="12" s="1"/>
  <c r="D19" i="12"/>
  <c r="F19" i="12"/>
  <c r="I20" i="12"/>
  <c r="J19" i="12"/>
  <c r="L12" i="12"/>
  <c r="G19" i="12" l="1"/>
  <c r="K36" i="1"/>
  <c r="F22" i="1" s="1"/>
  <c r="G12" i="12"/>
  <c r="E36" i="1"/>
  <c r="E19" i="12"/>
  <c r="J36" i="1"/>
  <c r="D22" i="1" s="1"/>
  <c r="M12" i="12"/>
  <c r="H36" i="1"/>
  <c r="L17" i="1" s="1"/>
  <c r="K19" i="12"/>
  <c r="M36" i="1"/>
  <c r="J22" i="1" s="1"/>
  <c r="C12" i="12"/>
  <c r="C36" i="1"/>
  <c r="I19" i="12"/>
  <c r="L36" i="1"/>
  <c r="B22" i="1"/>
  <c r="H22" i="1"/>
  <c r="C35" i="1" l="1"/>
  <c r="B19" i="4"/>
  <c r="H17" i="1" l="1"/>
  <c r="F17" i="1"/>
  <c r="J17" i="1"/>
  <c r="D17" i="1"/>
  <c r="C12" i="4"/>
  <c r="D11" i="5" s="1"/>
  <c r="C12" i="5" s="1"/>
  <c r="C13" i="4"/>
  <c r="C14" i="4"/>
  <c r="C15" i="4"/>
  <c r="C16" i="4"/>
  <c r="C17" i="4"/>
  <c r="C18" i="4"/>
  <c r="C11" i="4"/>
  <c r="F11" i="5" l="1"/>
  <c r="E12" i="5" s="1"/>
  <c r="C37" i="1"/>
  <c r="C17" i="1" s="1"/>
  <c r="B17" i="1"/>
  <c r="B20" i="4"/>
  <c r="C20" i="4" s="1"/>
  <c r="C19" i="4"/>
  <c r="G37" i="1"/>
  <c r="J37" i="1"/>
  <c r="I37" i="1"/>
  <c r="F37" i="1"/>
  <c r="H37" i="1"/>
  <c r="I17" i="1" l="1"/>
  <c r="C22" i="1"/>
  <c r="E22" i="1"/>
  <c r="K17" i="1"/>
  <c r="D38" i="5"/>
  <c r="D43" i="5" s="1"/>
  <c r="M17" i="1"/>
  <c r="B21" i="4"/>
  <c r="H11" i="5"/>
  <c r="G12" i="5" s="1"/>
  <c r="J11" i="5"/>
  <c r="I12" i="5" s="1"/>
  <c r="L11" i="5"/>
  <c r="K12" i="5" s="1"/>
  <c r="N11" i="5"/>
  <c r="M12" i="5" s="1"/>
  <c r="O12" i="5"/>
  <c r="R11" i="5"/>
  <c r="Q12" i="5" s="1"/>
  <c r="D46" i="5" l="1"/>
  <c r="N38" i="5"/>
  <c r="L38" i="5"/>
  <c r="L46" i="5" s="1"/>
  <c r="R38" i="5"/>
  <c r="R46" i="5" s="1"/>
  <c r="P38" i="5"/>
  <c r="P43" i="5" s="1"/>
  <c r="P12" i="5" s="1"/>
  <c r="O13" i="5" s="1"/>
  <c r="J38" i="5"/>
  <c r="J43" i="5" s="1"/>
  <c r="J12" i="5" s="1"/>
  <c r="I13" i="5" s="1"/>
  <c r="C21" i="4"/>
  <c r="B22" i="4"/>
  <c r="C22" i="4" s="1"/>
  <c r="P46" i="5"/>
  <c r="N46" i="5"/>
  <c r="J46" i="5"/>
  <c r="N43" i="5"/>
  <c r="N12" i="5" s="1"/>
  <c r="M13" i="5" s="1"/>
  <c r="D12" i="5"/>
  <c r="C13" i="5" s="1"/>
  <c r="Q41" i="1"/>
  <c r="R41" i="1" s="1"/>
  <c r="P41" i="1"/>
  <c r="Q40" i="1"/>
  <c r="R40" i="1" s="1"/>
  <c r="P40" i="1"/>
  <c r="Q39" i="1"/>
  <c r="R39" i="1" s="1"/>
  <c r="P39" i="1"/>
  <c r="Q38" i="1"/>
  <c r="R38" i="1" s="1"/>
  <c r="P38" i="1"/>
  <c r="Q30" i="1"/>
  <c r="R30" i="1" s="1"/>
  <c r="P30" i="1"/>
  <c r="Q29" i="1"/>
  <c r="R29" i="1" s="1"/>
  <c r="P29" i="1"/>
  <c r="Q27" i="1"/>
  <c r="R27" i="1" s="1"/>
  <c r="P27" i="1"/>
  <c r="Q26" i="1"/>
  <c r="R26" i="1" s="1"/>
  <c r="P26" i="1"/>
  <c r="Q23" i="1"/>
  <c r="R23" i="1" s="1"/>
  <c r="P23" i="1"/>
  <c r="L43" i="5" l="1"/>
  <c r="L12" i="5" s="1"/>
  <c r="K13" i="5" s="1"/>
  <c r="R43" i="5"/>
  <c r="R12" i="5" s="1"/>
  <c r="Q13" i="5" s="1"/>
  <c r="D13" i="5"/>
  <c r="C14" i="5" s="1"/>
  <c r="P13" i="5"/>
  <c r="O14" i="5" s="1"/>
  <c r="J13" i="5"/>
  <c r="I14" i="5" s="1"/>
  <c r="N13" i="5"/>
  <c r="M14" i="5" s="1"/>
  <c r="T11" i="5"/>
  <c r="L13" i="5" l="1"/>
  <c r="K14" i="5" s="1"/>
  <c r="R13" i="5"/>
  <c r="Q14" i="5" s="1"/>
  <c r="S12" i="5"/>
  <c r="P14" i="5"/>
  <c r="O15" i="5" s="1"/>
  <c r="J14" i="5"/>
  <c r="I15" i="5" s="1"/>
  <c r="D14" i="5"/>
  <c r="N14" i="5"/>
  <c r="M15" i="5" s="1"/>
  <c r="L14" i="5"/>
  <c r="K15" i="5" s="1"/>
  <c r="X11" i="5"/>
  <c r="V11" i="5"/>
  <c r="R14" i="5" l="1"/>
  <c r="Q15" i="5" s="1"/>
  <c r="U12" i="5"/>
  <c r="D15" i="5"/>
  <c r="C16" i="5" s="1"/>
  <c r="C15" i="5"/>
  <c r="W12" i="5"/>
  <c r="P15" i="5"/>
  <c r="O16" i="5" s="1"/>
  <c r="L15" i="5"/>
  <c r="K16" i="5" s="1"/>
  <c r="J15" i="5"/>
  <c r="I16" i="5" s="1"/>
  <c r="N15" i="5"/>
  <c r="M16" i="5" s="1"/>
  <c r="R15" i="5" l="1"/>
  <c r="Q16" i="5" s="1"/>
  <c r="D16" i="5"/>
  <c r="C17" i="5" s="1"/>
  <c r="P16" i="5"/>
  <c r="O17" i="5" s="1"/>
  <c r="L16" i="5"/>
  <c r="K17" i="5" s="1"/>
  <c r="J16" i="5"/>
  <c r="I17" i="5" s="1"/>
  <c r="N16" i="5"/>
  <c r="M17" i="5" s="1"/>
  <c r="R16" i="5" l="1"/>
  <c r="Q17" i="5" s="1"/>
  <c r="P17" i="5"/>
  <c r="O18" i="5" s="1"/>
  <c r="D17" i="5"/>
  <c r="C18" i="5" s="1"/>
  <c r="L17" i="5"/>
  <c r="K18" i="5" s="1"/>
  <c r="J17" i="5"/>
  <c r="I18" i="5" s="1"/>
  <c r="N17" i="5"/>
  <c r="M18" i="5" s="1"/>
  <c r="R17" i="5"/>
  <c r="Q18" i="5" s="1"/>
  <c r="P18" i="5" l="1"/>
  <c r="O19" i="5" s="1"/>
  <c r="D18" i="5"/>
  <c r="C19" i="5" s="1"/>
  <c r="L18" i="5"/>
  <c r="K19" i="5" s="1"/>
  <c r="J18" i="5"/>
  <c r="I19" i="5" s="1"/>
  <c r="N18" i="5"/>
  <c r="M19" i="5" s="1"/>
  <c r="R18" i="5"/>
  <c r="Q19" i="5" s="1"/>
  <c r="P19" i="5" l="1"/>
  <c r="O20" i="5" s="1"/>
  <c r="D19" i="5"/>
  <c r="C20" i="5" s="1"/>
  <c r="R19" i="5"/>
  <c r="Q20" i="5" s="1"/>
  <c r="L19" i="5"/>
  <c r="K20" i="5" s="1"/>
  <c r="J19" i="5"/>
  <c r="I20" i="5" s="1"/>
  <c r="N19" i="5"/>
  <c r="M20" i="5" s="1"/>
  <c r="L20" i="5"/>
  <c r="K21" i="5" s="1"/>
  <c r="P20" i="5" l="1"/>
  <c r="O21" i="5" s="1"/>
  <c r="D20" i="5"/>
  <c r="C21" i="5" s="1"/>
  <c r="R20" i="5"/>
  <c r="Q21" i="5" s="1"/>
  <c r="J20" i="5"/>
  <c r="I21" i="5" s="1"/>
  <c r="N20" i="5"/>
  <c r="M21" i="5" s="1"/>
  <c r="L21" i="5"/>
  <c r="K22" i="5" s="1"/>
  <c r="P21" i="5" l="1"/>
  <c r="O22" i="5" s="1"/>
  <c r="D21" i="5"/>
  <c r="C22" i="5" s="1"/>
  <c r="R21" i="5"/>
  <c r="Q22" i="5" s="1"/>
  <c r="J21" i="5"/>
  <c r="I22" i="5" s="1"/>
  <c r="N21" i="5"/>
  <c r="M22" i="5" s="1"/>
  <c r="L22" i="5"/>
  <c r="K23" i="5" s="1"/>
  <c r="P22" i="5" l="1"/>
  <c r="O23" i="5" s="1"/>
  <c r="D22" i="5"/>
  <c r="C23" i="5" s="1"/>
  <c r="J22" i="5"/>
  <c r="I23" i="5" s="1"/>
  <c r="R22" i="5"/>
  <c r="Q23" i="5" s="1"/>
  <c r="N22" i="5"/>
  <c r="M23" i="5" s="1"/>
  <c r="L23" i="5"/>
  <c r="K24" i="5" s="1"/>
  <c r="P23" i="5" l="1"/>
  <c r="O24" i="5" s="1"/>
  <c r="D23" i="5"/>
  <c r="C24" i="5" s="1"/>
  <c r="J23" i="5"/>
  <c r="I24" i="5" s="1"/>
  <c r="R23" i="5"/>
  <c r="Q24" i="5" s="1"/>
  <c r="N23" i="5"/>
  <c r="M24" i="5" s="1"/>
  <c r="L24" i="5"/>
  <c r="K25" i="5" s="1"/>
  <c r="P24" i="5"/>
  <c r="O25" i="5" s="1"/>
  <c r="D24" i="5" l="1"/>
  <c r="C25" i="5" s="1"/>
  <c r="R24" i="5"/>
  <c r="Q25" i="5" s="1"/>
  <c r="J24" i="5"/>
  <c r="I25" i="5" s="1"/>
  <c r="N24" i="5"/>
  <c r="M25" i="5" s="1"/>
  <c r="L25" i="5"/>
  <c r="K26" i="5" s="1"/>
  <c r="P25" i="5"/>
  <c r="O26" i="5" s="1"/>
  <c r="D25" i="5" l="1"/>
  <c r="C26" i="5" s="1"/>
  <c r="R25" i="5"/>
  <c r="Q26" i="5" s="1"/>
  <c r="J25" i="5"/>
  <c r="I26" i="5" s="1"/>
  <c r="N25" i="5"/>
  <c r="M26" i="5" s="1"/>
  <c r="L26" i="5"/>
  <c r="K27" i="5" s="1"/>
  <c r="P26" i="5"/>
  <c r="O27" i="5" s="1"/>
  <c r="D26" i="5" l="1"/>
  <c r="C27" i="5" s="1"/>
  <c r="R26" i="5"/>
  <c r="Q27" i="5" s="1"/>
  <c r="J26" i="5"/>
  <c r="I27" i="5" s="1"/>
  <c r="N26" i="5"/>
  <c r="M27" i="5" s="1"/>
  <c r="L27" i="5"/>
  <c r="K28" i="5" s="1"/>
  <c r="P27" i="5"/>
  <c r="O28" i="5" s="1"/>
  <c r="D27" i="5" l="1"/>
  <c r="C28" i="5" s="1"/>
  <c r="R27" i="5"/>
  <c r="Q28" i="5" s="1"/>
  <c r="J27" i="5"/>
  <c r="I28" i="5" s="1"/>
  <c r="N27" i="5"/>
  <c r="M28" i="5" s="1"/>
  <c r="L28" i="5"/>
  <c r="K29" i="5" s="1"/>
  <c r="P28" i="5"/>
  <c r="O29" i="5" s="1"/>
  <c r="D28" i="5" l="1"/>
  <c r="C29" i="5" s="1"/>
  <c r="R28" i="5"/>
  <c r="Q29" i="5" s="1"/>
  <c r="J28" i="5"/>
  <c r="I29" i="5" s="1"/>
  <c r="N28" i="5"/>
  <c r="M29" i="5" s="1"/>
  <c r="L29" i="5"/>
  <c r="K30" i="5" s="1"/>
  <c r="D29" i="5"/>
  <c r="C30" i="5" s="1"/>
  <c r="R29" i="5"/>
  <c r="Q30" i="5" s="1"/>
  <c r="J29" i="5"/>
  <c r="I30" i="5" s="1"/>
  <c r="P29" i="5"/>
  <c r="O30" i="5" s="1"/>
  <c r="N29" i="5" l="1"/>
  <c r="M30" i="5" s="1"/>
  <c r="L30" i="5"/>
  <c r="K31" i="5" s="1"/>
  <c r="D30" i="5"/>
  <c r="C31" i="5" s="1"/>
  <c r="P30" i="5"/>
  <c r="O31" i="5" s="1"/>
  <c r="R30" i="5"/>
  <c r="Q31" i="5" s="1"/>
  <c r="J30" i="5"/>
  <c r="I31" i="5" s="1"/>
  <c r="N30" i="5" l="1"/>
  <c r="M31" i="5" s="1"/>
  <c r="L31" i="5"/>
  <c r="K32" i="5" s="1"/>
  <c r="D31" i="5"/>
  <c r="C32" i="5" s="1"/>
  <c r="R31" i="5"/>
  <c r="Q32" i="5" s="1"/>
  <c r="P31" i="5"/>
  <c r="O32" i="5" s="1"/>
  <c r="J31" i="5"/>
  <c r="I32" i="5" s="1"/>
  <c r="N31" i="5" l="1"/>
  <c r="M32" i="5" s="1"/>
  <c r="L32" i="5"/>
  <c r="K33" i="5" s="1"/>
  <c r="D32" i="5"/>
  <c r="C33" i="5" s="1"/>
  <c r="J32" i="5"/>
  <c r="I33" i="5" s="1"/>
  <c r="P32" i="5"/>
  <c r="O33" i="5" s="1"/>
  <c r="R32" i="5"/>
  <c r="Q33" i="5" s="1"/>
  <c r="N32" i="5" l="1"/>
  <c r="M33" i="5" s="1"/>
  <c r="L33" i="5"/>
  <c r="K34" i="5" s="1"/>
  <c r="D33" i="5"/>
  <c r="C34" i="5" s="1"/>
  <c r="P33" i="5"/>
  <c r="O34" i="5" s="1"/>
  <c r="R33" i="5"/>
  <c r="Q34" i="5" s="1"/>
  <c r="J33" i="5"/>
  <c r="I34" i="5" s="1"/>
  <c r="N33" i="5" l="1"/>
  <c r="M34" i="5" s="1"/>
  <c r="L34" i="5"/>
  <c r="K35" i="5" s="1"/>
  <c r="D34" i="5"/>
  <c r="C35" i="5" s="1"/>
  <c r="R34" i="5"/>
  <c r="Q35" i="5" s="1"/>
  <c r="J34" i="5"/>
  <c r="I35" i="5" s="1"/>
  <c r="P34" i="5"/>
  <c r="O35" i="5" s="1"/>
  <c r="N34" i="5" l="1"/>
  <c r="M35" i="5" s="1"/>
  <c r="L35" i="5"/>
  <c r="K36" i="5" s="1"/>
  <c r="D35" i="5"/>
  <c r="C36" i="5" s="1"/>
  <c r="P35" i="5"/>
  <c r="O36" i="5" s="1"/>
  <c r="J35" i="5"/>
  <c r="I36" i="5" s="1"/>
  <c r="R35" i="5"/>
  <c r="Q36" i="5" s="1"/>
  <c r="N35" i="5" l="1"/>
  <c r="M36" i="5" s="1"/>
  <c r="L36" i="5"/>
  <c r="K37" i="5" s="1"/>
  <c r="D36" i="5"/>
  <c r="C37" i="5" s="1"/>
  <c r="R36" i="5"/>
  <c r="Q37" i="5" s="1"/>
  <c r="J36" i="5"/>
  <c r="I37" i="5" s="1"/>
  <c r="P36" i="5"/>
  <c r="O37" i="5" s="1"/>
  <c r="N36" i="5" l="1"/>
  <c r="M37" i="5" s="1"/>
  <c r="L37" i="5"/>
  <c r="K38" i="5" s="1"/>
  <c r="D37" i="5"/>
  <c r="C38" i="5" s="1"/>
  <c r="R37" i="5"/>
  <c r="Q38" i="5" s="1"/>
  <c r="P37" i="5"/>
  <c r="O38" i="5" s="1"/>
  <c r="J37" i="5"/>
  <c r="I38" i="5" s="1"/>
  <c r="N37" i="5" l="1"/>
  <c r="M38" i="5" s="1"/>
  <c r="K37" i="1" l="1"/>
  <c r="G22" i="1" s="1"/>
  <c r="L37" i="1"/>
  <c r="I22" i="1" s="1"/>
  <c r="M37" i="1"/>
  <c r="K22" i="1" s="1"/>
  <c r="D37" i="1"/>
  <c r="E17" i="1" s="1"/>
  <c r="E37" i="1"/>
  <c r="G17" i="1" s="1"/>
  <c r="G35" i="1"/>
  <c r="I35" i="1"/>
  <c r="J35" i="1"/>
  <c r="H35" i="1"/>
  <c r="K35" i="1"/>
  <c r="L35" i="1"/>
  <c r="M35" i="1"/>
  <c r="D35" i="1"/>
  <c r="E35" i="1"/>
  <c r="F35" i="1"/>
  <c r="H38" i="5" l="1"/>
  <c r="F38" i="5"/>
  <c r="X38" i="5"/>
  <c r="V38" i="5"/>
  <c r="T38" i="5"/>
  <c r="T46" i="5" l="1"/>
  <c r="T43" i="5"/>
  <c r="T12" i="5" s="1"/>
  <c r="V46" i="5"/>
  <c r="V43" i="5"/>
  <c r="V12" i="5" s="1"/>
  <c r="X46" i="5"/>
  <c r="X43" i="5"/>
  <c r="X12" i="5" s="1"/>
  <c r="F46" i="5"/>
  <c r="F43" i="5"/>
  <c r="F12" i="5" s="1"/>
  <c r="H43" i="5"/>
  <c r="H12" i="5" s="1"/>
  <c r="H46" i="5"/>
  <c r="W13" i="5" l="1"/>
  <c r="X13" i="5"/>
  <c r="U13" i="5"/>
  <c r="V13" i="5"/>
  <c r="G13" i="5"/>
  <c r="H13" i="5"/>
  <c r="E13" i="5"/>
  <c r="F13" i="5"/>
  <c r="S13" i="5"/>
  <c r="T13" i="5"/>
  <c r="G14" i="5" l="1"/>
  <c r="H14" i="5"/>
  <c r="S14" i="5"/>
  <c r="T14" i="5"/>
  <c r="U14" i="5"/>
  <c r="V14" i="5"/>
  <c r="E14" i="5"/>
  <c r="F14" i="5"/>
  <c r="W14" i="5"/>
  <c r="X14" i="5"/>
  <c r="U15" i="5" l="1"/>
  <c r="V15" i="5"/>
  <c r="E15" i="5"/>
  <c r="F15" i="5"/>
  <c r="W15" i="5"/>
  <c r="X15" i="5"/>
  <c r="S15" i="5"/>
  <c r="T15" i="5"/>
  <c r="G15" i="5"/>
  <c r="H15" i="5"/>
  <c r="S16" i="5" l="1"/>
  <c r="T16" i="5"/>
  <c r="W16" i="5"/>
  <c r="X16" i="5"/>
  <c r="G16" i="5"/>
  <c r="H16" i="5"/>
  <c r="E16" i="5"/>
  <c r="F16" i="5"/>
  <c r="U16" i="5"/>
  <c r="V16" i="5"/>
  <c r="S17" i="5" l="1"/>
  <c r="T17" i="5"/>
  <c r="E17" i="5"/>
  <c r="F17" i="5"/>
  <c r="U17" i="5"/>
  <c r="V17" i="5"/>
  <c r="G17" i="5"/>
  <c r="H17" i="5"/>
  <c r="W17" i="5"/>
  <c r="X17" i="5"/>
  <c r="G18" i="5" l="1"/>
  <c r="H18" i="5"/>
  <c r="U18" i="5"/>
  <c r="V18" i="5"/>
  <c r="E18" i="5"/>
  <c r="F18" i="5"/>
  <c r="S18" i="5"/>
  <c r="T18" i="5"/>
  <c r="W18" i="5"/>
  <c r="X18" i="5"/>
  <c r="S19" i="5" l="1"/>
  <c r="T19" i="5"/>
  <c r="E19" i="5"/>
  <c r="F19" i="5"/>
  <c r="U19" i="5"/>
  <c r="V19" i="5"/>
  <c r="W19" i="5"/>
  <c r="X19" i="5"/>
  <c r="G19" i="5"/>
  <c r="H19" i="5"/>
  <c r="E20" i="5" l="1"/>
  <c r="F20" i="5"/>
  <c r="G20" i="5"/>
  <c r="H20" i="5"/>
  <c r="W20" i="5"/>
  <c r="X20" i="5"/>
  <c r="S20" i="5"/>
  <c r="T20" i="5"/>
  <c r="U20" i="5"/>
  <c r="V20" i="5"/>
  <c r="W21" i="5" l="1"/>
  <c r="X21" i="5"/>
  <c r="U21" i="5"/>
  <c r="V21" i="5"/>
  <c r="G21" i="5"/>
  <c r="H21" i="5"/>
  <c r="E21" i="5"/>
  <c r="F21" i="5"/>
  <c r="S21" i="5"/>
  <c r="T21" i="5"/>
  <c r="G22" i="5" l="1"/>
  <c r="H22" i="5"/>
  <c r="U22" i="5"/>
  <c r="V22" i="5"/>
  <c r="S22" i="5"/>
  <c r="T22" i="5"/>
  <c r="W22" i="5"/>
  <c r="X22" i="5"/>
  <c r="E22" i="5"/>
  <c r="F22" i="5"/>
  <c r="S23" i="5" l="1"/>
  <c r="T23" i="5"/>
  <c r="E23" i="5"/>
  <c r="F23" i="5"/>
  <c r="U23" i="5"/>
  <c r="V23" i="5"/>
  <c r="W23" i="5"/>
  <c r="X23" i="5"/>
  <c r="G23" i="5"/>
  <c r="H23" i="5"/>
  <c r="E24" i="5" l="1"/>
  <c r="F24" i="5"/>
  <c r="G24" i="5"/>
  <c r="H24" i="5"/>
  <c r="W24" i="5"/>
  <c r="X24" i="5"/>
  <c r="S24" i="5"/>
  <c r="T24" i="5"/>
  <c r="U24" i="5"/>
  <c r="V24" i="5"/>
  <c r="W25" i="5" l="1"/>
  <c r="X25" i="5"/>
  <c r="U25" i="5"/>
  <c r="V25" i="5"/>
  <c r="G25" i="5"/>
  <c r="H25" i="5"/>
  <c r="S25" i="5"/>
  <c r="T25" i="5"/>
  <c r="E25" i="5"/>
  <c r="F25" i="5"/>
  <c r="G26" i="5" l="1"/>
  <c r="H26" i="5"/>
  <c r="U26" i="5"/>
  <c r="V26" i="5"/>
  <c r="E26" i="5"/>
  <c r="F26" i="5"/>
  <c r="W26" i="5"/>
  <c r="X26" i="5"/>
  <c r="S26" i="5"/>
  <c r="T26" i="5"/>
  <c r="S27" i="5" l="1"/>
  <c r="T27" i="5"/>
  <c r="W27" i="5"/>
  <c r="X27" i="5"/>
  <c r="U27" i="5"/>
  <c r="V27" i="5"/>
  <c r="E27" i="5"/>
  <c r="F27" i="5"/>
  <c r="G27" i="5"/>
  <c r="H27" i="5"/>
  <c r="S28" i="5" l="1"/>
  <c r="T28" i="5"/>
  <c r="G28" i="5"/>
  <c r="H28" i="5"/>
  <c r="E28" i="5"/>
  <c r="F28" i="5"/>
  <c r="U28" i="5"/>
  <c r="V28" i="5"/>
  <c r="W28" i="5"/>
  <c r="X28" i="5"/>
  <c r="E29" i="5" l="1"/>
  <c r="F29" i="5"/>
  <c r="W29" i="5"/>
  <c r="X29" i="5"/>
  <c r="G29" i="5"/>
  <c r="H29" i="5"/>
  <c r="S29" i="5"/>
  <c r="T29" i="5"/>
  <c r="U29" i="5"/>
  <c r="V29" i="5"/>
  <c r="G30" i="5" l="1"/>
  <c r="H30" i="5"/>
  <c r="W30" i="5"/>
  <c r="X30" i="5"/>
  <c r="U30" i="5"/>
  <c r="V30" i="5"/>
  <c r="E30" i="5"/>
  <c r="F30" i="5"/>
  <c r="S30" i="5"/>
  <c r="T30" i="5"/>
  <c r="U31" i="5" l="1"/>
  <c r="V31" i="5"/>
  <c r="S31" i="5"/>
  <c r="T31" i="5"/>
  <c r="W31" i="5"/>
  <c r="X31" i="5"/>
  <c r="E31" i="5"/>
  <c r="F31" i="5"/>
  <c r="G31" i="5"/>
  <c r="H31" i="5"/>
  <c r="S32" i="5" l="1"/>
  <c r="T32" i="5"/>
  <c r="G32" i="5"/>
  <c r="H32" i="5"/>
  <c r="U32" i="5"/>
  <c r="V32" i="5"/>
  <c r="E32" i="5"/>
  <c r="F32" i="5"/>
  <c r="W32" i="5"/>
  <c r="X32" i="5"/>
  <c r="E33" i="5" l="1"/>
  <c r="F33" i="5"/>
  <c r="U33" i="5"/>
  <c r="V33" i="5"/>
  <c r="W33" i="5"/>
  <c r="X33" i="5"/>
  <c r="G33" i="5"/>
  <c r="H33" i="5"/>
  <c r="S33" i="5"/>
  <c r="T33" i="5"/>
  <c r="G34" i="5" l="1"/>
  <c r="H34" i="5"/>
  <c r="W34" i="5"/>
  <c r="X34" i="5"/>
  <c r="U34" i="5"/>
  <c r="V34" i="5"/>
  <c r="S34" i="5"/>
  <c r="T34" i="5"/>
  <c r="E34" i="5"/>
  <c r="F34" i="5"/>
  <c r="S35" i="5" l="1"/>
  <c r="T35" i="5"/>
  <c r="U35" i="5"/>
  <c r="V35" i="5"/>
  <c r="E35" i="5"/>
  <c r="F35" i="5"/>
  <c r="W35" i="5"/>
  <c r="X35" i="5"/>
  <c r="G35" i="5"/>
  <c r="H35" i="5"/>
  <c r="U36" i="5" l="1"/>
  <c r="V36" i="5"/>
  <c r="G36" i="5"/>
  <c r="H36" i="5"/>
  <c r="W36" i="5"/>
  <c r="X36" i="5"/>
  <c r="S36" i="5"/>
  <c r="T36" i="5"/>
  <c r="E36" i="5"/>
  <c r="F36" i="5"/>
  <c r="E37" i="5" l="1"/>
  <c r="F37" i="5"/>
  <c r="E38" i="5" s="1"/>
  <c r="G37" i="5"/>
  <c r="H37" i="5"/>
  <c r="G38" i="5" s="1"/>
  <c r="S37" i="5"/>
  <c r="T37" i="5"/>
  <c r="S38" i="5" s="1"/>
  <c r="U37" i="5"/>
  <c r="V37" i="5"/>
  <c r="U38" i="5" s="1"/>
  <c r="W37" i="5"/>
  <c r="X37" i="5"/>
  <c r="W38" i="5" s="1"/>
</calcChain>
</file>

<file path=xl/sharedStrings.xml><?xml version="1.0" encoding="utf-8"?>
<sst xmlns="http://schemas.openxmlformats.org/spreadsheetml/2006/main" count="179" uniqueCount="83">
  <si>
    <t>INSTRUCTIONS FOR DEVELOPING A CHART FOR NEW YEAR</t>
  </si>
  <si>
    <t>1. Create a copy of this workbook with the new year in the name.</t>
  </si>
  <si>
    <t>2. Go to the "20XX SMI" tab.  Change the tab name to include the new year.  Follow the instructions to update the numbers.</t>
  </si>
  <si>
    <t>Note that information must stay in exactly the same cells to be picked up correctly to compute the chart</t>
  </si>
  <si>
    <t>3. Go to the "20XX FPG" tab.  Change the tab name to include th enew year.  Follow th instructions to update the numbers.</t>
  </si>
  <si>
    <t>4. The tab "Chart with formulas" will update automatically with the new year's data.  Verify as follows:</t>
  </si>
  <si>
    <t>Spot-check that the first row uses the updated poverty guidelines, in monthly terms.</t>
  </si>
  <si>
    <t>Spot-check that the right-side numbers in the last row use the 85% SMI figures, in monthly terms.</t>
  </si>
  <si>
    <t>Spot-check that, within each family size, the amount of dollars is the same in every row, with the except of in the first row.</t>
  </si>
  <si>
    <t>Compare to the prior workbook.  Any large differences in numbers should be investigated.</t>
  </si>
  <si>
    <t>5. The final chart can then by copy/pasted, as values, into the publication version of the parent fee chart (after copied, make sure to change the effective dates at the top and bottom right and update the example calculation in step 4.</t>
  </si>
  <si>
    <t>APPLICABLE SMI NUMBERS</t>
  </si>
  <si>
    <t>If the SMI table is available in this format, copy/paste the information for 85% SMI into the cells in orange.</t>
  </si>
  <si>
    <t>The chart will refer to the monthly data in these cells.</t>
  </si>
  <si>
    <t>If the SMI information is not yet available, look below for information on how to obtain the updated SMI information.</t>
  </si>
  <si>
    <t>Uses that information to construct the dollar amounts for each row, for each family size.</t>
  </si>
  <si>
    <t>COMMONWEALTH OF MASSACHUSETTS</t>
  </si>
  <si>
    <t>DEPARTMENT OF EARLY EDUCATION AND CARE</t>
  </si>
  <si>
    <t xml:space="preserve">INCOME ELIGIBILITY TABLE                                                                                                                                                                              </t>
  </si>
  <si>
    <t>% of State Median Income (SMI)</t>
  </si>
  <si>
    <t>Family of Two</t>
  </si>
  <si>
    <t>Family of Three</t>
  </si>
  <si>
    <t>Family of Four</t>
  </si>
  <si>
    <t>Family of Five</t>
  </si>
  <si>
    <t>Family of Six</t>
  </si>
  <si>
    <t>Family of Seven</t>
  </si>
  <si>
    <t>Annual</t>
  </si>
  <si>
    <t>Monthly*</t>
  </si>
  <si>
    <t>Monthly</t>
  </si>
  <si>
    <t xml:space="preserve">85% SMI </t>
  </si>
  <si>
    <t>Family of Eight</t>
  </si>
  <si>
    <t>Family of Nine</t>
  </si>
  <si>
    <t>Family of Ten</t>
  </si>
  <si>
    <t>Family of Eleven</t>
  </si>
  <si>
    <t>Family of Twelve</t>
  </si>
  <si>
    <t xml:space="preserve">Annual </t>
  </si>
  <si>
    <t>Underlying source is the information released each year for LIHEAP purposes:</t>
  </si>
  <si>
    <t>Here is the document with SMIs for use in FFY 2027</t>
  </si>
  <si>
    <t>https://acf.gov/sites/default/files/documents/ocs/COMM_LIHEAP_Att4SMITable_States_FY2027.pdf</t>
  </si>
  <si>
    <t>IF YOU NEED TO UPDATE THE SMI NUMBERS FROM THIS SOURCE:</t>
  </si>
  <si>
    <t>In the table, find the row for Massachusetts and find the number in the first column -- SMI for a 4-person family:</t>
  </si>
  <si>
    <t>Figure for other family sizes are obtained relative to that number, as follows:</t>
  </si>
  <si>
    <t>Family size</t>
  </si>
  <si>
    <t>factor relative to size 4</t>
  </si>
  <si>
    <t>100% SMI</t>
  </si>
  <si>
    <t>85% SMI annual</t>
  </si>
  <si>
    <t>85% SMI monthly</t>
  </si>
  <si>
    <t>these #s do not change</t>
  </si>
  <si>
    <t>update automatically if new 4-person SMI is filled in</t>
  </si>
  <si>
    <t>APPLICABLE FPG NUMBERS</t>
  </si>
  <si>
    <t>Go to the HHS/ASPE webpage with the poverty guidelines -- typically released in late January or early February.</t>
  </si>
  <si>
    <t>Here is the page with the 2026poverty guidelines:  https://aspe.hhs.gov/poverty-guidelines</t>
  </si>
  <si>
    <t xml:space="preserve">Find the section for the 48 contiguous states and DC. </t>
  </si>
  <si>
    <t>These cells will update automatically</t>
  </si>
  <si>
    <t>Family Size</t>
  </si>
  <si>
    <t>Annual Income</t>
  </si>
  <si>
    <t>Monthly Income</t>
  </si>
  <si>
    <t>For families/households with more than 8 persons, add this amount for each additional person:</t>
  </si>
  <si>
    <t>Use This Form to Determine Family Eligibility:</t>
  </si>
  <si>
    <t>1. Find the column with the family's size written at the top.                                                                                                                                                                                                                                                                                                                                                                                 2. Read down the column until you come to the correct income (either annual or monthly).                                                                                                                                                                                                                                                                                                       3. Then read directly across to the left to determine "Percent of State Median Income."                                                                                                                                                                                                                                                                                                                                                        4. Please refer to relevant SMI Percentage (i.e. initial vs. reassessment - OR - special needs) to determine the family's eligibility.</t>
  </si>
  <si>
    <t xml:space="preserve">50% SMI </t>
  </si>
  <si>
    <t xml:space="preserve">100% SMI </t>
  </si>
  <si>
    <r>
      <t xml:space="preserve">  EEC FINANCIAL ASSISTANCE PARENT FEE TABLE - </t>
    </r>
    <r>
      <rPr>
        <b/>
        <sz val="24"/>
        <color rgb="FFFF0000"/>
        <rFont val="Calibri"/>
        <family val="2"/>
        <scheme val="minor"/>
      </rPr>
      <t>EFFECTIVE OCTOBER 1, 2026</t>
    </r>
    <r>
      <rPr>
        <b/>
        <sz val="24"/>
        <rFont val="Calibri"/>
        <family val="2"/>
        <scheme val="minor"/>
      </rPr>
      <t xml:space="preserve">                                                                                                                                             </t>
    </r>
  </si>
  <si>
    <r>
      <t>Parent Co-Payment Schedule</t>
    </r>
    <r>
      <rPr>
        <b/>
        <sz val="18"/>
        <rFont val="Garamond"/>
        <family val="1"/>
      </rPr>
      <t xml:space="preserve"> is used to determine the parent’s co-payment once the family is determined to be eligible and is being enrolled in an early education and care program.</t>
    </r>
  </si>
  <si>
    <r>
      <t>The Parent Fee Table</t>
    </r>
    <r>
      <rPr>
        <b/>
        <sz val="18"/>
        <rFont val="Calibri"/>
        <family val="2"/>
      </rPr>
      <t xml:space="preserve"> is used to determine the household's parent fee once the family is determined to be eligible for subsidized child care and is being enrolled in an early education and care program.</t>
    </r>
    <r>
      <rPr>
        <b/>
        <i/>
        <sz val="18"/>
        <rFont val="Calibri"/>
        <family val="2"/>
      </rPr>
      <t xml:space="preserve">  Use these steps to determine a family's Parent Fee</t>
    </r>
  </si>
  <si>
    <r>
      <t xml:space="preserve">1. Find the column with the family's size written at the top.
2. Read down the column until you come to the correct income bracket for the family's gross monthly income.
3. Then read directly across to the right until you are under the “Monthly Parent Fee Percentage” column to get the percent of income for the family's fee level.
4. Calculate the family's actual parent fee as follows: Subtract the FPG for the family size (FPG can be found as the upper income limit of Fee Level 1) from the family's gross monthly income.  Then multiply the resulting dollar value times the percent for the family's fee level to get the monthly parent fee value.
      </t>
    </r>
    <r>
      <rPr>
        <sz val="18"/>
        <color rgb="FFFF0000"/>
        <rFont val="Calibri"/>
        <family val="2"/>
        <scheme val="minor"/>
      </rPr>
      <t xml:space="preserve">For example: A family of 2 with monthly income of $3,502 would be in Fee Level 9.  Subtract the FPG from their gross income ($3,502 minus $1,803) to get $1,699.  Multiply 7.15% times $1,699 for a monthly fee value of $121.48. Divide by 22 for a daily fee value of $5.52.                                                                                                                                                                                                                                                                                                                                                                    </t>
    </r>
  </si>
  <si>
    <t xml:space="preserve"> FEE LEVEL</t>
  </si>
  <si>
    <t>GROSS MONTHLY INCOME</t>
  </si>
  <si>
    <r>
      <t xml:space="preserve">MONTHLY PARENT FEE PERCENTAGE
</t>
    </r>
    <r>
      <rPr>
        <sz val="16"/>
        <rFont val="Calibri"/>
        <family val="2"/>
      </rPr>
      <t>(Apply percentage to income above poverty line to calculate the fee)</t>
    </r>
  </si>
  <si>
    <t xml:space="preserve">Family of Two </t>
  </si>
  <si>
    <t xml:space="preserve">Family of Four </t>
  </si>
  <si>
    <t xml:space="preserve">Family of Five </t>
  </si>
  <si>
    <t>Min. Income</t>
  </si>
  <si>
    <t>Max Income</t>
  </si>
  <si>
    <t>FPG</t>
  </si>
  <si>
    <t>85% SMI</t>
  </si>
  <si>
    <t>*To calculate monthly income from weekly income statements, multiply the weekly income by 4.33</t>
  </si>
  <si>
    <t>*To calculate monthly income from bi-weekly income statements, multiply the bi-weekly income by 2.17</t>
  </si>
  <si>
    <t>Dollar amount between each threshold ((85% SMI - FPG) / (Number of thresholds -1))</t>
  </si>
  <si>
    <t>024 POVERTY GUIDELINES FOR THE 48 CONTIGUOUS STATES AND THE DISTRICT OF COLUMBIA</t>
  </si>
  <si>
    <t>Persons in family/household</t>
  </si>
  <si>
    <t>Poverty guideline</t>
  </si>
  <si>
    <t>https://aspe.hhs.gov/topics/poverty-economic-mobility/poverty-guidelines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</si>
</sst>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5" formatCode="&quot;$&quot;#,##0_);\(&quot;$&quot;#,##0\)"/>
    <numFmt numFmtId="6" formatCode="&quot;$&quot;#,##0_);[Red]\(&quot;$&quot;#,##0\)"/>
    <numFmt numFmtId="44" formatCode="_(&quot;$&quot;* #,##0.00_);_(&quot;$&quot;* \(#,##0.00\);_(&quot;$&quot;* &quot;-&quot;??_);_(@_)"/>
    <numFmt numFmtId="164" formatCode="&quot;$&quot;#,##0"/>
    <numFmt numFmtId="165" formatCode="_(&quot;$&quot;* #,##0_);_(&quot;$&quot;* \(#,##0\);_(&quot;$&quot;* &quot;-&quot;??_);_(@_)"/>
    <numFmt numFmtId="166" formatCode="&quot;$&quot;#,##0.00"/>
    <numFmt numFmtId="167" formatCode="0.0%"/>
  </numFmts>
  <fonts count="43">
    <font>
      <sz val="10"/>
      <name val="Arial"/>
    </font>
    <font>
      <sz val="10"/>
      <name val="Arial"/>
      <family val="2"/>
    </font>
    <font>
      <b/>
      <sz val="10"/>
      <name val="Arial"/>
      <family val="2"/>
    </font>
    <font>
      <sz val="8"/>
      <name val="Arial"/>
      <family val="2"/>
    </font>
    <font>
      <b/>
      <sz val="14"/>
      <name val="Garamond"/>
      <family val="1"/>
    </font>
    <font>
      <sz val="10"/>
      <name val="Garamond"/>
      <family val="1"/>
    </font>
    <font>
      <b/>
      <sz val="20"/>
      <name val="Garamond"/>
      <family val="1"/>
    </font>
    <font>
      <sz val="12"/>
      <name val="Garamond"/>
      <family val="1"/>
    </font>
    <font>
      <sz val="16"/>
      <name val="Garamond"/>
      <family val="1"/>
    </font>
    <font>
      <sz val="22"/>
      <name val="Arial"/>
      <family val="2"/>
    </font>
    <font>
      <b/>
      <sz val="24"/>
      <name val="Garamond"/>
      <family val="1"/>
    </font>
    <font>
      <sz val="24"/>
      <name val="Garamond"/>
      <family val="1"/>
    </font>
    <font>
      <sz val="16"/>
      <name val="Arial"/>
      <family val="2"/>
    </font>
    <font>
      <b/>
      <sz val="16"/>
      <name val="Arial"/>
      <family val="2"/>
    </font>
    <font>
      <b/>
      <sz val="24"/>
      <name val="Calibri"/>
      <family val="2"/>
      <scheme val="minor"/>
    </font>
    <font>
      <b/>
      <sz val="28"/>
      <name val="Calibri"/>
      <family val="2"/>
      <scheme val="minor"/>
    </font>
    <font>
      <sz val="11"/>
      <color rgb="FF444444"/>
      <name val="Calibri"/>
      <family val="2"/>
      <scheme val="minor"/>
    </font>
    <font>
      <sz val="10"/>
      <name val="Calibri"/>
      <family val="2"/>
      <scheme val="minor"/>
    </font>
    <font>
      <b/>
      <sz val="18"/>
      <name val="Garamond"/>
      <family val="1"/>
    </font>
    <font>
      <sz val="18"/>
      <name val="Garamond"/>
      <family val="1"/>
    </font>
    <font>
      <b/>
      <sz val="16"/>
      <name val="Garamond"/>
      <family val="1"/>
    </font>
    <font>
      <sz val="11"/>
      <name val="Arial"/>
      <family val="2"/>
    </font>
    <font>
      <b/>
      <i/>
      <sz val="18"/>
      <name val="Garamond"/>
      <family val="1"/>
    </font>
    <font>
      <b/>
      <sz val="10"/>
      <name val="Garamond"/>
      <family val="1"/>
    </font>
    <font>
      <sz val="18"/>
      <name val="Arial"/>
      <family val="2"/>
    </font>
    <font>
      <sz val="14"/>
      <name val="Arial"/>
      <family val="2"/>
    </font>
    <font>
      <sz val="12"/>
      <name val="Arial"/>
      <family val="2"/>
    </font>
    <font>
      <sz val="10"/>
      <color rgb="FFFF0000"/>
      <name val="Arial"/>
      <family val="2"/>
    </font>
    <font>
      <b/>
      <sz val="22"/>
      <name val="Calibri"/>
      <family val="2"/>
      <scheme val="minor"/>
    </font>
    <font>
      <sz val="22"/>
      <name val="Garamond"/>
      <family val="1"/>
    </font>
    <font>
      <sz val="16"/>
      <name val="Calibri"/>
      <family val="2"/>
      <scheme val="minor"/>
    </font>
    <font>
      <u/>
      <sz val="10"/>
      <color theme="10"/>
      <name val="Arial"/>
    </font>
    <font>
      <b/>
      <sz val="18"/>
      <name val="Calibri"/>
      <family val="2"/>
    </font>
    <font>
      <b/>
      <sz val="16"/>
      <name val="Calibri"/>
      <family val="2"/>
    </font>
    <font>
      <sz val="18"/>
      <name val="Calibri"/>
      <family val="2"/>
    </font>
    <font>
      <sz val="18"/>
      <name val="Calibri"/>
      <family val="2"/>
      <scheme val="minor"/>
    </font>
    <font>
      <sz val="16"/>
      <name val="Calibri"/>
      <family val="2"/>
    </font>
    <font>
      <b/>
      <i/>
      <sz val="18"/>
      <name val="Calibri"/>
      <family val="2"/>
    </font>
    <font>
      <b/>
      <sz val="24"/>
      <name val="Calibri"/>
      <family val="2"/>
    </font>
    <font>
      <sz val="18"/>
      <color rgb="FFFF0000"/>
      <name val="Calibri"/>
      <family val="2"/>
      <scheme val="minor"/>
    </font>
    <font>
      <sz val="10"/>
      <name val="Arial"/>
    </font>
    <font>
      <u/>
      <sz val="10"/>
      <color theme="10"/>
      <name val="Arial"/>
      <family val="2"/>
    </font>
    <font>
      <b/>
      <sz val="24"/>
      <color rgb="FFFF0000"/>
      <name val="Calibri"/>
      <family val="2"/>
      <scheme val="minor"/>
    </font>
  </fonts>
  <fills count="20">
    <fill>
      <patternFill patternType="none"/>
    </fill>
    <fill>
      <patternFill patternType="gray125"/>
    </fill>
    <fill>
      <patternFill patternType="lightGray">
        <fgColor indexed="9"/>
      </patternFill>
    </fill>
    <fill>
      <patternFill patternType="lightGray"/>
    </fill>
    <fill>
      <patternFill patternType="lightGray">
        <fgColor indexed="9"/>
        <bgColor indexed="9"/>
      </patternFill>
    </fill>
    <fill>
      <patternFill patternType="lightGray">
        <bgColor indexed="9"/>
      </patternFill>
    </fill>
    <fill>
      <patternFill patternType="mediumGray">
        <fgColor indexed="9"/>
        <bgColor indexed="9"/>
      </patternFill>
    </fill>
    <fill>
      <patternFill patternType="solid">
        <fgColor indexed="9"/>
        <bgColor indexed="9"/>
      </patternFill>
    </fill>
    <fill>
      <patternFill patternType="solid">
        <fgColor indexed="42"/>
        <bgColor indexed="64"/>
      </patternFill>
    </fill>
    <fill>
      <patternFill patternType="solid">
        <fgColor indexed="42"/>
        <bgColor indexed="42"/>
      </patternFill>
    </fill>
    <fill>
      <patternFill patternType="solid">
        <fgColor theme="0" tint="-0.14996795556505021"/>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8" tint="0.59999389629810485"/>
        <bgColor indexed="64"/>
      </patternFill>
    </fill>
    <fill>
      <patternFill patternType="solid">
        <fgColor theme="6" tint="0.59999389629810485"/>
        <bgColor indexed="64"/>
      </patternFill>
    </fill>
    <fill>
      <patternFill patternType="solid">
        <fgColor rgb="FFFFC000"/>
        <bgColor indexed="64"/>
      </patternFill>
    </fill>
    <fill>
      <patternFill patternType="solid">
        <fgColor theme="6" tint="0.39997558519241921"/>
        <bgColor indexed="64"/>
      </patternFill>
    </fill>
    <fill>
      <patternFill patternType="solid">
        <fgColor indexed="9"/>
        <bgColor indexed="64"/>
      </patternFill>
    </fill>
    <fill>
      <patternFill patternType="solid">
        <fgColor rgb="FF00FFFF"/>
        <bgColor indexed="64"/>
      </patternFill>
    </fill>
    <fill>
      <patternFill patternType="solid">
        <fgColor theme="0"/>
        <bgColor indexed="64"/>
      </patternFill>
    </fill>
  </fills>
  <borders count="41">
    <border>
      <left/>
      <right/>
      <top/>
      <bottom/>
      <diagonal/>
    </border>
    <border>
      <left style="double">
        <color indexed="64"/>
      </left>
      <right style="double">
        <color indexed="64"/>
      </right>
      <top/>
      <bottom/>
      <diagonal/>
    </border>
    <border>
      <left/>
      <right style="double">
        <color indexed="64"/>
      </right>
      <top/>
      <bottom/>
      <diagonal/>
    </border>
    <border>
      <left style="double">
        <color indexed="64"/>
      </left>
      <right/>
      <top/>
      <bottom/>
      <diagonal/>
    </border>
    <border>
      <left style="double">
        <color indexed="64"/>
      </left>
      <right/>
      <top/>
      <bottom style="double">
        <color indexed="64"/>
      </bottom>
      <diagonal/>
    </border>
    <border>
      <left style="double">
        <color indexed="64"/>
      </left>
      <right style="double">
        <color indexed="64"/>
      </right>
      <top/>
      <bottom style="double">
        <color indexed="64"/>
      </bottom>
      <diagonal/>
    </border>
    <border>
      <left/>
      <right style="double">
        <color indexed="64"/>
      </right>
      <top/>
      <bottom style="double">
        <color indexed="64"/>
      </bottom>
      <diagonal/>
    </border>
    <border>
      <left style="double">
        <color indexed="64"/>
      </left>
      <right style="double">
        <color indexed="64"/>
      </right>
      <top/>
      <bottom style="thick">
        <color indexed="64"/>
      </bottom>
      <diagonal/>
    </border>
    <border>
      <left style="double">
        <color indexed="64"/>
      </left>
      <right style="dotted">
        <color indexed="64"/>
      </right>
      <top style="double">
        <color indexed="64"/>
      </top>
      <bottom style="double">
        <color indexed="64"/>
      </bottom>
      <diagonal/>
    </border>
    <border>
      <left/>
      <right style="double">
        <color indexed="64"/>
      </right>
      <top style="double">
        <color indexed="64"/>
      </top>
      <bottom style="double">
        <color indexed="64"/>
      </bottom>
      <diagonal/>
    </border>
    <border>
      <left/>
      <right/>
      <top style="double">
        <color indexed="64"/>
      </top>
      <bottom style="double">
        <color indexed="64"/>
      </bottom>
      <diagonal/>
    </border>
    <border>
      <left style="thin">
        <color indexed="64"/>
      </left>
      <right style="dotted">
        <color indexed="64"/>
      </right>
      <top style="double">
        <color indexed="64"/>
      </top>
      <bottom style="double">
        <color indexed="64"/>
      </bottom>
      <diagonal/>
    </border>
    <border>
      <left/>
      <right style="dotted">
        <color indexed="64"/>
      </right>
      <top style="double">
        <color indexed="64"/>
      </top>
      <bottom style="double">
        <color indexed="64"/>
      </bottom>
      <diagonal/>
    </border>
    <border>
      <left style="dotted">
        <color indexed="64"/>
      </left>
      <right style="double">
        <color indexed="64"/>
      </right>
      <top style="double">
        <color indexed="64"/>
      </top>
      <bottom style="double">
        <color indexed="64"/>
      </bottom>
      <diagonal/>
    </border>
    <border>
      <left style="double">
        <color indexed="64"/>
      </left>
      <right style="thin">
        <color indexed="64"/>
      </right>
      <top/>
      <bottom style="double">
        <color indexed="64"/>
      </bottom>
      <diagonal/>
    </border>
    <border>
      <left style="double">
        <color indexed="64"/>
      </left>
      <right style="double">
        <color indexed="64"/>
      </right>
      <top style="double">
        <color indexed="64"/>
      </top>
      <bottom/>
      <diagonal/>
    </border>
    <border>
      <left style="double">
        <color indexed="64"/>
      </left>
      <right/>
      <top style="double">
        <color indexed="64"/>
      </top>
      <bottom/>
      <diagonal/>
    </border>
    <border>
      <left/>
      <right style="double">
        <color indexed="64"/>
      </right>
      <top style="double">
        <color indexed="64"/>
      </top>
      <bottom/>
      <diagonal/>
    </border>
    <border>
      <left/>
      <right/>
      <top/>
      <bottom style="double">
        <color indexed="64"/>
      </bottom>
      <diagonal/>
    </border>
    <border>
      <left style="double">
        <color indexed="64"/>
      </left>
      <right/>
      <top style="double">
        <color indexed="64"/>
      </top>
      <bottom style="double">
        <color indexed="64"/>
      </bottom>
      <diagonal/>
    </border>
    <border>
      <left style="thin">
        <color auto="1"/>
      </left>
      <right style="thin">
        <color auto="1"/>
      </right>
      <top style="thin">
        <color auto="1"/>
      </top>
      <bottom style="thin">
        <color auto="1"/>
      </bottom>
      <diagonal/>
    </border>
    <border>
      <left style="thin">
        <color auto="1"/>
      </left>
      <right/>
      <top/>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double">
        <color indexed="64"/>
      </left>
      <right style="hair">
        <color indexed="64"/>
      </right>
      <top/>
      <bottom style="double">
        <color indexed="64"/>
      </bottom>
      <diagonal/>
    </border>
    <border>
      <left style="dotted">
        <color indexed="64"/>
      </left>
      <right style="double">
        <color indexed="64"/>
      </right>
      <top/>
      <bottom style="double">
        <color indexed="64"/>
      </bottom>
      <diagonal/>
    </border>
    <border>
      <left/>
      <right style="dotted">
        <color indexed="64"/>
      </right>
      <top/>
      <bottom style="double">
        <color indexed="64"/>
      </bottom>
      <diagonal/>
    </border>
    <border>
      <left style="double">
        <color indexed="64"/>
      </left>
      <right style="dotted">
        <color indexed="64"/>
      </right>
      <top/>
      <bottom style="double">
        <color indexed="64"/>
      </bottom>
      <diagonal/>
    </border>
    <border>
      <left style="thin">
        <color indexed="64"/>
      </left>
      <right style="dotted">
        <color indexed="64"/>
      </right>
      <top/>
      <bottom style="double">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hair">
        <color indexed="64"/>
      </right>
      <top style="thin">
        <color indexed="64"/>
      </top>
      <bottom/>
      <diagonal/>
    </border>
    <border>
      <left style="hair">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s>
  <cellStyleXfs count="8">
    <xf numFmtId="0" fontId="0" fillId="0" borderId="0"/>
    <xf numFmtId="44" fontId="1" fillId="0" borderId="0" applyFont="0" applyFill="0" applyBorder="0" applyAlignment="0" applyProtection="0"/>
    <xf numFmtId="0" fontId="1" fillId="0" borderId="0"/>
    <xf numFmtId="9" fontId="1" fillId="0" borderId="0" applyFont="0" applyFill="0" applyBorder="0" applyAlignment="0" applyProtection="0"/>
    <xf numFmtId="0" fontId="31" fillId="0" borderId="0" applyNumberFormat="0" applyFill="0" applyBorder="0" applyAlignment="0" applyProtection="0"/>
    <xf numFmtId="9" fontId="40" fillId="0" borderId="0" applyFont="0" applyFill="0" applyBorder="0" applyAlignment="0" applyProtection="0"/>
    <xf numFmtId="0" fontId="31" fillId="0" borderId="0" applyNumberFormat="0" applyFill="0" applyBorder="0" applyAlignment="0" applyProtection="0"/>
    <xf numFmtId="0" fontId="41" fillId="0" borderId="0" applyNumberFormat="0" applyFill="0" applyBorder="0" applyAlignment="0" applyProtection="0"/>
  </cellStyleXfs>
  <cellXfs count="222">
    <xf numFmtId="0" fontId="0" fillId="0" borderId="0" xfId="0"/>
    <xf numFmtId="44" fontId="1" fillId="2" borderId="1" xfId="1" applyFont="1" applyFill="1" applyBorder="1" applyAlignment="1">
      <alignment horizontal="left"/>
    </xf>
    <xf numFmtId="44" fontId="1" fillId="2" borderId="0" xfId="1" applyFont="1" applyFill="1" applyBorder="1" applyAlignment="1">
      <alignment horizontal="left"/>
    </xf>
    <xf numFmtId="44" fontId="1" fillId="2" borderId="2" xfId="1" applyFont="1" applyFill="1" applyBorder="1" applyAlignment="1">
      <alignment horizontal="left"/>
    </xf>
    <xf numFmtId="44" fontId="1" fillId="3" borderId="1" xfId="1" applyFont="1" applyFill="1" applyBorder="1" applyAlignment="1">
      <alignment horizontal="left"/>
    </xf>
    <xf numFmtId="44" fontId="1" fillId="3" borderId="0" xfId="1" applyFont="1" applyFill="1" applyBorder="1" applyAlignment="1">
      <alignment horizontal="left"/>
    </xf>
    <xf numFmtId="44" fontId="1" fillId="3" borderId="2" xfId="1" applyFont="1" applyFill="1" applyBorder="1" applyAlignment="1">
      <alignment horizontal="left"/>
    </xf>
    <xf numFmtId="44" fontId="1" fillId="4" borderId="1" xfId="1" applyFont="1" applyFill="1" applyBorder="1" applyAlignment="1">
      <alignment horizontal="left"/>
    </xf>
    <xf numFmtId="44" fontId="1" fillId="6" borderId="1" xfId="1" applyFont="1" applyFill="1" applyBorder="1" applyAlignment="1">
      <alignment horizontal="right"/>
    </xf>
    <xf numFmtId="0" fontId="1" fillId="7" borderId="0" xfId="0" applyFont="1" applyFill="1"/>
    <xf numFmtId="44" fontId="1" fillId="6" borderId="1" xfId="1" applyFont="1" applyFill="1" applyBorder="1" applyAlignment="1">
      <alignment horizontal="left"/>
    </xf>
    <xf numFmtId="44" fontId="1" fillId="5" borderId="1" xfId="1" applyFont="1" applyFill="1" applyBorder="1" applyAlignment="1">
      <alignment horizontal="left"/>
    </xf>
    <xf numFmtId="44" fontId="1" fillId="5" borderId="1" xfId="1" applyFont="1" applyFill="1" applyBorder="1" applyAlignment="1">
      <alignment horizontal="right"/>
    </xf>
    <xf numFmtId="0" fontId="1" fillId="5" borderId="0" xfId="0" applyFont="1" applyFill="1"/>
    <xf numFmtId="44" fontId="1" fillId="5" borderId="7" xfId="1" applyFont="1" applyFill="1" applyBorder="1" applyAlignment="1">
      <alignment horizontal="left"/>
    </xf>
    <xf numFmtId="0" fontId="0" fillId="0" borderId="0" xfId="0" applyAlignment="1">
      <alignment wrapText="1"/>
    </xf>
    <xf numFmtId="0" fontId="1" fillId="0" borderId="0" xfId="0" applyFont="1"/>
    <xf numFmtId="44" fontId="1" fillId="0" borderId="0" xfId="1" applyFont="1" applyFill="1" applyBorder="1" applyAlignment="1">
      <alignment horizontal="left"/>
    </xf>
    <xf numFmtId="0" fontId="1" fillId="0" borderId="0" xfId="0" applyFont="1" applyAlignment="1">
      <alignment horizontal="right"/>
    </xf>
    <xf numFmtId="0" fontId="2" fillId="0" borderId="0" xfId="0" applyFont="1" applyAlignment="1">
      <alignment horizontal="left" indent="1"/>
    </xf>
    <xf numFmtId="0" fontId="1" fillId="0" borderId="0" xfId="0" applyFont="1" applyAlignment="1">
      <alignment horizontal="left" indent="1"/>
    </xf>
    <xf numFmtId="164" fontId="4" fillId="0" borderId="0" xfId="1" applyNumberFormat="1" applyFont="1" applyFill="1" applyBorder="1" applyAlignment="1"/>
    <xf numFmtId="0" fontId="8" fillId="0" borderId="0" xfId="0" applyFont="1" applyAlignment="1">
      <alignment horizontal="left" vertical="center"/>
    </xf>
    <xf numFmtId="0" fontId="9" fillId="0" borderId="0" xfId="0" applyFont="1"/>
    <xf numFmtId="0" fontId="5" fillId="0" borderId="0" xfId="0" applyFont="1"/>
    <xf numFmtId="0" fontId="7" fillId="0" borderId="0" xfId="0" applyFont="1"/>
    <xf numFmtId="0" fontId="8" fillId="0" borderId="0" xfId="0" applyFont="1" applyAlignment="1">
      <alignment horizontal="left"/>
    </xf>
    <xf numFmtId="164" fontId="4" fillId="0" borderId="0" xfId="1" applyNumberFormat="1" applyFont="1" applyFill="1" applyBorder="1" applyAlignment="1">
      <alignment horizontal="center"/>
    </xf>
    <xf numFmtId="0" fontId="13" fillId="8" borderId="8" xfId="0" applyFont="1" applyFill="1" applyBorder="1" applyAlignment="1">
      <alignment horizontal="center"/>
    </xf>
    <xf numFmtId="0" fontId="13" fillId="8" borderId="9" xfId="0" applyFont="1" applyFill="1" applyBorder="1" applyAlignment="1">
      <alignment horizontal="center"/>
    </xf>
    <xf numFmtId="0" fontId="13" fillId="8" borderId="10" xfId="0" quotePrefix="1" applyFont="1" applyFill="1" applyBorder="1" applyAlignment="1">
      <alignment horizontal="center"/>
    </xf>
    <xf numFmtId="0" fontId="13" fillId="8" borderId="11" xfId="0" applyFont="1" applyFill="1" applyBorder="1" applyAlignment="1">
      <alignment horizontal="center"/>
    </xf>
    <xf numFmtId="0" fontId="13" fillId="8" borderId="12" xfId="0" applyFont="1" applyFill="1" applyBorder="1" applyAlignment="1">
      <alignment horizontal="center"/>
    </xf>
    <xf numFmtId="164" fontId="6" fillId="0" borderId="0" xfId="1" applyNumberFormat="1" applyFont="1" applyFill="1" applyBorder="1" applyAlignment="1">
      <alignment horizontal="center"/>
    </xf>
    <xf numFmtId="165" fontId="0" fillId="0" borderId="0" xfId="1" applyNumberFormat="1" applyFont="1" applyAlignment="1">
      <alignment horizontal="left"/>
    </xf>
    <xf numFmtId="0" fontId="13" fillId="10" borderId="14" xfId="0" applyFont="1" applyFill="1" applyBorder="1" applyAlignment="1">
      <alignment horizontal="center" vertical="center" wrapText="1"/>
    </xf>
    <xf numFmtId="0" fontId="11" fillId="0" borderId="0" xfId="0" applyFont="1"/>
    <xf numFmtId="0" fontId="10" fillId="0" borderId="0" xfId="0" applyFont="1" applyAlignment="1">
      <alignment horizontal="center" vertical="center" wrapText="1"/>
    </xf>
    <xf numFmtId="0" fontId="13" fillId="10" borderId="4" xfId="0" applyFont="1" applyFill="1" applyBorder="1" applyAlignment="1">
      <alignment horizontal="center" vertical="center" wrapText="1"/>
    </xf>
    <xf numFmtId="0" fontId="16" fillId="0" borderId="20" xfId="0" applyFont="1" applyBorder="1" applyAlignment="1">
      <alignment horizontal="left" vertical="top" wrapText="1"/>
    </xf>
    <xf numFmtId="0" fontId="1" fillId="0" borderId="0" xfId="2"/>
    <xf numFmtId="0" fontId="1" fillId="0" borderId="0" xfId="2" applyAlignment="1">
      <alignment horizontal="center"/>
    </xf>
    <xf numFmtId="0" fontId="12" fillId="0" borderId="0" xfId="2" applyFont="1"/>
    <xf numFmtId="0" fontId="19" fillId="0" borderId="1" xfId="2" applyFont="1" applyBorder="1" applyAlignment="1" applyProtection="1">
      <alignment horizontal="right" vertical="center"/>
      <protection locked="0"/>
    </xf>
    <xf numFmtId="0" fontId="20" fillId="0" borderId="1" xfId="2" applyFont="1" applyBorder="1" applyProtection="1">
      <protection locked="0"/>
    </xf>
    <xf numFmtId="0" fontId="21" fillId="0" borderId="0" xfId="2" applyFont="1" applyAlignment="1">
      <alignment horizontal="left"/>
    </xf>
    <xf numFmtId="0" fontId="21" fillId="0" borderId="18" xfId="2" applyFont="1" applyBorder="1" applyAlignment="1">
      <alignment horizontal="left" vertical="center" wrapText="1"/>
    </xf>
    <xf numFmtId="0" fontId="2" fillId="0" borderId="0" xfId="2" applyFont="1" applyAlignment="1">
      <alignment wrapText="1"/>
    </xf>
    <xf numFmtId="0" fontId="20" fillId="0" borderId="0" xfId="2" applyFont="1" applyAlignment="1">
      <alignment wrapText="1"/>
    </xf>
    <xf numFmtId="0" fontId="23" fillId="0" borderId="0" xfId="2" applyFont="1" applyAlignment="1">
      <alignment horizontal="center"/>
    </xf>
    <xf numFmtId="0" fontId="24" fillId="0" borderId="0" xfId="2" applyFont="1"/>
    <xf numFmtId="0" fontId="18" fillId="0" borderId="0" xfId="2" quotePrefix="1" applyFont="1"/>
    <xf numFmtId="0" fontId="12" fillId="0" borderId="0" xfId="2" applyFont="1" applyAlignment="1">
      <alignment wrapText="1"/>
    </xf>
    <xf numFmtId="0" fontId="16" fillId="0" borderId="21" xfId="0" applyFont="1" applyBorder="1" applyAlignment="1">
      <alignment vertical="top" wrapText="1"/>
    </xf>
    <xf numFmtId="0" fontId="16" fillId="0" borderId="0" xfId="0" applyFont="1" applyAlignment="1">
      <alignment vertical="top" wrapText="1"/>
    </xf>
    <xf numFmtId="3" fontId="0" fillId="0" borderId="0" xfId="0" applyNumberFormat="1"/>
    <xf numFmtId="0" fontId="25" fillId="0" borderId="0" xfId="0" applyFont="1"/>
    <xf numFmtId="0" fontId="21" fillId="0" borderId="0" xfId="0" applyFont="1"/>
    <xf numFmtId="0" fontId="26" fillId="0" borderId="0" xfId="0" applyFont="1" applyAlignment="1">
      <alignment horizontal="left"/>
    </xf>
    <xf numFmtId="0" fontId="26" fillId="0" borderId="0" xfId="0" applyFont="1" applyAlignment="1">
      <alignment wrapText="1"/>
    </xf>
    <xf numFmtId="0" fontId="26" fillId="0" borderId="0" xfId="0" applyFont="1"/>
    <xf numFmtId="0" fontId="0" fillId="0" borderId="0" xfId="0" applyAlignment="1">
      <alignment horizontal="center"/>
    </xf>
    <xf numFmtId="164" fontId="0" fillId="12" borderId="0" xfId="0" applyNumberFormat="1" applyFill="1"/>
    <xf numFmtId="0" fontId="0" fillId="13" borderId="0" xfId="0" applyFill="1" applyAlignment="1">
      <alignment horizontal="center"/>
    </xf>
    <xf numFmtId="0" fontId="1" fillId="13" borderId="0" xfId="0" applyFont="1" applyFill="1" applyAlignment="1">
      <alignment wrapText="1"/>
    </xf>
    <xf numFmtId="164" fontId="0" fillId="14" borderId="0" xfId="0" applyNumberFormat="1" applyFill="1" applyAlignment="1">
      <alignment horizontal="center"/>
    </xf>
    <xf numFmtId="0" fontId="1" fillId="14" borderId="0" xfId="0" applyFont="1" applyFill="1" applyAlignment="1">
      <alignment wrapText="1"/>
    </xf>
    <xf numFmtId="164" fontId="13" fillId="15" borderId="13" xfId="1" applyNumberFormat="1" applyFont="1" applyFill="1" applyBorder="1" applyAlignment="1">
      <alignment vertical="center"/>
    </xf>
    <xf numFmtId="164" fontId="13" fillId="15" borderId="9" xfId="1" applyNumberFormat="1" applyFont="1" applyFill="1" applyBorder="1" applyAlignment="1">
      <alignment vertical="center"/>
    </xf>
    <xf numFmtId="1" fontId="0" fillId="0" borderId="0" xfId="0" applyNumberFormat="1"/>
    <xf numFmtId="164" fontId="13" fillId="15" borderId="11" xfId="1" applyNumberFormat="1" applyFont="1" applyFill="1" applyBorder="1" applyAlignment="1">
      <alignment vertical="center"/>
    </xf>
    <xf numFmtId="0" fontId="1" fillId="15" borderId="0" xfId="0" applyFont="1" applyFill="1"/>
    <xf numFmtId="0" fontId="0" fillId="15" borderId="0" xfId="0" applyFill="1"/>
    <xf numFmtId="0" fontId="26" fillId="12" borderId="0" xfId="0" applyFont="1" applyFill="1" applyAlignment="1">
      <alignment wrapText="1"/>
    </xf>
    <xf numFmtId="0" fontId="21" fillId="12" borderId="0" xfId="0" applyFont="1" applyFill="1"/>
    <xf numFmtId="6" fontId="0" fillId="12" borderId="0" xfId="0" applyNumberFormat="1" applyFill="1"/>
    <xf numFmtId="0" fontId="21" fillId="16" borderId="0" xfId="0" applyFont="1" applyFill="1"/>
    <xf numFmtId="0" fontId="0" fillId="12" borderId="0" xfId="0" applyFill="1" applyAlignment="1">
      <alignment horizontal="center"/>
    </xf>
    <xf numFmtId="0" fontId="0" fillId="16" borderId="0" xfId="0" applyFill="1" applyAlignment="1">
      <alignment horizontal="center"/>
    </xf>
    <xf numFmtId="6" fontId="17" fillId="16" borderId="20" xfId="0" applyNumberFormat="1" applyFont="1" applyFill="1" applyBorder="1" applyAlignment="1">
      <alignment horizontal="center"/>
    </xf>
    <xf numFmtId="0" fontId="16" fillId="0" borderId="20" xfId="0" applyFont="1" applyBorder="1" applyAlignment="1">
      <alignment vertical="center" wrapText="1"/>
    </xf>
    <xf numFmtId="0" fontId="17" fillId="0" borderId="20" xfId="0" applyFont="1" applyBorder="1" applyAlignment="1">
      <alignment horizontal="center" vertical="center"/>
    </xf>
    <xf numFmtId="0" fontId="16" fillId="0" borderId="20" xfId="0" applyFont="1" applyBorder="1" applyAlignment="1">
      <alignment horizontal="center" vertical="center" wrapText="1"/>
    </xf>
    <xf numFmtId="6" fontId="16" fillId="12" borderId="20" xfId="0" applyNumberFormat="1" applyFont="1" applyFill="1" applyBorder="1" applyAlignment="1">
      <alignment horizontal="center" vertical="top" wrapText="1"/>
    </xf>
    <xf numFmtId="0" fontId="27" fillId="0" borderId="0" xfId="0" applyFont="1"/>
    <xf numFmtId="0" fontId="27" fillId="0" borderId="0" xfId="0" applyFont="1" applyAlignment="1">
      <alignment vertical="top"/>
    </xf>
    <xf numFmtId="164" fontId="19" fillId="0" borderId="0" xfId="1" applyNumberFormat="1" applyFont="1" applyFill="1" applyBorder="1" applyAlignment="1">
      <alignment horizontal="right" vertical="center"/>
    </xf>
    <xf numFmtId="165" fontId="19" fillId="0" borderId="0" xfId="1" applyNumberFormat="1" applyFont="1" applyFill="1" applyBorder="1" applyAlignment="1">
      <alignment horizontal="right" vertical="center"/>
    </xf>
    <xf numFmtId="167" fontId="19" fillId="0" borderId="0" xfId="3" applyNumberFormat="1" applyFont="1" applyFill="1" applyBorder="1" applyAlignment="1" applyProtection="1">
      <alignment horizontal="center" vertical="center"/>
      <protection locked="0"/>
    </xf>
    <xf numFmtId="0" fontId="19" fillId="0" borderId="0" xfId="1" applyNumberFormat="1" applyFont="1" applyFill="1" applyBorder="1" applyAlignment="1" applyProtection="1">
      <alignment horizontal="center"/>
      <protection locked="0"/>
    </xf>
    <xf numFmtId="5" fontId="19" fillId="0" borderId="0" xfId="2" applyNumberFormat="1" applyFont="1" applyAlignment="1">
      <alignment horizontal="right"/>
    </xf>
    <xf numFmtId="164" fontId="19" fillId="0" borderId="0" xfId="1" applyNumberFormat="1" applyFont="1" applyFill="1" applyBorder="1" applyAlignment="1">
      <alignment horizontal="right" vertical="center" wrapText="1"/>
    </xf>
    <xf numFmtId="164" fontId="19" fillId="0" borderId="0" xfId="2" applyNumberFormat="1" applyFont="1" applyAlignment="1">
      <alignment horizontal="right" vertical="center"/>
    </xf>
    <xf numFmtId="0" fontId="19" fillId="0" borderId="0" xfId="2" applyFont="1" applyAlignment="1" applyProtection="1">
      <alignment horizontal="right" vertical="center"/>
      <protection locked="0"/>
    </xf>
    <xf numFmtId="164" fontId="19" fillId="0" borderId="0" xfId="1" applyNumberFormat="1" applyFont="1" applyFill="1" applyBorder="1" applyAlignment="1">
      <alignment horizontal="left" vertical="center"/>
    </xf>
    <xf numFmtId="164" fontId="19" fillId="0" borderId="0" xfId="1" applyNumberFormat="1" applyFont="1" applyFill="1" applyBorder="1" applyAlignment="1">
      <alignment horizontal="left" vertical="top"/>
    </xf>
    <xf numFmtId="166" fontId="12" fillId="0" borderId="0" xfId="2" applyNumberFormat="1" applyFont="1" applyAlignment="1">
      <alignment horizontal="center" vertical="top"/>
    </xf>
    <xf numFmtId="164" fontId="13" fillId="0" borderId="11" xfId="1" applyNumberFormat="1" applyFont="1" applyFill="1" applyBorder="1" applyAlignment="1">
      <alignment vertical="center"/>
    </xf>
    <xf numFmtId="164" fontId="13" fillId="0" borderId="13" xfId="1" applyNumberFormat="1" applyFont="1" applyFill="1" applyBorder="1" applyAlignment="1">
      <alignment vertical="center"/>
    </xf>
    <xf numFmtId="164" fontId="13" fillId="0" borderId="9" xfId="1" applyNumberFormat="1" applyFont="1" applyFill="1" applyBorder="1" applyAlignment="1">
      <alignment vertical="center"/>
    </xf>
    <xf numFmtId="164" fontId="13" fillId="0" borderId="24" xfId="1" applyNumberFormat="1" applyFont="1" applyFill="1" applyBorder="1" applyAlignment="1">
      <alignment vertical="center"/>
    </xf>
    <xf numFmtId="164" fontId="13" fillId="0" borderId="25" xfId="1" applyNumberFormat="1" applyFont="1" applyFill="1" applyBorder="1" applyAlignment="1">
      <alignment vertical="center"/>
    </xf>
    <xf numFmtId="164" fontId="13" fillId="0" borderId="26" xfId="1" applyNumberFormat="1" applyFont="1" applyFill="1" applyBorder="1" applyAlignment="1">
      <alignment vertical="center"/>
    </xf>
    <xf numFmtId="164" fontId="13" fillId="0" borderId="27" xfId="1" applyNumberFormat="1" applyFont="1" applyFill="1" applyBorder="1" applyAlignment="1">
      <alignment vertical="center"/>
    </xf>
    <xf numFmtId="164" fontId="13" fillId="0" borderId="6" xfId="1" applyNumberFormat="1" applyFont="1" applyFill="1" applyBorder="1" applyAlignment="1">
      <alignment vertical="center"/>
    </xf>
    <xf numFmtId="164" fontId="13" fillId="0" borderId="28" xfId="1" applyNumberFormat="1" applyFont="1" applyFill="1" applyBorder="1" applyAlignment="1">
      <alignment vertical="center"/>
    </xf>
    <xf numFmtId="44" fontId="1" fillId="0" borderId="1" xfId="1" applyFont="1" applyBorder="1" applyAlignment="1">
      <alignment horizontal="left"/>
    </xf>
    <xf numFmtId="44" fontId="1" fillId="0" borderId="0" xfId="1" applyFont="1" applyBorder="1" applyAlignment="1">
      <alignment horizontal="left"/>
    </xf>
    <xf numFmtId="44" fontId="1" fillId="0" borderId="2" xfId="1" applyFont="1" applyBorder="1" applyAlignment="1">
      <alignment horizontal="left"/>
    </xf>
    <xf numFmtId="44" fontId="1" fillId="3" borderId="3" xfId="1" applyFont="1" applyFill="1" applyBorder="1" applyAlignment="1">
      <alignment horizontal="left"/>
    </xf>
    <xf numFmtId="44" fontId="1" fillId="17" borderId="4" xfId="1" applyFont="1" applyFill="1" applyBorder="1" applyAlignment="1">
      <alignment horizontal="left"/>
    </xf>
    <xf numFmtId="44" fontId="1" fillId="17" borderId="5" xfId="1" applyFont="1" applyFill="1" applyBorder="1" applyAlignment="1">
      <alignment horizontal="left"/>
    </xf>
    <xf numFmtId="44" fontId="1" fillId="17" borderId="6" xfId="1" applyFont="1" applyFill="1" applyBorder="1" applyAlignment="1">
      <alignment horizontal="left"/>
    </xf>
    <xf numFmtId="6" fontId="0" fillId="0" borderId="0" xfId="0" applyNumberFormat="1"/>
    <xf numFmtId="6" fontId="0" fillId="0" borderId="0" xfId="0" applyNumberFormat="1" applyAlignment="1">
      <alignment horizontal="center"/>
    </xf>
    <xf numFmtId="0" fontId="34" fillId="11" borderId="19" xfId="2" applyFont="1" applyFill="1" applyBorder="1" applyAlignment="1">
      <alignment horizontal="right"/>
    </xf>
    <xf numFmtId="164" fontId="34" fillId="0" borderId="9" xfId="2" applyNumberFormat="1" applyFont="1" applyBorder="1" applyAlignment="1">
      <alignment horizontal="right" vertical="center"/>
    </xf>
    <xf numFmtId="164" fontId="34" fillId="11" borderId="19" xfId="2" applyNumberFormat="1" applyFont="1" applyFill="1" applyBorder="1" applyAlignment="1">
      <alignment horizontal="right"/>
    </xf>
    <xf numFmtId="5" fontId="34" fillId="11" borderId="19" xfId="2" applyNumberFormat="1" applyFont="1" applyFill="1" applyBorder="1" applyAlignment="1">
      <alignment horizontal="right"/>
    </xf>
    <xf numFmtId="164" fontId="34" fillId="11" borderId="9" xfId="2" applyNumberFormat="1" applyFont="1" applyFill="1" applyBorder="1" applyAlignment="1">
      <alignment horizontal="right" vertical="center"/>
    </xf>
    <xf numFmtId="164" fontId="34" fillId="0" borderId="9" xfId="1" applyNumberFormat="1" applyFont="1" applyFill="1" applyBorder="1" applyAlignment="1">
      <alignment horizontal="right" vertical="center" wrapText="1"/>
    </xf>
    <xf numFmtId="164" fontId="34" fillId="0" borderId="9" xfId="1" applyNumberFormat="1" applyFont="1" applyFill="1" applyBorder="1" applyAlignment="1">
      <alignment horizontal="right" vertical="center"/>
    </xf>
    <xf numFmtId="164" fontId="34" fillId="11" borderId="9" xfId="1" applyNumberFormat="1" applyFont="1" applyFill="1" applyBorder="1" applyAlignment="1">
      <alignment horizontal="right" vertical="center"/>
    </xf>
    <xf numFmtId="44" fontId="35" fillId="0" borderId="22" xfId="1" applyFont="1" applyFill="1" applyBorder="1" applyAlignment="1" applyProtection="1">
      <alignment horizontal="center" vertical="center"/>
      <protection locked="0"/>
    </xf>
    <xf numFmtId="0" fontId="35" fillId="0" borderId="22" xfId="1" applyNumberFormat="1" applyFont="1" applyFill="1" applyBorder="1" applyAlignment="1" applyProtection="1">
      <alignment horizontal="center"/>
      <protection locked="0"/>
    </xf>
    <xf numFmtId="167" fontId="35" fillId="0" borderId="22" xfId="3" applyNumberFormat="1" applyFont="1" applyFill="1" applyBorder="1" applyAlignment="1" applyProtection="1">
      <alignment horizontal="center" vertical="center"/>
      <protection locked="0"/>
    </xf>
    <xf numFmtId="10" fontId="35" fillId="0" borderId="22" xfId="3" applyNumberFormat="1" applyFont="1" applyFill="1" applyBorder="1" applyAlignment="1" applyProtection="1">
      <alignment horizontal="center" vertical="center"/>
      <protection locked="0"/>
    </xf>
    <xf numFmtId="0" fontId="36" fillId="18" borderId="31" xfId="2" quotePrefix="1" applyFont="1" applyFill="1" applyBorder="1" applyAlignment="1">
      <alignment horizontal="center" vertical="center" wrapText="1"/>
    </xf>
    <xf numFmtId="0" fontId="36" fillId="18" borderId="32" xfId="2" quotePrefix="1" applyFont="1" applyFill="1" applyBorder="1" applyAlignment="1">
      <alignment horizontal="center" vertical="center" wrapText="1"/>
    </xf>
    <xf numFmtId="9" fontId="1" fillId="0" borderId="0" xfId="5" applyFont="1"/>
    <xf numFmtId="0" fontId="31" fillId="0" borderId="0" xfId="6"/>
    <xf numFmtId="164" fontId="13" fillId="19" borderId="11" xfId="1" applyNumberFormat="1" applyFont="1" applyFill="1" applyBorder="1" applyAlignment="1">
      <alignment vertical="center"/>
    </xf>
    <xf numFmtId="164" fontId="13" fillId="19" borderId="9" xfId="1" applyNumberFormat="1" applyFont="1" applyFill="1" applyBorder="1" applyAlignment="1">
      <alignment vertical="center"/>
    </xf>
    <xf numFmtId="0" fontId="5" fillId="0" borderId="0" xfId="2" applyFont="1"/>
    <xf numFmtId="0" fontId="11" fillId="0" borderId="0" xfId="2" applyFont="1"/>
    <xf numFmtId="0" fontId="9" fillId="0" borderId="0" xfId="2" applyFont="1"/>
    <xf numFmtId="0" fontId="10" fillId="0" borderId="0" xfId="2" applyFont="1" applyAlignment="1">
      <alignment horizontal="center" vertical="center" wrapText="1"/>
    </xf>
    <xf numFmtId="0" fontId="29" fillId="0" borderId="0" xfId="2" applyFont="1"/>
    <xf numFmtId="0" fontId="8" fillId="0" borderId="0" xfId="2" applyFont="1" applyAlignment="1">
      <alignment horizontal="left" vertical="center"/>
    </xf>
    <xf numFmtId="0" fontId="13" fillId="8" borderId="8" xfId="2" applyFont="1" applyFill="1" applyBorder="1" applyAlignment="1">
      <alignment horizontal="center"/>
    </xf>
    <xf numFmtId="0" fontId="13" fillId="8" borderId="9" xfId="2" applyFont="1" applyFill="1" applyBorder="1" applyAlignment="1">
      <alignment horizontal="center"/>
    </xf>
    <xf numFmtId="0" fontId="13" fillId="8" borderId="10" xfId="2" quotePrefix="1" applyFont="1" applyFill="1" applyBorder="1" applyAlignment="1">
      <alignment horizontal="center"/>
    </xf>
    <xf numFmtId="0" fontId="13" fillId="8" borderId="11" xfId="2" applyFont="1" applyFill="1" applyBorder="1" applyAlignment="1">
      <alignment horizontal="center"/>
    </xf>
    <xf numFmtId="0" fontId="13" fillId="8" borderId="12" xfId="2" applyFont="1" applyFill="1" applyBorder="1" applyAlignment="1">
      <alignment horizontal="center"/>
    </xf>
    <xf numFmtId="0" fontId="13" fillId="10" borderId="23" xfId="2" applyFont="1" applyFill="1" applyBorder="1" applyAlignment="1">
      <alignment horizontal="center" vertical="center" wrapText="1"/>
    </xf>
    <xf numFmtId="0" fontId="1" fillId="0" borderId="0" xfId="2" applyAlignment="1">
      <alignment horizontal="right"/>
    </xf>
    <xf numFmtId="0" fontId="13" fillId="10" borderId="14" xfId="2" applyFont="1" applyFill="1" applyBorder="1" applyAlignment="1">
      <alignment horizontal="center" vertical="center" wrapText="1"/>
    </xf>
    <xf numFmtId="0" fontId="2" fillId="0" borderId="0" xfId="2" applyFont="1" applyAlignment="1">
      <alignment horizontal="left" indent="1"/>
    </xf>
    <xf numFmtId="0" fontId="1" fillId="0" borderId="0" xfId="2" applyAlignment="1">
      <alignment horizontal="left" indent="1"/>
    </xf>
    <xf numFmtId="0" fontId="13" fillId="10" borderId="19" xfId="2" applyFont="1" applyFill="1" applyBorder="1" applyAlignment="1">
      <alignment horizontal="center" vertical="center" wrapText="1"/>
    </xf>
    <xf numFmtId="0" fontId="8" fillId="0" borderId="0" xfId="2" applyFont="1" applyAlignment="1">
      <alignment horizontal="left"/>
    </xf>
    <xf numFmtId="0" fontId="13" fillId="10" borderId="4" xfId="2" applyFont="1" applyFill="1" applyBorder="1" applyAlignment="1">
      <alignment horizontal="center" vertical="center" wrapText="1"/>
    </xf>
    <xf numFmtId="164" fontId="13" fillId="0" borderId="28" xfId="2" applyNumberFormat="1" applyFont="1" applyBorder="1" applyAlignment="1">
      <alignment vertical="center"/>
    </xf>
    <xf numFmtId="164" fontId="13" fillId="0" borderId="26" xfId="2" applyNumberFormat="1" applyFont="1" applyBorder="1" applyAlignment="1">
      <alignment vertical="center"/>
    </xf>
    <xf numFmtId="0" fontId="1" fillId="0" borderId="0" xfId="2" applyAlignment="1">
      <alignment wrapText="1"/>
    </xf>
    <xf numFmtId="0" fontId="7" fillId="0" borderId="0" xfId="2" applyFont="1"/>
    <xf numFmtId="0" fontId="1" fillId="7" borderId="0" xfId="2" applyFill="1"/>
    <xf numFmtId="0" fontId="1" fillId="5" borderId="0" xfId="2" applyFill="1"/>
    <xf numFmtId="0" fontId="41" fillId="0" borderId="0" xfId="7"/>
    <xf numFmtId="0" fontId="18" fillId="0" borderId="0" xfId="2" applyFont="1" applyAlignment="1">
      <alignment horizontal="center" wrapText="1"/>
    </xf>
    <xf numFmtId="0" fontId="21" fillId="0" borderId="0" xfId="0" applyFont="1" applyAlignment="1">
      <alignment horizontal="left" vertical="top" wrapText="1"/>
    </xf>
    <xf numFmtId="0" fontId="37" fillId="0" borderId="0" xfId="0" applyFont="1" applyAlignment="1">
      <alignment horizontal="left" vertical="center" wrapText="1"/>
    </xf>
    <xf numFmtId="0" fontId="35" fillId="0" borderId="0" xfId="0" applyFont="1" applyAlignment="1">
      <alignment horizontal="left" vertical="center" wrapText="1"/>
    </xf>
    <xf numFmtId="0" fontId="32" fillId="18" borderId="33" xfId="0" applyFont="1" applyFill="1" applyBorder="1" applyAlignment="1">
      <alignment horizontal="center" vertical="center"/>
    </xf>
    <xf numFmtId="0" fontId="32" fillId="18" borderId="34" xfId="0" applyFont="1" applyFill="1" applyBorder="1" applyAlignment="1">
      <alignment horizontal="center" vertical="center"/>
    </xf>
    <xf numFmtId="0" fontId="32" fillId="18" borderId="35" xfId="0" applyFont="1" applyFill="1" applyBorder="1" applyAlignment="1">
      <alignment horizontal="center" vertical="center"/>
    </xf>
    <xf numFmtId="0" fontId="22" fillId="0" borderId="0" xfId="2" applyFont="1" applyAlignment="1">
      <alignment horizontal="left" vertical="center" wrapText="1"/>
    </xf>
    <xf numFmtId="0" fontId="38" fillId="0" borderId="0" xfId="0" applyFont="1" applyAlignment="1">
      <alignment horizontal="center" vertical="center"/>
    </xf>
    <xf numFmtId="0" fontId="14" fillId="0" borderId="0" xfId="2" applyFont="1" applyAlignment="1">
      <alignment horizontal="center" wrapText="1"/>
    </xf>
    <xf numFmtId="0" fontId="18" fillId="0" borderId="0" xfId="2" applyFont="1" applyAlignment="1">
      <alignment horizontal="center" wrapText="1"/>
    </xf>
    <xf numFmtId="0" fontId="32" fillId="18" borderId="29" xfId="0" applyFont="1" applyFill="1" applyBorder="1" applyAlignment="1" applyProtection="1">
      <alignment horizontal="center" vertical="center" wrapText="1"/>
      <protection locked="0"/>
    </xf>
    <xf numFmtId="0" fontId="32" fillId="18" borderId="30" xfId="0" applyFont="1" applyFill="1" applyBorder="1" applyAlignment="1" applyProtection="1">
      <alignment horizontal="center" vertical="center" wrapText="1"/>
      <protection locked="0"/>
    </xf>
    <xf numFmtId="0" fontId="32" fillId="18" borderId="36" xfId="2" quotePrefix="1" applyFont="1" applyFill="1" applyBorder="1" applyAlignment="1">
      <alignment horizontal="center" vertical="center" wrapText="1"/>
    </xf>
    <xf numFmtId="0" fontId="32" fillId="18" borderId="37" xfId="2" quotePrefix="1" applyFont="1" applyFill="1" applyBorder="1" applyAlignment="1">
      <alignment horizontal="center" vertical="center" wrapText="1"/>
    </xf>
    <xf numFmtId="0" fontId="33" fillId="18" borderId="38" xfId="0" applyFont="1" applyFill="1" applyBorder="1" applyAlignment="1" applyProtection="1">
      <alignment horizontal="center" vertical="center" wrapText="1"/>
      <protection locked="0"/>
    </xf>
    <xf numFmtId="0" fontId="33" fillId="18" borderId="39" xfId="0" applyFont="1" applyFill="1" applyBorder="1" applyAlignment="1" applyProtection="1">
      <alignment horizontal="center" vertical="center" wrapText="1"/>
      <protection locked="0"/>
    </xf>
    <xf numFmtId="0" fontId="33" fillId="18" borderId="40" xfId="0" applyFont="1" applyFill="1" applyBorder="1" applyAlignment="1" applyProtection="1">
      <alignment horizontal="center" vertical="center" wrapText="1"/>
      <protection locked="0"/>
    </xf>
    <xf numFmtId="0" fontId="21" fillId="0" borderId="0" xfId="0" applyFont="1" applyAlignment="1">
      <alignment horizontal="left" vertical="top" wrapText="1"/>
    </xf>
    <xf numFmtId="164" fontId="13" fillId="8" borderId="16" xfId="1" applyNumberFormat="1" applyFont="1" applyFill="1" applyBorder="1" applyAlignment="1">
      <alignment horizontal="center" vertical="center" wrapText="1"/>
    </xf>
    <xf numFmtId="164" fontId="13" fillId="8" borderId="17" xfId="1" applyNumberFormat="1" applyFont="1" applyFill="1" applyBorder="1" applyAlignment="1">
      <alignment horizontal="center" vertical="center" wrapText="1"/>
    </xf>
    <xf numFmtId="164" fontId="13" fillId="8" borderId="4" xfId="1" applyNumberFormat="1" applyFont="1" applyFill="1" applyBorder="1" applyAlignment="1">
      <alignment horizontal="center" vertical="center" wrapText="1"/>
    </xf>
    <xf numFmtId="164" fontId="13" fillId="8" borderId="6" xfId="1" applyNumberFormat="1" applyFont="1" applyFill="1" applyBorder="1" applyAlignment="1">
      <alignment horizontal="center" vertical="center" wrapText="1"/>
    </xf>
    <xf numFmtId="0" fontId="13" fillId="9" borderId="16" xfId="0" applyFont="1" applyFill="1" applyBorder="1" applyAlignment="1">
      <alignment horizontal="center" vertical="center" wrapText="1"/>
    </xf>
    <xf numFmtId="0" fontId="12" fillId="9" borderId="3" xfId="0" applyFont="1" applyFill="1" applyBorder="1" applyAlignment="1">
      <alignment horizontal="center" vertical="center"/>
    </xf>
    <xf numFmtId="0" fontId="12" fillId="9" borderId="4" xfId="0" applyFont="1" applyFill="1" applyBorder="1" applyAlignment="1">
      <alignment horizontal="center" vertical="center"/>
    </xf>
    <xf numFmtId="0" fontId="13" fillId="8" borderId="16" xfId="0" quotePrefix="1" applyFont="1" applyFill="1" applyBorder="1" applyAlignment="1">
      <alignment horizontal="center" vertical="center"/>
    </xf>
    <xf numFmtId="0" fontId="13" fillId="8" borderId="17" xfId="0" quotePrefix="1" applyFont="1" applyFill="1" applyBorder="1" applyAlignment="1">
      <alignment horizontal="center" vertical="center"/>
    </xf>
    <xf numFmtId="0" fontId="13" fillId="8" borderId="4" xfId="0" quotePrefix="1" applyFont="1" applyFill="1" applyBorder="1" applyAlignment="1">
      <alignment horizontal="center" vertical="center"/>
    </xf>
    <xf numFmtId="0" fontId="13" fillId="8" borderId="6" xfId="0" quotePrefix="1" applyFont="1" applyFill="1" applyBorder="1" applyAlignment="1">
      <alignment horizontal="center" vertical="center"/>
    </xf>
    <xf numFmtId="164" fontId="13" fillId="8" borderId="16" xfId="1" applyNumberFormat="1" applyFont="1" applyFill="1" applyBorder="1" applyAlignment="1">
      <alignment horizontal="center" vertical="center"/>
    </xf>
    <xf numFmtId="164" fontId="13" fillId="8" borderId="17" xfId="1" applyNumberFormat="1" applyFont="1" applyFill="1" applyBorder="1" applyAlignment="1">
      <alignment horizontal="center" vertical="center"/>
    </xf>
    <xf numFmtId="164" fontId="13" fillId="8" borderId="4" xfId="1" applyNumberFormat="1" applyFont="1" applyFill="1" applyBorder="1" applyAlignment="1">
      <alignment horizontal="center" vertical="center"/>
    </xf>
    <xf numFmtId="164" fontId="13" fillId="8" borderId="6" xfId="1" applyNumberFormat="1" applyFont="1" applyFill="1" applyBorder="1" applyAlignment="1">
      <alignment horizontal="center" vertical="center"/>
    </xf>
    <xf numFmtId="0" fontId="14" fillId="0" borderId="0" xfId="0" applyFont="1" applyAlignment="1">
      <alignment horizontal="center" vertical="center" wrapText="1"/>
    </xf>
    <xf numFmtId="0" fontId="15" fillId="0" borderId="0" xfId="0" applyFont="1" applyAlignment="1">
      <alignment horizontal="center" vertical="center" wrapText="1"/>
    </xf>
    <xf numFmtId="0" fontId="13" fillId="9" borderId="15" xfId="0" applyFont="1" applyFill="1" applyBorder="1" applyAlignment="1">
      <alignment horizontal="center" vertical="center" wrapText="1"/>
    </xf>
    <xf numFmtId="0" fontId="12" fillId="9" borderId="1" xfId="0" applyFont="1" applyFill="1" applyBorder="1" applyAlignment="1">
      <alignment horizontal="center" vertical="center"/>
    </xf>
    <xf numFmtId="0" fontId="12" fillId="9" borderId="5" xfId="0" applyFont="1" applyFill="1" applyBorder="1" applyAlignment="1">
      <alignment horizontal="center" vertical="center"/>
    </xf>
    <xf numFmtId="0" fontId="13" fillId="8" borderId="16" xfId="0" applyFont="1" applyFill="1" applyBorder="1" applyAlignment="1">
      <alignment horizontal="center" vertical="center"/>
    </xf>
    <xf numFmtId="0" fontId="13" fillId="8" borderId="17" xfId="0" applyFont="1" applyFill="1" applyBorder="1" applyAlignment="1">
      <alignment horizontal="center" vertical="center"/>
    </xf>
    <xf numFmtId="0" fontId="13" fillId="8" borderId="4" xfId="0" applyFont="1" applyFill="1" applyBorder="1" applyAlignment="1">
      <alignment horizontal="center" vertical="center"/>
    </xf>
    <xf numFmtId="0" fontId="13" fillId="8" borderId="6" xfId="0" applyFont="1" applyFill="1" applyBorder="1" applyAlignment="1">
      <alignment horizontal="center" vertical="center"/>
    </xf>
    <xf numFmtId="0" fontId="8" fillId="0" borderId="18" xfId="0" applyFont="1" applyBorder="1" applyAlignment="1">
      <alignment horizontal="center" vertical="center" wrapText="1"/>
    </xf>
    <xf numFmtId="0" fontId="8" fillId="0" borderId="18" xfId="2" applyFont="1" applyBorder="1" applyAlignment="1">
      <alignment horizontal="center" vertical="center" wrapText="1"/>
    </xf>
    <xf numFmtId="0" fontId="14" fillId="0" borderId="0" xfId="2" applyFont="1" applyAlignment="1">
      <alignment horizontal="center" vertical="center" wrapText="1"/>
    </xf>
    <xf numFmtId="0" fontId="15" fillId="0" borderId="0" xfId="2" applyFont="1" applyAlignment="1">
      <alignment horizontal="center" vertical="center" wrapText="1"/>
    </xf>
    <xf numFmtId="0" fontId="28" fillId="0" borderId="0" xfId="2" applyFont="1" applyAlignment="1">
      <alignment horizontal="left" vertical="center"/>
    </xf>
    <xf numFmtId="0" fontId="30" fillId="0" borderId="0" xfId="2" applyFont="1" applyAlignment="1">
      <alignment horizontal="left" vertical="center" wrapText="1"/>
    </xf>
    <xf numFmtId="0" fontId="13" fillId="8" borderId="16" xfId="2" quotePrefix="1" applyFont="1" applyFill="1" applyBorder="1" applyAlignment="1">
      <alignment horizontal="center" vertical="center"/>
    </xf>
    <xf numFmtId="0" fontId="13" fillId="8" borderId="17" xfId="2" quotePrefix="1" applyFont="1" applyFill="1" applyBorder="1" applyAlignment="1">
      <alignment horizontal="center" vertical="center"/>
    </xf>
    <xf numFmtId="0" fontId="13" fillId="8" borderId="4" xfId="2" quotePrefix="1" applyFont="1" applyFill="1" applyBorder="1" applyAlignment="1">
      <alignment horizontal="center" vertical="center"/>
    </xf>
    <xf numFmtId="0" fontId="13" fillId="8" borderId="6" xfId="2" quotePrefix="1" applyFont="1" applyFill="1" applyBorder="1" applyAlignment="1">
      <alignment horizontal="center" vertical="center"/>
    </xf>
    <xf numFmtId="0" fontId="13" fillId="9" borderId="16" xfId="2" applyFont="1" applyFill="1" applyBorder="1" applyAlignment="1">
      <alignment horizontal="center" vertical="center" wrapText="1"/>
    </xf>
    <xf numFmtId="0" fontId="12" fillId="9" borderId="3" xfId="2" applyFont="1" applyFill="1" applyBorder="1" applyAlignment="1">
      <alignment horizontal="center" vertical="center"/>
    </xf>
    <xf numFmtId="0" fontId="12" fillId="9" borderId="4" xfId="2" applyFont="1" applyFill="1" applyBorder="1" applyAlignment="1">
      <alignment horizontal="center" vertical="center"/>
    </xf>
    <xf numFmtId="0" fontId="13" fillId="9" borderId="15" xfId="2" applyFont="1" applyFill="1" applyBorder="1" applyAlignment="1">
      <alignment horizontal="center" vertical="center" wrapText="1"/>
    </xf>
    <xf numFmtId="0" fontId="12" fillId="9" borderId="1" xfId="2" applyFont="1" applyFill="1" applyBorder="1" applyAlignment="1">
      <alignment horizontal="center" vertical="center"/>
    </xf>
    <xf numFmtId="0" fontId="12" fillId="9" borderId="5" xfId="2" applyFont="1" applyFill="1" applyBorder="1" applyAlignment="1">
      <alignment horizontal="center" vertical="center"/>
    </xf>
    <xf numFmtId="0" fontId="13" fillId="8" borderId="16" xfId="2" applyFont="1" applyFill="1" applyBorder="1" applyAlignment="1">
      <alignment horizontal="center" vertical="center"/>
    </xf>
    <xf numFmtId="0" fontId="13" fillId="8" borderId="17" xfId="2" applyFont="1" applyFill="1" applyBorder="1" applyAlignment="1">
      <alignment horizontal="center" vertical="center"/>
    </xf>
    <xf numFmtId="0" fontId="13" fillId="8" borderId="4" xfId="2" applyFont="1" applyFill="1" applyBorder="1" applyAlignment="1">
      <alignment horizontal="center" vertical="center"/>
    </xf>
    <xf numFmtId="0" fontId="13" fillId="8" borderId="6" xfId="2" applyFont="1" applyFill="1" applyBorder="1" applyAlignment="1">
      <alignment horizontal="center" vertical="center"/>
    </xf>
  </cellXfs>
  <cellStyles count="8">
    <cellStyle name="Currency" xfId="1" builtinId="4"/>
    <cellStyle name="Hyperlink" xfId="6" builtinId="8"/>
    <cellStyle name="Hyperlink 2" xfId="4" xr:uid="{1877A24A-F6B9-4A4B-A0A7-E8057039624E}"/>
    <cellStyle name="Hyperlink 3" xfId="7" xr:uid="{3E804AA8-2E09-4ECB-B248-EDA0228F1A66}"/>
    <cellStyle name="Normal" xfId="0" builtinId="0"/>
    <cellStyle name="Normal 2" xfId="2" xr:uid="{00000000-0005-0000-0000-000002000000}"/>
    <cellStyle name="Percent" xfId="5" builtinId="5"/>
    <cellStyle name="Percent 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674915</xdr:colOff>
      <xdr:row>0</xdr:row>
      <xdr:rowOff>0</xdr:rowOff>
    </xdr:from>
    <xdr:to>
      <xdr:col>1</xdr:col>
      <xdr:colOff>114301</xdr:colOff>
      <xdr:row>2</xdr:row>
      <xdr:rowOff>0</xdr:rowOff>
    </xdr:to>
    <xdr:pic>
      <xdr:nvPicPr>
        <xdr:cNvPr id="2" name="Picture 1">
          <a:extLst>
            <a:ext uri="{FF2B5EF4-FFF2-40B4-BE49-F238E27FC236}">
              <a16:creationId xmlns:a16="http://schemas.microsoft.com/office/drawing/2014/main" id="{8949C750-3529-440C-B653-D30C08962D2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4915" y="0"/>
          <a:ext cx="1115786" cy="1295400"/>
        </a:xfrm>
        <a:prstGeom prst="rect">
          <a:avLst/>
        </a:prstGeom>
        <a:noFill/>
        <a:ln w="9525">
          <a:noFill/>
          <a:miter lim="800000"/>
          <a:headEnd/>
          <a:tailEnd/>
        </a:ln>
      </xdr:spPr>
    </xdr:pic>
    <xdr:clientData/>
  </xdr:twoCellAnchor>
  <xdr:twoCellAnchor>
    <xdr:from>
      <xdr:col>0</xdr:col>
      <xdr:colOff>235652</xdr:colOff>
      <xdr:row>1</xdr:row>
      <xdr:rowOff>541564</xdr:rowOff>
    </xdr:from>
    <xdr:to>
      <xdr:col>1</xdr:col>
      <xdr:colOff>488126</xdr:colOff>
      <xdr:row>2</xdr:row>
      <xdr:rowOff>530679</xdr:rowOff>
    </xdr:to>
    <xdr:sp macro="" textlink="">
      <xdr:nvSpPr>
        <xdr:cNvPr id="3" name="Text Box 2">
          <a:extLst>
            <a:ext uri="{FF2B5EF4-FFF2-40B4-BE49-F238E27FC236}">
              <a16:creationId xmlns:a16="http://schemas.microsoft.com/office/drawing/2014/main" id="{1C946A8A-0A9E-4D0D-AF25-2E4C55E011DF}"/>
            </a:ext>
          </a:extLst>
        </xdr:cNvPr>
        <xdr:cNvSpPr txBox="1">
          <a:spLocks noChangeArrowheads="1"/>
        </xdr:cNvSpPr>
      </xdr:nvSpPr>
      <xdr:spPr bwMode="auto">
        <a:xfrm>
          <a:off x="235652" y="1189264"/>
          <a:ext cx="1928874" cy="636815"/>
        </a:xfrm>
        <a:prstGeom prst="rect">
          <a:avLst/>
        </a:prstGeom>
        <a:noFill/>
        <a:ln w="9525">
          <a:noFill/>
          <a:miter lim="800000"/>
          <a:headEnd/>
          <a:tailEnd/>
        </a:ln>
      </xdr:spPr>
      <xdr:txBody>
        <a:bodyPr vertOverflow="clip" wrap="square" lIns="91440" tIns="45720" rIns="91440" bIns="45720" anchor="t" upright="1"/>
        <a:lstStyle/>
        <a:p>
          <a:pPr algn="ctr" rtl="0">
            <a:defRPr sz="1000"/>
          </a:pPr>
          <a:r>
            <a:rPr lang="en-US" sz="1100" b="0" i="0" strike="noStrike">
              <a:solidFill>
                <a:srgbClr val="000000"/>
              </a:solidFill>
              <a:latin typeface="+mn-lt"/>
              <a:cs typeface="Arial"/>
            </a:rPr>
            <a:t>AMY</a:t>
          </a:r>
          <a:r>
            <a:rPr lang="en-US" sz="1100" b="0" i="0" strike="noStrike" baseline="0">
              <a:solidFill>
                <a:srgbClr val="000000"/>
              </a:solidFill>
              <a:latin typeface="+mn-lt"/>
              <a:cs typeface="Arial"/>
            </a:rPr>
            <a:t> KERSHAW</a:t>
          </a:r>
          <a:endParaRPr lang="en-US" sz="1100" b="0" i="0" strike="noStrike">
            <a:solidFill>
              <a:srgbClr val="000000"/>
            </a:solidFill>
            <a:latin typeface="+mn-lt"/>
            <a:cs typeface="Arial"/>
          </a:endParaRPr>
        </a:p>
        <a:p>
          <a:pPr algn="ctr" rtl="0">
            <a:defRPr sz="1000"/>
          </a:pPr>
          <a:r>
            <a:rPr lang="en-US" sz="1100" b="0" i="0" strike="noStrike">
              <a:solidFill>
                <a:srgbClr val="000000"/>
              </a:solidFill>
              <a:latin typeface="+mn-lt"/>
              <a:cs typeface="Arial"/>
            </a:rPr>
            <a:t>COMMISSIONER</a:t>
          </a:r>
        </a:p>
        <a:p>
          <a:pPr algn="ctr" rtl="0">
            <a:defRPr sz="1000"/>
          </a:pPr>
          <a:endParaRPr lang="en-US" sz="800" b="0" i="0" strike="noStrike">
            <a:solidFill>
              <a:srgbClr val="000000"/>
            </a:solidFill>
            <a:latin typeface="Arial"/>
            <a:cs typeface="Aria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24</xdr:col>
      <xdr:colOff>25400</xdr:colOff>
      <xdr:row>10</xdr:row>
      <xdr:rowOff>88900</xdr:rowOff>
    </xdr:from>
    <xdr:to>
      <xdr:col>24</xdr:col>
      <xdr:colOff>304800</xdr:colOff>
      <xdr:row>10</xdr:row>
      <xdr:rowOff>90488</xdr:rowOff>
    </xdr:to>
    <xdr:cxnSp macro="">
      <xdr:nvCxnSpPr>
        <xdr:cNvPr id="3" name="Straight Arrow Connector 2">
          <a:extLst>
            <a:ext uri="{FF2B5EF4-FFF2-40B4-BE49-F238E27FC236}">
              <a16:creationId xmlns:a16="http://schemas.microsoft.com/office/drawing/2014/main" id="{731D6869-A175-4919-91CC-DEA433A1C540}"/>
            </a:ext>
          </a:extLst>
        </xdr:cNvPr>
        <xdr:cNvCxnSpPr/>
      </xdr:nvCxnSpPr>
      <xdr:spPr>
        <a:xfrm>
          <a:off x="28190825" y="2007235"/>
          <a:ext cx="277495" cy="7303"/>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25400</xdr:colOff>
      <xdr:row>11</xdr:row>
      <xdr:rowOff>88900</xdr:rowOff>
    </xdr:from>
    <xdr:to>
      <xdr:col>24</xdr:col>
      <xdr:colOff>304800</xdr:colOff>
      <xdr:row>11</xdr:row>
      <xdr:rowOff>90488</xdr:rowOff>
    </xdr:to>
    <xdr:cxnSp macro="">
      <xdr:nvCxnSpPr>
        <xdr:cNvPr id="4" name="Straight Arrow Connector 3">
          <a:extLst>
            <a:ext uri="{FF2B5EF4-FFF2-40B4-BE49-F238E27FC236}">
              <a16:creationId xmlns:a16="http://schemas.microsoft.com/office/drawing/2014/main" id="{952302F6-D38E-4753-8ECB-03C535C3A005}"/>
            </a:ext>
          </a:extLst>
        </xdr:cNvPr>
        <xdr:cNvCxnSpPr/>
      </xdr:nvCxnSpPr>
      <xdr:spPr>
        <a:xfrm>
          <a:off x="28190825" y="2167255"/>
          <a:ext cx="277495" cy="7303"/>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25400</xdr:colOff>
      <xdr:row>12</xdr:row>
      <xdr:rowOff>88900</xdr:rowOff>
    </xdr:from>
    <xdr:to>
      <xdr:col>24</xdr:col>
      <xdr:colOff>304800</xdr:colOff>
      <xdr:row>12</xdr:row>
      <xdr:rowOff>90488</xdr:rowOff>
    </xdr:to>
    <xdr:cxnSp macro="">
      <xdr:nvCxnSpPr>
        <xdr:cNvPr id="5" name="Straight Arrow Connector 4">
          <a:extLst>
            <a:ext uri="{FF2B5EF4-FFF2-40B4-BE49-F238E27FC236}">
              <a16:creationId xmlns:a16="http://schemas.microsoft.com/office/drawing/2014/main" id="{998ADD44-CD0B-4671-AC67-727348B22D09}"/>
            </a:ext>
          </a:extLst>
        </xdr:cNvPr>
        <xdr:cNvCxnSpPr/>
      </xdr:nvCxnSpPr>
      <xdr:spPr>
        <a:xfrm>
          <a:off x="28190825" y="2327275"/>
          <a:ext cx="277495" cy="7303"/>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25400</xdr:colOff>
      <xdr:row>13</xdr:row>
      <xdr:rowOff>88900</xdr:rowOff>
    </xdr:from>
    <xdr:to>
      <xdr:col>24</xdr:col>
      <xdr:colOff>304800</xdr:colOff>
      <xdr:row>13</xdr:row>
      <xdr:rowOff>90488</xdr:rowOff>
    </xdr:to>
    <xdr:cxnSp macro="">
      <xdr:nvCxnSpPr>
        <xdr:cNvPr id="6" name="Straight Arrow Connector 5">
          <a:extLst>
            <a:ext uri="{FF2B5EF4-FFF2-40B4-BE49-F238E27FC236}">
              <a16:creationId xmlns:a16="http://schemas.microsoft.com/office/drawing/2014/main" id="{C98893E1-CEBC-4964-BFDA-C14584FAF990}"/>
            </a:ext>
          </a:extLst>
        </xdr:cNvPr>
        <xdr:cNvCxnSpPr/>
      </xdr:nvCxnSpPr>
      <xdr:spPr>
        <a:xfrm>
          <a:off x="28190825" y="2487295"/>
          <a:ext cx="277495" cy="7303"/>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25400</xdr:colOff>
      <xdr:row>14</xdr:row>
      <xdr:rowOff>88900</xdr:rowOff>
    </xdr:from>
    <xdr:to>
      <xdr:col>24</xdr:col>
      <xdr:colOff>304800</xdr:colOff>
      <xdr:row>14</xdr:row>
      <xdr:rowOff>90488</xdr:rowOff>
    </xdr:to>
    <xdr:cxnSp macro="">
      <xdr:nvCxnSpPr>
        <xdr:cNvPr id="7" name="Straight Arrow Connector 6">
          <a:extLst>
            <a:ext uri="{FF2B5EF4-FFF2-40B4-BE49-F238E27FC236}">
              <a16:creationId xmlns:a16="http://schemas.microsoft.com/office/drawing/2014/main" id="{19292546-3446-4914-82A1-14E1BD4D3DA8}"/>
            </a:ext>
          </a:extLst>
        </xdr:cNvPr>
        <xdr:cNvCxnSpPr/>
      </xdr:nvCxnSpPr>
      <xdr:spPr>
        <a:xfrm>
          <a:off x="28190825" y="2647315"/>
          <a:ext cx="277495" cy="7303"/>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25400</xdr:colOff>
      <xdr:row>15</xdr:row>
      <xdr:rowOff>88900</xdr:rowOff>
    </xdr:from>
    <xdr:to>
      <xdr:col>24</xdr:col>
      <xdr:colOff>304800</xdr:colOff>
      <xdr:row>15</xdr:row>
      <xdr:rowOff>90488</xdr:rowOff>
    </xdr:to>
    <xdr:cxnSp macro="">
      <xdr:nvCxnSpPr>
        <xdr:cNvPr id="8" name="Straight Arrow Connector 7">
          <a:extLst>
            <a:ext uri="{FF2B5EF4-FFF2-40B4-BE49-F238E27FC236}">
              <a16:creationId xmlns:a16="http://schemas.microsoft.com/office/drawing/2014/main" id="{8AB35C26-2727-4673-BFF8-219ECE1A8242}"/>
            </a:ext>
          </a:extLst>
        </xdr:cNvPr>
        <xdr:cNvCxnSpPr/>
      </xdr:nvCxnSpPr>
      <xdr:spPr>
        <a:xfrm>
          <a:off x="28190825" y="2807335"/>
          <a:ext cx="277495" cy="7303"/>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25400</xdr:colOff>
      <xdr:row>16</xdr:row>
      <xdr:rowOff>88900</xdr:rowOff>
    </xdr:from>
    <xdr:to>
      <xdr:col>24</xdr:col>
      <xdr:colOff>304800</xdr:colOff>
      <xdr:row>16</xdr:row>
      <xdr:rowOff>90488</xdr:rowOff>
    </xdr:to>
    <xdr:cxnSp macro="">
      <xdr:nvCxnSpPr>
        <xdr:cNvPr id="9" name="Straight Arrow Connector 8">
          <a:extLst>
            <a:ext uri="{FF2B5EF4-FFF2-40B4-BE49-F238E27FC236}">
              <a16:creationId xmlns:a16="http://schemas.microsoft.com/office/drawing/2014/main" id="{7B5FFB53-070C-4E15-9A95-6A895C1EEA40}"/>
            </a:ext>
          </a:extLst>
        </xdr:cNvPr>
        <xdr:cNvCxnSpPr/>
      </xdr:nvCxnSpPr>
      <xdr:spPr>
        <a:xfrm>
          <a:off x="28190825" y="2967355"/>
          <a:ext cx="277495" cy="7303"/>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25400</xdr:colOff>
      <xdr:row>17</xdr:row>
      <xdr:rowOff>88900</xdr:rowOff>
    </xdr:from>
    <xdr:to>
      <xdr:col>24</xdr:col>
      <xdr:colOff>304800</xdr:colOff>
      <xdr:row>17</xdr:row>
      <xdr:rowOff>90488</xdr:rowOff>
    </xdr:to>
    <xdr:cxnSp macro="">
      <xdr:nvCxnSpPr>
        <xdr:cNvPr id="10" name="Straight Arrow Connector 9">
          <a:extLst>
            <a:ext uri="{FF2B5EF4-FFF2-40B4-BE49-F238E27FC236}">
              <a16:creationId xmlns:a16="http://schemas.microsoft.com/office/drawing/2014/main" id="{E84F6CAD-9BD1-49F6-8868-1F09BBBC1D7C}"/>
            </a:ext>
          </a:extLst>
        </xdr:cNvPr>
        <xdr:cNvCxnSpPr/>
      </xdr:nvCxnSpPr>
      <xdr:spPr>
        <a:xfrm>
          <a:off x="28190825" y="3127375"/>
          <a:ext cx="277495" cy="7303"/>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25400</xdr:colOff>
      <xdr:row>18</xdr:row>
      <xdr:rowOff>88900</xdr:rowOff>
    </xdr:from>
    <xdr:to>
      <xdr:col>24</xdr:col>
      <xdr:colOff>304800</xdr:colOff>
      <xdr:row>18</xdr:row>
      <xdr:rowOff>90488</xdr:rowOff>
    </xdr:to>
    <xdr:cxnSp macro="">
      <xdr:nvCxnSpPr>
        <xdr:cNvPr id="11" name="Straight Arrow Connector 10">
          <a:extLst>
            <a:ext uri="{FF2B5EF4-FFF2-40B4-BE49-F238E27FC236}">
              <a16:creationId xmlns:a16="http://schemas.microsoft.com/office/drawing/2014/main" id="{00D40DAD-0E43-41B5-AD48-7658F6B9098A}"/>
            </a:ext>
          </a:extLst>
        </xdr:cNvPr>
        <xdr:cNvCxnSpPr/>
      </xdr:nvCxnSpPr>
      <xdr:spPr>
        <a:xfrm>
          <a:off x="28190825" y="3287395"/>
          <a:ext cx="277495" cy="7303"/>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25400</xdr:colOff>
      <xdr:row>19</xdr:row>
      <xdr:rowOff>88900</xdr:rowOff>
    </xdr:from>
    <xdr:to>
      <xdr:col>24</xdr:col>
      <xdr:colOff>304800</xdr:colOff>
      <xdr:row>19</xdr:row>
      <xdr:rowOff>90488</xdr:rowOff>
    </xdr:to>
    <xdr:cxnSp macro="">
      <xdr:nvCxnSpPr>
        <xdr:cNvPr id="12" name="Straight Arrow Connector 11">
          <a:extLst>
            <a:ext uri="{FF2B5EF4-FFF2-40B4-BE49-F238E27FC236}">
              <a16:creationId xmlns:a16="http://schemas.microsoft.com/office/drawing/2014/main" id="{BE9EF6B5-A87A-4E94-964A-39439F726E1C}"/>
            </a:ext>
          </a:extLst>
        </xdr:cNvPr>
        <xdr:cNvCxnSpPr/>
      </xdr:nvCxnSpPr>
      <xdr:spPr>
        <a:xfrm>
          <a:off x="28190825" y="3447415"/>
          <a:ext cx="277495" cy="7303"/>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25400</xdr:colOff>
      <xdr:row>20</xdr:row>
      <xdr:rowOff>88900</xdr:rowOff>
    </xdr:from>
    <xdr:to>
      <xdr:col>24</xdr:col>
      <xdr:colOff>304800</xdr:colOff>
      <xdr:row>20</xdr:row>
      <xdr:rowOff>90488</xdr:rowOff>
    </xdr:to>
    <xdr:cxnSp macro="">
      <xdr:nvCxnSpPr>
        <xdr:cNvPr id="13" name="Straight Arrow Connector 12">
          <a:extLst>
            <a:ext uri="{FF2B5EF4-FFF2-40B4-BE49-F238E27FC236}">
              <a16:creationId xmlns:a16="http://schemas.microsoft.com/office/drawing/2014/main" id="{B4F4468B-86A6-4ADA-A7B2-7728A505BD67}"/>
            </a:ext>
          </a:extLst>
        </xdr:cNvPr>
        <xdr:cNvCxnSpPr/>
      </xdr:nvCxnSpPr>
      <xdr:spPr>
        <a:xfrm>
          <a:off x="28190825" y="3607435"/>
          <a:ext cx="277495" cy="7303"/>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25400</xdr:colOff>
      <xdr:row>21</xdr:row>
      <xdr:rowOff>88900</xdr:rowOff>
    </xdr:from>
    <xdr:to>
      <xdr:col>24</xdr:col>
      <xdr:colOff>304800</xdr:colOff>
      <xdr:row>21</xdr:row>
      <xdr:rowOff>90488</xdr:rowOff>
    </xdr:to>
    <xdr:cxnSp macro="">
      <xdr:nvCxnSpPr>
        <xdr:cNvPr id="14" name="Straight Arrow Connector 13">
          <a:extLst>
            <a:ext uri="{FF2B5EF4-FFF2-40B4-BE49-F238E27FC236}">
              <a16:creationId xmlns:a16="http://schemas.microsoft.com/office/drawing/2014/main" id="{E0041ED9-37F8-4445-9745-D5BBAF94EC53}"/>
            </a:ext>
          </a:extLst>
        </xdr:cNvPr>
        <xdr:cNvCxnSpPr/>
      </xdr:nvCxnSpPr>
      <xdr:spPr>
        <a:xfrm>
          <a:off x="28190825" y="3767455"/>
          <a:ext cx="277495" cy="7303"/>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25400</xdr:colOff>
      <xdr:row>22</xdr:row>
      <xdr:rowOff>88900</xdr:rowOff>
    </xdr:from>
    <xdr:to>
      <xdr:col>24</xdr:col>
      <xdr:colOff>304800</xdr:colOff>
      <xdr:row>22</xdr:row>
      <xdr:rowOff>90488</xdr:rowOff>
    </xdr:to>
    <xdr:cxnSp macro="">
      <xdr:nvCxnSpPr>
        <xdr:cNvPr id="15" name="Straight Arrow Connector 14">
          <a:extLst>
            <a:ext uri="{FF2B5EF4-FFF2-40B4-BE49-F238E27FC236}">
              <a16:creationId xmlns:a16="http://schemas.microsoft.com/office/drawing/2014/main" id="{E8D61B52-71B2-4AB0-AD07-2AB35B00977B}"/>
            </a:ext>
          </a:extLst>
        </xdr:cNvPr>
        <xdr:cNvCxnSpPr/>
      </xdr:nvCxnSpPr>
      <xdr:spPr>
        <a:xfrm>
          <a:off x="28190825" y="3927475"/>
          <a:ext cx="277495" cy="7303"/>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25400</xdr:colOff>
      <xdr:row>23</xdr:row>
      <xdr:rowOff>88900</xdr:rowOff>
    </xdr:from>
    <xdr:to>
      <xdr:col>24</xdr:col>
      <xdr:colOff>304800</xdr:colOff>
      <xdr:row>23</xdr:row>
      <xdr:rowOff>90488</xdr:rowOff>
    </xdr:to>
    <xdr:cxnSp macro="">
      <xdr:nvCxnSpPr>
        <xdr:cNvPr id="16" name="Straight Arrow Connector 15">
          <a:extLst>
            <a:ext uri="{FF2B5EF4-FFF2-40B4-BE49-F238E27FC236}">
              <a16:creationId xmlns:a16="http://schemas.microsoft.com/office/drawing/2014/main" id="{C8DBB501-17BE-489C-B191-2895777BBE16}"/>
            </a:ext>
          </a:extLst>
        </xdr:cNvPr>
        <xdr:cNvCxnSpPr/>
      </xdr:nvCxnSpPr>
      <xdr:spPr>
        <a:xfrm>
          <a:off x="28190825" y="4087495"/>
          <a:ext cx="277495" cy="7303"/>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25400</xdr:colOff>
      <xdr:row>24</xdr:row>
      <xdr:rowOff>88900</xdr:rowOff>
    </xdr:from>
    <xdr:to>
      <xdr:col>24</xdr:col>
      <xdr:colOff>304800</xdr:colOff>
      <xdr:row>24</xdr:row>
      <xdr:rowOff>90488</xdr:rowOff>
    </xdr:to>
    <xdr:cxnSp macro="">
      <xdr:nvCxnSpPr>
        <xdr:cNvPr id="17" name="Straight Arrow Connector 16">
          <a:extLst>
            <a:ext uri="{FF2B5EF4-FFF2-40B4-BE49-F238E27FC236}">
              <a16:creationId xmlns:a16="http://schemas.microsoft.com/office/drawing/2014/main" id="{5FAB7CB4-56B7-4682-9218-51C5F7AE670D}"/>
            </a:ext>
          </a:extLst>
        </xdr:cNvPr>
        <xdr:cNvCxnSpPr/>
      </xdr:nvCxnSpPr>
      <xdr:spPr>
        <a:xfrm>
          <a:off x="28190825" y="4247515"/>
          <a:ext cx="277495" cy="7303"/>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25400</xdr:colOff>
      <xdr:row>25</xdr:row>
      <xdr:rowOff>88900</xdr:rowOff>
    </xdr:from>
    <xdr:to>
      <xdr:col>24</xdr:col>
      <xdr:colOff>304800</xdr:colOff>
      <xdr:row>25</xdr:row>
      <xdr:rowOff>90488</xdr:rowOff>
    </xdr:to>
    <xdr:cxnSp macro="">
      <xdr:nvCxnSpPr>
        <xdr:cNvPr id="18" name="Straight Arrow Connector 17">
          <a:extLst>
            <a:ext uri="{FF2B5EF4-FFF2-40B4-BE49-F238E27FC236}">
              <a16:creationId xmlns:a16="http://schemas.microsoft.com/office/drawing/2014/main" id="{BA348504-5327-43E8-B0FF-13496C2E3FF2}"/>
            </a:ext>
          </a:extLst>
        </xdr:cNvPr>
        <xdr:cNvCxnSpPr/>
      </xdr:nvCxnSpPr>
      <xdr:spPr>
        <a:xfrm>
          <a:off x="28190825" y="4407535"/>
          <a:ext cx="277495" cy="7303"/>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25400</xdr:colOff>
      <xdr:row>26</xdr:row>
      <xdr:rowOff>88900</xdr:rowOff>
    </xdr:from>
    <xdr:to>
      <xdr:col>24</xdr:col>
      <xdr:colOff>304800</xdr:colOff>
      <xdr:row>26</xdr:row>
      <xdr:rowOff>90488</xdr:rowOff>
    </xdr:to>
    <xdr:cxnSp macro="">
      <xdr:nvCxnSpPr>
        <xdr:cNvPr id="19" name="Straight Arrow Connector 18">
          <a:extLst>
            <a:ext uri="{FF2B5EF4-FFF2-40B4-BE49-F238E27FC236}">
              <a16:creationId xmlns:a16="http://schemas.microsoft.com/office/drawing/2014/main" id="{FB219FDB-2C58-442C-B746-E84C345F69A4}"/>
            </a:ext>
          </a:extLst>
        </xdr:cNvPr>
        <xdr:cNvCxnSpPr/>
      </xdr:nvCxnSpPr>
      <xdr:spPr>
        <a:xfrm>
          <a:off x="28190825" y="4567555"/>
          <a:ext cx="277495" cy="7303"/>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25400</xdr:colOff>
      <xdr:row>27</xdr:row>
      <xdr:rowOff>88900</xdr:rowOff>
    </xdr:from>
    <xdr:to>
      <xdr:col>24</xdr:col>
      <xdr:colOff>304800</xdr:colOff>
      <xdr:row>27</xdr:row>
      <xdr:rowOff>90488</xdr:rowOff>
    </xdr:to>
    <xdr:cxnSp macro="">
      <xdr:nvCxnSpPr>
        <xdr:cNvPr id="20" name="Straight Arrow Connector 19">
          <a:extLst>
            <a:ext uri="{FF2B5EF4-FFF2-40B4-BE49-F238E27FC236}">
              <a16:creationId xmlns:a16="http://schemas.microsoft.com/office/drawing/2014/main" id="{249A9E24-10D5-442E-989F-D70345DA0141}"/>
            </a:ext>
          </a:extLst>
        </xdr:cNvPr>
        <xdr:cNvCxnSpPr/>
      </xdr:nvCxnSpPr>
      <xdr:spPr>
        <a:xfrm>
          <a:off x="28190825" y="4727575"/>
          <a:ext cx="277495" cy="7303"/>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25400</xdr:colOff>
      <xdr:row>28</xdr:row>
      <xdr:rowOff>88900</xdr:rowOff>
    </xdr:from>
    <xdr:to>
      <xdr:col>24</xdr:col>
      <xdr:colOff>304800</xdr:colOff>
      <xdr:row>28</xdr:row>
      <xdr:rowOff>90488</xdr:rowOff>
    </xdr:to>
    <xdr:cxnSp macro="">
      <xdr:nvCxnSpPr>
        <xdr:cNvPr id="21" name="Straight Arrow Connector 20">
          <a:extLst>
            <a:ext uri="{FF2B5EF4-FFF2-40B4-BE49-F238E27FC236}">
              <a16:creationId xmlns:a16="http://schemas.microsoft.com/office/drawing/2014/main" id="{A012B7D8-CA91-478A-9A8B-3CCFC5E87087}"/>
            </a:ext>
          </a:extLst>
        </xdr:cNvPr>
        <xdr:cNvCxnSpPr/>
      </xdr:nvCxnSpPr>
      <xdr:spPr>
        <a:xfrm>
          <a:off x="28190825" y="4887595"/>
          <a:ext cx="277495" cy="7303"/>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25400</xdr:colOff>
      <xdr:row>29</xdr:row>
      <xdr:rowOff>88900</xdr:rowOff>
    </xdr:from>
    <xdr:to>
      <xdr:col>24</xdr:col>
      <xdr:colOff>304800</xdr:colOff>
      <xdr:row>29</xdr:row>
      <xdr:rowOff>90488</xdr:rowOff>
    </xdr:to>
    <xdr:cxnSp macro="">
      <xdr:nvCxnSpPr>
        <xdr:cNvPr id="22" name="Straight Arrow Connector 21">
          <a:extLst>
            <a:ext uri="{FF2B5EF4-FFF2-40B4-BE49-F238E27FC236}">
              <a16:creationId xmlns:a16="http://schemas.microsoft.com/office/drawing/2014/main" id="{9DF3D25D-561F-4A9D-8DE9-AEF7D9F38FF1}"/>
            </a:ext>
          </a:extLst>
        </xdr:cNvPr>
        <xdr:cNvCxnSpPr/>
      </xdr:nvCxnSpPr>
      <xdr:spPr>
        <a:xfrm>
          <a:off x="28190825" y="5047615"/>
          <a:ext cx="277495" cy="7303"/>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25400</xdr:colOff>
      <xdr:row>30</xdr:row>
      <xdr:rowOff>88900</xdr:rowOff>
    </xdr:from>
    <xdr:to>
      <xdr:col>24</xdr:col>
      <xdr:colOff>304800</xdr:colOff>
      <xdr:row>30</xdr:row>
      <xdr:rowOff>90488</xdr:rowOff>
    </xdr:to>
    <xdr:cxnSp macro="">
      <xdr:nvCxnSpPr>
        <xdr:cNvPr id="23" name="Straight Arrow Connector 22">
          <a:extLst>
            <a:ext uri="{FF2B5EF4-FFF2-40B4-BE49-F238E27FC236}">
              <a16:creationId xmlns:a16="http://schemas.microsoft.com/office/drawing/2014/main" id="{4B410FF9-FD19-4624-9652-AB47463FF191}"/>
            </a:ext>
          </a:extLst>
        </xdr:cNvPr>
        <xdr:cNvCxnSpPr/>
      </xdr:nvCxnSpPr>
      <xdr:spPr>
        <a:xfrm>
          <a:off x="28190825" y="5207635"/>
          <a:ext cx="277495" cy="7303"/>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25400</xdr:colOff>
      <xdr:row>31</xdr:row>
      <xdr:rowOff>88900</xdr:rowOff>
    </xdr:from>
    <xdr:to>
      <xdr:col>24</xdr:col>
      <xdr:colOff>304800</xdr:colOff>
      <xdr:row>31</xdr:row>
      <xdr:rowOff>90488</xdr:rowOff>
    </xdr:to>
    <xdr:cxnSp macro="">
      <xdr:nvCxnSpPr>
        <xdr:cNvPr id="24" name="Straight Arrow Connector 23">
          <a:extLst>
            <a:ext uri="{FF2B5EF4-FFF2-40B4-BE49-F238E27FC236}">
              <a16:creationId xmlns:a16="http://schemas.microsoft.com/office/drawing/2014/main" id="{2CFE6218-3DB5-4B78-9BAE-AD9BCBA3C135}"/>
            </a:ext>
          </a:extLst>
        </xdr:cNvPr>
        <xdr:cNvCxnSpPr/>
      </xdr:nvCxnSpPr>
      <xdr:spPr>
        <a:xfrm>
          <a:off x="28190825" y="5367655"/>
          <a:ext cx="277495" cy="7303"/>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25400</xdr:colOff>
      <xdr:row>32</xdr:row>
      <xdr:rowOff>88900</xdr:rowOff>
    </xdr:from>
    <xdr:to>
      <xdr:col>24</xdr:col>
      <xdr:colOff>304800</xdr:colOff>
      <xdr:row>32</xdr:row>
      <xdr:rowOff>90488</xdr:rowOff>
    </xdr:to>
    <xdr:cxnSp macro="">
      <xdr:nvCxnSpPr>
        <xdr:cNvPr id="25" name="Straight Arrow Connector 24">
          <a:extLst>
            <a:ext uri="{FF2B5EF4-FFF2-40B4-BE49-F238E27FC236}">
              <a16:creationId xmlns:a16="http://schemas.microsoft.com/office/drawing/2014/main" id="{F03A529D-2D2B-4BFF-83E3-45491A0DCE9E}"/>
            </a:ext>
          </a:extLst>
        </xdr:cNvPr>
        <xdr:cNvCxnSpPr/>
      </xdr:nvCxnSpPr>
      <xdr:spPr>
        <a:xfrm>
          <a:off x="28190825" y="5527675"/>
          <a:ext cx="277495" cy="7303"/>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25400</xdr:colOff>
      <xdr:row>33</xdr:row>
      <xdr:rowOff>88900</xdr:rowOff>
    </xdr:from>
    <xdr:to>
      <xdr:col>24</xdr:col>
      <xdr:colOff>304800</xdr:colOff>
      <xdr:row>33</xdr:row>
      <xdr:rowOff>90488</xdr:rowOff>
    </xdr:to>
    <xdr:cxnSp macro="">
      <xdr:nvCxnSpPr>
        <xdr:cNvPr id="26" name="Straight Arrow Connector 25">
          <a:extLst>
            <a:ext uri="{FF2B5EF4-FFF2-40B4-BE49-F238E27FC236}">
              <a16:creationId xmlns:a16="http://schemas.microsoft.com/office/drawing/2014/main" id="{23D635BC-46E3-4656-865F-9BAAC6E8043A}"/>
            </a:ext>
          </a:extLst>
        </xdr:cNvPr>
        <xdr:cNvCxnSpPr/>
      </xdr:nvCxnSpPr>
      <xdr:spPr>
        <a:xfrm>
          <a:off x="28190825" y="5687695"/>
          <a:ext cx="277495" cy="7303"/>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25400</xdr:colOff>
      <xdr:row>34</xdr:row>
      <xdr:rowOff>88900</xdr:rowOff>
    </xdr:from>
    <xdr:to>
      <xdr:col>24</xdr:col>
      <xdr:colOff>304800</xdr:colOff>
      <xdr:row>34</xdr:row>
      <xdr:rowOff>90488</xdr:rowOff>
    </xdr:to>
    <xdr:cxnSp macro="">
      <xdr:nvCxnSpPr>
        <xdr:cNvPr id="27" name="Straight Arrow Connector 26">
          <a:extLst>
            <a:ext uri="{FF2B5EF4-FFF2-40B4-BE49-F238E27FC236}">
              <a16:creationId xmlns:a16="http://schemas.microsoft.com/office/drawing/2014/main" id="{2A416361-1B6B-4147-8ED9-B22B8C756603}"/>
            </a:ext>
          </a:extLst>
        </xdr:cNvPr>
        <xdr:cNvCxnSpPr/>
      </xdr:nvCxnSpPr>
      <xdr:spPr>
        <a:xfrm>
          <a:off x="28190825" y="5847715"/>
          <a:ext cx="277495" cy="7303"/>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25400</xdr:colOff>
      <xdr:row>35</xdr:row>
      <xdr:rowOff>88900</xdr:rowOff>
    </xdr:from>
    <xdr:to>
      <xdr:col>24</xdr:col>
      <xdr:colOff>304800</xdr:colOff>
      <xdr:row>35</xdr:row>
      <xdr:rowOff>90488</xdr:rowOff>
    </xdr:to>
    <xdr:cxnSp macro="">
      <xdr:nvCxnSpPr>
        <xdr:cNvPr id="28" name="Straight Arrow Connector 27">
          <a:extLst>
            <a:ext uri="{FF2B5EF4-FFF2-40B4-BE49-F238E27FC236}">
              <a16:creationId xmlns:a16="http://schemas.microsoft.com/office/drawing/2014/main" id="{153D16F3-54BA-4366-8C4E-3B2DCB93DC32}"/>
            </a:ext>
          </a:extLst>
        </xdr:cNvPr>
        <xdr:cNvCxnSpPr/>
      </xdr:nvCxnSpPr>
      <xdr:spPr>
        <a:xfrm>
          <a:off x="28190825" y="6007735"/>
          <a:ext cx="277495" cy="7303"/>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25400</xdr:colOff>
      <xdr:row>36</xdr:row>
      <xdr:rowOff>88900</xdr:rowOff>
    </xdr:from>
    <xdr:to>
      <xdr:col>24</xdr:col>
      <xdr:colOff>304800</xdr:colOff>
      <xdr:row>36</xdr:row>
      <xdr:rowOff>90488</xdr:rowOff>
    </xdr:to>
    <xdr:cxnSp macro="">
      <xdr:nvCxnSpPr>
        <xdr:cNvPr id="29" name="Straight Arrow Connector 28">
          <a:extLst>
            <a:ext uri="{FF2B5EF4-FFF2-40B4-BE49-F238E27FC236}">
              <a16:creationId xmlns:a16="http://schemas.microsoft.com/office/drawing/2014/main" id="{F097D7B1-501A-478C-9D72-3DD945DF9872}"/>
            </a:ext>
          </a:extLst>
        </xdr:cNvPr>
        <xdr:cNvCxnSpPr/>
      </xdr:nvCxnSpPr>
      <xdr:spPr>
        <a:xfrm>
          <a:off x="28190825" y="6167755"/>
          <a:ext cx="277495" cy="7303"/>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25400</xdr:colOff>
      <xdr:row>37</xdr:row>
      <xdr:rowOff>88900</xdr:rowOff>
    </xdr:from>
    <xdr:to>
      <xdr:col>24</xdr:col>
      <xdr:colOff>304800</xdr:colOff>
      <xdr:row>37</xdr:row>
      <xdr:rowOff>90488</xdr:rowOff>
    </xdr:to>
    <xdr:cxnSp macro="">
      <xdr:nvCxnSpPr>
        <xdr:cNvPr id="30" name="Straight Arrow Connector 29">
          <a:extLst>
            <a:ext uri="{FF2B5EF4-FFF2-40B4-BE49-F238E27FC236}">
              <a16:creationId xmlns:a16="http://schemas.microsoft.com/office/drawing/2014/main" id="{5EC47C62-AC11-49C7-BEC2-4D2E314CF514}"/>
            </a:ext>
          </a:extLst>
        </xdr:cNvPr>
        <xdr:cNvCxnSpPr/>
      </xdr:nvCxnSpPr>
      <xdr:spPr>
        <a:xfrm>
          <a:off x="28190825" y="6327775"/>
          <a:ext cx="277495" cy="7303"/>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31750</xdr:colOff>
      <xdr:row>0</xdr:row>
      <xdr:rowOff>111125</xdr:rowOff>
    </xdr:from>
    <xdr:to>
      <xdr:col>4</xdr:col>
      <xdr:colOff>1106261</xdr:colOff>
      <xdr:row>2</xdr:row>
      <xdr:rowOff>269875</xdr:rowOff>
    </xdr:to>
    <xdr:pic>
      <xdr:nvPicPr>
        <xdr:cNvPr id="31" name="Picture 1">
          <a:extLst>
            <a:ext uri="{FF2B5EF4-FFF2-40B4-BE49-F238E27FC236}">
              <a16:creationId xmlns:a16="http://schemas.microsoft.com/office/drawing/2014/main" id="{020BE080-03DB-4104-A4C6-A93C18E0727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279650" y="111125"/>
          <a:ext cx="1074511" cy="1530350"/>
        </a:xfrm>
        <a:prstGeom prst="rect">
          <a:avLst/>
        </a:prstGeom>
        <a:noFill/>
        <a:ln w="9525">
          <a:noFill/>
          <a:miter lim="800000"/>
          <a:headEnd/>
          <a:tailEnd/>
        </a:ln>
      </xdr:spPr>
    </xdr:pic>
    <xdr:clientData/>
  </xdr:twoCellAnchor>
  <xdr:twoCellAnchor>
    <xdr:from>
      <xdr:col>3</xdr:col>
      <xdr:colOff>809625</xdr:colOff>
      <xdr:row>2</xdr:row>
      <xdr:rowOff>190500</xdr:rowOff>
    </xdr:from>
    <xdr:to>
      <xdr:col>5</xdr:col>
      <xdr:colOff>328840</xdr:colOff>
      <xdr:row>4</xdr:row>
      <xdr:rowOff>203655</xdr:rowOff>
    </xdr:to>
    <xdr:sp macro="" textlink="">
      <xdr:nvSpPr>
        <xdr:cNvPr id="32" name="Text Box 2">
          <a:extLst>
            <a:ext uri="{FF2B5EF4-FFF2-40B4-BE49-F238E27FC236}">
              <a16:creationId xmlns:a16="http://schemas.microsoft.com/office/drawing/2014/main" id="{D1C8E444-D111-48B4-A634-F571B5D86DDD}"/>
            </a:ext>
          </a:extLst>
        </xdr:cNvPr>
        <xdr:cNvSpPr txBox="1">
          <a:spLocks noChangeArrowheads="1"/>
        </xdr:cNvSpPr>
      </xdr:nvSpPr>
      <xdr:spPr bwMode="auto">
        <a:xfrm>
          <a:off x="5476875" y="2397125"/>
          <a:ext cx="2630715" cy="870405"/>
        </a:xfrm>
        <a:prstGeom prst="rect">
          <a:avLst/>
        </a:prstGeom>
        <a:noFill/>
        <a:ln w="9525">
          <a:noFill/>
          <a:miter lim="800000"/>
          <a:headEnd/>
          <a:tailEnd/>
        </a:ln>
      </xdr:spPr>
      <xdr:txBody>
        <a:bodyPr vertOverflow="clip" wrap="square" lIns="91440" tIns="45720" rIns="91440" bIns="45720" anchor="t" upright="1"/>
        <a:lstStyle/>
        <a:p>
          <a:pPr algn="ctr" rtl="0">
            <a:defRPr sz="1000"/>
          </a:pPr>
          <a:endParaRPr lang="en-US" sz="1100" b="0" i="0" strike="noStrike">
            <a:solidFill>
              <a:srgbClr val="000000"/>
            </a:solidFill>
            <a:latin typeface="+mn-lt"/>
            <a:cs typeface="Arial"/>
          </a:endParaRPr>
        </a:p>
        <a:p>
          <a:pPr algn="ctr" rtl="0">
            <a:defRPr sz="1000"/>
          </a:pPr>
          <a:r>
            <a:rPr lang="en-US" sz="1500" b="0" i="0" strike="noStrike">
              <a:solidFill>
                <a:srgbClr val="000000"/>
              </a:solidFill>
              <a:latin typeface="+mn-lt"/>
              <a:cs typeface="Arial"/>
            </a:rPr>
            <a:t>Amy</a:t>
          </a:r>
          <a:r>
            <a:rPr lang="en-US" sz="1500" b="0" i="0" strike="noStrike" baseline="0">
              <a:solidFill>
                <a:srgbClr val="000000"/>
              </a:solidFill>
              <a:latin typeface="+mn-lt"/>
              <a:cs typeface="Arial"/>
            </a:rPr>
            <a:t> Kershaw</a:t>
          </a:r>
          <a:endParaRPr lang="en-US" sz="1500" b="0" i="0" strike="noStrike">
            <a:solidFill>
              <a:srgbClr val="000000"/>
            </a:solidFill>
            <a:latin typeface="+mn-lt"/>
            <a:cs typeface="Arial"/>
          </a:endParaRPr>
        </a:p>
        <a:p>
          <a:pPr algn="ctr" rtl="0">
            <a:defRPr sz="1000"/>
          </a:pPr>
          <a:r>
            <a:rPr lang="en-US" sz="1500" b="0" i="0" strike="noStrike">
              <a:solidFill>
                <a:srgbClr val="000000"/>
              </a:solidFill>
              <a:latin typeface="+mn-lt"/>
              <a:cs typeface="Arial"/>
            </a:rPr>
            <a:t>COMMISSIONER</a:t>
          </a:r>
          <a:endParaRPr lang="en-US" sz="1500" b="0" i="0" strike="noStrike">
            <a:solidFill>
              <a:srgbClr val="000000"/>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0</xdr:colOff>
      <xdr:row>7</xdr:row>
      <xdr:rowOff>0</xdr:rowOff>
    </xdr:from>
    <xdr:to>
      <xdr:col>11</xdr:col>
      <xdr:colOff>581702</xdr:colOff>
      <xdr:row>30</xdr:row>
      <xdr:rowOff>29463</xdr:rowOff>
    </xdr:to>
    <xdr:pic>
      <xdr:nvPicPr>
        <xdr:cNvPr id="3" name="Picture 2">
          <a:extLst>
            <a:ext uri="{FF2B5EF4-FFF2-40B4-BE49-F238E27FC236}">
              <a16:creationId xmlns:a16="http://schemas.microsoft.com/office/drawing/2014/main" id="{22A558E9-83B6-ACFC-87B5-946B2DD5FBCD}"/>
            </a:ext>
          </a:extLst>
        </xdr:cNvPr>
        <xdr:cNvPicPr>
          <a:picLocks noChangeAspect="1"/>
        </xdr:cNvPicPr>
      </xdr:nvPicPr>
      <xdr:blipFill>
        <a:blip xmlns:r="http://schemas.openxmlformats.org/officeDocument/2006/relationships" r:embed="rId1"/>
        <a:stretch>
          <a:fillRect/>
        </a:stretch>
      </xdr:blipFill>
      <xdr:spPr>
        <a:xfrm>
          <a:off x="2438400" y="1133475"/>
          <a:ext cx="4848902" cy="636358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acf.gov/sites/default/files/documents/ocs/COMM_LIHEAP_Att4SMITable_States_FY2027.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acf.gov/sites/default/files/documents/ocs/COMM_LIHEAP_Att4SMITable_States_FY2027.pdf"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N17"/>
  <sheetViews>
    <sheetView topLeftCell="A8" workbookViewId="0">
      <selection activeCell="B5" sqref="B5"/>
    </sheetView>
  </sheetViews>
  <sheetFormatPr defaultRowHeight="12.75"/>
  <sheetData>
    <row r="1" spans="1:14" ht="18">
      <c r="A1" s="56" t="s">
        <v>0</v>
      </c>
    </row>
    <row r="2" spans="1:14" ht="12.75" customHeight="1">
      <c r="A2" s="56"/>
    </row>
    <row r="3" spans="1:14" ht="12.75" customHeight="1">
      <c r="A3" s="57" t="s">
        <v>1</v>
      </c>
    </row>
    <row r="4" spans="1:14" ht="14.25">
      <c r="A4" s="57" t="s">
        <v>2</v>
      </c>
    </row>
    <row r="5" spans="1:14" ht="14.25">
      <c r="A5" s="57"/>
      <c r="B5" s="84" t="s">
        <v>3</v>
      </c>
      <c r="C5" s="84"/>
      <c r="D5" s="84"/>
      <c r="E5" s="84"/>
      <c r="F5" s="84"/>
      <c r="G5" s="84"/>
      <c r="H5" s="84"/>
      <c r="I5" s="84"/>
      <c r="J5" s="84"/>
      <c r="K5" s="84"/>
      <c r="L5" s="84"/>
      <c r="M5" s="84"/>
    </row>
    <row r="6" spans="1:14" ht="19.5" customHeight="1">
      <c r="A6" s="177" t="s">
        <v>4</v>
      </c>
      <c r="B6" s="177"/>
      <c r="C6" s="177"/>
      <c r="D6" s="177"/>
      <c r="E6" s="177"/>
      <c r="F6" s="177"/>
      <c r="G6" s="177"/>
      <c r="H6" s="177"/>
      <c r="I6" s="177"/>
      <c r="J6" s="177"/>
      <c r="K6" s="177"/>
      <c r="L6" s="177"/>
      <c r="M6" s="177"/>
      <c r="N6" s="177"/>
    </row>
    <row r="7" spans="1:14" ht="16.5" customHeight="1">
      <c r="A7" s="160"/>
      <c r="B7" s="85" t="s">
        <v>3</v>
      </c>
      <c r="C7" s="160"/>
      <c r="D7" s="160"/>
      <c r="E7" s="160"/>
      <c r="F7" s="160"/>
      <c r="G7" s="160"/>
      <c r="H7" s="160"/>
      <c r="I7" s="160"/>
      <c r="J7" s="160"/>
      <c r="K7" s="160"/>
      <c r="L7" s="160"/>
      <c r="M7" s="160"/>
      <c r="N7" s="160"/>
    </row>
    <row r="8" spans="1:14" ht="16.5" customHeight="1">
      <c r="A8" s="57" t="s">
        <v>5</v>
      </c>
      <c r="B8" s="57"/>
      <c r="C8" s="57"/>
      <c r="D8" s="57"/>
      <c r="E8" s="57"/>
      <c r="F8" s="57"/>
      <c r="G8" s="57"/>
      <c r="H8" s="57"/>
      <c r="I8" s="57"/>
      <c r="J8" s="57"/>
      <c r="K8" s="57"/>
      <c r="L8" s="57"/>
      <c r="M8" s="57"/>
      <c r="N8" s="57"/>
    </row>
    <row r="9" spans="1:14" ht="16.5" customHeight="1">
      <c r="A9" s="57"/>
      <c r="B9" s="57" t="s">
        <v>6</v>
      </c>
      <c r="C9" s="57"/>
      <c r="D9" s="57"/>
      <c r="E9" s="57"/>
      <c r="F9" s="57"/>
      <c r="G9" s="57"/>
      <c r="H9" s="57"/>
      <c r="I9" s="57"/>
      <c r="J9" s="57"/>
      <c r="K9" s="57"/>
      <c r="L9" s="57"/>
      <c r="M9" s="57"/>
      <c r="N9" s="57"/>
    </row>
    <row r="10" spans="1:14" ht="16.5" customHeight="1">
      <c r="A10" s="57"/>
      <c r="B10" s="57" t="s">
        <v>7</v>
      </c>
      <c r="C10" s="57"/>
      <c r="D10" s="57"/>
      <c r="E10" s="57"/>
      <c r="F10" s="57"/>
      <c r="G10" s="57"/>
      <c r="H10" s="57"/>
      <c r="I10" s="57"/>
      <c r="J10" s="57"/>
      <c r="K10" s="57"/>
      <c r="L10" s="57"/>
      <c r="M10" s="57"/>
      <c r="N10" s="57"/>
    </row>
    <row r="11" spans="1:14" ht="16.5" customHeight="1">
      <c r="A11" s="57"/>
      <c r="B11" s="57" t="s">
        <v>8</v>
      </c>
      <c r="C11" s="57"/>
      <c r="D11" s="57"/>
      <c r="E11" s="57"/>
      <c r="F11" s="57"/>
      <c r="G11" s="57"/>
      <c r="H11" s="57"/>
      <c r="I11" s="57"/>
      <c r="J11" s="57"/>
      <c r="K11" s="57"/>
      <c r="L11" s="57"/>
      <c r="M11" s="57"/>
      <c r="N11" s="57"/>
    </row>
    <row r="12" spans="1:14" ht="16.5" customHeight="1">
      <c r="A12" s="57"/>
      <c r="B12" s="57" t="s">
        <v>9</v>
      </c>
      <c r="C12" s="57"/>
      <c r="D12" s="57"/>
      <c r="E12" s="57"/>
      <c r="F12" s="57"/>
      <c r="G12" s="57"/>
      <c r="H12" s="57"/>
      <c r="I12" s="57"/>
      <c r="J12" s="57"/>
      <c r="K12" s="57"/>
      <c r="L12" s="57"/>
      <c r="M12" s="57"/>
      <c r="N12" s="57"/>
    </row>
    <row r="13" spans="1:14" ht="19.5" customHeight="1">
      <c r="A13" s="57" t="s">
        <v>10</v>
      </c>
      <c r="B13" s="57"/>
      <c r="C13" s="57"/>
      <c r="D13" s="57"/>
      <c r="E13" s="57"/>
      <c r="F13" s="57"/>
      <c r="G13" s="57"/>
      <c r="H13" s="57"/>
      <c r="I13" s="57"/>
      <c r="J13" s="57"/>
      <c r="K13" s="57"/>
      <c r="L13" s="57"/>
      <c r="M13" s="57"/>
      <c r="N13" s="57"/>
    </row>
    <row r="17" spans="2:2">
      <c r="B17" s="15"/>
    </row>
  </sheetData>
  <mergeCells count="1">
    <mergeCell ref="A6:N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A1:R42"/>
  <sheetViews>
    <sheetView topLeftCell="A14" zoomScale="80" zoomScaleNormal="80" workbookViewId="0">
      <selection activeCell="H30" sqref="H30"/>
    </sheetView>
  </sheetViews>
  <sheetFormatPr defaultRowHeight="12.75"/>
  <cols>
    <col min="1" max="1" width="24.42578125" style="15" customWidth="1"/>
    <col min="2" max="2" width="15.140625" customWidth="1"/>
    <col min="3" max="3" width="14.140625" customWidth="1"/>
    <col min="4" max="4" width="14.28515625" bestFit="1" customWidth="1"/>
    <col min="5" max="5" width="15.140625" customWidth="1"/>
    <col min="6" max="6" width="14.28515625" bestFit="1" customWidth="1"/>
    <col min="7" max="7" width="14.42578125" customWidth="1"/>
    <col min="8" max="8" width="14.28515625" bestFit="1" customWidth="1"/>
    <col min="9" max="9" width="14.42578125" bestFit="1" customWidth="1"/>
    <col min="10" max="10" width="14.28515625" bestFit="1" customWidth="1"/>
    <col min="11" max="11" width="13.28515625" customWidth="1"/>
    <col min="12" max="12" width="14.28515625" bestFit="1" customWidth="1"/>
    <col min="13" max="13" width="16" customWidth="1"/>
    <col min="14" max="18" width="1.5703125" hidden="1" customWidth="1"/>
    <col min="19" max="20" width="16" customWidth="1"/>
  </cols>
  <sheetData>
    <row r="1" spans="1:18" ht="18">
      <c r="A1" s="56" t="s">
        <v>11</v>
      </c>
    </row>
    <row r="3" spans="1:18">
      <c r="A3" s="16" t="s">
        <v>12</v>
      </c>
    </row>
    <row r="4" spans="1:18">
      <c r="A4" s="71" t="s">
        <v>13</v>
      </c>
      <c r="B4" s="72"/>
      <c r="C4" s="72"/>
    </row>
    <row r="5" spans="1:18">
      <c r="A5" s="16" t="s">
        <v>14</v>
      </c>
    </row>
    <row r="6" spans="1:18" ht="51">
      <c r="A6" s="15" t="s">
        <v>15</v>
      </c>
    </row>
    <row r="9" spans="1:18" ht="51" customHeight="1">
      <c r="A9" s="193" t="s">
        <v>16</v>
      </c>
      <c r="B9" s="193"/>
      <c r="C9" s="193"/>
      <c r="D9" s="193"/>
      <c r="E9" s="193"/>
      <c r="F9" s="193"/>
      <c r="G9" s="193"/>
      <c r="H9" s="193"/>
      <c r="I9" s="193"/>
      <c r="J9" s="193"/>
      <c r="K9" s="193"/>
      <c r="L9" s="193"/>
      <c r="M9" s="193"/>
      <c r="N9" s="24"/>
      <c r="O9" s="24"/>
      <c r="P9" s="24"/>
      <c r="Q9" s="24"/>
      <c r="R9" s="24"/>
    </row>
    <row r="10" spans="1:18" ht="51" customHeight="1">
      <c r="A10" s="194" t="s">
        <v>17</v>
      </c>
      <c r="B10" s="194"/>
      <c r="C10" s="194"/>
      <c r="D10" s="194"/>
      <c r="E10" s="194"/>
      <c r="F10" s="194"/>
      <c r="G10" s="194"/>
      <c r="H10" s="194"/>
      <c r="I10" s="194"/>
      <c r="J10" s="194"/>
      <c r="K10" s="194"/>
      <c r="L10" s="194"/>
      <c r="M10" s="194"/>
      <c r="N10" s="24"/>
      <c r="O10" s="24"/>
      <c r="P10" s="24"/>
      <c r="Q10" s="24"/>
      <c r="R10" s="24"/>
    </row>
    <row r="11" spans="1:18" s="23" customFormat="1" ht="51" customHeight="1">
      <c r="A11" s="193" t="s">
        <v>18</v>
      </c>
      <c r="B11" s="193"/>
      <c r="C11" s="193"/>
      <c r="D11" s="193"/>
      <c r="E11" s="193"/>
      <c r="F11" s="193"/>
      <c r="G11" s="193"/>
      <c r="H11" s="193"/>
      <c r="I11" s="193"/>
      <c r="J11" s="193"/>
      <c r="K11" s="193"/>
      <c r="L11" s="193"/>
      <c r="M11" s="193"/>
      <c r="N11" s="36"/>
      <c r="O11" s="36"/>
      <c r="P11" s="36"/>
      <c r="Q11" s="36"/>
      <c r="R11" s="36"/>
    </row>
    <row r="12" spans="1:18" s="23" customFormat="1" ht="6" customHeight="1">
      <c r="A12" s="37"/>
      <c r="B12" s="37"/>
      <c r="C12" s="37"/>
      <c r="D12" s="37"/>
      <c r="E12" s="37"/>
      <c r="F12" s="37"/>
      <c r="G12" s="37"/>
      <c r="H12" s="37"/>
      <c r="I12" s="37"/>
      <c r="J12" s="37"/>
      <c r="K12" s="37"/>
      <c r="L12" s="37"/>
      <c r="M12" s="37"/>
      <c r="N12" s="36"/>
      <c r="O12" s="36"/>
      <c r="P12" s="36"/>
      <c r="Q12" s="36"/>
      <c r="R12" s="36"/>
    </row>
    <row r="13" spans="1:18" s="22" customFormat="1" ht="6.75" customHeight="1" thickBot="1">
      <c r="A13" s="202"/>
      <c r="B13" s="202"/>
      <c r="C13" s="202"/>
      <c r="D13" s="202"/>
      <c r="E13" s="202"/>
      <c r="F13" s="202"/>
      <c r="G13" s="202"/>
      <c r="H13" s="202"/>
      <c r="I13" s="202"/>
      <c r="J13" s="202"/>
      <c r="K13" s="202"/>
      <c r="L13" s="202"/>
      <c r="M13" s="202"/>
    </row>
    <row r="14" spans="1:18" ht="33" customHeight="1" thickTop="1">
      <c r="A14" s="195" t="s">
        <v>19</v>
      </c>
      <c r="B14" s="198" t="s">
        <v>20</v>
      </c>
      <c r="C14" s="199"/>
      <c r="D14" s="198" t="s">
        <v>21</v>
      </c>
      <c r="E14" s="199"/>
      <c r="F14" s="185" t="s">
        <v>22</v>
      </c>
      <c r="G14" s="186"/>
      <c r="H14" s="185" t="s">
        <v>23</v>
      </c>
      <c r="I14" s="186"/>
      <c r="J14" s="198" t="s">
        <v>24</v>
      </c>
      <c r="K14" s="199"/>
      <c r="L14" s="185" t="s">
        <v>25</v>
      </c>
      <c r="M14" s="186"/>
      <c r="Q14" s="17"/>
    </row>
    <row r="15" spans="1:18" ht="22.5" customHeight="1" thickBot="1">
      <c r="A15" s="196"/>
      <c r="B15" s="200"/>
      <c r="C15" s="201"/>
      <c r="D15" s="200"/>
      <c r="E15" s="201"/>
      <c r="F15" s="187"/>
      <c r="G15" s="188"/>
      <c r="H15" s="187"/>
      <c r="I15" s="188"/>
      <c r="J15" s="200"/>
      <c r="K15" s="201"/>
      <c r="L15" s="187"/>
      <c r="M15" s="188"/>
      <c r="Q15" s="17"/>
    </row>
    <row r="16" spans="1:18" ht="25.5" customHeight="1" thickTop="1" thickBot="1">
      <c r="A16" s="197"/>
      <c r="B16" s="28" t="s">
        <v>26</v>
      </c>
      <c r="C16" s="29" t="s">
        <v>27</v>
      </c>
      <c r="D16" s="28" t="s">
        <v>26</v>
      </c>
      <c r="E16" s="30" t="s">
        <v>28</v>
      </c>
      <c r="F16" s="28" t="s">
        <v>26</v>
      </c>
      <c r="G16" s="29" t="s">
        <v>28</v>
      </c>
      <c r="H16" s="31" t="s">
        <v>26</v>
      </c>
      <c r="I16" s="29" t="s">
        <v>28</v>
      </c>
      <c r="J16" s="32" t="s">
        <v>26</v>
      </c>
      <c r="K16" s="29" t="s">
        <v>28</v>
      </c>
      <c r="L16" s="28" t="s">
        <v>26</v>
      </c>
      <c r="M16" s="29" t="s">
        <v>28</v>
      </c>
      <c r="Q16" s="17"/>
    </row>
    <row r="17" spans="1:18" ht="49.5" customHeight="1" thickTop="1" thickBot="1">
      <c r="A17" s="35" t="s">
        <v>29</v>
      </c>
      <c r="B17" s="70">
        <f>C36</f>
        <v>99271</v>
      </c>
      <c r="C17" s="67">
        <f>C37</f>
        <v>8272.6</v>
      </c>
      <c r="D17" s="70">
        <f>D36</f>
        <v>122629</v>
      </c>
      <c r="E17" s="67">
        <f>D37</f>
        <v>10219.1</v>
      </c>
      <c r="F17" s="70">
        <f>E36</f>
        <v>145987</v>
      </c>
      <c r="G17" s="67">
        <f>E37</f>
        <v>12165.6</v>
      </c>
      <c r="H17" s="70">
        <f>F36</f>
        <v>169345</v>
      </c>
      <c r="I17" s="67">
        <f>F37</f>
        <v>14112.1</v>
      </c>
      <c r="J17" s="70">
        <f>G36</f>
        <v>192703</v>
      </c>
      <c r="K17" s="67">
        <f>G37</f>
        <v>16058.6</v>
      </c>
      <c r="L17" s="70">
        <f>H36</f>
        <v>197082</v>
      </c>
      <c r="M17" s="67">
        <f>H37</f>
        <v>16423.5</v>
      </c>
      <c r="N17" s="16"/>
      <c r="O17" s="18"/>
      <c r="P17" s="18"/>
      <c r="Q17" s="18"/>
    </row>
    <row r="18" spans="1:18" ht="20.25" thickTop="1" thickBot="1">
      <c r="A18" s="21"/>
      <c r="B18" s="21"/>
      <c r="C18" s="21"/>
      <c r="D18" s="21"/>
      <c r="E18" s="21"/>
      <c r="F18" s="21"/>
      <c r="G18" s="21"/>
      <c r="H18" s="21"/>
      <c r="I18" s="21"/>
      <c r="J18" s="21"/>
      <c r="K18" s="21"/>
      <c r="L18" s="21"/>
      <c r="M18" s="21"/>
      <c r="N18" s="19"/>
      <c r="O18" s="20"/>
      <c r="P18" s="20"/>
      <c r="Q18" s="17"/>
    </row>
    <row r="19" spans="1:18" ht="33" customHeight="1" thickTop="1">
      <c r="A19" s="182" t="s">
        <v>19</v>
      </c>
      <c r="B19" s="185" t="s">
        <v>30</v>
      </c>
      <c r="C19" s="186"/>
      <c r="D19" s="185" t="s">
        <v>31</v>
      </c>
      <c r="E19" s="186"/>
      <c r="F19" s="189" t="s">
        <v>32</v>
      </c>
      <c r="G19" s="190"/>
      <c r="H19" s="178" t="s">
        <v>33</v>
      </c>
      <c r="I19" s="179"/>
      <c r="J19" s="178" t="s">
        <v>34</v>
      </c>
      <c r="K19" s="179"/>
      <c r="L19" s="33"/>
      <c r="M19" s="33"/>
    </row>
    <row r="20" spans="1:18" ht="22.5" customHeight="1" thickBot="1">
      <c r="A20" s="183"/>
      <c r="B20" s="187"/>
      <c r="C20" s="188"/>
      <c r="D20" s="187"/>
      <c r="E20" s="188"/>
      <c r="F20" s="191"/>
      <c r="G20" s="192"/>
      <c r="H20" s="180"/>
      <c r="I20" s="181"/>
      <c r="J20" s="180"/>
      <c r="K20" s="181"/>
      <c r="L20" s="27"/>
      <c r="M20" s="27"/>
    </row>
    <row r="21" spans="1:18" ht="25.5" customHeight="1" thickTop="1" thickBot="1">
      <c r="A21" s="184"/>
      <c r="B21" s="28" t="s">
        <v>26</v>
      </c>
      <c r="C21" s="29" t="s">
        <v>28</v>
      </c>
      <c r="D21" s="32" t="s">
        <v>26</v>
      </c>
      <c r="E21" s="29" t="s">
        <v>28</v>
      </c>
      <c r="F21" s="28" t="s">
        <v>26</v>
      </c>
      <c r="G21" s="29" t="s">
        <v>28</v>
      </c>
      <c r="H21" s="32" t="s">
        <v>35</v>
      </c>
      <c r="I21" s="29" t="s">
        <v>28</v>
      </c>
      <c r="J21" s="32" t="s">
        <v>26</v>
      </c>
      <c r="K21" s="29" t="s">
        <v>28</v>
      </c>
      <c r="M21" s="55"/>
    </row>
    <row r="22" spans="1:18" ht="48.75" customHeight="1" thickTop="1" thickBot="1">
      <c r="A22" s="38" t="s">
        <v>29</v>
      </c>
      <c r="B22" s="70">
        <f>I36</f>
        <v>201462</v>
      </c>
      <c r="C22" s="68">
        <f>I37</f>
        <v>16788.5</v>
      </c>
      <c r="D22" s="70">
        <f>J36</f>
        <v>205841</v>
      </c>
      <c r="E22" s="68">
        <f>J37</f>
        <v>17153.400000000001</v>
      </c>
      <c r="F22" s="70">
        <f>K36</f>
        <v>210221</v>
      </c>
      <c r="G22" s="68">
        <f>K37</f>
        <v>17518.400000000001</v>
      </c>
      <c r="H22" s="70">
        <f>L36</f>
        <v>214600</v>
      </c>
      <c r="I22" s="68">
        <f>L37</f>
        <v>17883.3</v>
      </c>
      <c r="J22" s="70">
        <f>M36</f>
        <v>218980</v>
      </c>
      <c r="K22" s="68">
        <f>M37</f>
        <v>18248.3</v>
      </c>
      <c r="M22" s="26"/>
    </row>
    <row r="23" spans="1:18" ht="24.95" customHeight="1" thickTop="1">
      <c r="H23" s="25"/>
      <c r="I23" s="25"/>
      <c r="O23" s="1">
        <v>0</v>
      </c>
      <c r="P23" s="2">
        <f t="shared" ref="P23:P41" si="0">+O23*5</f>
        <v>0</v>
      </c>
      <c r="Q23" s="1">
        <f t="shared" ref="Q23:Q41" si="1">+O23*0.6</f>
        <v>0</v>
      </c>
      <c r="R23" s="3">
        <f t="shared" ref="R23:R41" si="2">+Q23*5</f>
        <v>0</v>
      </c>
    </row>
    <row r="24" spans="1:18" ht="15.75">
      <c r="A24" s="58" t="s">
        <v>36</v>
      </c>
      <c r="H24" s="25"/>
      <c r="I24" s="25"/>
      <c r="O24" s="1"/>
      <c r="P24" s="2"/>
      <c r="Q24" s="1"/>
      <c r="R24" s="3"/>
    </row>
    <row r="25" spans="1:18" ht="15.75">
      <c r="A25" s="58" t="s">
        <v>37</v>
      </c>
      <c r="H25" s="25"/>
      <c r="I25" s="25"/>
      <c r="O25" s="1"/>
      <c r="P25" s="2"/>
      <c r="Q25" s="1"/>
      <c r="R25" s="3"/>
    </row>
    <row r="26" spans="1:18">
      <c r="A26" s="130" t="s">
        <v>38</v>
      </c>
      <c r="O26" s="4">
        <v>4.5</v>
      </c>
      <c r="P26" s="5">
        <f t="shared" si="0"/>
        <v>22.5</v>
      </c>
      <c r="Q26" s="4">
        <f t="shared" si="1"/>
        <v>2.6999999999999997</v>
      </c>
      <c r="R26" s="6">
        <f t="shared" si="2"/>
        <v>13.499999999999998</v>
      </c>
    </row>
    <row r="27" spans="1:18" ht="15">
      <c r="A27" s="59"/>
      <c r="O27" s="1">
        <v>5.5</v>
      </c>
      <c r="P27" s="2">
        <f t="shared" si="0"/>
        <v>27.5</v>
      </c>
      <c r="Q27" s="1">
        <f t="shared" si="1"/>
        <v>3.3</v>
      </c>
      <c r="R27" s="3">
        <f t="shared" si="2"/>
        <v>16.5</v>
      </c>
    </row>
    <row r="28" spans="1:18" ht="60">
      <c r="A28" s="73" t="s">
        <v>39</v>
      </c>
      <c r="O28" s="1"/>
      <c r="P28" s="2"/>
      <c r="Q28" s="1"/>
      <c r="R28" s="3"/>
    </row>
    <row r="29" spans="1:18" ht="15">
      <c r="A29" s="60" t="s">
        <v>40</v>
      </c>
      <c r="H29" s="62">
        <v>171749</v>
      </c>
      <c r="O29" s="4">
        <v>6.5</v>
      </c>
      <c r="P29" s="5">
        <f t="shared" si="0"/>
        <v>32.5</v>
      </c>
      <c r="Q29" s="4">
        <f t="shared" si="1"/>
        <v>3.9</v>
      </c>
      <c r="R29" s="6">
        <f t="shared" si="2"/>
        <v>19.5</v>
      </c>
    </row>
    <row r="30" spans="1:18">
      <c r="A30" s="16" t="s">
        <v>41</v>
      </c>
      <c r="O30" s="1">
        <v>7.5</v>
      </c>
      <c r="P30" s="2">
        <f t="shared" si="0"/>
        <v>37.5</v>
      </c>
      <c r="Q30" s="1">
        <f t="shared" si="1"/>
        <v>4.5</v>
      </c>
      <c r="R30" s="3">
        <f t="shared" si="2"/>
        <v>22.5</v>
      </c>
    </row>
    <row r="31" spans="1:18">
      <c r="A31" s="16"/>
      <c r="O31" s="1"/>
      <c r="P31" s="2"/>
      <c r="Q31" s="1"/>
      <c r="R31" s="3"/>
    </row>
    <row r="32" spans="1:18">
      <c r="A32" s="16"/>
      <c r="C32" s="16" t="s">
        <v>42</v>
      </c>
      <c r="O32" s="1"/>
      <c r="P32" s="2"/>
      <c r="Q32" s="1"/>
      <c r="R32" s="3"/>
    </row>
    <row r="33" spans="1:18">
      <c r="A33" s="16"/>
      <c r="B33" s="61"/>
      <c r="C33" s="61">
        <v>2</v>
      </c>
      <c r="D33" s="61">
        <v>3</v>
      </c>
      <c r="E33" s="61">
        <v>4</v>
      </c>
      <c r="F33" s="61">
        <v>5</v>
      </c>
      <c r="G33" s="61">
        <v>6</v>
      </c>
      <c r="H33" s="61">
        <v>7</v>
      </c>
      <c r="I33" s="61">
        <v>8</v>
      </c>
      <c r="J33" s="61">
        <v>9</v>
      </c>
      <c r="K33" s="61">
        <v>10</v>
      </c>
      <c r="L33" s="61">
        <v>11</v>
      </c>
      <c r="M33" s="61">
        <v>12</v>
      </c>
      <c r="O33" s="1"/>
      <c r="P33" s="2"/>
      <c r="Q33" s="1"/>
      <c r="R33" s="3"/>
    </row>
    <row r="34" spans="1:18">
      <c r="B34" s="18" t="s">
        <v>43</v>
      </c>
      <c r="C34" s="63">
        <v>0.68</v>
      </c>
      <c r="D34" s="63">
        <v>0.84</v>
      </c>
      <c r="E34" s="63">
        <v>1</v>
      </c>
      <c r="F34" s="63">
        <v>1.1599999999999999</v>
      </c>
      <c r="G34" s="63">
        <v>1.32</v>
      </c>
      <c r="H34" s="63">
        <v>1.35</v>
      </c>
      <c r="I34" s="63">
        <v>1.38</v>
      </c>
      <c r="J34" s="63">
        <v>1.41</v>
      </c>
      <c r="K34" s="63">
        <v>1.44</v>
      </c>
      <c r="L34" s="63">
        <v>1.47</v>
      </c>
      <c r="M34" s="63">
        <v>1.5</v>
      </c>
      <c r="O34" s="1"/>
      <c r="P34" s="2"/>
      <c r="Q34" s="1"/>
      <c r="R34" s="3"/>
    </row>
    <row r="35" spans="1:18">
      <c r="B35" s="18" t="s">
        <v>44</v>
      </c>
      <c r="C35" s="65">
        <f>+C34*$H$29</f>
        <v>116789.32</v>
      </c>
      <c r="D35" s="65">
        <f t="shared" ref="D35:M35" si="3">+D34*$H$29</f>
        <v>144269.16</v>
      </c>
      <c r="E35" s="65">
        <f t="shared" si="3"/>
        <v>171749</v>
      </c>
      <c r="F35" s="65">
        <f t="shared" si="3"/>
        <v>199228.84</v>
      </c>
      <c r="G35" s="65">
        <f t="shared" si="3"/>
        <v>226708.68000000002</v>
      </c>
      <c r="H35" s="65">
        <f t="shared" si="3"/>
        <v>231861.15000000002</v>
      </c>
      <c r="I35" s="65">
        <f t="shared" si="3"/>
        <v>237013.62</v>
      </c>
      <c r="J35" s="65">
        <f t="shared" si="3"/>
        <v>242166.09</v>
      </c>
      <c r="K35" s="65">
        <f t="shared" si="3"/>
        <v>247318.56</v>
      </c>
      <c r="L35" s="65">
        <f t="shared" si="3"/>
        <v>252471.03</v>
      </c>
      <c r="M35" s="65">
        <f t="shared" si="3"/>
        <v>257623.5</v>
      </c>
      <c r="O35" s="1"/>
      <c r="P35" s="2"/>
      <c r="Q35" s="1"/>
      <c r="R35" s="3"/>
    </row>
    <row r="36" spans="1:18">
      <c r="B36" s="18" t="s">
        <v>45</v>
      </c>
      <c r="C36" s="65">
        <f>'TAB A'!B12</f>
        <v>99271</v>
      </c>
      <c r="D36" s="65">
        <f>'TAB A'!D12</f>
        <v>122629</v>
      </c>
      <c r="E36" s="65">
        <f>'TAB A'!F12</f>
        <v>145987</v>
      </c>
      <c r="F36" s="65">
        <f>'TAB A'!H12</f>
        <v>169345</v>
      </c>
      <c r="G36" s="65">
        <f>'TAB A'!J12</f>
        <v>192703</v>
      </c>
      <c r="H36" s="65">
        <f>'TAB A'!L12</f>
        <v>197082</v>
      </c>
      <c r="I36" s="65">
        <f>'TAB A'!B19</f>
        <v>201462</v>
      </c>
      <c r="J36" s="65">
        <f>'TAB A'!D19</f>
        <v>205841</v>
      </c>
      <c r="K36" s="65">
        <f>'TAB A'!F19</f>
        <v>210221</v>
      </c>
      <c r="L36" s="65">
        <f>'TAB A'!H19</f>
        <v>214600</v>
      </c>
      <c r="M36" s="65">
        <f>'TAB A'!J19</f>
        <v>218980</v>
      </c>
      <c r="O36" s="1"/>
      <c r="P36" s="2"/>
      <c r="Q36" s="1"/>
      <c r="R36" s="3"/>
    </row>
    <row r="37" spans="1:18">
      <c r="B37" s="18" t="s">
        <v>46</v>
      </c>
      <c r="C37" s="65">
        <f>ROUND(C36/12,1)</f>
        <v>8272.6</v>
      </c>
      <c r="D37" s="65">
        <f t="shared" ref="D37:M37" si="4">ROUND(D36/12,1)</f>
        <v>10219.1</v>
      </c>
      <c r="E37" s="65">
        <f t="shared" si="4"/>
        <v>12165.6</v>
      </c>
      <c r="F37" s="65">
        <f t="shared" si="4"/>
        <v>14112.1</v>
      </c>
      <c r="G37" s="65">
        <f t="shared" si="4"/>
        <v>16058.6</v>
      </c>
      <c r="H37" s="65">
        <f t="shared" si="4"/>
        <v>16423.5</v>
      </c>
      <c r="I37" s="65">
        <f t="shared" si="4"/>
        <v>16788.5</v>
      </c>
      <c r="J37" s="65">
        <f t="shared" si="4"/>
        <v>17153.400000000001</v>
      </c>
      <c r="K37" s="65">
        <f t="shared" si="4"/>
        <v>17518.400000000001</v>
      </c>
      <c r="L37" s="65">
        <f t="shared" si="4"/>
        <v>17883.3</v>
      </c>
      <c r="M37" s="65">
        <f t="shared" si="4"/>
        <v>18248.3</v>
      </c>
      <c r="O37" s="1"/>
      <c r="P37" s="2"/>
      <c r="Q37" s="1"/>
      <c r="R37" s="3"/>
    </row>
    <row r="38" spans="1:18">
      <c r="O38" s="4">
        <v>8</v>
      </c>
      <c r="P38" s="5">
        <f t="shared" si="0"/>
        <v>40</v>
      </c>
      <c r="Q38" s="4">
        <f t="shared" si="1"/>
        <v>4.8</v>
      </c>
      <c r="R38" s="6">
        <f t="shared" si="2"/>
        <v>24</v>
      </c>
    </row>
    <row r="39" spans="1:18">
      <c r="A39" s="64" t="s">
        <v>47</v>
      </c>
      <c r="O39" s="8">
        <v>32</v>
      </c>
      <c r="P39" s="7">
        <f t="shared" si="0"/>
        <v>160</v>
      </c>
      <c r="Q39" s="9">
        <f t="shared" si="1"/>
        <v>19.2</v>
      </c>
      <c r="R39" s="10">
        <f t="shared" si="2"/>
        <v>96</v>
      </c>
    </row>
    <row r="40" spans="1:18" ht="25.5">
      <c r="A40" s="66" t="s">
        <v>48</v>
      </c>
      <c r="I40" s="69"/>
      <c r="O40" s="12">
        <v>35</v>
      </c>
      <c r="P40" s="11">
        <f t="shared" si="0"/>
        <v>175</v>
      </c>
      <c r="Q40" s="13">
        <f t="shared" si="1"/>
        <v>21</v>
      </c>
      <c r="R40" s="11">
        <f t="shared" si="2"/>
        <v>105</v>
      </c>
    </row>
    <row r="41" spans="1:18" ht="13.5" thickBot="1">
      <c r="O41" s="12">
        <v>41</v>
      </c>
      <c r="P41" s="11">
        <f t="shared" si="0"/>
        <v>205</v>
      </c>
      <c r="Q41" s="13">
        <f t="shared" si="1"/>
        <v>24.599999999999998</v>
      </c>
      <c r="R41" s="14">
        <f t="shared" si="2"/>
        <v>122.99999999999999</v>
      </c>
    </row>
    <row r="42" spans="1:18" ht="13.5" thickTop="1"/>
  </sheetData>
  <mergeCells count="17">
    <mergeCell ref="A9:M9"/>
    <mergeCell ref="A10:M10"/>
    <mergeCell ref="A14:A16"/>
    <mergeCell ref="B14:C15"/>
    <mergeCell ref="D14:E15"/>
    <mergeCell ref="F14:G15"/>
    <mergeCell ref="H14:I15"/>
    <mergeCell ref="J14:K15"/>
    <mergeCell ref="L14:M15"/>
    <mergeCell ref="A11:M11"/>
    <mergeCell ref="A13:M13"/>
    <mergeCell ref="J19:K20"/>
    <mergeCell ref="A19:A21"/>
    <mergeCell ref="B19:C20"/>
    <mergeCell ref="D19:E20"/>
    <mergeCell ref="F19:G20"/>
    <mergeCell ref="H19:I20"/>
  </mergeCells>
  <phoneticPr fontId="3" type="noConversion"/>
  <hyperlinks>
    <hyperlink ref="A26" r:id="rId1" xr:uid="{AA0D75DD-337E-410A-BDF1-F277A9D0B207}"/>
  </hyperlinks>
  <printOptions horizontalCentered="1"/>
  <pageMargins left="0.5" right="0.5" top="0.5" bottom="0.5" header="0.5" footer="0.5"/>
  <pageSetup scale="65" orientation="landscape" r:id="rId2"/>
  <headerFooter alignWithMargins="0">
    <oddFooter>&amp;L&amp;"-,Regular"&amp;14*To calculate a monthly income from a weekly income multiply by 4.33.
*To calculate a monthly income from a bi-weekly income multiply by 2.17.&amp;R&amp;"-,Regular"&amp;14Effective October 1, 2020</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J33"/>
  <sheetViews>
    <sheetView topLeftCell="A11" workbookViewId="0">
      <selection activeCell="C11" sqref="C11"/>
    </sheetView>
  </sheetViews>
  <sheetFormatPr defaultRowHeight="12.75"/>
  <cols>
    <col min="2" max="2" width="13.140625" style="61" customWidth="1"/>
    <col min="3" max="3" width="16" style="61" customWidth="1"/>
    <col min="4" max="4" width="24.7109375" customWidth="1"/>
  </cols>
  <sheetData>
    <row r="1" spans="1:10" ht="18">
      <c r="A1" s="56" t="s">
        <v>49</v>
      </c>
    </row>
    <row r="2" spans="1:10" ht="12.75" customHeight="1">
      <c r="A2" s="56"/>
    </row>
    <row r="3" spans="1:10" ht="12.75" customHeight="1">
      <c r="A3" s="57" t="s">
        <v>50</v>
      </c>
    </row>
    <row r="4" spans="1:10" ht="12.75" customHeight="1">
      <c r="A4" s="57" t="s">
        <v>51</v>
      </c>
    </row>
    <row r="5" spans="1:10" ht="12.75" customHeight="1">
      <c r="A5" s="57" t="s">
        <v>52</v>
      </c>
    </row>
    <row r="6" spans="1:10" ht="12.75" customHeight="1">
      <c r="A6" s="74" t="s">
        <v>15</v>
      </c>
      <c r="B6" s="77"/>
      <c r="C6" s="77"/>
    </row>
    <row r="7" spans="1:10" ht="12.75" customHeight="1">
      <c r="A7" s="76" t="s">
        <v>53</v>
      </c>
      <c r="B7" s="78"/>
      <c r="C7" s="78"/>
    </row>
    <row r="8" spans="1:10" ht="12.75" customHeight="1">
      <c r="A8" s="57"/>
    </row>
    <row r="10" spans="1:10" ht="68.25" customHeight="1">
      <c r="A10" s="80" t="s">
        <v>54</v>
      </c>
      <c r="B10" s="82" t="s">
        <v>55</v>
      </c>
      <c r="C10" s="81" t="s">
        <v>56</v>
      </c>
      <c r="D10" s="53" t="s">
        <v>57</v>
      </c>
      <c r="E10" s="75">
        <v>5680</v>
      </c>
      <c r="F10" s="54"/>
    </row>
    <row r="11" spans="1:10" ht="15">
      <c r="A11" s="39">
        <v>1</v>
      </c>
      <c r="B11" s="83">
        <v>15960</v>
      </c>
      <c r="C11" s="79">
        <f>ROUND(B11/12,0)</f>
        <v>1330</v>
      </c>
    </row>
    <row r="12" spans="1:10" ht="15">
      <c r="A12" s="39">
        <v>2</v>
      </c>
      <c r="B12" s="83">
        <v>21640</v>
      </c>
      <c r="C12" s="79">
        <f t="shared" ref="C12:C22" si="0">ROUND(B12/12,0)</f>
        <v>1803</v>
      </c>
      <c r="J12" s="113"/>
    </row>
    <row r="13" spans="1:10" ht="15">
      <c r="A13" s="39">
        <v>3</v>
      </c>
      <c r="B13" s="83">
        <v>27320</v>
      </c>
      <c r="C13" s="79">
        <f t="shared" si="0"/>
        <v>2277</v>
      </c>
      <c r="J13" s="113"/>
    </row>
    <row r="14" spans="1:10" ht="15">
      <c r="A14" s="39">
        <v>4</v>
      </c>
      <c r="B14" s="83">
        <v>33000</v>
      </c>
      <c r="C14" s="79">
        <f t="shared" si="0"/>
        <v>2750</v>
      </c>
      <c r="J14" s="113"/>
    </row>
    <row r="15" spans="1:10" ht="15">
      <c r="A15" s="39">
        <v>5</v>
      </c>
      <c r="B15" s="83">
        <v>38680</v>
      </c>
      <c r="C15" s="79">
        <f t="shared" si="0"/>
        <v>3223</v>
      </c>
      <c r="J15" s="113"/>
    </row>
    <row r="16" spans="1:10" ht="15">
      <c r="A16" s="39">
        <v>6</v>
      </c>
      <c r="B16" s="83">
        <v>44360</v>
      </c>
      <c r="C16" s="79">
        <f t="shared" si="0"/>
        <v>3697</v>
      </c>
      <c r="J16" s="113"/>
    </row>
    <row r="17" spans="1:10" ht="15">
      <c r="A17" s="39">
        <v>7</v>
      </c>
      <c r="B17" s="83">
        <v>50040</v>
      </c>
      <c r="C17" s="79">
        <f t="shared" si="0"/>
        <v>4170</v>
      </c>
      <c r="J17" s="113"/>
    </row>
    <row r="18" spans="1:10" ht="15">
      <c r="A18" s="39">
        <v>8</v>
      </c>
      <c r="B18" s="83">
        <v>55720</v>
      </c>
      <c r="C18" s="79">
        <f t="shared" si="0"/>
        <v>4643</v>
      </c>
      <c r="J18" s="113"/>
    </row>
    <row r="19" spans="1:10" ht="15">
      <c r="A19" s="39">
        <v>9</v>
      </c>
      <c r="B19" s="79">
        <f>B18+$E$10</f>
        <v>61400</v>
      </c>
      <c r="C19" s="79">
        <f t="shared" si="0"/>
        <v>5117</v>
      </c>
      <c r="J19" s="113"/>
    </row>
    <row r="20" spans="1:10" ht="15">
      <c r="A20" s="39">
        <v>10</v>
      </c>
      <c r="B20" s="79">
        <f>B19+$E$10</f>
        <v>67080</v>
      </c>
      <c r="C20" s="79">
        <f t="shared" si="0"/>
        <v>5590</v>
      </c>
    </row>
    <row r="21" spans="1:10" ht="15">
      <c r="A21" s="39">
        <v>11</v>
      </c>
      <c r="B21" s="79">
        <f>B20+$E$10</f>
        <v>72760</v>
      </c>
      <c r="C21" s="79">
        <f t="shared" si="0"/>
        <v>6063</v>
      </c>
    </row>
    <row r="22" spans="1:10" ht="15">
      <c r="A22" s="39">
        <v>12</v>
      </c>
      <c r="B22" s="79">
        <f>B21+$E$10</f>
        <v>78440</v>
      </c>
      <c r="C22" s="79">
        <f t="shared" si="0"/>
        <v>6537</v>
      </c>
    </row>
    <row r="26" spans="1:10">
      <c r="B26" s="113"/>
    </row>
    <row r="27" spans="1:10">
      <c r="B27" s="114"/>
    </row>
    <row r="28" spans="1:10">
      <c r="B28" s="114"/>
    </row>
    <row r="29" spans="1:10">
      <c r="B29" s="114"/>
    </row>
    <row r="30" spans="1:10">
      <c r="B30" s="114"/>
    </row>
    <row r="31" spans="1:10">
      <c r="B31" s="114"/>
    </row>
    <row r="32" spans="1:10">
      <c r="B32" s="114"/>
    </row>
    <row r="33" spans="2:2">
      <c r="B33" s="114"/>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07F979-B768-4063-8323-32CF2E0FF970}">
  <sheetPr>
    <pageSetUpPr fitToPage="1"/>
  </sheetPr>
  <dimension ref="A1:S47"/>
  <sheetViews>
    <sheetView topLeftCell="A6" zoomScale="60" zoomScaleNormal="60" workbookViewId="0">
      <selection activeCell="M13" sqref="A13:M13"/>
    </sheetView>
  </sheetViews>
  <sheetFormatPr defaultColWidth="8.85546875" defaultRowHeight="12.75"/>
  <cols>
    <col min="1" max="1" width="24.42578125" style="154" customWidth="1"/>
    <col min="2" max="2" width="14.28515625" style="40" bestFit="1" customWidth="1"/>
    <col min="3" max="3" width="14.140625" style="40" customWidth="1"/>
    <col min="4" max="4" width="14.28515625" style="40" bestFit="1" customWidth="1"/>
    <col min="5" max="5" width="15.140625" style="40" customWidth="1"/>
    <col min="6" max="6" width="14.28515625" style="40" bestFit="1" customWidth="1"/>
    <col min="7" max="7" width="14.42578125" style="40" customWidth="1"/>
    <col min="8" max="8" width="14.28515625" style="40" bestFit="1" customWidth="1"/>
    <col min="9" max="9" width="14.42578125" style="40" bestFit="1" customWidth="1"/>
    <col min="10" max="10" width="14.28515625" style="40" bestFit="1" customWidth="1"/>
    <col min="11" max="11" width="13.28515625" style="40" customWidth="1"/>
    <col min="12" max="12" width="14.28515625" style="40" bestFit="1" customWidth="1"/>
    <col min="13" max="13" width="16" style="40" customWidth="1"/>
    <col min="14" max="18" width="1.5703125" style="40" hidden="1" customWidth="1"/>
    <col min="19" max="20" width="16" style="40" customWidth="1"/>
    <col min="21" max="16384" width="8.85546875" style="40"/>
  </cols>
  <sheetData>
    <row r="1" spans="1:19" ht="51" customHeight="1">
      <c r="A1" s="204" t="s">
        <v>16</v>
      </c>
      <c r="B1" s="204"/>
      <c r="C1" s="204"/>
      <c r="D1" s="204"/>
      <c r="E1" s="204"/>
      <c r="F1" s="204"/>
      <c r="G1" s="204"/>
      <c r="H1" s="204"/>
      <c r="I1" s="204"/>
      <c r="J1" s="204"/>
      <c r="K1" s="204"/>
      <c r="L1" s="204"/>
      <c r="M1" s="204"/>
      <c r="N1" s="133"/>
      <c r="O1" s="133"/>
      <c r="P1" s="133"/>
      <c r="Q1" s="133"/>
      <c r="R1" s="133"/>
    </row>
    <row r="2" spans="1:19" ht="51" customHeight="1">
      <c r="A2" s="205" t="s">
        <v>17</v>
      </c>
      <c r="B2" s="205"/>
      <c r="C2" s="205"/>
      <c r="D2" s="205"/>
      <c r="E2" s="205"/>
      <c r="F2" s="205"/>
      <c r="G2" s="205"/>
      <c r="H2" s="205"/>
      <c r="I2" s="205"/>
      <c r="J2" s="205"/>
      <c r="K2" s="205"/>
      <c r="L2" s="205"/>
      <c r="M2" s="205"/>
      <c r="N2" s="133"/>
      <c r="O2" s="133"/>
      <c r="P2" s="133"/>
      <c r="Q2" s="133"/>
      <c r="R2" s="133"/>
    </row>
    <row r="3" spans="1:19" s="135" customFormat="1" ht="51" customHeight="1">
      <c r="A3" s="204" t="s">
        <v>18</v>
      </c>
      <c r="B3" s="204"/>
      <c r="C3" s="204"/>
      <c r="D3" s="204"/>
      <c r="E3" s="204"/>
      <c r="F3" s="204"/>
      <c r="G3" s="204"/>
      <c r="H3" s="204"/>
      <c r="I3" s="204"/>
      <c r="J3" s="204"/>
      <c r="K3" s="204"/>
      <c r="L3" s="204"/>
      <c r="M3" s="204"/>
      <c r="N3" s="134"/>
      <c r="O3" s="134"/>
      <c r="P3" s="134"/>
      <c r="Q3" s="134"/>
      <c r="R3" s="134"/>
    </row>
    <row r="4" spans="1:19" s="135" customFormat="1" ht="6" customHeight="1">
      <c r="A4" s="136"/>
      <c r="B4" s="136"/>
      <c r="C4" s="136"/>
      <c r="D4" s="136"/>
      <c r="E4" s="136"/>
      <c r="F4" s="136"/>
      <c r="G4" s="136"/>
      <c r="H4" s="136"/>
      <c r="I4" s="136"/>
      <c r="J4" s="136"/>
      <c r="K4" s="136"/>
      <c r="L4" s="136"/>
      <c r="M4" s="136"/>
      <c r="N4" s="134"/>
      <c r="O4" s="134"/>
      <c r="P4" s="134"/>
      <c r="Q4" s="134"/>
      <c r="R4" s="134"/>
    </row>
    <row r="5" spans="1:19" s="135" customFormat="1" ht="28.5">
      <c r="A5" s="206" t="s">
        <v>58</v>
      </c>
      <c r="B5" s="206"/>
      <c r="C5" s="206"/>
      <c r="D5" s="206"/>
      <c r="E5" s="206"/>
      <c r="F5" s="206"/>
      <c r="G5" s="206"/>
      <c r="H5" s="206"/>
      <c r="I5" s="206"/>
      <c r="J5" s="206"/>
      <c r="K5" s="206"/>
      <c r="L5" s="206"/>
      <c r="M5" s="206"/>
      <c r="N5" s="137"/>
      <c r="O5" s="137"/>
      <c r="P5" s="137"/>
      <c r="Q5" s="137"/>
      <c r="R5" s="137"/>
    </row>
    <row r="6" spans="1:19" s="138" customFormat="1" ht="93.75" customHeight="1">
      <c r="A6" s="207" t="s">
        <v>59</v>
      </c>
      <c r="B6" s="207"/>
      <c r="C6" s="207"/>
      <c r="D6" s="207"/>
      <c r="E6" s="207"/>
      <c r="F6" s="207"/>
      <c r="G6" s="207"/>
      <c r="H6" s="207"/>
      <c r="I6" s="207"/>
      <c r="J6" s="207"/>
      <c r="K6" s="207"/>
      <c r="L6" s="207"/>
      <c r="M6" s="207"/>
    </row>
    <row r="7" spans="1:19" s="138" customFormat="1" ht="6.75" customHeight="1" thickBot="1">
      <c r="A7" s="203"/>
      <c r="B7" s="203"/>
      <c r="C7" s="203"/>
      <c r="D7" s="203"/>
      <c r="E7" s="203"/>
      <c r="F7" s="203"/>
      <c r="G7" s="203"/>
      <c r="H7" s="203"/>
      <c r="I7" s="203"/>
      <c r="J7" s="203"/>
      <c r="K7" s="203"/>
      <c r="L7" s="203"/>
      <c r="M7" s="203"/>
    </row>
    <row r="8" spans="1:19" ht="33" customHeight="1" thickTop="1">
      <c r="A8" s="215" t="s">
        <v>19</v>
      </c>
      <c r="B8" s="218" t="s">
        <v>20</v>
      </c>
      <c r="C8" s="219"/>
      <c r="D8" s="218" t="s">
        <v>21</v>
      </c>
      <c r="E8" s="219"/>
      <c r="F8" s="208" t="s">
        <v>22</v>
      </c>
      <c r="G8" s="209"/>
      <c r="H8" s="208" t="s">
        <v>23</v>
      </c>
      <c r="I8" s="209"/>
      <c r="J8" s="218" t="s">
        <v>24</v>
      </c>
      <c r="K8" s="219"/>
      <c r="L8" s="208" t="s">
        <v>25</v>
      </c>
      <c r="M8" s="209"/>
      <c r="Q8" s="17"/>
    </row>
    <row r="9" spans="1:19" ht="22.5" customHeight="1" thickBot="1">
      <c r="A9" s="216"/>
      <c r="B9" s="220"/>
      <c r="C9" s="221"/>
      <c r="D9" s="220"/>
      <c r="E9" s="221"/>
      <c r="F9" s="210"/>
      <c r="G9" s="211"/>
      <c r="H9" s="210"/>
      <c r="I9" s="211"/>
      <c r="J9" s="220"/>
      <c r="K9" s="221"/>
      <c r="L9" s="210"/>
      <c r="M9" s="211"/>
      <c r="Q9" s="17"/>
    </row>
    <row r="10" spans="1:19" ht="25.5" customHeight="1" thickTop="1" thickBot="1">
      <c r="A10" s="217"/>
      <c r="B10" s="139" t="s">
        <v>26</v>
      </c>
      <c r="C10" s="140" t="s">
        <v>27</v>
      </c>
      <c r="D10" s="139" t="s">
        <v>26</v>
      </c>
      <c r="E10" s="141" t="s">
        <v>28</v>
      </c>
      <c r="F10" s="139" t="s">
        <v>26</v>
      </c>
      <c r="G10" s="140" t="s">
        <v>28</v>
      </c>
      <c r="H10" s="142" t="s">
        <v>26</v>
      </c>
      <c r="I10" s="140" t="s">
        <v>28</v>
      </c>
      <c r="J10" s="143" t="s">
        <v>26</v>
      </c>
      <c r="K10" s="140" t="s">
        <v>28</v>
      </c>
      <c r="L10" s="139" t="s">
        <v>26</v>
      </c>
      <c r="M10" s="140" t="s">
        <v>28</v>
      </c>
      <c r="Q10" s="17"/>
    </row>
    <row r="11" spans="1:19" ht="49.5" customHeight="1" thickTop="1" thickBot="1">
      <c r="A11" s="144" t="s">
        <v>60</v>
      </c>
      <c r="B11" s="97">
        <f>ROUND(+B13*0.5,0)</f>
        <v>58395</v>
      </c>
      <c r="C11" s="98">
        <f>ROUND(+B11/12,0)</f>
        <v>4866</v>
      </c>
      <c r="D11" s="97">
        <f>ROUND(+D13*0.5,0)</f>
        <v>72135</v>
      </c>
      <c r="E11" s="98">
        <f>ROUND(+D11/12,0)</f>
        <v>6011</v>
      </c>
      <c r="F11" s="97">
        <f>ROUND(+F13*0.5,0)</f>
        <v>85875</v>
      </c>
      <c r="G11" s="99">
        <f>ROUND(+F11/12,0)</f>
        <v>7156</v>
      </c>
      <c r="H11" s="131">
        <f>ROUND(+H13*0.5,0)</f>
        <v>99615</v>
      </c>
      <c r="I11" s="99">
        <f>ROUND(+H11/12,0)</f>
        <v>8301</v>
      </c>
      <c r="J11" s="97">
        <f>ROUND(+J13*0.5,0)</f>
        <v>113355</v>
      </c>
      <c r="K11" s="99">
        <f>ROUND(+J11/12,0)</f>
        <v>9446</v>
      </c>
      <c r="L11" s="97">
        <f>ROUND(+L13*0.5,0)</f>
        <v>115931</v>
      </c>
      <c r="M11" s="99">
        <f>ROUND(+L11/12,0)</f>
        <v>9661</v>
      </c>
      <c r="O11" s="145"/>
      <c r="P11" s="145"/>
      <c r="Q11" s="145"/>
      <c r="S11" s="42"/>
    </row>
    <row r="12" spans="1:19" ht="49.5" customHeight="1">
      <c r="A12" s="146" t="s">
        <v>29</v>
      </c>
      <c r="B12" s="97">
        <f>ROUND(+B13*0.85,0)</f>
        <v>99271</v>
      </c>
      <c r="C12" s="98">
        <f>ROUND(+B12/12,0)</f>
        <v>8273</v>
      </c>
      <c r="D12" s="97">
        <f>ROUND(+D13*0.85,0)</f>
        <v>122629</v>
      </c>
      <c r="E12" s="98">
        <f>ROUND(+D12/12,0)</f>
        <v>10219</v>
      </c>
      <c r="F12" s="97">
        <f>ROUND(+F13*0.85,0)</f>
        <v>145987</v>
      </c>
      <c r="G12" s="99">
        <f>ROUND(+F12/12,0)</f>
        <v>12166</v>
      </c>
      <c r="H12" s="131">
        <f>ROUND(+H13*0.85,0)</f>
        <v>169345</v>
      </c>
      <c r="I12" s="99">
        <f>ROUND(+H12/12,0)</f>
        <v>14112</v>
      </c>
      <c r="J12" s="97">
        <f>ROUND(+J13*0.85,0)</f>
        <v>192703</v>
      </c>
      <c r="K12" s="99">
        <f>ROUND(+J12/12,0)</f>
        <v>16059</v>
      </c>
      <c r="L12" s="97">
        <f>ROUND(+L13*0.85,0)</f>
        <v>197082</v>
      </c>
      <c r="M12" s="99">
        <f>ROUND(+L12/12,0)</f>
        <v>16424</v>
      </c>
      <c r="O12" s="145"/>
      <c r="P12" s="145"/>
      <c r="Q12" s="145"/>
    </row>
    <row r="13" spans="1:19" ht="49.5" customHeight="1">
      <c r="A13" s="146" t="s">
        <v>44</v>
      </c>
      <c r="B13" s="100">
        <f>ROUND('Current SMI Family of 4 '!A1*0.68,0)</f>
        <v>116789</v>
      </c>
      <c r="C13" s="101">
        <f>ROUND(+B13/12,0)</f>
        <v>9732</v>
      </c>
      <c r="D13" s="102">
        <f>ROUND('Current SMI Family of 4 '!A1*0.84,0)</f>
        <v>144269</v>
      </c>
      <c r="E13" s="101">
        <f>ROUND(+D13/12,0)</f>
        <v>12022</v>
      </c>
      <c r="F13" s="103">
        <f>'Current SMI Family of 4 '!A1</f>
        <v>171749</v>
      </c>
      <c r="G13" s="104">
        <f>ROUND(+F13/12,0)</f>
        <v>14312</v>
      </c>
      <c r="H13" s="105">
        <f>ROUND('Current SMI Family of 4 '!A1*1.16,0)</f>
        <v>199229</v>
      </c>
      <c r="I13" s="104">
        <f>ROUND(H13/12,0)</f>
        <v>16602</v>
      </c>
      <c r="J13" s="105">
        <f>ROUND('Current SMI Family of 4 '!A1*1.32,0)</f>
        <v>226709</v>
      </c>
      <c r="K13" s="104">
        <f>ROUND(J13/12,0)</f>
        <v>18892</v>
      </c>
      <c r="L13" s="103">
        <f>ROUND('Current SMI Family of 4 '!A1*1.35,0)</f>
        <v>231861</v>
      </c>
      <c r="M13" s="104">
        <f>ROUND(L13/12,0)</f>
        <v>19322</v>
      </c>
      <c r="N13" s="147"/>
      <c r="O13" s="148"/>
      <c r="P13" s="148"/>
      <c r="Q13" s="17"/>
    </row>
    <row r="14" spans="1:19" ht="18.75">
      <c r="A14" s="21"/>
      <c r="B14" s="21"/>
      <c r="C14" s="21"/>
      <c r="D14" s="21"/>
      <c r="E14" s="21"/>
      <c r="F14" s="21"/>
      <c r="G14" s="21"/>
      <c r="H14" s="21"/>
      <c r="I14" s="21"/>
      <c r="J14" s="21"/>
      <c r="K14" s="21"/>
      <c r="L14" s="21"/>
      <c r="M14" s="21"/>
      <c r="N14" s="147"/>
      <c r="O14" s="148"/>
      <c r="P14" s="148"/>
      <c r="Q14" s="17"/>
    </row>
    <row r="15" spans="1:19" ht="33" customHeight="1" thickTop="1">
      <c r="A15" s="212" t="s">
        <v>19</v>
      </c>
      <c r="B15" s="208" t="s">
        <v>30</v>
      </c>
      <c r="C15" s="209"/>
      <c r="D15" s="208" t="s">
        <v>31</v>
      </c>
      <c r="E15" s="209"/>
      <c r="F15" s="189" t="s">
        <v>32</v>
      </c>
      <c r="G15" s="190"/>
      <c r="H15" s="178" t="s">
        <v>33</v>
      </c>
      <c r="I15" s="179"/>
      <c r="J15" s="178" t="s">
        <v>34</v>
      </c>
      <c r="K15" s="179"/>
      <c r="L15" s="33"/>
      <c r="M15" s="33"/>
    </row>
    <row r="16" spans="1:19" ht="22.5" customHeight="1" thickBot="1">
      <c r="A16" s="213"/>
      <c r="B16" s="210"/>
      <c r="C16" s="211"/>
      <c r="D16" s="210"/>
      <c r="E16" s="211"/>
      <c r="F16" s="191"/>
      <c r="G16" s="192"/>
      <c r="H16" s="180"/>
      <c r="I16" s="181"/>
      <c r="J16" s="180"/>
      <c r="K16" s="181"/>
      <c r="L16" s="27"/>
      <c r="M16" s="27"/>
    </row>
    <row r="17" spans="1:18" ht="25.5" customHeight="1" thickTop="1" thickBot="1">
      <c r="A17" s="214"/>
      <c r="B17" s="139" t="s">
        <v>26</v>
      </c>
      <c r="C17" s="140" t="s">
        <v>28</v>
      </c>
      <c r="D17" s="143" t="s">
        <v>26</v>
      </c>
      <c r="E17" s="140" t="s">
        <v>28</v>
      </c>
      <c r="F17" s="139" t="s">
        <v>26</v>
      </c>
      <c r="G17" s="140" t="s">
        <v>28</v>
      </c>
      <c r="H17" s="143" t="s">
        <v>35</v>
      </c>
      <c r="I17" s="140" t="s">
        <v>28</v>
      </c>
      <c r="J17" s="143" t="s">
        <v>26</v>
      </c>
      <c r="K17" s="140" t="s">
        <v>28</v>
      </c>
    </row>
    <row r="18" spans="1:18" ht="48.75" customHeight="1" thickTop="1" thickBot="1">
      <c r="A18" s="149" t="s">
        <v>60</v>
      </c>
      <c r="B18" s="97">
        <f>ROUND(+B20*0.5,0)</f>
        <v>118507</v>
      </c>
      <c r="C18" s="99">
        <f>ROUND(+B18/12,0)</f>
        <v>9876</v>
      </c>
      <c r="D18" s="97">
        <f>ROUND(+D20*0.5,0)</f>
        <v>121083</v>
      </c>
      <c r="E18" s="99">
        <f>ROUND(+D18/12,0)</f>
        <v>10090</v>
      </c>
      <c r="F18" s="97">
        <f>ROUND(+F20*0.5,0)</f>
        <v>123660</v>
      </c>
      <c r="G18" s="99">
        <f>ROUND(+F18/12,0)</f>
        <v>10305</v>
      </c>
      <c r="H18" s="97">
        <f>ROUND(+H20*0.5,0)</f>
        <v>126236</v>
      </c>
      <c r="I18" s="99">
        <f>ROUND(+H18/12,0)</f>
        <v>10520</v>
      </c>
      <c r="J18" s="131">
        <f>ROUND(+J20*0.5,0)</f>
        <v>128812</v>
      </c>
      <c r="K18" s="132">
        <f>ROUND(+J18/12,0)</f>
        <v>10734</v>
      </c>
      <c r="M18" s="150"/>
    </row>
    <row r="19" spans="1:18" ht="48.75" customHeight="1" thickTop="1" thickBot="1">
      <c r="A19" s="151" t="s">
        <v>29</v>
      </c>
      <c r="B19" s="97">
        <f>ROUND(+B20*0.85,0)</f>
        <v>201462</v>
      </c>
      <c r="C19" s="99">
        <f>ROUND(+B19/12,0)</f>
        <v>16789</v>
      </c>
      <c r="D19" s="97">
        <f>ROUND(+D20*0.85,0)</f>
        <v>205841</v>
      </c>
      <c r="E19" s="99">
        <f>ROUND(+D19/12,0)</f>
        <v>17153</v>
      </c>
      <c r="F19" s="97">
        <f>ROUND(+F20*0.85,0)</f>
        <v>210221</v>
      </c>
      <c r="G19" s="99">
        <f>ROUND(+F19/12,0)</f>
        <v>17518</v>
      </c>
      <c r="H19" s="97">
        <f>ROUND(+H20*0.85,0)</f>
        <v>214600</v>
      </c>
      <c r="I19" s="99">
        <f>ROUND(+H19/12,0)</f>
        <v>17883</v>
      </c>
      <c r="J19" s="131">
        <f>ROUND(+J20*0.85,0)</f>
        <v>218980</v>
      </c>
      <c r="K19" s="99">
        <f>ROUND(+J19/12,0)</f>
        <v>18248</v>
      </c>
      <c r="M19" s="150"/>
    </row>
    <row r="20" spans="1:18" ht="56.25" customHeight="1" thickTop="1" thickBot="1">
      <c r="A20" s="151" t="s">
        <v>61</v>
      </c>
      <c r="B20" s="103">
        <f>ROUND('Current SMI Family of 4 '!A1*1.38,0)</f>
        <v>237014</v>
      </c>
      <c r="C20" s="104">
        <f>ROUND(B20/12,0)</f>
        <v>19751</v>
      </c>
      <c r="D20" s="105">
        <f>ROUND('Current SMI Family of 4 '!A1*1.41,0)</f>
        <v>242166</v>
      </c>
      <c r="E20" s="104">
        <f>ROUND(D20/12,0)</f>
        <v>20181</v>
      </c>
      <c r="F20" s="152">
        <f>ROUND('Current SMI Family of 4 '!A1*1.44,0)</f>
        <v>247319</v>
      </c>
      <c r="G20" s="104">
        <f>ROUND(F20/12,0)</f>
        <v>20610</v>
      </c>
      <c r="H20" s="153">
        <f>ROUND('Current SMI Family of 4 '!A1*1.47,0)</f>
        <v>252471</v>
      </c>
      <c r="I20" s="104">
        <f>ROUND(H20/12,0)</f>
        <v>21039</v>
      </c>
      <c r="J20" s="153">
        <f>ROUND('Current SMI Family of 4 '!A1*1.5,0)</f>
        <v>257624</v>
      </c>
      <c r="K20" s="104">
        <f>ROUND(J20/12,0)</f>
        <v>21469</v>
      </c>
      <c r="M20" s="150"/>
    </row>
    <row r="21" spans="1:18" ht="24.95" customHeight="1" thickTop="1">
      <c r="H21" s="155"/>
      <c r="I21" s="155"/>
      <c r="O21" s="1">
        <v>0</v>
      </c>
      <c r="P21" s="2">
        <f t="shared" ref="P21:P46" si="0">+O21*5</f>
        <v>0</v>
      </c>
      <c r="Q21" s="1">
        <f t="shared" ref="Q21:Q46" si="1">+O21*0.6</f>
        <v>0</v>
      </c>
      <c r="R21" s="3">
        <f t="shared" ref="R21:R46" si="2">+Q21*5</f>
        <v>0</v>
      </c>
    </row>
    <row r="22" spans="1:18" ht="15" customHeight="1">
      <c r="O22" s="4">
        <v>4.5</v>
      </c>
      <c r="P22" s="5">
        <f t="shared" si="0"/>
        <v>22.5</v>
      </c>
      <c r="Q22" s="4">
        <f t="shared" si="1"/>
        <v>2.6999999999999997</v>
      </c>
      <c r="R22" s="6">
        <f t="shared" si="2"/>
        <v>13.499999999999998</v>
      </c>
    </row>
    <row r="23" spans="1:18">
      <c r="O23" s="1">
        <v>5.5</v>
      </c>
      <c r="P23" s="2">
        <f t="shared" si="0"/>
        <v>27.5</v>
      </c>
      <c r="Q23" s="1">
        <f t="shared" si="1"/>
        <v>3.3</v>
      </c>
      <c r="R23" s="3">
        <f t="shared" si="2"/>
        <v>16.5</v>
      </c>
    </row>
    <row r="24" spans="1:18">
      <c r="O24" s="4">
        <v>6.5</v>
      </c>
      <c r="P24" s="5">
        <f t="shared" si="0"/>
        <v>32.5</v>
      </c>
      <c r="Q24" s="4">
        <f t="shared" si="1"/>
        <v>3.9</v>
      </c>
      <c r="R24" s="6">
        <f t="shared" si="2"/>
        <v>19.5</v>
      </c>
    </row>
    <row r="25" spans="1:18">
      <c r="O25" s="1">
        <v>7.5</v>
      </c>
      <c r="P25" s="2">
        <f t="shared" si="0"/>
        <v>37.5</v>
      </c>
      <c r="Q25" s="1">
        <f t="shared" si="1"/>
        <v>4.5</v>
      </c>
      <c r="R25" s="3">
        <f t="shared" si="2"/>
        <v>22.5</v>
      </c>
    </row>
    <row r="26" spans="1:18">
      <c r="O26" s="4">
        <v>8</v>
      </c>
      <c r="P26" s="5">
        <f t="shared" si="0"/>
        <v>40</v>
      </c>
      <c r="Q26" s="4">
        <f t="shared" si="1"/>
        <v>4.8</v>
      </c>
      <c r="R26" s="6">
        <f t="shared" si="2"/>
        <v>24</v>
      </c>
    </row>
    <row r="27" spans="1:18">
      <c r="O27" s="1">
        <v>8.5</v>
      </c>
      <c r="P27" s="2">
        <f t="shared" si="0"/>
        <v>42.5</v>
      </c>
      <c r="Q27" s="1">
        <f t="shared" si="1"/>
        <v>5.0999999999999996</v>
      </c>
      <c r="R27" s="3">
        <f t="shared" si="2"/>
        <v>25.5</v>
      </c>
    </row>
    <row r="28" spans="1:18">
      <c r="O28" s="4">
        <v>9</v>
      </c>
      <c r="P28" s="5">
        <f t="shared" si="0"/>
        <v>45</v>
      </c>
      <c r="Q28" s="4">
        <f t="shared" si="1"/>
        <v>5.3999999999999995</v>
      </c>
      <c r="R28" s="6">
        <f t="shared" si="2"/>
        <v>26.999999999999996</v>
      </c>
    </row>
    <row r="29" spans="1:18">
      <c r="O29" s="106">
        <v>12.5</v>
      </c>
      <c r="P29" s="107">
        <f t="shared" si="0"/>
        <v>62.5</v>
      </c>
      <c r="Q29" s="106">
        <f t="shared" si="1"/>
        <v>7.5</v>
      </c>
      <c r="R29" s="108">
        <f t="shared" si="2"/>
        <v>37.5</v>
      </c>
    </row>
    <row r="30" spans="1:18">
      <c r="O30" s="4">
        <v>15</v>
      </c>
      <c r="P30" s="5">
        <f t="shared" si="0"/>
        <v>75</v>
      </c>
      <c r="Q30" s="4">
        <f t="shared" si="1"/>
        <v>9</v>
      </c>
      <c r="R30" s="6">
        <f t="shared" si="2"/>
        <v>45</v>
      </c>
    </row>
    <row r="31" spans="1:18">
      <c r="G31" s="154"/>
      <c r="O31" s="106">
        <v>16.5</v>
      </c>
      <c r="P31" s="107">
        <f t="shared" si="0"/>
        <v>82.5</v>
      </c>
      <c r="Q31" s="106">
        <f t="shared" si="1"/>
        <v>9.9</v>
      </c>
      <c r="R31" s="108">
        <f t="shared" si="2"/>
        <v>49.5</v>
      </c>
    </row>
    <row r="32" spans="1:18">
      <c r="O32" s="4">
        <v>17.5</v>
      </c>
      <c r="P32" s="5">
        <f t="shared" si="0"/>
        <v>87.5</v>
      </c>
      <c r="Q32" s="4">
        <f t="shared" si="1"/>
        <v>10.5</v>
      </c>
      <c r="R32" s="6">
        <f t="shared" si="2"/>
        <v>52.5</v>
      </c>
    </row>
    <row r="33" spans="15:18">
      <c r="O33" s="106">
        <v>19</v>
      </c>
      <c r="P33" s="107">
        <f t="shared" si="0"/>
        <v>95</v>
      </c>
      <c r="Q33" s="106">
        <f t="shared" si="1"/>
        <v>11.4</v>
      </c>
      <c r="R33" s="108">
        <f t="shared" si="2"/>
        <v>57</v>
      </c>
    </row>
    <row r="34" spans="15:18">
      <c r="O34" s="4">
        <v>20.5</v>
      </c>
      <c r="P34" s="5">
        <f t="shared" si="0"/>
        <v>102.5</v>
      </c>
      <c r="Q34" s="4">
        <f t="shared" si="1"/>
        <v>12.299999999999999</v>
      </c>
      <c r="R34" s="6">
        <f t="shared" si="2"/>
        <v>61.499999999999993</v>
      </c>
    </row>
    <row r="35" spans="15:18">
      <c r="O35" s="106">
        <v>22</v>
      </c>
      <c r="P35" s="107">
        <f t="shared" si="0"/>
        <v>110</v>
      </c>
      <c r="Q35" s="106">
        <f t="shared" si="1"/>
        <v>13.2</v>
      </c>
      <c r="R35" s="108">
        <f t="shared" si="2"/>
        <v>66</v>
      </c>
    </row>
    <row r="36" spans="15:18">
      <c r="O36" s="4">
        <v>23</v>
      </c>
      <c r="P36" s="109">
        <f t="shared" si="0"/>
        <v>115</v>
      </c>
      <c r="Q36" s="109">
        <f t="shared" si="1"/>
        <v>13.799999999999999</v>
      </c>
      <c r="R36" s="4">
        <f t="shared" si="2"/>
        <v>69</v>
      </c>
    </row>
    <row r="37" spans="15:18" ht="13.5" thickBot="1">
      <c r="O37" s="110">
        <v>24</v>
      </c>
      <c r="P37" s="111">
        <f t="shared" si="0"/>
        <v>120</v>
      </c>
      <c r="Q37" s="112">
        <f t="shared" si="1"/>
        <v>14.399999999999999</v>
      </c>
      <c r="R37" s="111">
        <f t="shared" si="2"/>
        <v>72</v>
      </c>
    </row>
    <row r="38" spans="15:18" ht="13.5" thickTop="1">
      <c r="O38" s="4">
        <v>25</v>
      </c>
      <c r="P38" s="5">
        <f t="shared" si="0"/>
        <v>125</v>
      </c>
      <c r="Q38" s="4">
        <f t="shared" si="1"/>
        <v>15</v>
      </c>
      <c r="R38" s="6">
        <f t="shared" si="2"/>
        <v>75</v>
      </c>
    </row>
    <row r="39" spans="15:18">
      <c r="O39" s="1">
        <v>26</v>
      </c>
      <c r="P39" s="2">
        <f t="shared" si="0"/>
        <v>130</v>
      </c>
      <c r="Q39" s="1">
        <f t="shared" si="1"/>
        <v>15.6</v>
      </c>
      <c r="R39" s="3">
        <f t="shared" si="2"/>
        <v>78</v>
      </c>
    </row>
    <row r="40" spans="15:18">
      <c r="O40" s="4">
        <v>27</v>
      </c>
      <c r="P40" s="5">
        <f t="shared" si="0"/>
        <v>135</v>
      </c>
      <c r="Q40" s="4">
        <f t="shared" si="1"/>
        <v>16.2</v>
      </c>
      <c r="R40" s="6">
        <f t="shared" si="2"/>
        <v>81</v>
      </c>
    </row>
    <row r="41" spans="15:18">
      <c r="O41" s="1">
        <v>28</v>
      </c>
      <c r="P41" s="2">
        <f t="shared" si="0"/>
        <v>140</v>
      </c>
      <c r="Q41" s="1">
        <f t="shared" si="1"/>
        <v>16.8</v>
      </c>
      <c r="R41" s="3">
        <f t="shared" si="2"/>
        <v>84</v>
      </c>
    </row>
    <row r="42" spans="15:18">
      <c r="O42" s="11">
        <v>29</v>
      </c>
      <c r="P42" s="5">
        <f t="shared" si="0"/>
        <v>145</v>
      </c>
      <c r="Q42" s="4">
        <f t="shared" si="1"/>
        <v>17.399999999999999</v>
      </c>
      <c r="R42" s="6">
        <f t="shared" si="2"/>
        <v>87</v>
      </c>
    </row>
    <row r="43" spans="15:18">
      <c r="O43" s="8">
        <v>32</v>
      </c>
      <c r="P43" s="7">
        <f t="shared" si="0"/>
        <v>160</v>
      </c>
      <c r="Q43" s="156">
        <f t="shared" si="1"/>
        <v>19.2</v>
      </c>
      <c r="R43" s="10">
        <f t="shared" si="2"/>
        <v>96</v>
      </c>
    </row>
    <row r="44" spans="15:18">
      <c r="O44" s="12">
        <v>35</v>
      </c>
      <c r="P44" s="11">
        <f t="shared" si="0"/>
        <v>175</v>
      </c>
      <c r="Q44" s="157">
        <f t="shared" si="1"/>
        <v>21</v>
      </c>
      <c r="R44" s="11">
        <f t="shared" si="2"/>
        <v>105</v>
      </c>
    </row>
    <row r="45" spans="15:18">
      <c r="O45" s="8">
        <v>38</v>
      </c>
      <c r="P45" s="7">
        <f t="shared" si="0"/>
        <v>190</v>
      </c>
      <c r="Q45" s="156">
        <f t="shared" si="1"/>
        <v>22.8</v>
      </c>
      <c r="R45" s="10">
        <f t="shared" si="2"/>
        <v>114</v>
      </c>
    </row>
    <row r="46" spans="15:18" ht="13.5" thickBot="1">
      <c r="O46" s="12">
        <v>41</v>
      </c>
      <c r="P46" s="11">
        <f t="shared" si="0"/>
        <v>205</v>
      </c>
      <c r="Q46" s="157">
        <f t="shared" si="1"/>
        <v>24.599999999999998</v>
      </c>
      <c r="R46" s="14">
        <f t="shared" si="2"/>
        <v>122.99999999999999</v>
      </c>
    </row>
    <row r="47" spans="15:18" ht="13.5" thickTop="1"/>
  </sheetData>
  <mergeCells count="19">
    <mergeCell ref="L8:M9"/>
    <mergeCell ref="A15:A17"/>
    <mergeCell ref="B15:C16"/>
    <mergeCell ref="D15:E16"/>
    <mergeCell ref="F15:G16"/>
    <mergeCell ref="H15:I16"/>
    <mergeCell ref="J15:K16"/>
    <mergeCell ref="A8:A10"/>
    <mergeCell ref="B8:C9"/>
    <mergeCell ref="D8:E9"/>
    <mergeCell ref="F8:G9"/>
    <mergeCell ref="H8:I9"/>
    <mergeCell ref="J8:K9"/>
    <mergeCell ref="A7:M7"/>
    <mergeCell ref="A1:M1"/>
    <mergeCell ref="A2:M2"/>
    <mergeCell ref="A3:M3"/>
    <mergeCell ref="A5:M5"/>
    <mergeCell ref="A6:M6"/>
  </mergeCells>
  <printOptions horizontalCentered="1"/>
  <pageMargins left="0.5" right="0.5" top="0.5" bottom="0.5" header="0.5" footer="0.5"/>
  <pageSetup scale="65" orientation="landscape" r:id="rId1"/>
  <headerFooter alignWithMargins="0">
    <oddFooter>&amp;L&amp;"-,Regular"&amp;14*To calculate a monthly income from a weekly income multiply by 4.33.
*To calculate a monthly income from a bi-weekly income multiply by 2.17.&amp;R&amp;"-,Regular"&amp;14Effective October 1, 2019</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pageSetUpPr fitToPage="1"/>
  </sheetPr>
  <dimension ref="A1:AB46"/>
  <sheetViews>
    <sheetView tabSelected="1" topLeftCell="M1" zoomScale="60" zoomScaleNormal="60" workbookViewId="0">
      <selection activeCell="C4" sqref="C4"/>
    </sheetView>
  </sheetViews>
  <sheetFormatPr defaultColWidth="23.42578125" defaultRowHeight="12.75"/>
  <cols>
    <col min="1" max="1" width="0" style="40" hidden="1" customWidth="1"/>
    <col min="2" max="16" width="23.42578125" style="40"/>
    <col min="17" max="24" width="23.42578125" style="41"/>
    <col min="25" max="25" width="7.7109375" style="40" customWidth="1"/>
    <col min="26" max="26" width="33.42578125" style="40" customWidth="1"/>
    <col min="27" max="28" width="23.42578125" style="41"/>
    <col min="29" max="16384" width="23.42578125" style="40"/>
  </cols>
  <sheetData>
    <row r="1" spans="1:28" s="50" customFormat="1" ht="29.25" customHeight="1">
      <c r="C1" s="167" t="s">
        <v>16</v>
      </c>
      <c r="D1" s="167"/>
      <c r="E1" s="167"/>
      <c r="F1" s="167"/>
      <c r="G1" s="167"/>
      <c r="H1" s="167"/>
      <c r="I1" s="167"/>
      <c r="J1" s="167"/>
      <c r="K1" s="167"/>
      <c r="L1" s="167"/>
      <c r="M1" s="167"/>
      <c r="N1" s="167"/>
      <c r="O1" s="167"/>
      <c r="P1" s="167"/>
      <c r="Q1" s="167"/>
      <c r="R1" s="167"/>
      <c r="S1" s="167"/>
      <c r="T1" s="167"/>
      <c r="U1" s="167"/>
      <c r="V1" s="167"/>
      <c r="W1" s="167"/>
      <c r="X1" s="167"/>
      <c r="Y1" s="167"/>
      <c r="Z1" s="167"/>
      <c r="AA1" s="167"/>
      <c r="AB1" s="51"/>
    </row>
    <row r="2" spans="1:28" ht="27.75" customHeight="1">
      <c r="C2" s="167" t="s">
        <v>17</v>
      </c>
      <c r="D2" s="167"/>
      <c r="E2" s="167"/>
      <c r="F2" s="167"/>
      <c r="G2" s="167"/>
      <c r="H2" s="167"/>
      <c r="I2" s="167"/>
      <c r="J2" s="167"/>
      <c r="K2" s="167"/>
      <c r="L2" s="167"/>
      <c r="M2" s="167"/>
      <c r="N2" s="167"/>
      <c r="O2" s="167"/>
      <c r="P2" s="167"/>
      <c r="Q2" s="167"/>
      <c r="R2" s="167"/>
      <c r="S2" s="167"/>
      <c r="T2" s="167"/>
      <c r="U2" s="167"/>
      <c r="V2" s="167"/>
      <c r="W2" s="167"/>
      <c r="X2" s="167"/>
      <c r="Y2" s="167"/>
      <c r="Z2" s="167"/>
      <c r="AA2" s="167"/>
      <c r="AB2" s="49"/>
    </row>
    <row r="3" spans="1:28" s="47" customFormat="1" ht="33.75" customHeight="1">
      <c r="C3" s="168" t="s">
        <v>62</v>
      </c>
      <c r="D3" s="168"/>
      <c r="E3" s="168"/>
      <c r="F3" s="168"/>
      <c r="G3" s="168"/>
      <c r="H3" s="168"/>
      <c r="I3" s="168"/>
      <c r="J3" s="168"/>
      <c r="K3" s="168"/>
      <c r="L3" s="168"/>
      <c r="M3" s="168"/>
      <c r="N3" s="168"/>
      <c r="O3" s="168"/>
      <c r="P3" s="168"/>
      <c r="Q3" s="168"/>
      <c r="R3" s="168"/>
      <c r="S3" s="168"/>
      <c r="T3" s="168"/>
      <c r="U3" s="168"/>
      <c r="V3" s="168"/>
      <c r="W3" s="168"/>
      <c r="X3" s="168"/>
      <c r="Y3" s="168"/>
      <c r="Z3" s="168"/>
      <c r="AA3" s="168"/>
      <c r="AB3" s="159"/>
    </row>
    <row r="4" spans="1:28" s="47" customFormat="1" ht="33.75" customHeight="1">
      <c r="C4" s="169"/>
      <c r="D4" s="169"/>
      <c r="E4" s="169"/>
      <c r="F4" s="169"/>
      <c r="G4" s="169"/>
      <c r="H4" s="169"/>
      <c r="I4" s="169"/>
      <c r="J4" s="169"/>
      <c r="K4" s="169"/>
      <c r="L4" s="169"/>
      <c r="M4" s="169"/>
      <c r="N4" s="169"/>
      <c r="O4" s="169"/>
      <c r="P4" s="169"/>
      <c r="Q4" s="169"/>
      <c r="R4" s="169"/>
      <c r="S4" s="169"/>
      <c r="T4" s="169"/>
      <c r="U4" s="169"/>
      <c r="V4" s="169"/>
      <c r="W4" s="169"/>
      <c r="X4" s="169"/>
      <c r="Y4" s="169"/>
      <c r="Z4" s="169"/>
      <c r="AA4" s="169"/>
      <c r="AB4" s="159"/>
    </row>
    <row r="5" spans="1:28" s="47" customFormat="1" ht="51" customHeight="1">
      <c r="C5" s="166" t="s">
        <v>63</v>
      </c>
      <c r="D5" s="166"/>
      <c r="E5" s="166"/>
      <c r="F5" s="166"/>
      <c r="G5" s="166"/>
      <c r="H5" s="166"/>
      <c r="I5" s="166"/>
      <c r="J5" s="166"/>
      <c r="K5" s="166"/>
      <c r="L5" s="166"/>
      <c r="M5" s="166"/>
      <c r="N5" s="166"/>
      <c r="O5" s="166"/>
      <c r="P5" s="166"/>
      <c r="Q5" s="166"/>
      <c r="R5" s="166"/>
      <c r="S5" s="166"/>
      <c r="T5" s="166"/>
      <c r="U5" s="166"/>
      <c r="V5" s="166"/>
      <c r="W5" s="166"/>
      <c r="X5" s="166"/>
      <c r="Y5" s="166"/>
      <c r="Z5" s="166"/>
      <c r="AA5" s="166"/>
      <c r="AB5" s="159"/>
    </row>
    <row r="6" spans="1:28" s="47" customFormat="1" ht="30" customHeight="1">
      <c r="C6" s="161" t="s">
        <v>64</v>
      </c>
      <c r="D6" s="161"/>
      <c r="E6" s="161"/>
      <c r="F6" s="161"/>
      <c r="G6" s="161"/>
      <c r="H6" s="161"/>
      <c r="I6" s="161"/>
      <c r="J6" s="161"/>
      <c r="K6" s="161"/>
      <c r="L6" s="161"/>
      <c r="M6" s="161"/>
      <c r="N6" s="161"/>
      <c r="O6" s="161"/>
      <c r="P6" s="161"/>
      <c r="Q6" s="161"/>
      <c r="R6" s="161"/>
      <c r="S6" s="161"/>
      <c r="T6" s="161"/>
      <c r="U6" s="161"/>
      <c r="V6" s="161"/>
      <c r="W6" s="161"/>
      <c r="X6" s="161"/>
      <c r="Y6" s="161"/>
      <c r="Z6" s="161"/>
      <c r="AA6" s="161"/>
      <c r="AB6" s="48"/>
    </row>
    <row r="7" spans="1:28" s="45" customFormat="1" ht="119.25" customHeight="1" thickBot="1">
      <c r="C7" s="162" t="s">
        <v>65</v>
      </c>
      <c r="D7" s="162"/>
      <c r="E7" s="162"/>
      <c r="F7" s="162"/>
      <c r="G7" s="162"/>
      <c r="H7" s="162"/>
      <c r="I7" s="162"/>
      <c r="J7" s="162"/>
      <c r="K7" s="162"/>
      <c r="L7" s="162"/>
      <c r="M7" s="162"/>
      <c r="N7" s="162"/>
      <c r="O7" s="162"/>
      <c r="P7" s="162"/>
      <c r="Q7" s="162"/>
      <c r="R7" s="162"/>
      <c r="S7" s="162"/>
      <c r="T7" s="162"/>
      <c r="U7" s="162"/>
      <c r="V7" s="162"/>
      <c r="W7" s="162"/>
      <c r="X7" s="162"/>
      <c r="Y7" s="162"/>
      <c r="Z7" s="162"/>
      <c r="AA7" s="162"/>
      <c r="AB7" s="46"/>
    </row>
    <row r="8" spans="1:28" s="42" customFormat="1" ht="40.5" customHeight="1" thickTop="1">
      <c r="B8" s="170" t="s">
        <v>66</v>
      </c>
      <c r="C8" s="163" t="s">
        <v>67</v>
      </c>
      <c r="D8" s="164"/>
      <c r="E8" s="164"/>
      <c r="F8" s="164"/>
      <c r="G8" s="164"/>
      <c r="H8" s="164"/>
      <c r="I8" s="164"/>
      <c r="J8" s="164"/>
      <c r="K8" s="164"/>
      <c r="L8" s="164"/>
      <c r="M8" s="164"/>
      <c r="N8" s="164"/>
      <c r="O8" s="164"/>
      <c r="P8" s="164"/>
      <c r="Q8" s="164"/>
      <c r="R8" s="164"/>
      <c r="S8" s="164"/>
      <c r="T8" s="164"/>
      <c r="U8" s="164"/>
      <c r="V8" s="164"/>
      <c r="W8" s="164"/>
      <c r="X8" s="165"/>
      <c r="Y8" s="44"/>
      <c r="Z8" s="174" t="s">
        <v>68</v>
      </c>
    </row>
    <row r="9" spans="1:28" s="42" customFormat="1" ht="35.25" customHeight="1">
      <c r="B9" s="171"/>
      <c r="C9" s="172" t="s">
        <v>69</v>
      </c>
      <c r="D9" s="173"/>
      <c r="E9" s="172" t="s">
        <v>21</v>
      </c>
      <c r="F9" s="173"/>
      <c r="G9" s="172" t="s">
        <v>70</v>
      </c>
      <c r="H9" s="173"/>
      <c r="I9" s="172" t="s">
        <v>71</v>
      </c>
      <c r="J9" s="173"/>
      <c r="K9" s="172" t="s">
        <v>24</v>
      </c>
      <c r="L9" s="173"/>
      <c r="M9" s="172" t="s">
        <v>25</v>
      </c>
      <c r="N9" s="173"/>
      <c r="O9" s="172" t="s">
        <v>30</v>
      </c>
      <c r="P9" s="173"/>
      <c r="Q9" s="172" t="s">
        <v>31</v>
      </c>
      <c r="R9" s="173"/>
      <c r="S9" s="172" t="s">
        <v>32</v>
      </c>
      <c r="T9" s="173"/>
      <c r="U9" s="172" t="s">
        <v>33</v>
      </c>
      <c r="V9" s="173"/>
      <c r="W9" s="172" t="s">
        <v>34</v>
      </c>
      <c r="X9" s="173"/>
      <c r="Y9" s="44"/>
      <c r="Z9" s="175"/>
    </row>
    <row r="10" spans="1:28" s="42" customFormat="1" ht="35.25" customHeight="1" thickBot="1">
      <c r="B10" s="171"/>
      <c r="C10" s="127" t="s">
        <v>72</v>
      </c>
      <c r="D10" s="128" t="s">
        <v>73</v>
      </c>
      <c r="E10" s="127" t="s">
        <v>72</v>
      </c>
      <c r="F10" s="128" t="s">
        <v>73</v>
      </c>
      <c r="G10" s="127" t="s">
        <v>72</v>
      </c>
      <c r="H10" s="128" t="s">
        <v>73</v>
      </c>
      <c r="I10" s="127" t="s">
        <v>72</v>
      </c>
      <c r="J10" s="128" t="s">
        <v>73</v>
      </c>
      <c r="K10" s="127" t="s">
        <v>72</v>
      </c>
      <c r="L10" s="128" t="s">
        <v>73</v>
      </c>
      <c r="M10" s="127" t="s">
        <v>72</v>
      </c>
      <c r="N10" s="128" t="s">
        <v>73</v>
      </c>
      <c r="O10" s="127" t="s">
        <v>72</v>
      </c>
      <c r="P10" s="128" t="s">
        <v>73</v>
      </c>
      <c r="Q10" s="127" t="s">
        <v>72</v>
      </c>
      <c r="R10" s="128" t="s">
        <v>73</v>
      </c>
      <c r="S10" s="127" t="s">
        <v>72</v>
      </c>
      <c r="T10" s="128" t="s">
        <v>73</v>
      </c>
      <c r="U10" s="127" t="s">
        <v>72</v>
      </c>
      <c r="V10" s="128" t="s">
        <v>73</v>
      </c>
      <c r="W10" s="127" t="s">
        <v>72</v>
      </c>
      <c r="X10" s="128" t="s">
        <v>73</v>
      </c>
      <c r="Y10" s="44"/>
      <c r="Z10" s="176"/>
    </row>
    <row r="11" spans="1:28" s="42" customFormat="1" ht="24.75" thickTop="1" thickBot="1">
      <c r="A11" s="42" t="s">
        <v>74</v>
      </c>
      <c r="B11" s="124">
        <v>1</v>
      </c>
      <c r="C11" s="115">
        <v>0</v>
      </c>
      <c r="D11" s="116">
        <f>'2027 FPG'!C12</f>
        <v>1803</v>
      </c>
      <c r="E11" s="117">
        <v>0</v>
      </c>
      <c r="F11" s="116">
        <f>'2027 FPG'!C13</f>
        <v>2277</v>
      </c>
      <c r="G11" s="117">
        <v>0</v>
      </c>
      <c r="H11" s="116">
        <f>'2027 FPG'!C14</f>
        <v>2750</v>
      </c>
      <c r="I11" s="117">
        <v>0</v>
      </c>
      <c r="J11" s="116">
        <f>'2027 FPG'!C15</f>
        <v>3223</v>
      </c>
      <c r="K11" s="117">
        <v>0</v>
      </c>
      <c r="L11" s="116">
        <f>'2027 FPG'!C16</f>
        <v>3697</v>
      </c>
      <c r="M11" s="117">
        <v>0</v>
      </c>
      <c r="N11" s="116">
        <f>'2027 FPG'!C17</f>
        <v>4170</v>
      </c>
      <c r="O11" s="117">
        <v>0</v>
      </c>
      <c r="P11" s="116">
        <f>'2027 FPG'!C18</f>
        <v>4643</v>
      </c>
      <c r="Q11" s="117">
        <v>0</v>
      </c>
      <c r="R11" s="116">
        <f>'2027 FPG'!C19</f>
        <v>5117</v>
      </c>
      <c r="S11" s="117">
        <v>0</v>
      </c>
      <c r="T11" s="116">
        <f>'2027 FPG'!C20</f>
        <v>5590</v>
      </c>
      <c r="U11" s="117">
        <v>0</v>
      </c>
      <c r="V11" s="116">
        <f>'2027 FPG'!C21</f>
        <v>6063</v>
      </c>
      <c r="W11" s="117">
        <v>0</v>
      </c>
      <c r="X11" s="116">
        <f>'2027 FPG'!C22</f>
        <v>6537</v>
      </c>
      <c r="Y11" s="43"/>
      <c r="Z11" s="123">
        <v>0</v>
      </c>
    </row>
    <row r="12" spans="1:28" s="42" customFormat="1" ht="24.75" thickTop="1" thickBot="1">
      <c r="B12" s="124">
        <v>2</v>
      </c>
      <c r="C12" s="118">
        <f>D11+1</f>
        <v>1804</v>
      </c>
      <c r="D12" s="119">
        <f>D11+D$43</f>
        <v>2043</v>
      </c>
      <c r="E12" s="117">
        <f>F11+1</f>
        <v>2278</v>
      </c>
      <c r="F12" s="119">
        <f t="shared" ref="F12:F37" si="0">F11+F$43</f>
        <v>2571</v>
      </c>
      <c r="G12" s="117">
        <f>H11+1</f>
        <v>2751</v>
      </c>
      <c r="H12" s="119">
        <f t="shared" ref="H12:H37" si="1">H11+H$43</f>
        <v>3099</v>
      </c>
      <c r="I12" s="117">
        <f>J11+1</f>
        <v>3224</v>
      </c>
      <c r="J12" s="119">
        <f t="shared" ref="J12:J37" si="2">J11+J$43</f>
        <v>3626</v>
      </c>
      <c r="K12" s="117">
        <f>L11+1</f>
        <v>3698</v>
      </c>
      <c r="L12" s="119">
        <f t="shared" ref="L12:L37" si="3">L11+L$43</f>
        <v>4155</v>
      </c>
      <c r="M12" s="117">
        <f>N11+1</f>
        <v>4171</v>
      </c>
      <c r="N12" s="119">
        <f t="shared" ref="N12:N37" si="4">N11+N$43</f>
        <v>4624</v>
      </c>
      <c r="O12" s="117">
        <f>P11+1</f>
        <v>4644</v>
      </c>
      <c r="P12" s="119">
        <f t="shared" ref="P12:P37" si="5">P11+P$43</f>
        <v>5093</v>
      </c>
      <c r="Q12" s="117">
        <f>R11+1</f>
        <v>5118</v>
      </c>
      <c r="R12" s="119">
        <f t="shared" ref="R12:R37" si="6">R11+R$43</f>
        <v>5563</v>
      </c>
      <c r="S12" s="117">
        <f>T11+1</f>
        <v>5591</v>
      </c>
      <c r="T12" s="119">
        <f t="shared" ref="T12:T37" si="7">T11+T$43</f>
        <v>6032</v>
      </c>
      <c r="U12" s="117">
        <f>V11+1</f>
        <v>6064</v>
      </c>
      <c r="V12" s="119">
        <f t="shared" ref="V12:V37" si="8">V11+V$43</f>
        <v>6501</v>
      </c>
      <c r="W12" s="117">
        <f>X11+1</f>
        <v>6538</v>
      </c>
      <c r="X12" s="119">
        <f t="shared" ref="X12:X37" si="9">X11+X$43</f>
        <v>6971</v>
      </c>
      <c r="Y12" s="43"/>
      <c r="Z12" s="125">
        <v>0.04</v>
      </c>
    </row>
    <row r="13" spans="1:28" s="42" customFormat="1" ht="24.75" thickTop="1" thickBot="1">
      <c r="B13" s="124">
        <v>3</v>
      </c>
      <c r="C13" s="118">
        <f t="shared" ref="C13:C38" si="10">D12+1</f>
        <v>2044</v>
      </c>
      <c r="D13" s="119">
        <f>D12+D$43</f>
        <v>2283</v>
      </c>
      <c r="E13" s="117">
        <f t="shared" ref="E13:E38" si="11">F12+1</f>
        <v>2572</v>
      </c>
      <c r="F13" s="119">
        <f t="shared" si="0"/>
        <v>2865</v>
      </c>
      <c r="G13" s="117">
        <f t="shared" ref="G13:G38" si="12">H12+1</f>
        <v>3100</v>
      </c>
      <c r="H13" s="119">
        <f t="shared" si="1"/>
        <v>3448</v>
      </c>
      <c r="I13" s="117">
        <f t="shared" ref="I13:I38" si="13">J12+1</f>
        <v>3627</v>
      </c>
      <c r="J13" s="119">
        <f t="shared" si="2"/>
        <v>4029</v>
      </c>
      <c r="K13" s="117">
        <f t="shared" ref="K13:K38" si="14">L12+1</f>
        <v>4156</v>
      </c>
      <c r="L13" s="119">
        <f t="shared" si="3"/>
        <v>4613</v>
      </c>
      <c r="M13" s="117">
        <f t="shared" ref="M13:M38" si="15">N12+1</f>
        <v>4625</v>
      </c>
      <c r="N13" s="119">
        <f t="shared" si="4"/>
        <v>5078</v>
      </c>
      <c r="O13" s="117">
        <f t="shared" ref="O13:O38" si="16">P12+1</f>
        <v>5094</v>
      </c>
      <c r="P13" s="119">
        <f t="shared" si="5"/>
        <v>5543</v>
      </c>
      <c r="Q13" s="117">
        <f t="shared" ref="Q13:Q38" si="17">R12+1</f>
        <v>5564</v>
      </c>
      <c r="R13" s="119">
        <f t="shared" si="6"/>
        <v>6009</v>
      </c>
      <c r="S13" s="117">
        <f t="shared" ref="S13:S38" si="18">T12+1</f>
        <v>6033</v>
      </c>
      <c r="T13" s="119">
        <f t="shared" si="7"/>
        <v>6474</v>
      </c>
      <c r="U13" s="117">
        <f t="shared" ref="U13:U38" si="19">V12+1</f>
        <v>6502</v>
      </c>
      <c r="V13" s="119">
        <f t="shared" si="8"/>
        <v>6939</v>
      </c>
      <c r="W13" s="117">
        <f t="shared" ref="W13:W38" si="20">X12+1</f>
        <v>6972</v>
      </c>
      <c r="X13" s="119">
        <f t="shared" si="9"/>
        <v>7405</v>
      </c>
      <c r="Y13" s="43"/>
      <c r="Z13" s="126">
        <v>4.4499999999999998E-2</v>
      </c>
    </row>
    <row r="14" spans="1:28" s="42" customFormat="1" ht="24.75" thickTop="1" thickBot="1">
      <c r="B14" s="124">
        <v>4</v>
      </c>
      <c r="C14" s="118">
        <f t="shared" si="10"/>
        <v>2284</v>
      </c>
      <c r="D14" s="119">
        <f t="shared" ref="D14:D37" si="21">D13+D$43</f>
        <v>2523</v>
      </c>
      <c r="E14" s="117">
        <f t="shared" si="11"/>
        <v>2866</v>
      </c>
      <c r="F14" s="119">
        <f t="shared" si="0"/>
        <v>3159</v>
      </c>
      <c r="G14" s="117">
        <f t="shared" si="12"/>
        <v>3449</v>
      </c>
      <c r="H14" s="119">
        <f t="shared" si="1"/>
        <v>3797</v>
      </c>
      <c r="I14" s="117">
        <f t="shared" si="13"/>
        <v>4030</v>
      </c>
      <c r="J14" s="119">
        <f t="shared" si="2"/>
        <v>4432</v>
      </c>
      <c r="K14" s="117">
        <f t="shared" si="14"/>
        <v>4614</v>
      </c>
      <c r="L14" s="119">
        <f t="shared" si="3"/>
        <v>5071</v>
      </c>
      <c r="M14" s="117">
        <f t="shared" si="15"/>
        <v>5079</v>
      </c>
      <c r="N14" s="119">
        <f t="shared" si="4"/>
        <v>5532</v>
      </c>
      <c r="O14" s="117">
        <f t="shared" si="16"/>
        <v>5544</v>
      </c>
      <c r="P14" s="119">
        <f t="shared" si="5"/>
        <v>5993</v>
      </c>
      <c r="Q14" s="117">
        <f t="shared" si="17"/>
        <v>6010</v>
      </c>
      <c r="R14" s="119">
        <f t="shared" si="6"/>
        <v>6455</v>
      </c>
      <c r="S14" s="117">
        <f t="shared" si="18"/>
        <v>6475</v>
      </c>
      <c r="T14" s="119">
        <f t="shared" si="7"/>
        <v>6916</v>
      </c>
      <c r="U14" s="117">
        <f t="shared" si="19"/>
        <v>6940</v>
      </c>
      <c r="V14" s="119">
        <f t="shared" si="8"/>
        <v>7377</v>
      </c>
      <c r="W14" s="117">
        <f t="shared" si="20"/>
        <v>7406</v>
      </c>
      <c r="X14" s="119">
        <f t="shared" si="9"/>
        <v>7839</v>
      </c>
      <c r="Y14" s="43"/>
      <c r="Z14" s="125">
        <v>4.8999999999999995E-2</v>
      </c>
    </row>
    <row r="15" spans="1:28" s="42" customFormat="1" ht="24.75" thickTop="1" thickBot="1">
      <c r="B15" s="124">
        <v>5</v>
      </c>
      <c r="C15" s="118">
        <f t="shared" si="10"/>
        <v>2524</v>
      </c>
      <c r="D15" s="119">
        <f t="shared" si="21"/>
        <v>2763</v>
      </c>
      <c r="E15" s="117">
        <f t="shared" si="11"/>
        <v>3160</v>
      </c>
      <c r="F15" s="119">
        <f t="shared" si="0"/>
        <v>3453</v>
      </c>
      <c r="G15" s="117">
        <f t="shared" si="12"/>
        <v>3798</v>
      </c>
      <c r="H15" s="119">
        <f t="shared" si="1"/>
        <v>4146</v>
      </c>
      <c r="I15" s="117">
        <f t="shared" si="13"/>
        <v>4433</v>
      </c>
      <c r="J15" s="119">
        <f t="shared" si="2"/>
        <v>4835</v>
      </c>
      <c r="K15" s="117">
        <f t="shared" si="14"/>
        <v>5072</v>
      </c>
      <c r="L15" s="119">
        <f t="shared" si="3"/>
        <v>5529</v>
      </c>
      <c r="M15" s="117">
        <f t="shared" si="15"/>
        <v>5533</v>
      </c>
      <c r="N15" s="119">
        <f t="shared" si="4"/>
        <v>5986</v>
      </c>
      <c r="O15" s="117">
        <f t="shared" si="16"/>
        <v>5994</v>
      </c>
      <c r="P15" s="119">
        <f t="shared" si="5"/>
        <v>6443</v>
      </c>
      <c r="Q15" s="117">
        <f t="shared" si="17"/>
        <v>6456</v>
      </c>
      <c r="R15" s="119">
        <f t="shared" si="6"/>
        <v>6901</v>
      </c>
      <c r="S15" s="117">
        <f t="shared" si="18"/>
        <v>6917</v>
      </c>
      <c r="T15" s="119">
        <f t="shared" si="7"/>
        <v>7358</v>
      </c>
      <c r="U15" s="117">
        <f t="shared" si="19"/>
        <v>7378</v>
      </c>
      <c r="V15" s="119">
        <f t="shared" si="8"/>
        <v>7815</v>
      </c>
      <c r="W15" s="117">
        <f t="shared" si="20"/>
        <v>7840</v>
      </c>
      <c r="X15" s="119">
        <f t="shared" si="9"/>
        <v>8273</v>
      </c>
      <c r="Y15" s="43"/>
      <c r="Z15" s="126">
        <v>5.3499999999999992E-2</v>
      </c>
    </row>
    <row r="16" spans="1:28" s="42" customFormat="1" ht="24.75" thickTop="1" thickBot="1">
      <c r="B16" s="124">
        <v>6</v>
      </c>
      <c r="C16" s="118">
        <f t="shared" si="10"/>
        <v>2764</v>
      </c>
      <c r="D16" s="119">
        <f t="shared" si="21"/>
        <v>3003</v>
      </c>
      <c r="E16" s="117">
        <f t="shared" si="11"/>
        <v>3454</v>
      </c>
      <c r="F16" s="119">
        <f t="shared" si="0"/>
        <v>3747</v>
      </c>
      <c r="G16" s="117">
        <f t="shared" si="12"/>
        <v>4147</v>
      </c>
      <c r="H16" s="119">
        <f t="shared" si="1"/>
        <v>4495</v>
      </c>
      <c r="I16" s="117">
        <f t="shared" si="13"/>
        <v>4836</v>
      </c>
      <c r="J16" s="119">
        <f t="shared" si="2"/>
        <v>5238</v>
      </c>
      <c r="K16" s="117">
        <f t="shared" si="14"/>
        <v>5530</v>
      </c>
      <c r="L16" s="119">
        <f t="shared" si="3"/>
        <v>5987</v>
      </c>
      <c r="M16" s="117">
        <f t="shared" si="15"/>
        <v>5987</v>
      </c>
      <c r="N16" s="119">
        <f t="shared" si="4"/>
        <v>6440</v>
      </c>
      <c r="O16" s="117">
        <f t="shared" si="16"/>
        <v>6444</v>
      </c>
      <c r="P16" s="119">
        <f t="shared" si="5"/>
        <v>6893</v>
      </c>
      <c r="Q16" s="117">
        <f t="shared" si="17"/>
        <v>6902</v>
      </c>
      <c r="R16" s="119">
        <f t="shared" si="6"/>
        <v>7347</v>
      </c>
      <c r="S16" s="117">
        <f t="shared" si="18"/>
        <v>7359</v>
      </c>
      <c r="T16" s="119">
        <f t="shared" si="7"/>
        <v>7800</v>
      </c>
      <c r="U16" s="117">
        <f t="shared" si="19"/>
        <v>7816</v>
      </c>
      <c r="V16" s="119">
        <f t="shared" si="8"/>
        <v>8253</v>
      </c>
      <c r="W16" s="117">
        <f t="shared" si="20"/>
        <v>8274</v>
      </c>
      <c r="X16" s="119">
        <f t="shared" si="9"/>
        <v>8707</v>
      </c>
      <c r="Y16" s="43"/>
      <c r="Z16" s="125">
        <v>5.7999999999999989E-2</v>
      </c>
    </row>
    <row r="17" spans="2:26" s="42" customFormat="1" ht="24.75" thickTop="1" thickBot="1">
      <c r="B17" s="124">
        <v>7</v>
      </c>
      <c r="C17" s="118">
        <f t="shared" si="10"/>
        <v>3004</v>
      </c>
      <c r="D17" s="119">
        <f t="shared" si="21"/>
        <v>3243</v>
      </c>
      <c r="E17" s="117">
        <f t="shared" si="11"/>
        <v>3748</v>
      </c>
      <c r="F17" s="119">
        <f t="shared" si="0"/>
        <v>4041</v>
      </c>
      <c r="G17" s="117">
        <f t="shared" si="12"/>
        <v>4496</v>
      </c>
      <c r="H17" s="119">
        <f t="shared" si="1"/>
        <v>4844</v>
      </c>
      <c r="I17" s="117">
        <f t="shared" si="13"/>
        <v>5239</v>
      </c>
      <c r="J17" s="119">
        <f t="shared" si="2"/>
        <v>5641</v>
      </c>
      <c r="K17" s="117">
        <f t="shared" si="14"/>
        <v>5988</v>
      </c>
      <c r="L17" s="119">
        <f t="shared" si="3"/>
        <v>6445</v>
      </c>
      <c r="M17" s="117">
        <f t="shared" si="15"/>
        <v>6441</v>
      </c>
      <c r="N17" s="119">
        <f t="shared" si="4"/>
        <v>6894</v>
      </c>
      <c r="O17" s="117">
        <f t="shared" si="16"/>
        <v>6894</v>
      </c>
      <c r="P17" s="119">
        <f t="shared" si="5"/>
        <v>7343</v>
      </c>
      <c r="Q17" s="117">
        <f t="shared" si="17"/>
        <v>7348</v>
      </c>
      <c r="R17" s="119">
        <f t="shared" si="6"/>
        <v>7793</v>
      </c>
      <c r="S17" s="117">
        <f t="shared" si="18"/>
        <v>7801</v>
      </c>
      <c r="T17" s="119">
        <f t="shared" si="7"/>
        <v>8242</v>
      </c>
      <c r="U17" s="117">
        <f t="shared" si="19"/>
        <v>8254</v>
      </c>
      <c r="V17" s="119">
        <f t="shared" si="8"/>
        <v>8691</v>
      </c>
      <c r="W17" s="117">
        <f t="shared" si="20"/>
        <v>8708</v>
      </c>
      <c r="X17" s="119">
        <f t="shared" si="9"/>
        <v>9141</v>
      </c>
      <c r="Y17" s="43"/>
      <c r="Z17" s="126">
        <v>6.2499999999999986E-2</v>
      </c>
    </row>
    <row r="18" spans="2:26" s="42" customFormat="1" ht="24.75" thickTop="1" thickBot="1">
      <c r="B18" s="124">
        <v>8</v>
      </c>
      <c r="C18" s="118">
        <f t="shared" si="10"/>
        <v>3244</v>
      </c>
      <c r="D18" s="119">
        <f t="shared" si="21"/>
        <v>3483</v>
      </c>
      <c r="E18" s="117">
        <f t="shared" si="11"/>
        <v>4042</v>
      </c>
      <c r="F18" s="119">
        <f t="shared" si="0"/>
        <v>4335</v>
      </c>
      <c r="G18" s="117">
        <f t="shared" si="12"/>
        <v>4845</v>
      </c>
      <c r="H18" s="119">
        <f t="shared" si="1"/>
        <v>5193</v>
      </c>
      <c r="I18" s="117">
        <f t="shared" si="13"/>
        <v>5642</v>
      </c>
      <c r="J18" s="119">
        <f t="shared" si="2"/>
        <v>6044</v>
      </c>
      <c r="K18" s="117">
        <f t="shared" si="14"/>
        <v>6446</v>
      </c>
      <c r="L18" s="119">
        <f t="shared" si="3"/>
        <v>6903</v>
      </c>
      <c r="M18" s="117">
        <f t="shared" si="15"/>
        <v>6895</v>
      </c>
      <c r="N18" s="119">
        <f t="shared" si="4"/>
        <v>7348</v>
      </c>
      <c r="O18" s="117">
        <f t="shared" si="16"/>
        <v>7344</v>
      </c>
      <c r="P18" s="119">
        <f t="shared" si="5"/>
        <v>7793</v>
      </c>
      <c r="Q18" s="117">
        <f t="shared" si="17"/>
        <v>7794</v>
      </c>
      <c r="R18" s="119">
        <f t="shared" si="6"/>
        <v>8239</v>
      </c>
      <c r="S18" s="117">
        <f t="shared" si="18"/>
        <v>8243</v>
      </c>
      <c r="T18" s="119">
        <f t="shared" si="7"/>
        <v>8684</v>
      </c>
      <c r="U18" s="117">
        <f t="shared" si="19"/>
        <v>8692</v>
      </c>
      <c r="V18" s="119">
        <f t="shared" si="8"/>
        <v>9129</v>
      </c>
      <c r="W18" s="117">
        <f t="shared" si="20"/>
        <v>9142</v>
      </c>
      <c r="X18" s="119">
        <f t="shared" si="9"/>
        <v>9575</v>
      </c>
      <c r="Y18" s="43"/>
      <c r="Z18" s="125">
        <v>6.699999999999999E-2</v>
      </c>
    </row>
    <row r="19" spans="2:26" s="42" customFormat="1" ht="24.75" thickTop="1" thickBot="1">
      <c r="B19" s="124">
        <v>9</v>
      </c>
      <c r="C19" s="118">
        <f t="shared" si="10"/>
        <v>3484</v>
      </c>
      <c r="D19" s="119">
        <f t="shared" si="21"/>
        <v>3723</v>
      </c>
      <c r="E19" s="117">
        <f t="shared" si="11"/>
        <v>4336</v>
      </c>
      <c r="F19" s="119">
        <f t="shared" si="0"/>
        <v>4629</v>
      </c>
      <c r="G19" s="117">
        <f t="shared" si="12"/>
        <v>5194</v>
      </c>
      <c r="H19" s="119">
        <f t="shared" si="1"/>
        <v>5542</v>
      </c>
      <c r="I19" s="117">
        <f t="shared" si="13"/>
        <v>6045</v>
      </c>
      <c r="J19" s="119">
        <f t="shared" si="2"/>
        <v>6447</v>
      </c>
      <c r="K19" s="117">
        <f t="shared" si="14"/>
        <v>6904</v>
      </c>
      <c r="L19" s="119">
        <f t="shared" si="3"/>
        <v>7361</v>
      </c>
      <c r="M19" s="117">
        <f t="shared" si="15"/>
        <v>7349</v>
      </c>
      <c r="N19" s="119">
        <f t="shared" si="4"/>
        <v>7802</v>
      </c>
      <c r="O19" s="117">
        <f t="shared" si="16"/>
        <v>7794</v>
      </c>
      <c r="P19" s="119">
        <f t="shared" si="5"/>
        <v>8243</v>
      </c>
      <c r="Q19" s="117">
        <f t="shared" si="17"/>
        <v>8240</v>
      </c>
      <c r="R19" s="119">
        <f t="shared" si="6"/>
        <v>8685</v>
      </c>
      <c r="S19" s="117">
        <f t="shared" si="18"/>
        <v>8685</v>
      </c>
      <c r="T19" s="119">
        <f t="shared" si="7"/>
        <v>9126</v>
      </c>
      <c r="U19" s="117">
        <f t="shared" si="19"/>
        <v>9130</v>
      </c>
      <c r="V19" s="119">
        <f t="shared" si="8"/>
        <v>9567</v>
      </c>
      <c r="W19" s="117">
        <f t="shared" si="20"/>
        <v>9576</v>
      </c>
      <c r="X19" s="119">
        <f t="shared" si="9"/>
        <v>10009</v>
      </c>
      <c r="Y19" s="43"/>
      <c r="Z19" s="126">
        <v>7.1499999999999994E-2</v>
      </c>
    </row>
    <row r="20" spans="2:26" s="42" customFormat="1" ht="24.75" thickTop="1" thickBot="1">
      <c r="B20" s="124">
        <v>10</v>
      </c>
      <c r="C20" s="118">
        <f t="shared" si="10"/>
        <v>3724</v>
      </c>
      <c r="D20" s="119">
        <f t="shared" si="21"/>
        <v>3963</v>
      </c>
      <c r="E20" s="117">
        <f t="shared" si="11"/>
        <v>4630</v>
      </c>
      <c r="F20" s="119">
        <f t="shared" si="0"/>
        <v>4923</v>
      </c>
      <c r="G20" s="117">
        <f t="shared" si="12"/>
        <v>5543</v>
      </c>
      <c r="H20" s="119">
        <f t="shared" si="1"/>
        <v>5891</v>
      </c>
      <c r="I20" s="117">
        <f t="shared" si="13"/>
        <v>6448</v>
      </c>
      <c r="J20" s="119">
        <f t="shared" si="2"/>
        <v>6850</v>
      </c>
      <c r="K20" s="117">
        <f t="shared" si="14"/>
        <v>7362</v>
      </c>
      <c r="L20" s="119">
        <f t="shared" si="3"/>
        <v>7819</v>
      </c>
      <c r="M20" s="117">
        <f t="shared" si="15"/>
        <v>7803</v>
      </c>
      <c r="N20" s="119">
        <f t="shared" si="4"/>
        <v>8256</v>
      </c>
      <c r="O20" s="117">
        <f t="shared" si="16"/>
        <v>8244</v>
      </c>
      <c r="P20" s="119">
        <f t="shared" si="5"/>
        <v>8693</v>
      </c>
      <c r="Q20" s="117">
        <f t="shared" si="17"/>
        <v>8686</v>
      </c>
      <c r="R20" s="119">
        <f t="shared" si="6"/>
        <v>9131</v>
      </c>
      <c r="S20" s="117">
        <f t="shared" si="18"/>
        <v>9127</v>
      </c>
      <c r="T20" s="119">
        <f t="shared" si="7"/>
        <v>9568</v>
      </c>
      <c r="U20" s="117">
        <f t="shared" si="19"/>
        <v>9568</v>
      </c>
      <c r="V20" s="119">
        <f t="shared" si="8"/>
        <v>10005</v>
      </c>
      <c r="W20" s="117">
        <f t="shared" si="20"/>
        <v>10010</v>
      </c>
      <c r="X20" s="119">
        <f t="shared" si="9"/>
        <v>10443</v>
      </c>
      <c r="Y20" s="43"/>
      <c r="Z20" s="125">
        <v>7.5999999999999998E-2</v>
      </c>
    </row>
    <row r="21" spans="2:26" s="42" customFormat="1" ht="24.75" thickTop="1" thickBot="1">
      <c r="B21" s="124">
        <v>11</v>
      </c>
      <c r="C21" s="118">
        <f t="shared" si="10"/>
        <v>3964</v>
      </c>
      <c r="D21" s="119">
        <f t="shared" si="21"/>
        <v>4203</v>
      </c>
      <c r="E21" s="117">
        <f t="shared" si="11"/>
        <v>4924</v>
      </c>
      <c r="F21" s="119">
        <f t="shared" si="0"/>
        <v>5217</v>
      </c>
      <c r="G21" s="117">
        <f t="shared" si="12"/>
        <v>5892</v>
      </c>
      <c r="H21" s="119">
        <f t="shared" si="1"/>
        <v>6240</v>
      </c>
      <c r="I21" s="117">
        <f t="shared" si="13"/>
        <v>6851</v>
      </c>
      <c r="J21" s="119">
        <f t="shared" si="2"/>
        <v>7253</v>
      </c>
      <c r="K21" s="117">
        <f t="shared" si="14"/>
        <v>7820</v>
      </c>
      <c r="L21" s="119">
        <f t="shared" si="3"/>
        <v>8277</v>
      </c>
      <c r="M21" s="117">
        <f t="shared" si="15"/>
        <v>8257</v>
      </c>
      <c r="N21" s="119">
        <f t="shared" si="4"/>
        <v>8710</v>
      </c>
      <c r="O21" s="117">
        <f t="shared" si="16"/>
        <v>8694</v>
      </c>
      <c r="P21" s="119">
        <f t="shared" si="5"/>
        <v>9143</v>
      </c>
      <c r="Q21" s="117">
        <f t="shared" si="17"/>
        <v>9132</v>
      </c>
      <c r="R21" s="119">
        <f t="shared" si="6"/>
        <v>9577</v>
      </c>
      <c r="S21" s="117">
        <f t="shared" si="18"/>
        <v>9569</v>
      </c>
      <c r="T21" s="119">
        <f t="shared" si="7"/>
        <v>10010</v>
      </c>
      <c r="U21" s="117">
        <f t="shared" si="19"/>
        <v>10006</v>
      </c>
      <c r="V21" s="119">
        <f t="shared" si="8"/>
        <v>10443</v>
      </c>
      <c r="W21" s="117">
        <f t="shared" si="20"/>
        <v>10444</v>
      </c>
      <c r="X21" s="119">
        <f t="shared" si="9"/>
        <v>10877</v>
      </c>
      <c r="Y21" s="43"/>
      <c r="Z21" s="126">
        <v>8.0500000000000002E-2</v>
      </c>
    </row>
    <row r="22" spans="2:26" s="42" customFormat="1" ht="24.75" thickTop="1" thickBot="1">
      <c r="B22" s="124">
        <v>12</v>
      </c>
      <c r="C22" s="118">
        <f t="shared" si="10"/>
        <v>4204</v>
      </c>
      <c r="D22" s="119">
        <f t="shared" si="21"/>
        <v>4443</v>
      </c>
      <c r="E22" s="117">
        <f t="shared" si="11"/>
        <v>5218</v>
      </c>
      <c r="F22" s="119">
        <f t="shared" si="0"/>
        <v>5511</v>
      </c>
      <c r="G22" s="117">
        <f t="shared" si="12"/>
        <v>6241</v>
      </c>
      <c r="H22" s="119">
        <f t="shared" si="1"/>
        <v>6589</v>
      </c>
      <c r="I22" s="117">
        <f t="shared" si="13"/>
        <v>7254</v>
      </c>
      <c r="J22" s="119">
        <f t="shared" si="2"/>
        <v>7656</v>
      </c>
      <c r="K22" s="117">
        <f t="shared" si="14"/>
        <v>8278</v>
      </c>
      <c r="L22" s="119">
        <f t="shared" si="3"/>
        <v>8735</v>
      </c>
      <c r="M22" s="117">
        <f t="shared" si="15"/>
        <v>8711</v>
      </c>
      <c r="N22" s="119">
        <f t="shared" si="4"/>
        <v>9164</v>
      </c>
      <c r="O22" s="117">
        <f t="shared" si="16"/>
        <v>9144</v>
      </c>
      <c r="P22" s="119">
        <f t="shared" si="5"/>
        <v>9593</v>
      </c>
      <c r="Q22" s="117">
        <f t="shared" si="17"/>
        <v>9578</v>
      </c>
      <c r="R22" s="119">
        <f t="shared" si="6"/>
        <v>10023</v>
      </c>
      <c r="S22" s="117">
        <f t="shared" si="18"/>
        <v>10011</v>
      </c>
      <c r="T22" s="119">
        <f t="shared" si="7"/>
        <v>10452</v>
      </c>
      <c r="U22" s="117">
        <f t="shared" si="19"/>
        <v>10444</v>
      </c>
      <c r="V22" s="119">
        <f t="shared" si="8"/>
        <v>10881</v>
      </c>
      <c r="W22" s="117">
        <f t="shared" si="20"/>
        <v>10878</v>
      </c>
      <c r="X22" s="119">
        <f t="shared" si="9"/>
        <v>11311</v>
      </c>
      <c r="Y22" s="43"/>
      <c r="Z22" s="125">
        <v>8.5000000000000006E-2</v>
      </c>
    </row>
    <row r="23" spans="2:26" s="42" customFormat="1" ht="24.75" thickTop="1" thickBot="1">
      <c r="B23" s="124">
        <v>13</v>
      </c>
      <c r="C23" s="118">
        <f t="shared" si="10"/>
        <v>4444</v>
      </c>
      <c r="D23" s="119">
        <f t="shared" si="21"/>
        <v>4683</v>
      </c>
      <c r="E23" s="117">
        <f t="shared" si="11"/>
        <v>5512</v>
      </c>
      <c r="F23" s="119">
        <f t="shared" si="0"/>
        <v>5805</v>
      </c>
      <c r="G23" s="117">
        <f t="shared" si="12"/>
        <v>6590</v>
      </c>
      <c r="H23" s="119">
        <f t="shared" si="1"/>
        <v>6938</v>
      </c>
      <c r="I23" s="117">
        <f t="shared" si="13"/>
        <v>7657</v>
      </c>
      <c r="J23" s="119">
        <f t="shared" si="2"/>
        <v>8059</v>
      </c>
      <c r="K23" s="117">
        <f t="shared" si="14"/>
        <v>8736</v>
      </c>
      <c r="L23" s="119">
        <f t="shared" si="3"/>
        <v>9193</v>
      </c>
      <c r="M23" s="117">
        <f t="shared" si="15"/>
        <v>9165</v>
      </c>
      <c r="N23" s="119">
        <f t="shared" si="4"/>
        <v>9618</v>
      </c>
      <c r="O23" s="117">
        <f t="shared" si="16"/>
        <v>9594</v>
      </c>
      <c r="P23" s="119">
        <f t="shared" si="5"/>
        <v>10043</v>
      </c>
      <c r="Q23" s="117">
        <f t="shared" si="17"/>
        <v>10024</v>
      </c>
      <c r="R23" s="119">
        <f t="shared" si="6"/>
        <v>10469</v>
      </c>
      <c r="S23" s="117">
        <f t="shared" si="18"/>
        <v>10453</v>
      </c>
      <c r="T23" s="119">
        <f t="shared" si="7"/>
        <v>10894</v>
      </c>
      <c r="U23" s="117">
        <f t="shared" si="19"/>
        <v>10882</v>
      </c>
      <c r="V23" s="119">
        <f t="shared" si="8"/>
        <v>11319</v>
      </c>
      <c r="W23" s="117">
        <f t="shared" si="20"/>
        <v>11312</v>
      </c>
      <c r="X23" s="119">
        <f t="shared" si="9"/>
        <v>11745</v>
      </c>
      <c r="Y23" s="43"/>
      <c r="Z23" s="126">
        <v>8.950000000000001E-2</v>
      </c>
    </row>
    <row r="24" spans="2:26" s="42" customFormat="1" ht="24.75" thickTop="1" thickBot="1">
      <c r="B24" s="124">
        <v>14</v>
      </c>
      <c r="C24" s="118">
        <f t="shared" si="10"/>
        <v>4684</v>
      </c>
      <c r="D24" s="119">
        <f t="shared" si="21"/>
        <v>4923</v>
      </c>
      <c r="E24" s="117">
        <f t="shared" si="11"/>
        <v>5806</v>
      </c>
      <c r="F24" s="119">
        <f t="shared" si="0"/>
        <v>6099</v>
      </c>
      <c r="G24" s="117">
        <f t="shared" si="12"/>
        <v>6939</v>
      </c>
      <c r="H24" s="119">
        <f t="shared" si="1"/>
        <v>7287</v>
      </c>
      <c r="I24" s="117">
        <f t="shared" si="13"/>
        <v>8060</v>
      </c>
      <c r="J24" s="119">
        <f t="shared" si="2"/>
        <v>8462</v>
      </c>
      <c r="K24" s="117">
        <f t="shared" si="14"/>
        <v>9194</v>
      </c>
      <c r="L24" s="119">
        <f t="shared" si="3"/>
        <v>9651</v>
      </c>
      <c r="M24" s="117">
        <f t="shared" si="15"/>
        <v>9619</v>
      </c>
      <c r="N24" s="119">
        <f t="shared" si="4"/>
        <v>10072</v>
      </c>
      <c r="O24" s="117">
        <f t="shared" si="16"/>
        <v>10044</v>
      </c>
      <c r="P24" s="119">
        <f t="shared" si="5"/>
        <v>10493</v>
      </c>
      <c r="Q24" s="117">
        <f t="shared" si="17"/>
        <v>10470</v>
      </c>
      <c r="R24" s="119">
        <f t="shared" si="6"/>
        <v>10915</v>
      </c>
      <c r="S24" s="117">
        <f t="shared" si="18"/>
        <v>10895</v>
      </c>
      <c r="T24" s="119">
        <f t="shared" si="7"/>
        <v>11336</v>
      </c>
      <c r="U24" s="117">
        <f t="shared" si="19"/>
        <v>11320</v>
      </c>
      <c r="V24" s="119">
        <f t="shared" si="8"/>
        <v>11757</v>
      </c>
      <c r="W24" s="117">
        <f t="shared" si="20"/>
        <v>11746</v>
      </c>
      <c r="X24" s="119">
        <f t="shared" si="9"/>
        <v>12179</v>
      </c>
      <c r="Y24" s="43"/>
      <c r="Z24" s="125">
        <v>9.4000000000000014E-2</v>
      </c>
    </row>
    <row r="25" spans="2:26" s="42" customFormat="1" ht="24.75" thickTop="1" thickBot="1">
      <c r="B25" s="124">
        <v>15</v>
      </c>
      <c r="C25" s="118">
        <f t="shared" si="10"/>
        <v>4924</v>
      </c>
      <c r="D25" s="119">
        <f t="shared" si="21"/>
        <v>5163</v>
      </c>
      <c r="E25" s="117">
        <f t="shared" si="11"/>
        <v>6100</v>
      </c>
      <c r="F25" s="119">
        <f t="shared" si="0"/>
        <v>6393</v>
      </c>
      <c r="G25" s="117">
        <f t="shared" si="12"/>
        <v>7288</v>
      </c>
      <c r="H25" s="119">
        <f t="shared" si="1"/>
        <v>7636</v>
      </c>
      <c r="I25" s="117">
        <f t="shared" si="13"/>
        <v>8463</v>
      </c>
      <c r="J25" s="119">
        <f t="shared" si="2"/>
        <v>8865</v>
      </c>
      <c r="K25" s="117">
        <f t="shared" si="14"/>
        <v>9652</v>
      </c>
      <c r="L25" s="119">
        <f t="shared" si="3"/>
        <v>10109</v>
      </c>
      <c r="M25" s="117">
        <f t="shared" si="15"/>
        <v>10073</v>
      </c>
      <c r="N25" s="119">
        <f t="shared" si="4"/>
        <v>10526</v>
      </c>
      <c r="O25" s="117">
        <f t="shared" si="16"/>
        <v>10494</v>
      </c>
      <c r="P25" s="119">
        <f t="shared" si="5"/>
        <v>10943</v>
      </c>
      <c r="Q25" s="117">
        <f t="shared" si="17"/>
        <v>10916</v>
      </c>
      <c r="R25" s="119">
        <f t="shared" si="6"/>
        <v>11361</v>
      </c>
      <c r="S25" s="117">
        <f t="shared" si="18"/>
        <v>11337</v>
      </c>
      <c r="T25" s="119">
        <f t="shared" si="7"/>
        <v>11778</v>
      </c>
      <c r="U25" s="117">
        <f t="shared" si="19"/>
        <v>11758</v>
      </c>
      <c r="V25" s="119">
        <f t="shared" si="8"/>
        <v>12195</v>
      </c>
      <c r="W25" s="117">
        <f t="shared" si="20"/>
        <v>12180</v>
      </c>
      <c r="X25" s="119">
        <f t="shared" si="9"/>
        <v>12613</v>
      </c>
      <c r="Y25" s="43"/>
      <c r="Z25" s="126">
        <v>9.8500000000000018E-2</v>
      </c>
    </row>
    <row r="26" spans="2:26" s="42" customFormat="1" ht="24.75" thickTop="1" thickBot="1">
      <c r="B26" s="124">
        <v>16</v>
      </c>
      <c r="C26" s="118">
        <f t="shared" si="10"/>
        <v>5164</v>
      </c>
      <c r="D26" s="119">
        <f t="shared" si="21"/>
        <v>5403</v>
      </c>
      <c r="E26" s="117">
        <f t="shared" si="11"/>
        <v>6394</v>
      </c>
      <c r="F26" s="119">
        <f t="shared" si="0"/>
        <v>6687</v>
      </c>
      <c r="G26" s="117">
        <f t="shared" si="12"/>
        <v>7637</v>
      </c>
      <c r="H26" s="119">
        <f t="shared" si="1"/>
        <v>7985</v>
      </c>
      <c r="I26" s="117">
        <f t="shared" si="13"/>
        <v>8866</v>
      </c>
      <c r="J26" s="119">
        <f t="shared" si="2"/>
        <v>9268</v>
      </c>
      <c r="K26" s="117">
        <f t="shared" si="14"/>
        <v>10110</v>
      </c>
      <c r="L26" s="119">
        <f t="shared" si="3"/>
        <v>10567</v>
      </c>
      <c r="M26" s="117">
        <f t="shared" si="15"/>
        <v>10527</v>
      </c>
      <c r="N26" s="119">
        <f t="shared" si="4"/>
        <v>10980</v>
      </c>
      <c r="O26" s="117">
        <f t="shared" si="16"/>
        <v>10944</v>
      </c>
      <c r="P26" s="119">
        <f t="shared" si="5"/>
        <v>11393</v>
      </c>
      <c r="Q26" s="117">
        <f t="shared" si="17"/>
        <v>11362</v>
      </c>
      <c r="R26" s="119">
        <f t="shared" si="6"/>
        <v>11807</v>
      </c>
      <c r="S26" s="117">
        <f t="shared" si="18"/>
        <v>11779</v>
      </c>
      <c r="T26" s="119">
        <f t="shared" si="7"/>
        <v>12220</v>
      </c>
      <c r="U26" s="117">
        <f t="shared" si="19"/>
        <v>12196</v>
      </c>
      <c r="V26" s="119">
        <f t="shared" si="8"/>
        <v>12633</v>
      </c>
      <c r="W26" s="117">
        <f t="shared" si="20"/>
        <v>12614</v>
      </c>
      <c r="X26" s="119">
        <f t="shared" si="9"/>
        <v>13047</v>
      </c>
      <c r="Y26" s="43"/>
      <c r="Z26" s="125">
        <v>0.10300000000000002</v>
      </c>
    </row>
    <row r="27" spans="2:26" s="42" customFormat="1" ht="24.75" thickTop="1" thickBot="1">
      <c r="B27" s="124">
        <v>17</v>
      </c>
      <c r="C27" s="118">
        <f t="shared" si="10"/>
        <v>5404</v>
      </c>
      <c r="D27" s="119">
        <f t="shared" si="21"/>
        <v>5643</v>
      </c>
      <c r="E27" s="117">
        <f t="shared" si="11"/>
        <v>6688</v>
      </c>
      <c r="F27" s="119">
        <f t="shared" si="0"/>
        <v>6981</v>
      </c>
      <c r="G27" s="117">
        <f t="shared" si="12"/>
        <v>7986</v>
      </c>
      <c r="H27" s="119">
        <f t="shared" si="1"/>
        <v>8334</v>
      </c>
      <c r="I27" s="117">
        <f t="shared" si="13"/>
        <v>9269</v>
      </c>
      <c r="J27" s="119">
        <f t="shared" si="2"/>
        <v>9671</v>
      </c>
      <c r="K27" s="117">
        <f t="shared" si="14"/>
        <v>10568</v>
      </c>
      <c r="L27" s="119">
        <f t="shared" si="3"/>
        <v>11025</v>
      </c>
      <c r="M27" s="117">
        <f t="shared" si="15"/>
        <v>10981</v>
      </c>
      <c r="N27" s="119">
        <f t="shared" si="4"/>
        <v>11434</v>
      </c>
      <c r="O27" s="117">
        <f t="shared" si="16"/>
        <v>11394</v>
      </c>
      <c r="P27" s="119">
        <f t="shared" si="5"/>
        <v>11843</v>
      </c>
      <c r="Q27" s="117">
        <f t="shared" si="17"/>
        <v>11808</v>
      </c>
      <c r="R27" s="119">
        <f t="shared" si="6"/>
        <v>12253</v>
      </c>
      <c r="S27" s="117">
        <f t="shared" si="18"/>
        <v>12221</v>
      </c>
      <c r="T27" s="119">
        <f t="shared" si="7"/>
        <v>12662</v>
      </c>
      <c r="U27" s="117">
        <f t="shared" si="19"/>
        <v>12634</v>
      </c>
      <c r="V27" s="119">
        <f t="shared" si="8"/>
        <v>13071</v>
      </c>
      <c r="W27" s="117">
        <f t="shared" si="20"/>
        <v>13048</v>
      </c>
      <c r="X27" s="119">
        <f t="shared" si="9"/>
        <v>13481</v>
      </c>
      <c r="Y27" s="43"/>
      <c r="Z27" s="126">
        <v>0.10750000000000003</v>
      </c>
    </row>
    <row r="28" spans="2:26" s="42" customFormat="1" ht="24.75" thickTop="1" thickBot="1">
      <c r="B28" s="124">
        <v>18</v>
      </c>
      <c r="C28" s="118">
        <f t="shared" si="10"/>
        <v>5644</v>
      </c>
      <c r="D28" s="119">
        <f t="shared" si="21"/>
        <v>5883</v>
      </c>
      <c r="E28" s="117">
        <f t="shared" si="11"/>
        <v>6982</v>
      </c>
      <c r="F28" s="119">
        <f t="shared" si="0"/>
        <v>7275</v>
      </c>
      <c r="G28" s="117">
        <f t="shared" si="12"/>
        <v>8335</v>
      </c>
      <c r="H28" s="119">
        <f t="shared" si="1"/>
        <v>8683</v>
      </c>
      <c r="I28" s="117">
        <f t="shared" si="13"/>
        <v>9672</v>
      </c>
      <c r="J28" s="119">
        <f t="shared" si="2"/>
        <v>10074</v>
      </c>
      <c r="K28" s="117">
        <f t="shared" si="14"/>
        <v>11026</v>
      </c>
      <c r="L28" s="119">
        <f t="shared" si="3"/>
        <v>11483</v>
      </c>
      <c r="M28" s="117">
        <f t="shared" si="15"/>
        <v>11435</v>
      </c>
      <c r="N28" s="119">
        <f t="shared" si="4"/>
        <v>11888</v>
      </c>
      <c r="O28" s="117">
        <f t="shared" si="16"/>
        <v>11844</v>
      </c>
      <c r="P28" s="119">
        <f t="shared" si="5"/>
        <v>12293</v>
      </c>
      <c r="Q28" s="117">
        <f t="shared" si="17"/>
        <v>12254</v>
      </c>
      <c r="R28" s="119">
        <f t="shared" si="6"/>
        <v>12699</v>
      </c>
      <c r="S28" s="117">
        <f t="shared" si="18"/>
        <v>12663</v>
      </c>
      <c r="T28" s="119">
        <f t="shared" si="7"/>
        <v>13104</v>
      </c>
      <c r="U28" s="117">
        <f t="shared" si="19"/>
        <v>13072</v>
      </c>
      <c r="V28" s="119">
        <f t="shared" si="8"/>
        <v>13509</v>
      </c>
      <c r="W28" s="117">
        <f t="shared" si="20"/>
        <v>13482</v>
      </c>
      <c r="X28" s="119">
        <f t="shared" si="9"/>
        <v>13915</v>
      </c>
      <c r="Y28" s="43"/>
      <c r="Z28" s="125">
        <v>0.11200000000000003</v>
      </c>
    </row>
    <row r="29" spans="2:26" s="42" customFormat="1" ht="24.75" thickTop="1" thickBot="1">
      <c r="B29" s="124">
        <v>19</v>
      </c>
      <c r="C29" s="118">
        <f t="shared" si="10"/>
        <v>5884</v>
      </c>
      <c r="D29" s="119">
        <f t="shared" si="21"/>
        <v>6123</v>
      </c>
      <c r="E29" s="117">
        <f t="shared" si="11"/>
        <v>7276</v>
      </c>
      <c r="F29" s="119">
        <f t="shared" si="0"/>
        <v>7569</v>
      </c>
      <c r="G29" s="117">
        <f t="shared" si="12"/>
        <v>8684</v>
      </c>
      <c r="H29" s="119">
        <f t="shared" si="1"/>
        <v>9032</v>
      </c>
      <c r="I29" s="117">
        <f t="shared" si="13"/>
        <v>10075</v>
      </c>
      <c r="J29" s="119">
        <f t="shared" si="2"/>
        <v>10477</v>
      </c>
      <c r="K29" s="117">
        <f t="shared" si="14"/>
        <v>11484</v>
      </c>
      <c r="L29" s="119">
        <f t="shared" si="3"/>
        <v>11941</v>
      </c>
      <c r="M29" s="117">
        <f t="shared" si="15"/>
        <v>11889</v>
      </c>
      <c r="N29" s="119">
        <f t="shared" si="4"/>
        <v>12342</v>
      </c>
      <c r="O29" s="117">
        <f t="shared" si="16"/>
        <v>12294</v>
      </c>
      <c r="P29" s="119">
        <f t="shared" si="5"/>
        <v>12743</v>
      </c>
      <c r="Q29" s="117">
        <f t="shared" si="17"/>
        <v>12700</v>
      </c>
      <c r="R29" s="119">
        <f t="shared" si="6"/>
        <v>13145</v>
      </c>
      <c r="S29" s="117">
        <f t="shared" si="18"/>
        <v>13105</v>
      </c>
      <c r="T29" s="119">
        <f t="shared" si="7"/>
        <v>13546</v>
      </c>
      <c r="U29" s="117">
        <f t="shared" si="19"/>
        <v>13510</v>
      </c>
      <c r="V29" s="119">
        <f t="shared" si="8"/>
        <v>13947</v>
      </c>
      <c r="W29" s="117">
        <f t="shared" si="20"/>
        <v>13916</v>
      </c>
      <c r="X29" s="119">
        <f t="shared" si="9"/>
        <v>14349</v>
      </c>
      <c r="Y29" s="43"/>
      <c r="Z29" s="126">
        <v>0.11650000000000003</v>
      </c>
    </row>
    <row r="30" spans="2:26" s="42" customFormat="1" ht="24.75" thickTop="1" thickBot="1">
      <c r="B30" s="124">
        <v>20</v>
      </c>
      <c r="C30" s="118">
        <f t="shared" si="10"/>
        <v>6124</v>
      </c>
      <c r="D30" s="119">
        <f t="shared" si="21"/>
        <v>6363</v>
      </c>
      <c r="E30" s="117">
        <f t="shared" si="11"/>
        <v>7570</v>
      </c>
      <c r="F30" s="119">
        <f t="shared" si="0"/>
        <v>7863</v>
      </c>
      <c r="G30" s="117">
        <f t="shared" si="12"/>
        <v>9033</v>
      </c>
      <c r="H30" s="119">
        <f t="shared" si="1"/>
        <v>9381</v>
      </c>
      <c r="I30" s="117">
        <f t="shared" si="13"/>
        <v>10478</v>
      </c>
      <c r="J30" s="119">
        <f t="shared" si="2"/>
        <v>10880</v>
      </c>
      <c r="K30" s="117">
        <f t="shared" si="14"/>
        <v>11942</v>
      </c>
      <c r="L30" s="119">
        <f t="shared" si="3"/>
        <v>12399</v>
      </c>
      <c r="M30" s="117">
        <f t="shared" si="15"/>
        <v>12343</v>
      </c>
      <c r="N30" s="119">
        <f t="shared" si="4"/>
        <v>12796</v>
      </c>
      <c r="O30" s="117">
        <f t="shared" si="16"/>
        <v>12744</v>
      </c>
      <c r="P30" s="119">
        <f t="shared" si="5"/>
        <v>13193</v>
      </c>
      <c r="Q30" s="117">
        <f t="shared" si="17"/>
        <v>13146</v>
      </c>
      <c r="R30" s="119">
        <f t="shared" si="6"/>
        <v>13591</v>
      </c>
      <c r="S30" s="117">
        <f t="shared" si="18"/>
        <v>13547</v>
      </c>
      <c r="T30" s="119">
        <f t="shared" si="7"/>
        <v>13988</v>
      </c>
      <c r="U30" s="117">
        <f t="shared" si="19"/>
        <v>13948</v>
      </c>
      <c r="V30" s="119">
        <f t="shared" si="8"/>
        <v>14385</v>
      </c>
      <c r="W30" s="117">
        <f t="shared" si="20"/>
        <v>14350</v>
      </c>
      <c r="X30" s="119">
        <f t="shared" si="9"/>
        <v>14783</v>
      </c>
      <c r="Y30" s="43"/>
      <c r="Z30" s="125">
        <v>0.12100000000000004</v>
      </c>
    </row>
    <row r="31" spans="2:26" s="42" customFormat="1" ht="24.75" thickTop="1" thickBot="1">
      <c r="B31" s="124">
        <v>21</v>
      </c>
      <c r="C31" s="118">
        <f t="shared" si="10"/>
        <v>6364</v>
      </c>
      <c r="D31" s="119">
        <f t="shared" si="21"/>
        <v>6603</v>
      </c>
      <c r="E31" s="117">
        <f t="shared" si="11"/>
        <v>7864</v>
      </c>
      <c r="F31" s="119">
        <f t="shared" si="0"/>
        <v>8157</v>
      </c>
      <c r="G31" s="117">
        <f t="shared" si="12"/>
        <v>9382</v>
      </c>
      <c r="H31" s="119">
        <f t="shared" si="1"/>
        <v>9730</v>
      </c>
      <c r="I31" s="117">
        <f t="shared" si="13"/>
        <v>10881</v>
      </c>
      <c r="J31" s="119">
        <f t="shared" si="2"/>
        <v>11283</v>
      </c>
      <c r="K31" s="117">
        <f t="shared" si="14"/>
        <v>12400</v>
      </c>
      <c r="L31" s="119">
        <f t="shared" si="3"/>
        <v>12857</v>
      </c>
      <c r="M31" s="117">
        <f t="shared" si="15"/>
        <v>12797</v>
      </c>
      <c r="N31" s="119">
        <f t="shared" si="4"/>
        <v>13250</v>
      </c>
      <c r="O31" s="117">
        <f t="shared" si="16"/>
        <v>13194</v>
      </c>
      <c r="P31" s="119">
        <f t="shared" si="5"/>
        <v>13643</v>
      </c>
      <c r="Q31" s="117">
        <f t="shared" si="17"/>
        <v>13592</v>
      </c>
      <c r="R31" s="119">
        <f t="shared" si="6"/>
        <v>14037</v>
      </c>
      <c r="S31" s="117">
        <f t="shared" si="18"/>
        <v>13989</v>
      </c>
      <c r="T31" s="119">
        <f t="shared" si="7"/>
        <v>14430</v>
      </c>
      <c r="U31" s="117">
        <f t="shared" si="19"/>
        <v>14386</v>
      </c>
      <c r="V31" s="119">
        <f t="shared" si="8"/>
        <v>14823</v>
      </c>
      <c r="W31" s="117">
        <f t="shared" si="20"/>
        <v>14784</v>
      </c>
      <c r="X31" s="119">
        <f t="shared" si="9"/>
        <v>15217</v>
      </c>
      <c r="Y31" s="43"/>
      <c r="Z31" s="126">
        <v>0.12550000000000003</v>
      </c>
    </row>
    <row r="32" spans="2:26" s="42" customFormat="1" ht="24.75" thickTop="1" thickBot="1">
      <c r="B32" s="124">
        <v>22</v>
      </c>
      <c r="C32" s="118">
        <f t="shared" si="10"/>
        <v>6604</v>
      </c>
      <c r="D32" s="119">
        <f t="shared" si="21"/>
        <v>6843</v>
      </c>
      <c r="E32" s="117">
        <f t="shared" si="11"/>
        <v>8158</v>
      </c>
      <c r="F32" s="119">
        <f t="shared" si="0"/>
        <v>8451</v>
      </c>
      <c r="G32" s="117">
        <f t="shared" si="12"/>
        <v>9731</v>
      </c>
      <c r="H32" s="119">
        <f t="shared" si="1"/>
        <v>10079</v>
      </c>
      <c r="I32" s="117">
        <f t="shared" si="13"/>
        <v>11284</v>
      </c>
      <c r="J32" s="119">
        <f t="shared" si="2"/>
        <v>11686</v>
      </c>
      <c r="K32" s="117">
        <f t="shared" si="14"/>
        <v>12858</v>
      </c>
      <c r="L32" s="119">
        <f t="shared" si="3"/>
        <v>13315</v>
      </c>
      <c r="M32" s="117">
        <f t="shared" si="15"/>
        <v>13251</v>
      </c>
      <c r="N32" s="119">
        <f t="shared" si="4"/>
        <v>13704</v>
      </c>
      <c r="O32" s="117">
        <f t="shared" si="16"/>
        <v>13644</v>
      </c>
      <c r="P32" s="119">
        <f t="shared" si="5"/>
        <v>14093</v>
      </c>
      <c r="Q32" s="117">
        <f t="shared" si="17"/>
        <v>14038</v>
      </c>
      <c r="R32" s="119">
        <f t="shared" si="6"/>
        <v>14483</v>
      </c>
      <c r="S32" s="117">
        <f t="shared" si="18"/>
        <v>14431</v>
      </c>
      <c r="T32" s="119">
        <f t="shared" si="7"/>
        <v>14872</v>
      </c>
      <c r="U32" s="117">
        <f t="shared" si="19"/>
        <v>14824</v>
      </c>
      <c r="V32" s="119">
        <f t="shared" si="8"/>
        <v>15261</v>
      </c>
      <c r="W32" s="117">
        <f t="shared" si="20"/>
        <v>15218</v>
      </c>
      <c r="X32" s="119">
        <f t="shared" si="9"/>
        <v>15651</v>
      </c>
      <c r="Y32" s="43"/>
      <c r="Z32" s="125">
        <v>0.13000000000000003</v>
      </c>
    </row>
    <row r="33" spans="1:28" s="42" customFormat="1" ht="24.75" thickTop="1" thickBot="1">
      <c r="B33" s="124">
        <v>23</v>
      </c>
      <c r="C33" s="118">
        <f t="shared" si="10"/>
        <v>6844</v>
      </c>
      <c r="D33" s="119">
        <f t="shared" si="21"/>
        <v>7083</v>
      </c>
      <c r="E33" s="117">
        <f t="shared" si="11"/>
        <v>8452</v>
      </c>
      <c r="F33" s="119">
        <f t="shared" si="0"/>
        <v>8745</v>
      </c>
      <c r="G33" s="117">
        <f t="shared" si="12"/>
        <v>10080</v>
      </c>
      <c r="H33" s="119">
        <f t="shared" si="1"/>
        <v>10428</v>
      </c>
      <c r="I33" s="117">
        <f t="shared" si="13"/>
        <v>11687</v>
      </c>
      <c r="J33" s="119">
        <f t="shared" si="2"/>
        <v>12089</v>
      </c>
      <c r="K33" s="117">
        <f t="shared" si="14"/>
        <v>13316</v>
      </c>
      <c r="L33" s="119">
        <f t="shared" si="3"/>
        <v>13773</v>
      </c>
      <c r="M33" s="117">
        <f t="shared" si="15"/>
        <v>13705</v>
      </c>
      <c r="N33" s="119">
        <f t="shared" si="4"/>
        <v>14158</v>
      </c>
      <c r="O33" s="117">
        <f t="shared" si="16"/>
        <v>14094</v>
      </c>
      <c r="P33" s="119">
        <f t="shared" si="5"/>
        <v>14543</v>
      </c>
      <c r="Q33" s="117">
        <f t="shared" si="17"/>
        <v>14484</v>
      </c>
      <c r="R33" s="119">
        <f t="shared" si="6"/>
        <v>14929</v>
      </c>
      <c r="S33" s="117">
        <f t="shared" si="18"/>
        <v>14873</v>
      </c>
      <c r="T33" s="119">
        <f t="shared" si="7"/>
        <v>15314</v>
      </c>
      <c r="U33" s="117">
        <f t="shared" si="19"/>
        <v>15262</v>
      </c>
      <c r="V33" s="119">
        <f t="shared" si="8"/>
        <v>15699</v>
      </c>
      <c r="W33" s="117">
        <f t="shared" si="20"/>
        <v>15652</v>
      </c>
      <c r="X33" s="119">
        <f t="shared" si="9"/>
        <v>16085</v>
      </c>
      <c r="Y33" s="43"/>
      <c r="Z33" s="126">
        <v>0.13450000000000004</v>
      </c>
    </row>
    <row r="34" spans="1:28" s="42" customFormat="1" ht="24.75" thickTop="1" thickBot="1">
      <c r="B34" s="124">
        <v>24</v>
      </c>
      <c r="C34" s="118">
        <f t="shared" si="10"/>
        <v>7084</v>
      </c>
      <c r="D34" s="119">
        <f t="shared" si="21"/>
        <v>7323</v>
      </c>
      <c r="E34" s="117">
        <f t="shared" si="11"/>
        <v>8746</v>
      </c>
      <c r="F34" s="119">
        <f t="shared" si="0"/>
        <v>9039</v>
      </c>
      <c r="G34" s="117">
        <f t="shared" si="12"/>
        <v>10429</v>
      </c>
      <c r="H34" s="119">
        <f t="shared" si="1"/>
        <v>10777</v>
      </c>
      <c r="I34" s="117">
        <f t="shared" si="13"/>
        <v>12090</v>
      </c>
      <c r="J34" s="119">
        <f t="shared" si="2"/>
        <v>12492</v>
      </c>
      <c r="K34" s="117">
        <f t="shared" si="14"/>
        <v>13774</v>
      </c>
      <c r="L34" s="119">
        <f t="shared" si="3"/>
        <v>14231</v>
      </c>
      <c r="M34" s="117">
        <f t="shared" si="15"/>
        <v>14159</v>
      </c>
      <c r="N34" s="119">
        <f t="shared" si="4"/>
        <v>14612</v>
      </c>
      <c r="O34" s="117">
        <f t="shared" si="16"/>
        <v>14544</v>
      </c>
      <c r="P34" s="119">
        <f t="shared" si="5"/>
        <v>14993</v>
      </c>
      <c r="Q34" s="117">
        <f t="shared" si="17"/>
        <v>14930</v>
      </c>
      <c r="R34" s="119">
        <f t="shared" si="6"/>
        <v>15375</v>
      </c>
      <c r="S34" s="117">
        <f t="shared" si="18"/>
        <v>15315</v>
      </c>
      <c r="T34" s="119">
        <f t="shared" si="7"/>
        <v>15756</v>
      </c>
      <c r="U34" s="117">
        <f t="shared" si="19"/>
        <v>15700</v>
      </c>
      <c r="V34" s="119">
        <f t="shared" si="8"/>
        <v>16137</v>
      </c>
      <c r="W34" s="117">
        <f t="shared" si="20"/>
        <v>16086</v>
      </c>
      <c r="X34" s="119">
        <f t="shared" si="9"/>
        <v>16519</v>
      </c>
      <c r="Y34" s="43"/>
      <c r="Z34" s="125">
        <v>0.13900000000000004</v>
      </c>
    </row>
    <row r="35" spans="1:28" s="42" customFormat="1" ht="24.75" thickTop="1" thickBot="1">
      <c r="B35" s="124">
        <v>25</v>
      </c>
      <c r="C35" s="118">
        <f t="shared" si="10"/>
        <v>7324</v>
      </c>
      <c r="D35" s="119">
        <f t="shared" si="21"/>
        <v>7563</v>
      </c>
      <c r="E35" s="117">
        <f t="shared" si="11"/>
        <v>9040</v>
      </c>
      <c r="F35" s="119">
        <f t="shared" si="0"/>
        <v>9333</v>
      </c>
      <c r="G35" s="117">
        <f t="shared" si="12"/>
        <v>10778</v>
      </c>
      <c r="H35" s="119">
        <f t="shared" si="1"/>
        <v>11126</v>
      </c>
      <c r="I35" s="117">
        <f t="shared" si="13"/>
        <v>12493</v>
      </c>
      <c r="J35" s="119">
        <f t="shared" si="2"/>
        <v>12895</v>
      </c>
      <c r="K35" s="117">
        <f t="shared" si="14"/>
        <v>14232</v>
      </c>
      <c r="L35" s="119">
        <f t="shared" si="3"/>
        <v>14689</v>
      </c>
      <c r="M35" s="117">
        <f t="shared" si="15"/>
        <v>14613</v>
      </c>
      <c r="N35" s="119">
        <f t="shared" si="4"/>
        <v>15066</v>
      </c>
      <c r="O35" s="117">
        <f t="shared" si="16"/>
        <v>14994</v>
      </c>
      <c r="P35" s="119">
        <f t="shared" si="5"/>
        <v>15443</v>
      </c>
      <c r="Q35" s="117">
        <f t="shared" si="17"/>
        <v>15376</v>
      </c>
      <c r="R35" s="119">
        <f t="shared" si="6"/>
        <v>15821</v>
      </c>
      <c r="S35" s="117">
        <f t="shared" si="18"/>
        <v>15757</v>
      </c>
      <c r="T35" s="119">
        <f t="shared" si="7"/>
        <v>16198</v>
      </c>
      <c r="U35" s="117">
        <f t="shared" si="19"/>
        <v>16138</v>
      </c>
      <c r="V35" s="119">
        <f t="shared" si="8"/>
        <v>16575</v>
      </c>
      <c r="W35" s="117">
        <f t="shared" si="20"/>
        <v>16520</v>
      </c>
      <c r="X35" s="119">
        <f t="shared" si="9"/>
        <v>16953</v>
      </c>
      <c r="Y35" s="43"/>
      <c r="Z35" s="126">
        <v>0.14350000000000004</v>
      </c>
    </row>
    <row r="36" spans="1:28" s="42" customFormat="1" ht="24.75" thickTop="1" thickBot="1">
      <c r="B36" s="124">
        <v>26</v>
      </c>
      <c r="C36" s="118">
        <f t="shared" si="10"/>
        <v>7564</v>
      </c>
      <c r="D36" s="119">
        <f t="shared" si="21"/>
        <v>7803</v>
      </c>
      <c r="E36" s="117">
        <f t="shared" si="11"/>
        <v>9334</v>
      </c>
      <c r="F36" s="119">
        <f t="shared" si="0"/>
        <v>9627</v>
      </c>
      <c r="G36" s="117">
        <f t="shared" si="12"/>
        <v>11127</v>
      </c>
      <c r="H36" s="119">
        <f t="shared" si="1"/>
        <v>11475</v>
      </c>
      <c r="I36" s="117">
        <f t="shared" si="13"/>
        <v>12896</v>
      </c>
      <c r="J36" s="119">
        <f t="shared" si="2"/>
        <v>13298</v>
      </c>
      <c r="K36" s="117">
        <f t="shared" si="14"/>
        <v>14690</v>
      </c>
      <c r="L36" s="119">
        <f t="shared" si="3"/>
        <v>15147</v>
      </c>
      <c r="M36" s="117">
        <f t="shared" si="15"/>
        <v>15067</v>
      </c>
      <c r="N36" s="119">
        <f t="shared" si="4"/>
        <v>15520</v>
      </c>
      <c r="O36" s="117">
        <f t="shared" si="16"/>
        <v>15444</v>
      </c>
      <c r="P36" s="119">
        <f t="shared" si="5"/>
        <v>15893</v>
      </c>
      <c r="Q36" s="117">
        <f t="shared" si="17"/>
        <v>15822</v>
      </c>
      <c r="R36" s="119">
        <f t="shared" si="6"/>
        <v>16267</v>
      </c>
      <c r="S36" s="117">
        <f t="shared" si="18"/>
        <v>16199</v>
      </c>
      <c r="T36" s="119">
        <f t="shared" si="7"/>
        <v>16640</v>
      </c>
      <c r="U36" s="117">
        <f t="shared" si="19"/>
        <v>16576</v>
      </c>
      <c r="V36" s="119">
        <f t="shared" si="8"/>
        <v>17013</v>
      </c>
      <c r="W36" s="117">
        <f t="shared" si="20"/>
        <v>16954</v>
      </c>
      <c r="X36" s="119">
        <f t="shared" si="9"/>
        <v>17387</v>
      </c>
      <c r="Y36" s="43"/>
      <c r="Z36" s="125">
        <v>0.14800000000000005</v>
      </c>
    </row>
    <row r="37" spans="1:28" s="42" customFormat="1" ht="24.75" thickTop="1" thickBot="1">
      <c r="B37" s="124">
        <v>27</v>
      </c>
      <c r="C37" s="118">
        <f t="shared" si="10"/>
        <v>7804</v>
      </c>
      <c r="D37" s="119">
        <f t="shared" si="21"/>
        <v>8043</v>
      </c>
      <c r="E37" s="117">
        <f t="shared" si="11"/>
        <v>9628</v>
      </c>
      <c r="F37" s="119">
        <f t="shared" si="0"/>
        <v>9921</v>
      </c>
      <c r="G37" s="117">
        <f t="shared" si="12"/>
        <v>11476</v>
      </c>
      <c r="H37" s="119">
        <f t="shared" si="1"/>
        <v>11824</v>
      </c>
      <c r="I37" s="117">
        <f t="shared" si="13"/>
        <v>13299</v>
      </c>
      <c r="J37" s="119">
        <f t="shared" si="2"/>
        <v>13701</v>
      </c>
      <c r="K37" s="117">
        <f t="shared" si="14"/>
        <v>15148</v>
      </c>
      <c r="L37" s="119">
        <f t="shared" si="3"/>
        <v>15605</v>
      </c>
      <c r="M37" s="117">
        <f t="shared" si="15"/>
        <v>15521</v>
      </c>
      <c r="N37" s="119">
        <f t="shared" si="4"/>
        <v>15974</v>
      </c>
      <c r="O37" s="117">
        <f t="shared" si="16"/>
        <v>15894</v>
      </c>
      <c r="P37" s="119">
        <f t="shared" si="5"/>
        <v>16343</v>
      </c>
      <c r="Q37" s="117">
        <f t="shared" si="17"/>
        <v>16268</v>
      </c>
      <c r="R37" s="119">
        <f t="shared" si="6"/>
        <v>16713</v>
      </c>
      <c r="S37" s="117">
        <f t="shared" si="18"/>
        <v>16641</v>
      </c>
      <c r="T37" s="119">
        <f t="shared" si="7"/>
        <v>17082</v>
      </c>
      <c r="U37" s="117">
        <f t="shared" si="19"/>
        <v>17014</v>
      </c>
      <c r="V37" s="119">
        <f t="shared" si="8"/>
        <v>17451</v>
      </c>
      <c r="W37" s="117">
        <f t="shared" si="20"/>
        <v>17388</v>
      </c>
      <c r="X37" s="119">
        <f t="shared" si="9"/>
        <v>17821</v>
      </c>
      <c r="Y37" s="43"/>
      <c r="Z37" s="126">
        <v>0.15250000000000005</v>
      </c>
    </row>
    <row r="38" spans="1:28" s="42" customFormat="1" ht="24.75" thickTop="1" thickBot="1">
      <c r="A38" s="42" t="s">
        <v>75</v>
      </c>
      <c r="B38" s="124">
        <v>28</v>
      </c>
      <c r="C38" s="118">
        <f t="shared" si="10"/>
        <v>8044</v>
      </c>
      <c r="D38" s="120">
        <f>'2027 SMI'!C17</f>
        <v>8272.6</v>
      </c>
      <c r="E38" s="117">
        <f t="shared" si="11"/>
        <v>9922</v>
      </c>
      <c r="F38" s="121">
        <f>'2027 SMI'!E17</f>
        <v>10219.1</v>
      </c>
      <c r="G38" s="117">
        <f t="shared" si="12"/>
        <v>11825</v>
      </c>
      <c r="H38" s="121">
        <f>'2027 SMI'!G17</f>
        <v>12165.6</v>
      </c>
      <c r="I38" s="117">
        <f t="shared" si="13"/>
        <v>13702</v>
      </c>
      <c r="J38" s="121">
        <f>'2027 SMI'!I17</f>
        <v>14112.1</v>
      </c>
      <c r="K38" s="117">
        <f t="shared" si="14"/>
        <v>15606</v>
      </c>
      <c r="L38" s="119">
        <f>'2027 SMI'!K17</f>
        <v>16058.6</v>
      </c>
      <c r="M38" s="117">
        <f t="shared" si="15"/>
        <v>15975</v>
      </c>
      <c r="N38" s="116">
        <f>'2027 SMI'!M17</f>
        <v>16423.5</v>
      </c>
      <c r="O38" s="117">
        <f t="shared" si="16"/>
        <v>16344</v>
      </c>
      <c r="P38" s="122">
        <f>'2027 SMI'!C22</f>
        <v>16788.5</v>
      </c>
      <c r="Q38" s="117">
        <f t="shared" si="17"/>
        <v>16714</v>
      </c>
      <c r="R38" s="116">
        <f>'2027 SMI'!E22</f>
        <v>17153.400000000001</v>
      </c>
      <c r="S38" s="117">
        <f t="shared" si="18"/>
        <v>17083</v>
      </c>
      <c r="T38" s="116">
        <f>'2027 SMI'!G22</f>
        <v>17518.400000000001</v>
      </c>
      <c r="U38" s="117">
        <f t="shared" si="19"/>
        <v>17452</v>
      </c>
      <c r="V38" s="116">
        <f>'2027 SMI'!I22</f>
        <v>17883.3</v>
      </c>
      <c r="W38" s="117">
        <f t="shared" si="20"/>
        <v>17822</v>
      </c>
      <c r="X38" s="116">
        <f>'2027 SMI'!K22</f>
        <v>18248.3</v>
      </c>
      <c r="Y38" s="43"/>
      <c r="Z38" s="125">
        <v>0.156</v>
      </c>
    </row>
    <row r="39" spans="1:28" s="42" customFormat="1" ht="24" thickTop="1">
      <c r="C39" s="90"/>
      <c r="D39" s="91"/>
      <c r="E39" s="90"/>
      <c r="F39" s="86"/>
      <c r="G39" s="90"/>
      <c r="H39" s="86"/>
      <c r="I39" s="90"/>
      <c r="J39" s="86"/>
      <c r="K39" s="90"/>
      <c r="L39" s="92"/>
      <c r="M39" s="90"/>
      <c r="N39" s="92"/>
      <c r="O39" s="90"/>
      <c r="P39" s="86"/>
      <c r="Q39" s="90"/>
      <c r="R39" s="92"/>
      <c r="S39" s="90"/>
      <c r="T39" s="87"/>
      <c r="U39" s="90"/>
      <c r="V39" s="87"/>
      <c r="W39" s="90"/>
      <c r="X39" s="87"/>
      <c r="Y39" s="93"/>
      <c r="Z39" s="88"/>
      <c r="AA39" s="89"/>
    </row>
    <row r="40" spans="1:28" s="42" customFormat="1" ht="23.25" hidden="1">
      <c r="C40" s="90"/>
      <c r="D40" s="94" t="s">
        <v>76</v>
      </c>
      <c r="E40" s="90"/>
      <c r="F40" s="86"/>
      <c r="G40" s="90"/>
      <c r="H40" s="86"/>
      <c r="I40" s="90"/>
      <c r="J40" s="86"/>
      <c r="K40" s="90"/>
      <c r="L40" s="92"/>
      <c r="M40" s="90"/>
      <c r="N40" s="92"/>
      <c r="O40" s="90"/>
      <c r="P40" s="86"/>
      <c r="Q40" s="90"/>
      <c r="R40" s="92"/>
      <c r="S40" s="90"/>
      <c r="T40" s="87"/>
      <c r="U40" s="90"/>
      <c r="V40" s="87"/>
      <c r="W40" s="90"/>
      <c r="X40" s="87"/>
      <c r="Y40" s="93"/>
      <c r="Z40" s="88"/>
      <c r="AA40" s="89"/>
    </row>
    <row r="41" spans="1:28" s="42" customFormat="1" ht="23.25" hidden="1">
      <c r="C41" s="90"/>
      <c r="D41" s="95" t="s">
        <v>77</v>
      </c>
      <c r="E41" s="90"/>
      <c r="F41" s="86"/>
      <c r="G41" s="90"/>
      <c r="H41" s="86"/>
      <c r="I41" s="90"/>
      <c r="J41" s="86"/>
      <c r="K41" s="90"/>
      <c r="L41" s="92"/>
      <c r="M41" s="90"/>
      <c r="N41" s="92"/>
      <c r="O41" s="90"/>
      <c r="P41" s="86"/>
      <c r="Q41" s="90"/>
      <c r="R41" s="92"/>
      <c r="S41" s="90"/>
      <c r="T41" s="87"/>
      <c r="U41" s="90"/>
      <c r="V41" s="87"/>
      <c r="W41" s="90"/>
      <c r="X41" s="87"/>
      <c r="Y41" s="93"/>
      <c r="Z41" s="88"/>
      <c r="AA41" s="89"/>
    </row>
    <row r="42" spans="1:28" s="42" customFormat="1" ht="23.25" hidden="1">
      <c r="C42" s="90"/>
      <c r="D42" s="91"/>
      <c r="E42" s="90"/>
      <c r="F42" s="86"/>
      <c r="G42" s="90"/>
      <c r="H42" s="86"/>
      <c r="I42" s="90"/>
      <c r="J42" s="86"/>
      <c r="K42" s="90"/>
      <c r="L42" s="92"/>
      <c r="M42" s="90"/>
      <c r="N42" s="92"/>
      <c r="O42" s="90"/>
      <c r="P42" s="86"/>
      <c r="Q42" s="90"/>
      <c r="R42" s="92"/>
      <c r="S42" s="90"/>
      <c r="T42" s="87"/>
      <c r="U42" s="90"/>
      <c r="V42" s="87"/>
      <c r="W42" s="90"/>
      <c r="X42" s="87"/>
      <c r="Y42" s="93"/>
      <c r="Z42" s="88"/>
      <c r="AA42" s="89"/>
    </row>
    <row r="43" spans="1:28" ht="126.75" hidden="1" customHeight="1">
      <c r="A43" s="52" t="s">
        <v>78</v>
      </c>
      <c r="B43" s="52"/>
      <c r="D43" s="96">
        <f>ROUND((D38-D11)/27,0)</f>
        <v>240</v>
      </c>
      <c r="E43" s="96"/>
      <c r="F43" s="96">
        <f>ROUND((F38-F11)/27,0)</f>
        <v>294</v>
      </c>
      <c r="G43" s="96"/>
      <c r="H43" s="96">
        <f>ROUND((H38-H11)/27,0)</f>
        <v>349</v>
      </c>
      <c r="I43" s="96"/>
      <c r="J43" s="96">
        <f>ROUND((J38-J11)/27,0)</f>
        <v>403</v>
      </c>
      <c r="K43" s="96"/>
      <c r="L43" s="96">
        <f>ROUND((L38-L11)/27,0)</f>
        <v>458</v>
      </c>
      <c r="M43" s="96"/>
      <c r="N43" s="96">
        <f>ROUND((N38-N11)/27,0)</f>
        <v>454</v>
      </c>
      <c r="O43" s="96"/>
      <c r="P43" s="96">
        <f>ROUND((P38-P11)/27,0)</f>
        <v>450</v>
      </c>
      <c r="Q43" s="96"/>
      <c r="R43" s="96">
        <f>ROUND((R38-R11)/27,0)</f>
        <v>446</v>
      </c>
      <c r="S43" s="96"/>
      <c r="T43" s="96">
        <f>ROUND((T38-T11)/27,0)</f>
        <v>442</v>
      </c>
      <c r="U43" s="96"/>
      <c r="V43" s="96">
        <f>ROUND((V38-V11)/27,0)</f>
        <v>438</v>
      </c>
      <c r="W43" s="96"/>
      <c r="X43" s="96">
        <f>ROUND((X38-X11)/27,0)</f>
        <v>434</v>
      </c>
      <c r="AA43" s="40"/>
      <c r="AB43" s="40"/>
    </row>
    <row r="44" spans="1:28" hidden="1"/>
    <row r="45" spans="1:28" hidden="1"/>
    <row r="46" spans="1:28" hidden="1">
      <c r="D46" s="129">
        <f>D38/D11</f>
        <v>4.5882418191902383</v>
      </c>
      <c r="F46" s="129">
        <f>F38/F11</f>
        <v>4.4879666227492319</v>
      </c>
      <c r="H46" s="129">
        <f>H38/H11</f>
        <v>4.4238545454545459</v>
      </c>
      <c r="J46" s="129">
        <f>J38/J11</f>
        <v>4.3785603475023267</v>
      </c>
      <c r="L46" s="129">
        <f>L38/L11</f>
        <v>4.3436840681633759</v>
      </c>
      <c r="N46" s="129">
        <f>N38/N11</f>
        <v>3.9384892086330936</v>
      </c>
      <c r="P46" s="129">
        <f>P38/P11</f>
        <v>3.6158733577428386</v>
      </c>
      <c r="R46" s="129">
        <f>R38/R11</f>
        <v>3.3522376392417437</v>
      </c>
      <c r="T46" s="129">
        <f>T38/T11</f>
        <v>3.1338819320214673</v>
      </c>
      <c r="V46" s="129">
        <f>V38/V11</f>
        <v>2.9495794161306281</v>
      </c>
      <c r="X46" s="129">
        <f>X38/X11</f>
        <v>2.7915404619856203</v>
      </c>
    </row>
  </sheetData>
  <sheetProtection algorithmName="SHA-512" hashValue="xwZ4fuoq62hoZVFoYrl2LMt7gDpqMUUG2QxbP+LXiDpAFXJItwrH0yNB6EDI7kuxYVfiU4CTaZbSjqNPF9XvKw==" saltValue="mYRYlGVXmsxz+8fUiXYPEQ==" spinCount="100000" sheet="1" objects="1" scenarios="1"/>
  <mergeCells count="21">
    <mergeCell ref="U9:V9"/>
    <mergeCell ref="W9:X9"/>
    <mergeCell ref="Z8:Z10"/>
    <mergeCell ref="K9:L9"/>
    <mergeCell ref="M9:N9"/>
    <mergeCell ref="O9:P9"/>
    <mergeCell ref="Q9:R9"/>
    <mergeCell ref="S9:T9"/>
    <mergeCell ref="B8:B10"/>
    <mergeCell ref="C9:D9"/>
    <mergeCell ref="E9:F9"/>
    <mergeCell ref="G9:H9"/>
    <mergeCell ref="I9:J9"/>
    <mergeCell ref="C6:AA6"/>
    <mergeCell ref="C7:AA7"/>
    <mergeCell ref="C8:X8"/>
    <mergeCell ref="C5:AA5"/>
    <mergeCell ref="C1:AA1"/>
    <mergeCell ref="C2:AA2"/>
    <mergeCell ref="C3:AA3"/>
    <mergeCell ref="C4:AA4"/>
  </mergeCells>
  <pageMargins left="1.1299999999999999" right="0.75" top="0.63" bottom="0.9" header="0.5" footer="0.5"/>
  <pageSetup scale="36" orientation="landscape" r:id="rId1"/>
  <headerFooter alignWithMargins="0">
    <oddFooter>&amp;LPage 2&amp;R&amp;"Garamond,Regular"&amp;12EFFECTIVE 7/01/08
ISSUED 6/26/08</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47EA56-D080-4611-812D-94A0DC82AF3B}">
  <dimension ref="A1:E1"/>
  <sheetViews>
    <sheetView workbookViewId="0"/>
  </sheetViews>
  <sheetFormatPr defaultRowHeight="12.75"/>
  <cols>
    <col min="1" max="1" width="14.140625" bestFit="1" customWidth="1"/>
  </cols>
  <sheetData>
    <row r="1" spans="1:5">
      <c r="A1" s="34">
        <v>171749</v>
      </c>
      <c r="C1" t="s">
        <v>44</v>
      </c>
      <c r="E1" s="130"/>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B8A82-D781-4B15-A0A5-79288D7E0D76}">
  <dimension ref="A2:A9"/>
  <sheetViews>
    <sheetView workbookViewId="0">
      <selection activeCell="A2" sqref="A2"/>
    </sheetView>
  </sheetViews>
  <sheetFormatPr defaultRowHeight="12.75"/>
  <sheetData>
    <row r="2" spans="1:1">
      <c r="A2" s="158" t="s">
        <v>38</v>
      </c>
    </row>
    <row r="9" spans="1:1">
      <c r="A9" s="130"/>
    </row>
  </sheetData>
  <hyperlinks>
    <hyperlink ref="A2" r:id="rId1" xr:uid="{1016CE25-E783-485B-A3EE-520FA58E1942}"/>
  </hyperlinks>
  <pageMargins left="0.7" right="0.7" top="0.75" bottom="0.75" header="0.3" footer="0.3"/>
  <pageSetup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03698-4176-4BEA-BFBB-D616731EEEE5}">
  <dimension ref="A1:U20"/>
  <sheetViews>
    <sheetView topLeftCell="A20" workbookViewId="0">
      <selection activeCell="U11" sqref="U11"/>
    </sheetView>
  </sheetViews>
  <sheetFormatPr defaultRowHeight="12.75"/>
  <cols>
    <col min="21" max="21" width="53.7109375" customWidth="1"/>
  </cols>
  <sheetData>
    <row r="1" spans="1:21">
      <c r="T1" t="s">
        <v>79</v>
      </c>
    </row>
    <row r="2" spans="1:21">
      <c r="T2" t="s">
        <v>80</v>
      </c>
      <c r="U2" t="s">
        <v>81</v>
      </c>
    </row>
    <row r="3" spans="1:21">
      <c r="T3">
        <v>1</v>
      </c>
      <c r="U3" s="113">
        <v>15960</v>
      </c>
    </row>
    <row r="4" spans="1:21">
      <c r="A4" t="s">
        <v>82</v>
      </c>
      <c r="T4">
        <v>2</v>
      </c>
      <c r="U4" s="113">
        <v>21640</v>
      </c>
    </row>
    <row r="5" spans="1:21">
      <c r="T5">
        <v>3</v>
      </c>
      <c r="U5" s="113">
        <v>27320</v>
      </c>
    </row>
    <row r="6" spans="1:21">
      <c r="T6">
        <v>4</v>
      </c>
      <c r="U6" s="113">
        <v>33000</v>
      </c>
    </row>
    <row r="7" spans="1:21">
      <c r="T7">
        <v>5</v>
      </c>
      <c r="U7" s="113">
        <v>38680</v>
      </c>
    </row>
    <row r="8" spans="1:21">
      <c r="T8">
        <v>6</v>
      </c>
      <c r="U8" s="113">
        <v>44360</v>
      </c>
    </row>
    <row r="9" spans="1:21">
      <c r="T9">
        <v>7</v>
      </c>
      <c r="U9" s="113">
        <v>50040</v>
      </c>
    </row>
    <row r="10" spans="1:21" ht="115.5" customHeight="1">
      <c r="T10">
        <v>8</v>
      </c>
      <c r="U10" s="113">
        <v>55720</v>
      </c>
    </row>
    <row r="20" ht="115.5" customHeight="1"/>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heetViews>
  <sheetFormatPr defaultRowHeight="12.75"/>
  <cols>
    <col min="1" max="1" width="14.140625" bestFit="1" customWidth="1"/>
  </cols>
  <sheetData>
    <row r="1" spans="1:1">
      <c r="A1" s="34">
        <v>125335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D502BEF9A943549BD33FB23CBFBFEC8" ma:contentTypeVersion="16" ma:contentTypeDescription="Create a new document." ma:contentTypeScope="" ma:versionID="6d5e53cdddbd3d64f9cecd6ec71d5c1f">
  <xsd:schema xmlns:xsd="http://www.w3.org/2001/XMLSchema" xmlns:xs="http://www.w3.org/2001/XMLSchema" xmlns:p="http://schemas.microsoft.com/office/2006/metadata/properties" xmlns:ns2="9ba65420-7720-41ed-bcad-c2a55fef165f" xmlns:ns3="025e7347-02b9-4ccf-9345-e3928028332f" targetNamespace="http://schemas.microsoft.com/office/2006/metadata/properties" ma:root="true" ma:fieldsID="f7bb7d221e84ffec82c78072ebe0b116" ns2:_="" ns3:_="">
    <xsd:import namespace="9ba65420-7720-41ed-bcad-c2a55fef165f"/>
    <xsd:import namespace="025e7347-02b9-4ccf-9345-e3928028332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a65420-7720-41ed-bcad-c2a55fef16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25e7347-02b9-4ccf-9345-e3928028332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2e07eec1-0f35-4b72-8d33-19d2e2cccd60}" ma:internalName="TaxCatchAll" ma:showField="CatchAllData" ma:web="025e7347-02b9-4ccf-9345-e3928028332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ba65420-7720-41ed-bcad-c2a55fef165f">
      <Terms xmlns="http://schemas.microsoft.com/office/infopath/2007/PartnerControls"/>
    </lcf76f155ced4ddcb4097134ff3c332f>
    <TaxCatchAll xmlns="025e7347-02b9-4ccf-9345-e3928028332f" xsi:nil="true"/>
  </documentManagement>
</p:properties>
</file>

<file path=customXml/itemProps1.xml><?xml version="1.0" encoding="utf-8"?>
<ds:datastoreItem xmlns:ds="http://schemas.openxmlformats.org/officeDocument/2006/customXml" ds:itemID="{18FF43FC-098D-4D06-B6C5-7078F0BD8E14}"/>
</file>

<file path=customXml/itemProps2.xml><?xml version="1.0" encoding="utf-8"?>
<ds:datastoreItem xmlns:ds="http://schemas.openxmlformats.org/officeDocument/2006/customXml" ds:itemID="{04D763A7-F61C-4E84-AEE7-05EB74C66A76}"/>
</file>

<file path=customXml/itemProps3.xml><?xml version="1.0" encoding="utf-8"?>
<ds:datastoreItem xmlns:ds="http://schemas.openxmlformats.org/officeDocument/2006/customXml" ds:itemID="{3417AD54-5708-405D-802F-00D7BA98F0F4}"/>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1901-01-01T04:00:00Z</dcterms:created>
  <dcterms:modified xsi:type="dcterms:W3CDTF">2026-10-01T13:58:23Z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0x0101000D502BEF9A943549BD33FB23CBFBFEC8</vt:lpwstr>
  </property>
  <property fmtid="{D5CDD505-2E9C-101B-9397-08002B2CF9AE}" pid="5" name="MediaServiceImageTags">
    <vt:lpwstr/>
  </property>
</Properties>
</file>