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purl.oclc.org/ooxml/officeDocument/relationships/customProperties" Target="docProps/custom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4527"/>
  <workbookPr dateCompatibility="0"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massgov.sharepoint.com/sites/ENE-TEAMS-EFFICIENCY/Shared Documents/MEPA/MEPA 2.0 work/EUI tool for ENFs/Revision 24 jan 2022/"/>
    </mc:Choice>
  </mc:AlternateContent>
  <xr:revisionPtr revIDLastSave="0" documentId="10_ncr:8_{5AFFC291-B2EB-4A65-B08D-8D9B6E0FE6CF}" xr6:coauthVersionLast="47" xr6:coauthVersionMax="47" xr10:uidLastSave="{00000000-0000-0000-0000-000000000000}"/>
  <workbookProtection workbookAlgorithmName="SHA-512" workbookHashValue="oH6xCnHS7kjr1DrmLgtWqPjPwWbhHgB7ZA5pYCMjofOhO4xQaE6RoF868/cLNBkkGmleY72e4llxZ7T/QANzYA==" workbookSaltValue="pbKTrjGT2z6Hst2uiIAC/w==" workbookSpinCount="100000" lockStructure="1"/>
  <bookViews>
    <workbookView xWindow="-120" yWindow="-120" windowWidth="29040" windowHeight="15720" xr2:uid="{0461C7DE-C95B-423E-8EF8-7C784E8F6570}"/>
  </bookViews>
  <sheets>
    <sheet name="User Interface" sheetId="53" r:id="rId1"/>
    <sheet name="Calculations" sheetId="2" r:id="rId2"/>
    <sheet name="Building Types" sheetId="54" state="hidden" r:id="rId3"/>
  </sheet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purl.oclc.org/ooxml/spreadsheetml/main">
  <c r="E40" i="53" l="1"/>
  <c r="F40" i="53" s="1"/>
  <c r="E39" i="53"/>
  <c r="F39" i="53" s="1"/>
  <c r="E38" i="53"/>
  <c r="F38" i="53" s="1"/>
  <c r="E37" i="53"/>
  <c r="F37" i="53" s="1"/>
  <c r="E36" i="53"/>
  <c r="F36" i="53" s="1"/>
  <c r="E35" i="53"/>
  <c r="F35" i="53" s="1"/>
  <c r="E34" i="53"/>
  <c r="F34" i="53" s="1"/>
  <c r="E33" i="53"/>
  <c r="F33" i="53" s="1"/>
  <c r="E32" i="53"/>
  <c r="F32" i="53" s="1"/>
  <c r="E31" i="53"/>
  <c r="F31" i="53" s="1"/>
  <c r="E30" i="53"/>
  <c r="F30" i="53" s="1"/>
  <c r="E29" i="53"/>
  <c r="F29" i="53" s="1"/>
  <c r="E28" i="53"/>
  <c r="F28" i="53" s="1"/>
  <c r="E27" i="53"/>
  <c r="F27" i="53" s="1"/>
  <c r="E26" i="53"/>
  <c r="F26" i="53" s="1"/>
  <c r="E25" i="53"/>
  <c r="F25" i="53" s="1"/>
  <c r="E24" i="53"/>
  <c r="F24" i="53" s="1"/>
  <c r="E23" i="53"/>
  <c r="F23" i="53" s="1"/>
  <c r="E22" i="53"/>
  <c r="F22" i="53" s="1"/>
  <c r="F37" i="2"/>
  <c r="F36" i="2"/>
  <c r="F38" i="2" s="1"/>
  <c r="F34" i="2"/>
  <c r="C36" i="2" l="1"/>
  <c r="C34" i="2"/>
  <c r="T37" i="2"/>
  <c r="T36" i="2"/>
  <c r="T34" i="2"/>
  <c r="D34" i="2"/>
  <c r="E34" i="2"/>
  <c r="G34" i="2"/>
  <c r="H34" i="2"/>
  <c r="I34" i="2"/>
  <c r="J34" i="2"/>
  <c r="K34" i="2"/>
  <c r="L34" i="2"/>
  <c r="M34" i="2"/>
  <c r="N34" i="2"/>
  <c r="O34" i="2"/>
  <c r="P34" i="2"/>
  <c r="Q34" i="2"/>
  <c r="R34" i="2"/>
  <c r="S34" i="2"/>
  <c r="E37" i="2"/>
  <c r="G37" i="2"/>
  <c r="H37" i="2"/>
  <c r="I37" i="2"/>
  <c r="J37" i="2"/>
  <c r="K37" i="2"/>
  <c r="L37" i="2"/>
  <c r="M37" i="2"/>
  <c r="N37" i="2"/>
  <c r="O37" i="2"/>
  <c r="P37" i="2"/>
  <c r="Q37" i="2"/>
  <c r="R37" i="2"/>
  <c r="S37" i="2"/>
  <c r="D37" i="2"/>
  <c r="E36" i="2"/>
  <c r="G36" i="2"/>
  <c r="H36" i="2"/>
  <c r="I36" i="2"/>
  <c r="J36" i="2"/>
  <c r="K36" i="2"/>
  <c r="L36" i="2"/>
  <c r="M36" i="2"/>
  <c r="N36" i="2"/>
  <c r="O36" i="2"/>
  <c r="P36" i="2"/>
  <c r="Q36" i="2"/>
  <c r="R36" i="2"/>
  <c r="S36" i="2"/>
  <c r="D36" i="2"/>
  <c r="C37" i="2"/>
  <c r="T38" i="2" l="1"/>
  <c r="C38" i="2"/>
  <c r="O38" i="2"/>
  <c r="G38" i="2"/>
  <c r="L38" i="2"/>
  <c r="S38" i="2"/>
  <c r="K38" i="2"/>
  <c r="P38" i="2"/>
  <c r="H38" i="2"/>
  <c r="N38" i="2"/>
  <c r="E38" i="2"/>
  <c r="M38" i="2"/>
  <c r="D38" i="2"/>
  <c r="R38" i="2"/>
  <c r="J38" i="2"/>
  <c r="Q38" i="2"/>
  <c r="I38" i="2"/>
  <c r="E21" i="53" l="1"/>
  <c r="F21" i="53" s="1"/>
  <c r="E20" i="53"/>
  <c r="F20" i="53" s="1"/>
  <c r="F42" i="53" l="1"/>
</calcChain>
</file>

<file path=xl/sharedStrings.xml><?xml version="1.0" encoding="utf-8"?>
<sst xmlns="http://purl.oclc.org/ooxml/spreadsheetml/main" count="104" uniqueCount="68">
  <si>
    <t>IECC 2018</t>
  </si>
  <si>
    <t>heating</t>
  </si>
  <si>
    <t>cooling</t>
  </si>
  <si>
    <t>Strip Mall</t>
  </si>
  <si>
    <t>Hospital</t>
  </si>
  <si>
    <t>Interior Lighting</t>
  </si>
  <si>
    <t>Exterior Lighting</t>
  </si>
  <si>
    <t>Interior Equipment</t>
  </si>
  <si>
    <t>Exterior Equipment</t>
  </si>
  <si>
    <t xml:space="preserve">Fans </t>
  </si>
  <si>
    <t>Pumps</t>
  </si>
  <si>
    <t>Heat Rejection</t>
  </si>
  <si>
    <t>Humidification</t>
  </si>
  <si>
    <t>Heat Recovery</t>
  </si>
  <si>
    <t>Water Systems</t>
  </si>
  <si>
    <t>Refrigeration</t>
  </si>
  <si>
    <t>Generators</t>
  </si>
  <si>
    <t>Total lb CO2/sf-yr</t>
  </si>
  <si>
    <t>Building Area</t>
  </si>
  <si>
    <t>IECC</t>
  </si>
  <si>
    <t xml:space="preserve"> </t>
  </si>
  <si>
    <t>Emissions Footprint Estimation Tool</t>
  </si>
  <si>
    <t>(sf)</t>
  </si>
  <si>
    <t>Estimated Emissions</t>
  </si>
  <si>
    <t>(lbs CO2/sf-yr)</t>
  </si>
  <si>
    <t>(tons per year)</t>
  </si>
  <si>
    <t>Building Use</t>
  </si>
  <si>
    <t>For mixed use buildings, use multiple rows.  For example, if a building is proposed to be 10,000-sf ground floor retail and 40,000-sf residential</t>
  </si>
  <si>
    <t>use two rows, one for the retail and one for the residential.</t>
  </si>
  <si>
    <t>Estimated Project Emissions</t>
  </si>
  <si>
    <t>The objective of this tool is to provide an estimate of project emissions without having to do energy modeling.</t>
  </si>
  <si>
    <t>To use the tool:</t>
  </si>
  <si>
    <t>Emissions estimates are based on pre-solved prototypes and utility emission rates.  See the "calculations" sheet for more details.</t>
  </si>
  <si>
    <t>kBtu/sf-yr (where kBtu is 1000 Btu)</t>
  </si>
  <si>
    <t>lbs CO2/MMBtu</t>
  </si>
  <si>
    <t>lbs CO2/Mwhr</t>
  </si>
  <si>
    <t>gas emission rate</t>
  </si>
  <si>
    <t>Electric grid emission rate</t>
  </si>
  <si>
    <t>Office (&lt;20,000-sf)</t>
  </si>
  <si>
    <t>Office (20,001 to 249,999-sf)</t>
  </si>
  <si>
    <t>Office (&gt;=250,000)</t>
  </si>
  <si>
    <t>Hotel (&lt;50,000-sf)</t>
  </si>
  <si>
    <t>Hotel (&gt;=50,000-sf)</t>
  </si>
  <si>
    <t>Residential (&gt;=8 stories)</t>
  </si>
  <si>
    <t>Residential other than single family (&lt;8 stories)</t>
  </si>
  <si>
    <t>stand-alone retail</t>
  </si>
  <si>
    <t>Primary School</t>
  </si>
  <si>
    <t>Secondary School</t>
  </si>
  <si>
    <t>Outpatient Healthcare</t>
  </si>
  <si>
    <t>Warehouse (non-refrig)</t>
  </si>
  <si>
    <t>Quick Service Restaurant</t>
  </si>
  <si>
    <t>Full Service Restaurant</t>
  </si>
  <si>
    <t>Single Family</t>
  </si>
  <si>
    <t>Data is presented by both end use and by electric and gas use, normalized by area per year.</t>
  </si>
  <si>
    <t>The electric and gas use are extended by Massachusetts grid emission rate and gas emission rate shown to obtain a emissions rate per area.</t>
  </si>
  <si>
    <t>Total Elec (kBtu/sf-yr)</t>
  </si>
  <si>
    <t>Total Gas (kBtu/sf-yr)</t>
  </si>
  <si>
    <t>Total EUI (kBtu/sf-yr)</t>
  </si>
  <si>
    <t xml:space="preserve">     populate the area of each proposed building (column C), in square feet.</t>
  </si>
  <si>
    <t xml:space="preserve">     use the pull down menu to select building use (column D)</t>
  </si>
  <si>
    <t>If more then twenty rows are needed, use multiples of this spreadsheet and sum the totals.</t>
  </si>
  <si>
    <t>(choose one for each row)</t>
  </si>
  <si>
    <t>Lab/office</t>
  </si>
  <si>
    <t>Source</t>
  </si>
  <si>
    <t>MEPA database</t>
  </si>
  <si>
    <t xml:space="preserve">Below are the pre-solved building prototypes.  There are two sources: </t>
  </si>
  <si>
    <t xml:space="preserve">    1.  For all building types, except lab/office, source is Pacific Northwest National Labs for Climate Zone 5A for code cycle IECC 2018.</t>
  </si>
  <si>
    <t xml:space="preserve">    2.  For lab/office, source is median electric and gas use for projects submitted to Mepa for this use type.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</si>
</sst>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_);_(* \(#,##0\);_(* &quot;-&quot;??_);_(@_)"/>
    <numFmt numFmtId="165" formatCode="0.0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charset val="1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1"/>
      <color rgb="FF0070C0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/>
      <top style="medium">
        <color indexed="64"/>
      </top>
      <bottom style="medium">
        <color indexed="64"/>
      </bottom>
      <diagonal/>
    </border>
    <border>
      <start/>
      <end style="medium">
        <color indexed="64"/>
      </end>
      <top style="medium">
        <color indexed="64"/>
      </top>
      <bottom style="medium">
        <color indexed="64"/>
      </bottom>
      <diagonal/>
    </border>
    <border>
      <start/>
      <end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3">
    <xf numFmtId="0" fontId="0" fillId="0" borderId="0" xfId="0"/>
    <xf numFmtId="0" fontId="0" fillId="0" borderId="0" xfId="0" applyBorder="1" applyAlignment="1">
      <alignment wrapText="1"/>
    </xf>
    <xf numFmtId="165" fontId="0" fillId="0" borderId="0" xfId="0" applyNumberFormat="1" applyBorder="1"/>
    <xf numFmtId="165" fontId="3" fillId="0" borderId="0" xfId="0" quotePrefix="1" applyNumberFormat="1" applyFont="1" applyBorder="1" applyAlignment="1">
      <alignment wrapText="1"/>
    </xf>
    <xf numFmtId="0" fontId="0" fillId="0" borderId="1" xfId="0" applyBorder="1" applyAlignment="1">
      <alignment horizontal="center"/>
    </xf>
    <xf numFmtId="0" fontId="0" fillId="0" borderId="0" xfId="0" applyAlignment="1">
      <alignment vertical="center" wrapText="1"/>
    </xf>
    <xf numFmtId="0" fontId="0" fillId="0" borderId="0" xfId="0" applyBorder="1"/>
    <xf numFmtId="0" fontId="6" fillId="0" borderId="0" xfId="0" applyFont="1"/>
    <xf numFmtId="0" fontId="0" fillId="0" borderId="0" xfId="0" applyBorder="1" applyAlignment="1">
      <alignment horizontal="right" wrapText="1"/>
    </xf>
    <xf numFmtId="164" fontId="0" fillId="0" borderId="0" xfId="1" applyNumberFormat="1" applyFont="1" applyBorder="1" applyAlignment="1">
      <alignment horizontal="left"/>
    </xf>
    <xf numFmtId="2" fontId="0" fillId="0" borderId="0" xfId="0" applyNumberFormat="1" applyBorder="1"/>
    <xf numFmtId="0" fontId="0" fillId="0" borderId="0" xfId="0" applyFill="1" applyBorder="1" applyAlignment="1">
      <alignment wrapText="1"/>
    </xf>
    <xf numFmtId="0" fontId="0" fillId="0" borderId="0" xfId="0" applyFill="1" applyBorder="1"/>
    <xf numFmtId="0" fontId="2" fillId="0" borderId="0" xfId="0" applyFont="1" applyFill="1" applyBorder="1" applyAlignment="1">
      <alignment wrapText="1"/>
    </xf>
    <xf numFmtId="165" fontId="2" fillId="0" borderId="0" xfId="0" applyNumberFormat="1" applyFont="1" applyBorder="1"/>
    <xf numFmtId="0" fontId="0" fillId="0" borderId="0" xfId="0" applyAlignment="1">
      <alignment horizontal="center" vertical="center" wrapText="1"/>
    </xf>
    <xf numFmtId="164" fontId="4" fillId="2" borderId="0" xfId="1" applyNumberFormat="1" applyFont="1" applyFill="1" applyBorder="1" applyAlignment="1" applyProtection="1">
      <alignment horizontal="center" vertical="center"/>
      <protection locked="0"/>
    </xf>
    <xf numFmtId="0" fontId="4" fillId="2" borderId="0" xfId="0" applyFont="1" applyFill="1" applyBorder="1" applyAlignment="1" applyProtection="1">
      <alignment horizontal="left" vertical="center" wrapText="1"/>
      <protection locked="0"/>
    </xf>
    <xf numFmtId="0" fontId="9" fillId="0" borderId="0" xfId="0" applyFont="1" applyAlignment="1">
      <alignment horizontal="center" wrapText="1"/>
    </xf>
    <xf numFmtId="0" fontId="7" fillId="0" borderId="0" xfId="0" applyFont="1" applyProtection="1"/>
    <xf numFmtId="0" fontId="0" fillId="0" borderId="0" xfId="0" applyProtection="1"/>
    <xf numFmtId="0" fontId="6" fillId="0" borderId="0" xfId="0" applyFont="1" applyProtection="1"/>
    <xf numFmtId="0" fontId="0" fillId="0" borderId="0" xfId="0" applyBorder="1" applyProtection="1"/>
    <xf numFmtId="0" fontId="5" fillId="0" borderId="0" xfId="0" applyFont="1" applyBorder="1" applyAlignment="1" applyProtection="1">
      <alignment horizontal="center"/>
    </xf>
    <xf numFmtId="0" fontId="4" fillId="0" borderId="0" xfId="0" applyFont="1" applyBorder="1" applyProtection="1"/>
    <xf numFmtId="0" fontId="4" fillId="0" borderId="0" xfId="0" applyFont="1" applyBorder="1" applyAlignment="1" applyProtection="1">
      <alignment horizontal="center" vertical="center"/>
    </xf>
    <xf numFmtId="164" fontId="4" fillId="0" borderId="0" xfId="1" applyNumberFormat="1" applyFont="1" applyBorder="1" applyAlignment="1" applyProtection="1">
      <alignment horizontal="center" vertical="center"/>
    </xf>
    <xf numFmtId="0" fontId="4" fillId="0" borderId="0" xfId="0" applyFont="1" applyBorder="1" applyAlignment="1" applyProtection="1"/>
    <xf numFmtId="0" fontId="0" fillId="0" borderId="2" xfId="0" applyBorder="1" applyProtection="1"/>
    <xf numFmtId="0" fontId="5" fillId="0" borderId="4" xfId="0" applyFont="1" applyBorder="1" applyAlignment="1" applyProtection="1">
      <alignment horizontal="right"/>
    </xf>
    <xf numFmtId="164" fontId="5" fillId="0" borderId="3" xfId="1" applyNumberFormat="1" applyFont="1" applyBorder="1" applyProtection="1"/>
    <xf numFmtId="0" fontId="5" fillId="0" borderId="0" xfId="0" applyFont="1" applyBorder="1" applyAlignment="1" applyProtection="1">
      <alignment horizontal="center"/>
    </xf>
    <xf numFmtId="0" fontId="8" fillId="0" borderId="0" xfId="0" applyFont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customXml" Target="../customXml/item1.xml"/><Relationship Id="rId3" Type="http://purl.oclc.org/ooxml/officeDocument/relationships/worksheet" Target="worksheets/sheet3.xml"/><Relationship Id="rId7" Type="http://purl.oclc.org/ooxml/officeDocument/relationships/calcChain" Target="calcChain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sharedStrings" Target="sharedStrings.xml"/><Relationship Id="rId5" Type="http://purl.oclc.org/ooxml/officeDocument/relationships/styles" Target="styles.xml"/><Relationship Id="rId10" Type="http://purl.oclc.org/ooxml/officeDocument/relationships/customXml" Target="../customXml/item3.xml"/><Relationship Id="rId4" Type="http://purl.oclc.org/ooxml/officeDocument/relationships/theme" Target="theme/theme1.xml"/><Relationship Id="rId9" Type="http://purl.oclc.org/ooxml/officeDocument/relationships/customXml" Target="../customXml/item2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2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0F543B-8FEC-8243-A7A0-3FCE61795055}">
  <sheetPr codeName="Sheet34">
    <tabColor rgb="FFFF0000"/>
  </sheetPr>
  <dimension ref="B2:G53"/>
  <sheetViews>
    <sheetView tabSelected="1" workbookViewId="0">
      <selection activeCell="C48" sqref="C48"/>
    </sheetView>
  </sheetViews>
  <sheetFormatPr defaultColWidth="11.42578125" defaultRowHeight="15" x14ac:dyDescent="0.25"/>
  <cols>
    <col min="1" max="1" width="11.42578125" style="20"/>
    <col min="2" max="2" width="15" style="20" customWidth="1"/>
    <col min="3" max="3" width="17.7109375" style="20" customWidth="1"/>
    <col min="4" max="4" width="54.140625" style="20" customWidth="1"/>
    <col min="5" max="5" width="18" style="20" customWidth="1"/>
    <col min="6" max="6" width="18.5703125" style="20" customWidth="1"/>
    <col min="7" max="16384" width="11.42578125" style="20"/>
  </cols>
  <sheetData>
    <row r="2" spans="2:2" ht="21" x14ac:dyDescent="0.35">
      <c r="B2" s="19" t="s">
        <v>21</v>
      </c>
    </row>
    <row r="4" spans="2:2" x14ac:dyDescent="0.25">
      <c r="B4" s="21" t="s">
        <v>30</v>
      </c>
    </row>
    <row r="5" spans="2:2" x14ac:dyDescent="0.25">
      <c r="B5" s="21"/>
    </row>
    <row r="6" spans="2:2" x14ac:dyDescent="0.25">
      <c r="B6" s="21" t="s">
        <v>31</v>
      </c>
    </row>
    <row r="7" spans="2:2" x14ac:dyDescent="0.25">
      <c r="B7" s="21" t="s">
        <v>58</v>
      </c>
    </row>
    <row r="8" spans="2:2" x14ac:dyDescent="0.25">
      <c r="B8" s="21" t="s">
        <v>59</v>
      </c>
    </row>
    <row r="9" spans="2:2" x14ac:dyDescent="0.25">
      <c r="B9" s="21"/>
    </row>
    <row r="10" spans="2:2" x14ac:dyDescent="0.25">
      <c r="B10" s="21" t="s">
        <v>27</v>
      </c>
    </row>
    <row r="11" spans="2:2" x14ac:dyDescent="0.25">
      <c r="B11" s="21" t="s">
        <v>28</v>
      </c>
    </row>
    <row r="12" spans="2:2" x14ac:dyDescent="0.25">
      <c r="B12" s="21"/>
    </row>
    <row r="13" spans="2:2" x14ac:dyDescent="0.25">
      <c r="B13" s="21" t="s">
        <v>60</v>
      </c>
    </row>
    <row r="15" spans="2:2" x14ac:dyDescent="0.25">
      <c r="B15" s="21" t="s">
        <v>32</v>
      </c>
    </row>
    <row r="18" spans="2:7" x14ac:dyDescent="0.25">
      <c r="B18" s="22"/>
      <c r="C18" s="23" t="s">
        <v>18</v>
      </c>
      <c r="D18" s="23" t="s">
        <v>26</v>
      </c>
      <c r="E18" s="31" t="s">
        <v>23</v>
      </c>
      <c r="F18" s="31"/>
      <c r="G18" s="22"/>
    </row>
    <row r="19" spans="2:7" ht="14.45" customHeight="1" x14ac:dyDescent="0.25">
      <c r="B19" s="24"/>
      <c r="C19" s="23" t="s">
        <v>22</v>
      </c>
      <c r="D19" s="23" t="s">
        <v>61</v>
      </c>
      <c r="E19" s="23" t="s">
        <v>24</v>
      </c>
      <c r="F19" s="23" t="s">
        <v>25</v>
      </c>
      <c r="G19" s="22"/>
    </row>
    <row r="20" spans="2:7" ht="14.45" customHeight="1" x14ac:dyDescent="0.25">
      <c r="B20" s="24">
        <v>1</v>
      </c>
      <c r="C20" s="16"/>
      <c r="D20" s="17"/>
      <c r="E20" s="25" t="str">
        <f>IFERROR(ROUND(INDEX(Calculations!$C$16:$T$38,23,MATCH('User Interface'!D20,Calculations!$C$16:$T$16,0)),1), "-")</f>
        <v>-</v>
      </c>
      <c r="F20" s="26" t="str">
        <f>IFERROR(C20*E20/2000, "-")</f>
        <v>-</v>
      </c>
      <c r="G20" s="22"/>
    </row>
    <row r="21" spans="2:7" ht="14.45" customHeight="1" x14ac:dyDescent="0.25">
      <c r="B21" s="27">
        <v>2</v>
      </c>
      <c r="C21" s="16"/>
      <c r="D21" s="17"/>
      <c r="E21" s="25" t="str">
        <f>IFERROR(ROUND(INDEX(Calculations!$C$16:$T$38,23,MATCH('User Interface'!D21,Calculations!$C$16:$T$16,0)),1), "-")</f>
        <v>-</v>
      </c>
      <c r="F21" s="26" t="str">
        <f t="shared" ref="F21:F40" si="0">IFERROR(C21*E21/2000, "-")</f>
        <v>-</v>
      </c>
      <c r="G21" s="22"/>
    </row>
    <row r="22" spans="2:7" ht="14.45" customHeight="1" x14ac:dyDescent="0.25">
      <c r="B22" s="27">
        <v>3</v>
      </c>
      <c r="C22" s="16"/>
      <c r="D22" s="17"/>
      <c r="E22" s="25" t="str">
        <f>IFERROR(ROUND(INDEX(Calculations!$C$16:$T$38,23,MATCH('User Interface'!D22,Calculations!$C$16:$T$16,0)),1), "-")</f>
        <v>-</v>
      </c>
      <c r="F22" s="26" t="str">
        <f t="shared" si="0"/>
        <v>-</v>
      </c>
      <c r="G22" s="22"/>
    </row>
    <row r="23" spans="2:7" ht="14.45" customHeight="1" x14ac:dyDescent="0.25">
      <c r="B23" s="24">
        <v>4</v>
      </c>
      <c r="C23" s="16"/>
      <c r="D23" s="17"/>
      <c r="E23" s="25" t="str">
        <f>IFERROR(ROUND(INDEX(Calculations!$C$16:$T$38,23,MATCH('User Interface'!D23,Calculations!$C$16:$T$16,0)),1), "-")</f>
        <v>-</v>
      </c>
      <c r="F23" s="26" t="str">
        <f t="shared" si="0"/>
        <v>-</v>
      </c>
      <c r="G23" s="22"/>
    </row>
    <row r="24" spans="2:7" ht="14.45" customHeight="1" x14ac:dyDescent="0.25">
      <c r="B24" s="24">
        <v>5</v>
      </c>
      <c r="C24" s="16"/>
      <c r="D24" s="17"/>
      <c r="E24" s="25" t="str">
        <f>IFERROR(ROUND(INDEX(Calculations!$C$16:$T$38,23,MATCH('User Interface'!D24,Calculations!$C$16:$T$16,0)),1), "-")</f>
        <v>-</v>
      </c>
      <c r="F24" s="26" t="str">
        <f t="shared" si="0"/>
        <v>-</v>
      </c>
      <c r="G24" s="22"/>
    </row>
    <row r="25" spans="2:7" ht="14.45" customHeight="1" x14ac:dyDescent="0.25">
      <c r="B25" s="24">
        <v>5</v>
      </c>
      <c r="C25" s="16"/>
      <c r="D25" s="17"/>
      <c r="E25" s="25" t="str">
        <f>IFERROR(ROUND(INDEX(Calculations!$C$16:$T$38,23,MATCH('User Interface'!D25,Calculations!$C$16:$T$16,0)),1), "-")</f>
        <v>-</v>
      </c>
      <c r="F25" s="26" t="str">
        <f t="shared" si="0"/>
        <v>-</v>
      </c>
      <c r="G25" s="22"/>
    </row>
    <row r="26" spans="2:7" ht="14.45" customHeight="1" x14ac:dyDescent="0.25">
      <c r="B26" s="24">
        <v>6</v>
      </c>
      <c r="C26" s="16"/>
      <c r="D26" s="17"/>
      <c r="E26" s="25" t="str">
        <f>IFERROR(ROUND(INDEX(Calculations!$C$16:$T$38,23,MATCH('User Interface'!D26,Calculations!$C$16:$T$16,0)),1), "-")</f>
        <v>-</v>
      </c>
      <c r="F26" s="26" t="str">
        <f t="shared" si="0"/>
        <v>-</v>
      </c>
      <c r="G26" s="22"/>
    </row>
    <row r="27" spans="2:7" ht="14.45" customHeight="1" x14ac:dyDescent="0.25">
      <c r="B27" s="24">
        <v>7</v>
      </c>
      <c r="C27" s="16"/>
      <c r="D27" s="17"/>
      <c r="E27" s="25" t="str">
        <f>IFERROR(ROUND(INDEX(Calculations!$C$16:$T$38,23,MATCH('User Interface'!D27,Calculations!$C$16:$T$16,0)),1), "-")</f>
        <v>-</v>
      </c>
      <c r="F27" s="26" t="str">
        <f t="shared" si="0"/>
        <v>-</v>
      </c>
      <c r="G27" s="22"/>
    </row>
    <row r="28" spans="2:7" ht="14.45" customHeight="1" x14ac:dyDescent="0.25">
      <c r="B28" s="24">
        <v>8</v>
      </c>
      <c r="C28" s="16"/>
      <c r="D28" s="17"/>
      <c r="E28" s="25" t="str">
        <f>IFERROR(ROUND(INDEX(Calculations!$C$16:$T$38,23,MATCH('User Interface'!D28,Calculations!$C$16:$T$16,0)),1), "-")</f>
        <v>-</v>
      </c>
      <c r="F28" s="26" t="str">
        <f t="shared" si="0"/>
        <v>-</v>
      </c>
      <c r="G28" s="22"/>
    </row>
    <row r="29" spans="2:7" ht="14.45" customHeight="1" x14ac:dyDescent="0.25">
      <c r="B29" s="24">
        <v>9</v>
      </c>
      <c r="C29" s="16"/>
      <c r="D29" s="17"/>
      <c r="E29" s="25" t="str">
        <f>IFERROR(ROUND(INDEX(Calculations!$C$16:$T$38,23,MATCH('User Interface'!D29,Calculations!$C$16:$T$16,0)),1), "-")</f>
        <v>-</v>
      </c>
      <c r="F29" s="26" t="str">
        <f t="shared" si="0"/>
        <v>-</v>
      </c>
      <c r="G29" s="22"/>
    </row>
    <row r="30" spans="2:7" ht="14.45" customHeight="1" x14ac:dyDescent="0.25">
      <c r="B30" s="24">
        <v>10</v>
      </c>
      <c r="C30" s="16"/>
      <c r="D30" s="17"/>
      <c r="E30" s="25" t="str">
        <f>IFERROR(ROUND(INDEX(Calculations!$C$16:$T$38,23,MATCH('User Interface'!D30,Calculations!$C$16:$T$16,0)),1), "-")</f>
        <v>-</v>
      </c>
      <c r="F30" s="26" t="str">
        <f t="shared" si="0"/>
        <v>-</v>
      </c>
      <c r="G30" s="22"/>
    </row>
    <row r="31" spans="2:7" ht="14.45" customHeight="1" x14ac:dyDescent="0.25">
      <c r="B31" s="24">
        <v>11</v>
      </c>
      <c r="C31" s="16"/>
      <c r="D31" s="17"/>
      <c r="E31" s="25" t="str">
        <f>IFERROR(ROUND(INDEX(Calculations!$C$16:$T$38,23,MATCH('User Interface'!D31,Calculations!$C$16:$T$16,0)),1), "-")</f>
        <v>-</v>
      </c>
      <c r="F31" s="26" t="str">
        <f t="shared" si="0"/>
        <v>-</v>
      </c>
      <c r="G31" s="22"/>
    </row>
    <row r="32" spans="2:7" ht="14.45" customHeight="1" x14ac:dyDescent="0.25">
      <c r="B32" s="24">
        <v>12</v>
      </c>
      <c r="C32" s="16"/>
      <c r="D32" s="17"/>
      <c r="E32" s="25" t="str">
        <f>IFERROR(ROUND(INDEX(Calculations!$C$16:$T$38,23,MATCH('User Interface'!D32,Calculations!$C$16:$T$16,0)),1), "-")</f>
        <v>-</v>
      </c>
      <c r="F32" s="26" t="str">
        <f t="shared" si="0"/>
        <v>-</v>
      </c>
      <c r="G32" s="22"/>
    </row>
    <row r="33" spans="2:7" ht="14.45" customHeight="1" x14ac:dyDescent="0.25">
      <c r="B33" s="24">
        <v>13</v>
      </c>
      <c r="C33" s="16"/>
      <c r="D33" s="17"/>
      <c r="E33" s="25" t="str">
        <f>IFERROR(ROUND(INDEX(Calculations!$C$16:$T$38,23,MATCH('User Interface'!D33,Calculations!$C$16:$T$16,0)),1), "-")</f>
        <v>-</v>
      </c>
      <c r="F33" s="26" t="str">
        <f t="shared" si="0"/>
        <v>-</v>
      </c>
      <c r="G33" s="22"/>
    </row>
    <row r="34" spans="2:7" ht="14.45" customHeight="1" x14ac:dyDescent="0.25">
      <c r="B34" s="24">
        <v>14</v>
      </c>
      <c r="C34" s="16"/>
      <c r="D34" s="17"/>
      <c r="E34" s="25" t="str">
        <f>IFERROR(ROUND(INDEX(Calculations!$C$16:$T$38,23,MATCH('User Interface'!D34,Calculations!$C$16:$T$16,0)),1), "-")</f>
        <v>-</v>
      </c>
      <c r="F34" s="26" t="str">
        <f t="shared" si="0"/>
        <v>-</v>
      </c>
      <c r="G34" s="22"/>
    </row>
    <row r="35" spans="2:7" ht="14.45" customHeight="1" x14ac:dyDescent="0.25">
      <c r="B35" s="24">
        <v>15</v>
      </c>
      <c r="C35" s="16"/>
      <c r="D35" s="17"/>
      <c r="E35" s="25" t="str">
        <f>IFERROR(ROUND(INDEX(Calculations!$C$16:$T$38,23,MATCH('User Interface'!D35,Calculations!$C$16:$T$16,0)),1), "-")</f>
        <v>-</v>
      </c>
      <c r="F35" s="26" t="str">
        <f t="shared" si="0"/>
        <v>-</v>
      </c>
      <c r="G35" s="22"/>
    </row>
    <row r="36" spans="2:7" ht="14.45" customHeight="1" x14ac:dyDescent="0.25">
      <c r="B36" s="24">
        <v>16</v>
      </c>
      <c r="C36" s="16"/>
      <c r="D36" s="17"/>
      <c r="E36" s="25" t="str">
        <f>IFERROR(ROUND(INDEX(Calculations!$C$16:$T$38,23,MATCH('User Interface'!D36,Calculations!$C$16:$T$16,0)),1), "-")</f>
        <v>-</v>
      </c>
      <c r="F36" s="26" t="str">
        <f t="shared" si="0"/>
        <v>-</v>
      </c>
      <c r="G36" s="22"/>
    </row>
    <row r="37" spans="2:7" ht="14.45" customHeight="1" x14ac:dyDescent="0.25">
      <c r="B37" s="24">
        <v>17</v>
      </c>
      <c r="C37" s="16"/>
      <c r="D37" s="17"/>
      <c r="E37" s="25" t="str">
        <f>IFERROR(ROUND(INDEX(Calculations!$C$16:$T$38,23,MATCH('User Interface'!D37,Calculations!$C$16:$T$16,0)),1), "-")</f>
        <v>-</v>
      </c>
      <c r="F37" s="26" t="str">
        <f t="shared" si="0"/>
        <v>-</v>
      </c>
      <c r="G37" s="22"/>
    </row>
    <row r="38" spans="2:7" ht="14.45" customHeight="1" x14ac:dyDescent="0.25">
      <c r="B38" s="24">
        <v>18</v>
      </c>
      <c r="C38" s="16"/>
      <c r="D38" s="17"/>
      <c r="E38" s="25" t="str">
        <f>IFERROR(ROUND(INDEX(Calculations!$C$16:$T$38,23,MATCH('User Interface'!D38,Calculations!$C$16:$T$16,0)),1), "-")</f>
        <v>-</v>
      </c>
      <c r="F38" s="26" t="str">
        <f t="shared" si="0"/>
        <v>-</v>
      </c>
      <c r="G38" s="22"/>
    </row>
    <row r="39" spans="2:7" ht="14.45" customHeight="1" x14ac:dyDescent="0.25">
      <c r="B39" s="24">
        <v>19</v>
      </c>
      <c r="C39" s="16"/>
      <c r="D39" s="17"/>
      <c r="E39" s="25" t="str">
        <f>IFERROR(ROUND(INDEX(Calculations!$C$16:$T$38,23,MATCH('User Interface'!D39,Calculations!$C$16:$T$16,0)),1), "-")</f>
        <v>-</v>
      </c>
      <c r="F39" s="26" t="str">
        <f t="shared" si="0"/>
        <v>-</v>
      </c>
      <c r="G39" s="22"/>
    </row>
    <row r="40" spans="2:7" ht="14.45" customHeight="1" x14ac:dyDescent="0.25">
      <c r="B40" s="24">
        <v>20</v>
      </c>
      <c r="C40" s="16"/>
      <c r="D40" s="17"/>
      <c r="E40" s="25" t="str">
        <f>IFERROR(ROUND(INDEX(Calculations!$C$16:$T$38,23,MATCH('User Interface'!D40,Calculations!$C$16:$T$16,0)),1), "-")</f>
        <v>-</v>
      </c>
      <c r="F40" s="26" t="str">
        <f t="shared" si="0"/>
        <v>-</v>
      </c>
      <c r="G40" s="22"/>
    </row>
    <row r="41" spans="2:7" ht="14.45" customHeight="1" thickBot="1" x14ac:dyDescent="0.3">
      <c r="C41" s="24"/>
      <c r="D41" s="24"/>
      <c r="E41" s="22"/>
      <c r="F41" s="22"/>
      <c r="G41" s="22"/>
    </row>
    <row r="42" spans="2:7" ht="15.75" thickBot="1" x14ac:dyDescent="0.3">
      <c r="B42" s="22"/>
      <c r="C42" s="22"/>
      <c r="D42" s="28"/>
      <c r="E42" s="29" t="s">
        <v>29</v>
      </c>
      <c r="F42" s="30">
        <f>SUMIF(F20:F40,"&lt;&gt;#N/A")</f>
        <v>0</v>
      </c>
      <c r="G42" s="22"/>
    </row>
    <row r="46" spans="2:7" ht="30" customHeight="1" x14ac:dyDescent="0.25"/>
    <row r="47" spans="2:7" ht="30" customHeight="1" x14ac:dyDescent="0.25"/>
    <row r="48" spans="2:7" ht="30" customHeight="1" x14ac:dyDescent="0.25"/>
    <row r="49" ht="30" customHeight="1" x14ac:dyDescent="0.25"/>
    <row r="50" ht="30" customHeight="1" x14ac:dyDescent="0.25"/>
    <row r="51" ht="30" customHeight="1" x14ac:dyDescent="0.25"/>
    <row r="52" ht="30" customHeight="1" x14ac:dyDescent="0.25"/>
    <row r="53" ht="30" customHeight="1" x14ac:dyDescent="0.25"/>
  </sheetData>
  <sheetProtection algorithmName="SHA-512" hashValue="akXp/zQ4+fYPautRkWlM60i7jaVEVez6qHOrkCMtuPtmt3YsBmaP0iOPZTGUg/Yb9dEnF0LF/BgjgR2EZsOFxw==" saltValue="gYqev6U7vnGeGccOEBdlTQ==" spinCount="100000" sheet="1" objects="1" scenarios="1"/>
  <mergeCells count="1">
    <mergeCell ref="E18:F18"/>
  </mergeCells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showInputMessage="1" showErrorMessage="1" xr:uid="{CA0A6B0C-4FBC-5847-B5E7-E4B22F6EF854}">
          <x14:formula1>
            <xm:f>'Building Types'!#REF!</xm:f>
          </x14:formula1>
          <xm:sqref>I20</xm:sqref>
        </x14:dataValidation>
        <x14:dataValidation type="list" showInputMessage="1" showErrorMessage="1" xr:uid="{DF0D5CD6-9679-4F0F-B073-6F939EDA71CD}">
          <x14:formula1>
            <xm:f>Calculations!$B$16:$T$16</xm:f>
          </x14:formula1>
          <xm:sqref>D20:D40</xm:sqref>
        </x14:dataValidation>
      </x14:dataValidations>
    </ext>
  </extLst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409858-BD5E-4F0C-8E01-CD3735BED895}">
  <sheetPr codeName="Sheet1">
    <tabColor rgb="FFFF0000"/>
  </sheetPr>
  <dimension ref="B2:U63"/>
  <sheetViews>
    <sheetView zoomScaleNormal="100" workbookViewId="0">
      <selection activeCell="L37" sqref="L37"/>
    </sheetView>
  </sheetViews>
  <sheetFormatPr defaultColWidth="8.85546875" defaultRowHeight="15" x14ac:dyDescent="0.25"/>
  <cols>
    <col min="2" max="2" width="30.85546875" customWidth="1"/>
    <col min="3" max="3" width="11.7109375" bestFit="1" customWidth="1"/>
    <col min="4" max="4" width="14.28515625" customWidth="1"/>
    <col min="5" max="5" width="11.7109375" bestFit="1" customWidth="1"/>
    <col min="6" max="6" width="11.7109375" customWidth="1"/>
    <col min="7" max="9" width="11.7109375" bestFit="1" customWidth="1"/>
    <col min="10" max="10" width="10.85546875" customWidth="1"/>
    <col min="11" max="11" width="11.7109375" bestFit="1" customWidth="1"/>
    <col min="12" max="12" width="11.85546875" bestFit="1" customWidth="1"/>
    <col min="13" max="13" width="10.7109375" bestFit="1" customWidth="1"/>
    <col min="14" max="19" width="11.7109375" bestFit="1" customWidth="1"/>
    <col min="20" max="20" width="13.28515625" customWidth="1"/>
    <col min="21" max="21" width="10.28515625" customWidth="1"/>
  </cols>
  <sheetData>
    <row r="2" spans="2:21" x14ac:dyDescent="0.25">
      <c r="B2" s="7" t="s">
        <v>65</v>
      </c>
    </row>
    <row r="3" spans="2:21" x14ac:dyDescent="0.25">
      <c r="B3" s="7" t="s">
        <v>66</v>
      </c>
    </row>
    <row r="4" spans="2:21" x14ac:dyDescent="0.25">
      <c r="B4" s="7" t="s">
        <v>67</v>
      </c>
    </row>
    <row r="5" spans="2:21" x14ac:dyDescent="0.25">
      <c r="B5" s="7" t="s">
        <v>53</v>
      </c>
    </row>
    <row r="6" spans="2:21" x14ac:dyDescent="0.25">
      <c r="B6" s="7" t="s">
        <v>54</v>
      </c>
    </row>
    <row r="9" spans="2:21" x14ac:dyDescent="0.25">
      <c r="B9" s="8" t="s">
        <v>37</v>
      </c>
      <c r="C9" s="9">
        <v>633</v>
      </c>
      <c r="D9" t="s">
        <v>35</v>
      </c>
    </row>
    <row r="10" spans="2:21" x14ac:dyDescent="0.25">
      <c r="B10" s="8" t="s">
        <v>36</v>
      </c>
      <c r="C10" s="9">
        <v>116</v>
      </c>
      <c r="D10" t="s">
        <v>34</v>
      </c>
    </row>
    <row r="14" spans="2:21" ht="30" x14ac:dyDescent="0.25">
      <c r="B14" t="s">
        <v>63</v>
      </c>
      <c r="C14" s="18" t="s">
        <v>0</v>
      </c>
      <c r="D14" s="18" t="s">
        <v>0</v>
      </c>
      <c r="E14" s="18" t="s">
        <v>0</v>
      </c>
      <c r="F14" s="18" t="s">
        <v>64</v>
      </c>
      <c r="G14" s="18" t="s">
        <v>0</v>
      </c>
      <c r="H14" s="18" t="s">
        <v>0</v>
      </c>
      <c r="I14" s="18" t="s">
        <v>0</v>
      </c>
      <c r="J14" s="18" t="s">
        <v>0</v>
      </c>
      <c r="K14" s="18" t="s">
        <v>0</v>
      </c>
      <c r="L14" s="18" t="s">
        <v>0</v>
      </c>
      <c r="M14" s="18" t="s">
        <v>0</v>
      </c>
      <c r="N14" s="18" t="s">
        <v>0</v>
      </c>
      <c r="O14" s="18" t="s">
        <v>0</v>
      </c>
      <c r="P14" s="18" t="s">
        <v>0</v>
      </c>
      <c r="Q14" s="18" t="s">
        <v>0</v>
      </c>
      <c r="R14" s="18" t="s">
        <v>0</v>
      </c>
      <c r="S14" s="18" t="s">
        <v>0</v>
      </c>
      <c r="T14" s="18" t="s">
        <v>0</v>
      </c>
    </row>
    <row r="15" spans="2:21" x14ac:dyDescent="0.25">
      <c r="C15" s="32" t="s">
        <v>33</v>
      </c>
      <c r="D15" s="32"/>
      <c r="E15" s="32"/>
      <c r="F15" s="32"/>
      <c r="G15" s="32"/>
      <c r="H15" s="32"/>
      <c r="I15" s="32"/>
      <c r="J15" s="32"/>
      <c r="K15" s="32"/>
      <c r="L15" s="32"/>
      <c r="M15" s="32"/>
      <c r="N15" s="32"/>
      <c r="O15" s="32"/>
      <c r="P15" s="32"/>
      <c r="Q15" s="32"/>
      <c r="R15" s="32"/>
      <c r="S15" s="32"/>
      <c r="T15" s="32"/>
      <c r="U15" s="32"/>
    </row>
    <row r="16" spans="2:21" ht="75" x14ac:dyDescent="0.25">
      <c r="C16" s="15" t="s">
        <v>38</v>
      </c>
      <c r="D16" s="15" t="s">
        <v>39</v>
      </c>
      <c r="E16" s="15" t="s">
        <v>40</v>
      </c>
      <c r="F16" s="15" t="s">
        <v>62</v>
      </c>
      <c r="G16" s="15" t="s">
        <v>45</v>
      </c>
      <c r="H16" s="15" t="s">
        <v>3</v>
      </c>
      <c r="I16" s="15" t="s">
        <v>46</v>
      </c>
      <c r="J16" s="15" t="s">
        <v>47</v>
      </c>
      <c r="K16" s="15" t="s">
        <v>48</v>
      </c>
      <c r="L16" s="15" t="s">
        <v>4</v>
      </c>
      <c r="M16" s="15" t="s">
        <v>41</v>
      </c>
      <c r="N16" s="15" t="s">
        <v>42</v>
      </c>
      <c r="O16" s="15" t="s">
        <v>49</v>
      </c>
      <c r="P16" s="15" t="s">
        <v>50</v>
      </c>
      <c r="Q16" s="15" t="s">
        <v>51</v>
      </c>
      <c r="R16" s="15" t="s">
        <v>44</v>
      </c>
      <c r="S16" s="15" t="s">
        <v>43</v>
      </c>
      <c r="T16" s="15" t="s">
        <v>52</v>
      </c>
    </row>
    <row r="17" spans="2:20" x14ac:dyDescent="0.25">
      <c r="B17" s="6" t="s">
        <v>1</v>
      </c>
      <c r="C17" s="2">
        <v>11.238489673107177</v>
      </c>
      <c r="D17" s="2">
        <v>10.809135224102983</v>
      </c>
      <c r="E17" s="2">
        <v>4.1466761482166952</v>
      </c>
      <c r="F17" s="2"/>
      <c r="G17" s="2">
        <v>31.758820025921992</v>
      </c>
      <c r="H17" s="2">
        <v>40.169809503299106</v>
      </c>
      <c r="I17" s="2">
        <v>16.876679655599808</v>
      </c>
      <c r="J17" s="2">
        <v>9.0235043719863484</v>
      </c>
      <c r="K17" s="2">
        <v>33.603390217151578</v>
      </c>
      <c r="L17" s="2">
        <v>40.733762533506656</v>
      </c>
      <c r="M17" s="2">
        <v>10.514263785355993</v>
      </c>
      <c r="N17" s="2">
        <v>16.551390338211263</v>
      </c>
      <c r="O17" s="2">
        <v>25.529067788561132</v>
      </c>
      <c r="P17" s="2">
        <v>221.78450068048895</v>
      </c>
      <c r="Q17" s="2">
        <v>149.71566637043489</v>
      </c>
      <c r="R17" s="2">
        <v>12.162438569823335</v>
      </c>
      <c r="S17" s="2">
        <v>17.981329494699551</v>
      </c>
      <c r="T17" s="2">
        <v>22.111535063733122</v>
      </c>
    </row>
    <row r="18" spans="2:20" x14ac:dyDescent="0.25">
      <c r="B18" s="6" t="s">
        <v>2</v>
      </c>
      <c r="C18" s="2">
        <v>1.7915434181531977</v>
      </c>
      <c r="D18" s="2">
        <v>2.9129999961357345</v>
      </c>
      <c r="E18" s="2">
        <v>5.9286026889298764</v>
      </c>
      <c r="F18" s="2"/>
      <c r="G18" s="2">
        <v>3.4968557426593501</v>
      </c>
      <c r="H18" s="2">
        <v>3.0645808380593436</v>
      </c>
      <c r="I18" s="2">
        <v>3.663655967334801</v>
      </c>
      <c r="J18" s="2">
        <v>4.6309887184722047</v>
      </c>
      <c r="K18" s="2">
        <v>10.971812803716825</v>
      </c>
      <c r="L18" s="2">
        <v>6.9468429185314351</v>
      </c>
      <c r="M18" s="2">
        <v>5.089300793586208</v>
      </c>
      <c r="N18" s="2">
        <v>6.3613282450609434</v>
      </c>
      <c r="O18" s="2">
        <v>0.14641944402279286</v>
      </c>
      <c r="P18" s="2">
        <v>14.450859553908138</v>
      </c>
      <c r="Q18" s="2">
        <v>13.192219138004006</v>
      </c>
      <c r="R18" s="2">
        <v>2.6235645317769967</v>
      </c>
      <c r="S18" s="2">
        <v>2.7653989620198556</v>
      </c>
      <c r="T18" s="2">
        <v>2.4416768331159817</v>
      </c>
    </row>
    <row r="19" spans="2:20" x14ac:dyDescent="0.25">
      <c r="B19" s="6" t="s">
        <v>5</v>
      </c>
      <c r="C19" s="2">
        <v>6.9026100735960227</v>
      </c>
      <c r="D19" s="2">
        <v>5.4523753112964082</v>
      </c>
      <c r="E19" s="2">
        <v>5.7824929628673667</v>
      </c>
      <c r="F19" s="2"/>
      <c r="G19" s="2">
        <v>11.518512307982633</v>
      </c>
      <c r="H19" s="2">
        <v>18.279645482714386</v>
      </c>
      <c r="I19" s="2">
        <v>7.7522693709254504</v>
      </c>
      <c r="J19" s="2">
        <v>7.0455622092009644</v>
      </c>
      <c r="K19" s="2">
        <v>9.5866500826163463</v>
      </c>
      <c r="L19" s="2">
        <v>12.820527040620263</v>
      </c>
      <c r="M19" s="2">
        <v>6.8685468257888731</v>
      </c>
      <c r="N19" s="2">
        <v>6.3539549966863209</v>
      </c>
      <c r="O19" s="2">
        <v>4.3632630091319582</v>
      </c>
      <c r="P19" s="2">
        <v>10.922469770354905</v>
      </c>
      <c r="Q19" s="2">
        <v>10.303298859284666</v>
      </c>
      <c r="R19" s="2">
        <v>3.6026461374080605</v>
      </c>
      <c r="S19" s="2">
        <v>3.4758316017305311</v>
      </c>
      <c r="T19" s="2">
        <v>1.5875352320053848</v>
      </c>
    </row>
    <row r="20" spans="2:20" x14ac:dyDescent="0.25">
      <c r="B20" s="6" t="s">
        <v>6</v>
      </c>
      <c r="C20" s="2">
        <v>1.3436575636148982</v>
      </c>
      <c r="D20" s="2">
        <v>1.1691235878193111</v>
      </c>
      <c r="E20" s="2">
        <v>0.83270757747101143</v>
      </c>
      <c r="F20" s="2"/>
      <c r="G20" s="2">
        <v>1.6397988729572717</v>
      </c>
      <c r="H20" s="2">
        <v>2.7178935487503622</v>
      </c>
      <c r="I20" s="2">
        <v>0.39355979696674037</v>
      </c>
      <c r="J20" s="2">
        <v>0.37042876015535769</v>
      </c>
      <c r="K20" s="2">
        <v>2.0643183734582298</v>
      </c>
      <c r="L20" s="2">
        <v>0.56275687471439917</v>
      </c>
      <c r="M20" s="2">
        <v>0.99374921208715361</v>
      </c>
      <c r="N20" s="2">
        <v>1.2659479393522493</v>
      </c>
      <c r="O20" s="2">
        <v>1.2197978060505805</v>
      </c>
      <c r="P20" s="2">
        <v>3.7140945090034028</v>
      </c>
      <c r="Q20" s="2">
        <v>3.6451731125641782</v>
      </c>
      <c r="R20" s="2">
        <v>0.78108261850503657</v>
      </c>
      <c r="S20" s="2">
        <v>1.3480259778779813</v>
      </c>
      <c r="T20" s="2">
        <v>0.3324176517605486</v>
      </c>
    </row>
    <row r="21" spans="2:20" x14ac:dyDescent="0.25">
      <c r="B21" s="6" t="s">
        <v>7</v>
      </c>
      <c r="C21" s="2">
        <v>9.0955281229316185</v>
      </c>
      <c r="D21" s="2">
        <v>14.256945194046915</v>
      </c>
      <c r="E21" s="2">
        <v>28.920239843995898</v>
      </c>
      <c r="F21" s="2"/>
      <c r="G21" s="2">
        <v>7.4911785591371993</v>
      </c>
      <c r="H21" s="2">
        <v>5.4223071542955159</v>
      </c>
      <c r="I21" s="2">
        <v>21.199557894376131</v>
      </c>
      <c r="J21" s="2">
        <v>14.107169439922851</v>
      </c>
      <c r="K21" s="2">
        <v>46.97238636640926</v>
      </c>
      <c r="L21" s="2">
        <v>38.785130021724484</v>
      </c>
      <c r="M21" s="2">
        <v>23.973608787028315</v>
      </c>
      <c r="N21" s="2">
        <v>27.427474982764593</v>
      </c>
      <c r="O21" s="2">
        <v>2.5364801198376359</v>
      </c>
      <c r="P21" s="2">
        <v>281.70648872319583</v>
      </c>
      <c r="Q21" s="2">
        <v>158.44788872751795</v>
      </c>
      <c r="R21" s="2">
        <v>15.996447303211728</v>
      </c>
      <c r="S21" s="2">
        <v>14.127706378628501</v>
      </c>
      <c r="T21" s="2">
        <v>14.710294055782255</v>
      </c>
    </row>
    <row r="22" spans="2:20" x14ac:dyDescent="0.25">
      <c r="B22" s="6" t="s">
        <v>8</v>
      </c>
      <c r="C22" s="2">
        <v>0</v>
      </c>
      <c r="D22" s="2">
        <v>0.22993647585078208</v>
      </c>
      <c r="E22" s="2">
        <v>3.7274708816111168</v>
      </c>
      <c r="F22" s="2"/>
      <c r="G22" s="2">
        <v>0</v>
      </c>
      <c r="H22" s="2">
        <v>0</v>
      </c>
      <c r="I22" s="2">
        <v>0.24900250260709106</v>
      </c>
      <c r="J22" s="2">
        <v>0.1446748579155662</v>
      </c>
      <c r="K22" s="2">
        <v>0</v>
      </c>
      <c r="L22" s="2">
        <v>10.126876483458114</v>
      </c>
      <c r="M22" s="2">
        <v>0</v>
      </c>
      <c r="N22" s="2">
        <v>7.5540093795116832</v>
      </c>
      <c r="O22" s="2">
        <v>0</v>
      </c>
      <c r="P22" s="2">
        <v>0</v>
      </c>
      <c r="Q22" s="2">
        <v>0</v>
      </c>
      <c r="R22" s="2">
        <v>0</v>
      </c>
      <c r="S22" s="2">
        <v>0.18097573037573564</v>
      </c>
      <c r="T22" s="2">
        <v>0</v>
      </c>
    </row>
    <row r="23" spans="2:20" x14ac:dyDescent="0.25">
      <c r="B23" s="6" t="s">
        <v>9</v>
      </c>
      <c r="C23" s="2">
        <v>3.1782669293198551</v>
      </c>
      <c r="D23" s="2">
        <v>1.2960216582734703</v>
      </c>
      <c r="E23" s="2">
        <v>4.0635460633778502</v>
      </c>
      <c r="F23" s="2"/>
      <c r="G23" s="2">
        <v>6.3354120782209202</v>
      </c>
      <c r="H23" s="2">
        <v>4.0785253160261945</v>
      </c>
      <c r="I23" s="2">
        <v>4.7020848292109001</v>
      </c>
      <c r="J23" s="2">
        <v>4.4481563724018329</v>
      </c>
      <c r="K23" s="2">
        <v>9.3512372337929541</v>
      </c>
      <c r="L23" s="2">
        <v>11.748270915780866</v>
      </c>
      <c r="M23" s="2">
        <v>4.0220368324602562</v>
      </c>
      <c r="N23" s="2">
        <v>4.2343401218343857</v>
      </c>
      <c r="O23" s="2">
        <v>0.74302404429476965</v>
      </c>
      <c r="P23" s="2">
        <v>21.609966214630006</v>
      </c>
      <c r="Q23" s="2">
        <v>15.631522128264344</v>
      </c>
      <c r="R23" s="2">
        <v>2.4723369589327087</v>
      </c>
      <c r="S23" s="2">
        <v>2.9013490282566248</v>
      </c>
      <c r="T23" s="2">
        <v>1.2876067477178075</v>
      </c>
    </row>
    <row r="24" spans="2:20" x14ac:dyDescent="0.25">
      <c r="B24" s="6" t="s">
        <v>10</v>
      </c>
      <c r="C24" s="2">
        <v>0</v>
      </c>
      <c r="D24" s="2">
        <v>3.5347651937091788E-4</v>
      </c>
      <c r="E24" s="2">
        <v>0.77410020231478982</v>
      </c>
      <c r="F24" s="2"/>
      <c r="G24" s="2">
        <v>0</v>
      </c>
      <c r="H24" s="2">
        <v>0</v>
      </c>
      <c r="I24" s="2">
        <v>9.3167688829313006E-2</v>
      </c>
      <c r="J24" s="2">
        <v>0.1188320361381662</v>
      </c>
      <c r="K24" s="2">
        <v>0.16921021877079681</v>
      </c>
      <c r="L24" s="2">
        <v>2.6766960296583764</v>
      </c>
      <c r="M24" s="2">
        <v>6.1459275723753561E-3</v>
      </c>
      <c r="N24" s="2">
        <v>0.5037092836978786</v>
      </c>
      <c r="O24" s="2">
        <v>0</v>
      </c>
      <c r="P24" s="2">
        <v>0</v>
      </c>
      <c r="Q24" s="2">
        <v>7.7520222148103987E-2</v>
      </c>
      <c r="R24" s="2">
        <v>0</v>
      </c>
      <c r="S24" s="2">
        <v>0.75658082733233101</v>
      </c>
      <c r="T24" s="2">
        <v>0</v>
      </c>
    </row>
    <row r="25" spans="2:20" x14ac:dyDescent="0.25">
      <c r="B25" s="6" t="s">
        <v>11</v>
      </c>
      <c r="C25" s="2">
        <v>0</v>
      </c>
      <c r="D25" s="2">
        <v>0</v>
      </c>
      <c r="E25" s="2">
        <v>1.6097162872132751</v>
      </c>
      <c r="F25" s="2"/>
      <c r="G25" s="2">
        <v>0</v>
      </c>
      <c r="H25" s="2">
        <v>0</v>
      </c>
      <c r="I25" s="2">
        <v>0</v>
      </c>
      <c r="J25" s="2">
        <v>0</v>
      </c>
      <c r="K25" s="2">
        <v>0</v>
      </c>
      <c r="L25" s="2">
        <v>0.55522152915716627</v>
      </c>
      <c r="M25" s="2">
        <v>0</v>
      </c>
      <c r="N25" s="2">
        <v>0</v>
      </c>
      <c r="O25" s="2">
        <v>0</v>
      </c>
      <c r="P25" s="2">
        <v>0</v>
      </c>
      <c r="Q25" s="2">
        <v>0</v>
      </c>
      <c r="R25" s="2">
        <v>0</v>
      </c>
      <c r="S25" s="2">
        <v>4.7894335261393854E-2</v>
      </c>
      <c r="T25" s="2">
        <v>0</v>
      </c>
    </row>
    <row r="26" spans="2:20" x14ac:dyDescent="0.25">
      <c r="B26" s="6" t="s">
        <v>12</v>
      </c>
      <c r="C26" s="2">
        <v>0</v>
      </c>
      <c r="D26" s="2">
        <v>0</v>
      </c>
      <c r="E26" s="2">
        <v>7.3454069933065191E-2</v>
      </c>
      <c r="F26" s="2"/>
      <c r="G26" s="2">
        <v>0</v>
      </c>
      <c r="H26" s="2">
        <v>0</v>
      </c>
      <c r="I26" s="2">
        <v>0</v>
      </c>
      <c r="J26" s="2">
        <v>0</v>
      </c>
      <c r="K26" s="2">
        <v>8.5024084072094901</v>
      </c>
      <c r="L26" s="2">
        <v>6.769683804753571</v>
      </c>
      <c r="M26" s="2">
        <v>0</v>
      </c>
      <c r="N26" s="2">
        <v>0</v>
      </c>
      <c r="O26" s="2">
        <v>0</v>
      </c>
      <c r="P26" s="2">
        <v>0</v>
      </c>
      <c r="Q26" s="2">
        <v>0</v>
      </c>
      <c r="R26" s="2">
        <v>0</v>
      </c>
      <c r="S26" s="2">
        <v>0</v>
      </c>
      <c r="T26" s="2">
        <v>0</v>
      </c>
    </row>
    <row r="27" spans="2:20" x14ac:dyDescent="0.25">
      <c r="B27" s="6" t="s">
        <v>13</v>
      </c>
      <c r="C27" s="2">
        <v>0</v>
      </c>
      <c r="D27" s="2">
        <v>0</v>
      </c>
      <c r="E27" s="2">
        <v>8.7654429726025773E-2</v>
      </c>
      <c r="F27" s="2"/>
      <c r="G27" s="2">
        <v>0</v>
      </c>
      <c r="H27" s="2">
        <v>0</v>
      </c>
      <c r="I27" s="2">
        <v>1.2864061354451775</v>
      </c>
      <c r="J27" s="2">
        <v>1.0837805292873448</v>
      </c>
      <c r="K27" s="2">
        <v>0.46851092037221986</v>
      </c>
      <c r="L27" s="2">
        <v>0.73402899977567548</v>
      </c>
      <c r="M27" s="2">
        <v>0</v>
      </c>
      <c r="N27" s="2">
        <v>1.5938634591709762</v>
      </c>
      <c r="O27" s="2">
        <v>0</v>
      </c>
      <c r="P27" s="2">
        <v>0</v>
      </c>
      <c r="Q27" s="2">
        <v>0</v>
      </c>
      <c r="R27" s="2">
        <v>0</v>
      </c>
      <c r="S27" s="2">
        <v>0</v>
      </c>
      <c r="T27" s="2">
        <v>0</v>
      </c>
    </row>
    <row r="28" spans="2:20" x14ac:dyDescent="0.25">
      <c r="B28" s="6" t="s">
        <v>14</v>
      </c>
      <c r="C28" s="2">
        <v>3.1076387753349692</v>
      </c>
      <c r="D28" s="2">
        <v>1.4831874752803715</v>
      </c>
      <c r="E28" s="2">
        <v>1.1984761487914326</v>
      </c>
      <c r="F28" s="2"/>
      <c r="G28" s="2">
        <v>3.7682363145649664</v>
      </c>
      <c r="H28" s="2">
        <v>2.6306951661416633</v>
      </c>
      <c r="I28" s="2">
        <v>2.0408465537920355</v>
      </c>
      <c r="J28" s="2">
        <v>3.2331392525231704</v>
      </c>
      <c r="K28" s="2">
        <v>4.9589473553033923</v>
      </c>
      <c r="L28" s="2">
        <v>5.4242321568730336</v>
      </c>
      <c r="M28" s="2">
        <v>16.167098860963083</v>
      </c>
      <c r="N28" s="2">
        <v>18.399359220313958</v>
      </c>
      <c r="O28" s="2">
        <v>0.48533310736410817</v>
      </c>
      <c r="P28" s="2">
        <v>80.690598154276984</v>
      </c>
      <c r="Q28" s="2">
        <v>76.867329610456622</v>
      </c>
      <c r="R28" s="2">
        <v>13.685315818836745</v>
      </c>
      <c r="S28" s="2">
        <v>15.657331711039264</v>
      </c>
      <c r="T28" s="2">
        <v>8.4249842244752013</v>
      </c>
    </row>
    <row r="29" spans="2:20" x14ac:dyDescent="0.25">
      <c r="B29" s="6" t="s">
        <v>15</v>
      </c>
      <c r="C29" s="2">
        <v>0</v>
      </c>
      <c r="D29" s="2">
        <v>0</v>
      </c>
      <c r="E29" s="2">
        <v>0</v>
      </c>
      <c r="F29" s="2"/>
      <c r="G29" s="2">
        <v>0</v>
      </c>
      <c r="H29" s="2">
        <v>0</v>
      </c>
      <c r="I29" s="2">
        <v>0.81300662714327621</v>
      </c>
      <c r="J29" s="2">
        <v>0.59762087160710897</v>
      </c>
      <c r="K29" s="2">
        <v>0</v>
      </c>
      <c r="L29" s="2">
        <v>0.59807880701392913</v>
      </c>
      <c r="M29" s="2">
        <v>0</v>
      </c>
      <c r="N29" s="2">
        <v>0.47406106391781855</v>
      </c>
      <c r="O29" s="2">
        <v>0</v>
      </c>
      <c r="P29" s="2">
        <v>19.36634993980346</v>
      </c>
      <c r="Q29" s="2">
        <v>8.5737365695802996</v>
      </c>
      <c r="R29" s="2">
        <v>0</v>
      </c>
      <c r="S29" s="2">
        <v>0</v>
      </c>
      <c r="T29" s="2">
        <v>0</v>
      </c>
    </row>
    <row r="30" spans="2:20" x14ac:dyDescent="0.25">
      <c r="B30" s="6" t="s">
        <v>16</v>
      </c>
      <c r="C30" s="2">
        <v>0</v>
      </c>
      <c r="D30" s="2">
        <v>0</v>
      </c>
      <c r="E30" s="2">
        <v>0</v>
      </c>
      <c r="F30" s="2"/>
      <c r="G30" s="2">
        <v>0</v>
      </c>
      <c r="H30" s="2">
        <v>0</v>
      </c>
      <c r="I30" s="2">
        <v>0</v>
      </c>
      <c r="J30" s="2">
        <v>0</v>
      </c>
      <c r="K30" s="2">
        <v>0</v>
      </c>
      <c r="L30" s="2">
        <v>0</v>
      </c>
      <c r="M30" s="2">
        <v>0</v>
      </c>
      <c r="N30" s="2">
        <v>0</v>
      </c>
      <c r="O30" s="2">
        <v>0</v>
      </c>
      <c r="P30" s="2">
        <v>0</v>
      </c>
      <c r="Q30" s="2">
        <v>0</v>
      </c>
      <c r="R30" s="2">
        <v>0</v>
      </c>
      <c r="S30" s="2">
        <v>0</v>
      </c>
      <c r="T30" s="2">
        <v>0</v>
      </c>
    </row>
    <row r="31" spans="2:20" x14ac:dyDescent="0.25">
      <c r="B31" s="6"/>
      <c r="C31" s="6"/>
      <c r="D31" s="10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</row>
    <row r="32" spans="2:20" x14ac:dyDescent="0.25">
      <c r="B32" s="1" t="s">
        <v>55</v>
      </c>
      <c r="C32" s="2">
        <v>28.816286825833355</v>
      </c>
      <c r="D32" s="2">
        <v>30.001496319866341</v>
      </c>
      <c r="E32" s="2">
        <v>51.800004017292743</v>
      </c>
      <c r="F32" s="2">
        <v>99.4</v>
      </c>
      <c r="G32" s="2">
        <v>30.481757560957373</v>
      </c>
      <c r="H32" s="2">
        <v>36.193226257762312</v>
      </c>
      <c r="I32" s="2">
        <v>35.85700114356986</v>
      </c>
      <c r="J32" s="2">
        <v>30.798486225472079</v>
      </c>
      <c r="K32" s="2">
        <v>92.592942804471804</v>
      </c>
      <c r="L32" s="2">
        <v>84.547479823757996</v>
      </c>
      <c r="M32" s="2">
        <v>37.753014786123565</v>
      </c>
      <c r="N32" s="2">
        <v>42.58927964835231</v>
      </c>
      <c r="O32" s="2">
        <v>9.4944996444381928</v>
      </c>
      <c r="P32" s="2">
        <v>170.9317250459913</v>
      </c>
      <c r="Q32" s="2">
        <v>141.94986278279814</v>
      </c>
      <c r="R32" s="2">
        <v>39.161705178099822</v>
      </c>
      <c r="S32" s="2">
        <v>29.648963298599583</v>
      </c>
      <c r="T32" s="2">
        <v>15.726216818812841</v>
      </c>
    </row>
    <row r="33" spans="2:20" x14ac:dyDescent="0.25">
      <c r="B33" s="1" t="s">
        <v>56</v>
      </c>
      <c r="C33" s="2">
        <v>7.8431703681264517</v>
      </c>
      <c r="D33" s="2">
        <v>7.6085820794590076</v>
      </c>
      <c r="E33" s="2">
        <v>5.345152297008128</v>
      </c>
      <c r="F33" s="2">
        <v>122.8</v>
      </c>
      <c r="G33" s="2">
        <v>35.527056340486958</v>
      </c>
      <c r="H33" s="2">
        <v>40.169809503299106</v>
      </c>
      <c r="I33" s="2">
        <v>23.213107725031101</v>
      </c>
      <c r="J33" s="2">
        <v>14.005371194138833</v>
      </c>
      <c r="K33" s="2">
        <v>34.056160652056747</v>
      </c>
      <c r="L33" s="2">
        <v>53.934706784992869</v>
      </c>
      <c r="M33" s="2">
        <v>29.881499856888976</v>
      </c>
      <c r="N33" s="2">
        <v>48.130159382169758</v>
      </c>
      <c r="O33" s="2">
        <v>25.529067788561132</v>
      </c>
      <c r="P33" s="2">
        <v>483.3098126073142</v>
      </c>
      <c r="Q33" s="2">
        <v>294.5044919554569</v>
      </c>
      <c r="R33" s="2">
        <v>12.162438569823335</v>
      </c>
      <c r="S33" s="2">
        <v>29.593460748622189</v>
      </c>
      <c r="T33" s="2">
        <v>35.169837196584076</v>
      </c>
    </row>
    <row r="34" spans="2:20" x14ac:dyDescent="0.25">
      <c r="B34" s="11" t="s">
        <v>57</v>
      </c>
      <c r="C34" s="2">
        <f>SUM(C32,C33)</f>
        <v>36.65945719395981</v>
      </c>
      <c r="D34" s="2">
        <f t="shared" ref="D34:S34" si="0">SUM(D32,D33)</f>
        <v>37.610078399325346</v>
      </c>
      <c r="E34" s="2">
        <f t="shared" si="0"/>
        <v>57.14515631430087</v>
      </c>
      <c r="F34" s="2">
        <f>SUM(F32:F33)</f>
        <v>222.2</v>
      </c>
      <c r="G34" s="2">
        <f t="shared" si="0"/>
        <v>66.008813901444327</v>
      </c>
      <c r="H34" s="2">
        <f t="shared" si="0"/>
        <v>76.363035761061411</v>
      </c>
      <c r="I34" s="2">
        <f t="shared" si="0"/>
        <v>59.070108868600961</v>
      </c>
      <c r="J34" s="2">
        <f t="shared" si="0"/>
        <v>44.803857419610914</v>
      </c>
      <c r="K34" s="2">
        <f t="shared" si="0"/>
        <v>126.64910345652855</v>
      </c>
      <c r="L34" s="2">
        <f t="shared" si="0"/>
        <v>138.48218660875085</v>
      </c>
      <c r="M34" s="2">
        <f t="shared" si="0"/>
        <v>67.634514643012537</v>
      </c>
      <c r="N34" s="2">
        <f t="shared" si="0"/>
        <v>90.719439030522068</v>
      </c>
      <c r="O34" s="2">
        <f t="shared" si="0"/>
        <v>35.023567432999329</v>
      </c>
      <c r="P34" s="2">
        <f t="shared" si="0"/>
        <v>654.2415376533055</v>
      </c>
      <c r="Q34" s="2">
        <f t="shared" si="0"/>
        <v>436.45435473825501</v>
      </c>
      <c r="R34" s="2">
        <f t="shared" si="0"/>
        <v>51.324143747923159</v>
      </c>
      <c r="S34" s="2">
        <f t="shared" si="0"/>
        <v>59.242424047221775</v>
      </c>
      <c r="T34" s="2">
        <f t="shared" ref="T34" si="1">SUM(T32,T33)</f>
        <v>50.896054015396913</v>
      </c>
    </row>
    <row r="35" spans="2:20" x14ac:dyDescent="0.25">
      <c r="B35" s="11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</row>
    <row r="36" spans="2:20" ht="15" customHeight="1" x14ac:dyDescent="0.25">
      <c r="B36" s="12" t="s">
        <v>17</v>
      </c>
      <c r="C36" s="3">
        <f t="shared" ref="C36:T36" si="2">$C$9*(C32/3412)</f>
        <v>5.3460461784151567</v>
      </c>
      <c r="D36" s="3">
        <f t="shared" si="2"/>
        <v>5.5659282445707481</v>
      </c>
      <c r="E36" s="3">
        <f t="shared" si="2"/>
        <v>9.6100241919537819</v>
      </c>
      <c r="F36" s="3">
        <f t="shared" ref="F36" si="3">$C$9*(F32/3412)</f>
        <v>18.440855803048066</v>
      </c>
      <c r="G36" s="3">
        <f t="shared" si="2"/>
        <v>5.655027120775503</v>
      </c>
      <c r="H36" s="3">
        <f t="shared" si="2"/>
        <v>6.7146284352765369</v>
      </c>
      <c r="I36" s="3">
        <f t="shared" si="2"/>
        <v>6.6522513844899533</v>
      </c>
      <c r="J36" s="3">
        <f t="shared" si="2"/>
        <v>5.7137871573047558</v>
      </c>
      <c r="K36" s="3">
        <f t="shared" si="2"/>
        <v>17.177999060735829</v>
      </c>
      <c r="L36" s="3">
        <f t="shared" si="2"/>
        <v>15.685391186529545</v>
      </c>
      <c r="M36" s="3">
        <f t="shared" si="2"/>
        <v>7.0040030362298413</v>
      </c>
      <c r="N36" s="3">
        <f t="shared" si="2"/>
        <v>7.9012350578566855</v>
      </c>
      <c r="O36" s="3">
        <f t="shared" si="2"/>
        <v>1.7614356022653503</v>
      </c>
      <c r="P36" s="3">
        <f t="shared" si="2"/>
        <v>31.711542190537074</v>
      </c>
      <c r="Q36" s="3">
        <f t="shared" si="2"/>
        <v>26.334778177465186</v>
      </c>
      <c r="R36" s="3">
        <f t="shared" si="2"/>
        <v>7.2653456558432552</v>
      </c>
      <c r="S36" s="3">
        <f t="shared" si="2"/>
        <v>5.500525723333392</v>
      </c>
      <c r="T36" s="3">
        <f t="shared" si="2"/>
        <v>2.9175542925874938</v>
      </c>
    </row>
    <row r="37" spans="2:20" x14ac:dyDescent="0.25">
      <c r="B37" s="12" t="s">
        <v>17</v>
      </c>
      <c r="C37" s="2">
        <f t="shared" ref="C37:T37" si="4">$C$10*C33/1000</f>
        <v>0.90980776270266839</v>
      </c>
      <c r="D37" s="2">
        <f t="shared" si="4"/>
        <v>0.88259552121724483</v>
      </c>
      <c r="E37" s="2">
        <f t="shared" si="4"/>
        <v>0.62003766645294289</v>
      </c>
      <c r="F37" s="2">
        <f t="shared" ref="F37" si="5">$C$10*F33/1000</f>
        <v>14.2448</v>
      </c>
      <c r="G37" s="2">
        <f t="shared" si="4"/>
        <v>4.1211385354964865</v>
      </c>
      <c r="H37" s="2">
        <f t="shared" si="4"/>
        <v>4.6596979023826961</v>
      </c>
      <c r="I37" s="2">
        <f t="shared" si="4"/>
        <v>2.6927204961036075</v>
      </c>
      <c r="J37" s="2">
        <f t="shared" si="4"/>
        <v>1.6246230585201047</v>
      </c>
      <c r="K37" s="2">
        <f t="shared" si="4"/>
        <v>3.9505146356385827</v>
      </c>
      <c r="L37" s="2">
        <f t="shared" si="4"/>
        <v>6.2564259870591732</v>
      </c>
      <c r="M37" s="2">
        <f t="shared" si="4"/>
        <v>3.4662539833991213</v>
      </c>
      <c r="N37" s="2">
        <f t="shared" si="4"/>
        <v>5.5830984883316921</v>
      </c>
      <c r="O37" s="2">
        <f t="shared" si="4"/>
        <v>2.9613718634730914</v>
      </c>
      <c r="P37" s="2">
        <f t="shared" si="4"/>
        <v>56.063938262448453</v>
      </c>
      <c r="Q37" s="2">
        <f t="shared" si="4"/>
        <v>34.162521066833001</v>
      </c>
      <c r="R37" s="2">
        <f t="shared" si="4"/>
        <v>1.4108428740995069</v>
      </c>
      <c r="S37" s="2">
        <f t="shared" si="4"/>
        <v>3.432841446840174</v>
      </c>
      <c r="T37" s="2">
        <f t="shared" si="4"/>
        <v>4.0797011148037523</v>
      </c>
    </row>
    <row r="38" spans="2:20" ht="30.95" customHeight="1" x14ac:dyDescent="0.25">
      <c r="B38" s="13" t="s">
        <v>17</v>
      </c>
      <c r="C38" s="14">
        <f>SUM(C36,C37)</f>
        <v>6.2558539411178256</v>
      </c>
      <c r="D38" s="14">
        <f t="shared" ref="D38:S38" si="6">SUM(D36,D37)</f>
        <v>6.4485237657879928</v>
      </c>
      <c r="E38" s="14">
        <f t="shared" si="6"/>
        <v>10.230061858406724</v>
      </c>
      <c r="F38" s="14">
        <f>SUM(F36,F37)</f>
        <v>32.685655803048064</v>
      </c>
      <c r="G38" s="14">
        <f t="shared" si="6"/>
        <v>9.7761656562719885</v>
      </c>
      <c r="H38" s="14">
        <f t="shared" si="6"/>
        <v>11.374326337659234</v>
      </c>
      <c r="I38" s="14">
        <f t="shared" si="6"/>
        <v>9.3449718805935618</v>
      </c>
      <c r="J38" s="14">
        <f t="shared" si="6"/>
        <v>7.3384102158248607</v>
      </c>
      <c r="K38" s="14">
        <f t="shared" si="6"/>
        <v>21.128513696374412</v>
      </c>
      <c r="L38" s="14">
        <f t="shared" si="6"/>
        <v>21.941817173588717</v>
      </c>
      <c r="M38" s="14">
        <f t="shared" si="6"/>
        <v>10.470257019628963</v>
      </c>
      <c r="N38" s="14">
        <f t="shared" si="6"/>
        <v>13.484333546188378</v>
      </c>
      <c r="O38" s="14">
        <f t="shared" si="6"/>
        <v>4.722807465738442</v>
      </c>
      <c r="P38" s="14">
        <f t="shared" si="6"/>
        <v>87.775480452985533</v>
      </c>
      <c r="Q38" s="14">
        <f t="shared" si="6"/>
        <v>60.497299244298191</v>
      </c>
      <c r="R38" s="14">
        <f t="shared" si="6"/>
        <v>8.6761885299427615</v>
      </c>
      <c r="S38" s="14">
        <f t="shared" si="6"/>
        <v>8.9333671701735664</v>
      </c>
      <c r="T38" s="14">
        <f t="shared" ref="T38" si="7">SUM(T36,T37)</f>
        <v>6.9972554073912461</v>
      </c>
    </row>
    <row r="63" ht="30" customHeight="1" x14ac:dyDescent="0.25"/>
  </sheetData>
  <sheetProtection algorithmName="SHA-512" hashValue="K40Cggy7uShEqHset5iY77W9oj510Vk8yNliT5rWObb5d4+nQNq5HxXMMCLURZK70QnW2lRZoppxg9SFpZMkMw==" saltValue="sep5ebXI/m8WL67RZSdRkg==" spinCount="100000" sheet="1" objects="1" scenarios="1"/>
  <mergeCells count="1">
    <mergeCell ref="C15:U15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5B9F53-A708-2B44-93CD-36EE671ABF48}">
  <sheetPr codeName="Sheet35"/>
  <dimension ref="C3:V4"/>
  <sheetViews>
    <sheetView workbookViewId="0">
      <selection activeCell="D4" sqref="D4:T4"/>
    </sheetView>
  </sheetViews>
  <sheetFormatPr defaultColWidth="11.42578125" defaultRowHeight="15" x14ac:dyDescent="0.25"/>
  <cols>
    <col min="4" max="4" width="17.85546875" customWidth="1"/>
    <col min="5" max="5" width="25.5703125" customWidth="1"/>
    <col min="6" max="6" width="17.42578125" customWidth="1"/>
  </cols>
  <sheetData>
    <row r="3" spans="3:22" x14ac:dyDescent="0.25">
      <c r="D3" s="4" t="s">
        <v>19</v>
      </c>
    </row>
    <row r="4" spans="3:22" ht="75" x14ac:dyDescent="0.25">
      <c r="C4" t="s">
        <v>20</v>
      </c>
      <c r="D4" s="15" t="s">
        <v>38</v>
      </c>
      <c r="E4" s="15" t="s">
        <v>39</v>
      </c>
      <c r="F4" s="15" t="s">
        <v>40</v>
      </c>
      <c r="G4" s="15" t="s">
        <v>45</v>
      </c>
      <c r="H4" s="15" t="s">
        <v>3</v>
      </c>
      <c r="I4" s="15" t="s">
        <v>46</v>
      </c>
      <c r="J4" s="15" t="s">
        <v>47</v>
      </c>
      <c r="K4" s="15" t="s">
        <v>48</v>
      </c>
      <c r="L4" s="15" t="s">
        <v>4</v>
      </c>
      <c r="M4" s="15" t="s">
        <v>41</v>
      </c>
      <c r="N4" s="15" t="s">
        <v>42</v>
      </c>
      <c r="O4" s="15" t="s">
        <v>49</v>
      </c>
      <c r="P4" s="15" t="s">
        <v>50</v>
      </c>
      <c r="Q4" s="15" t="s">
        <v>51</v>
      </c>
      <c r="R4" s="15" t="s">
        <v>44</v>
      </c>
      <c r="S4" s="15" t="s">
        <v>43</v>
      </c>
      <c r="T4" s="15" t="s">
        <v>52</v>
      </c>
      <c r="U4" s="5"/>
      <c r="V4" s="5" t="s">
        <v>20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purl.oclc.org/ooxml/officeDocument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CE5B1B55FDC6F46992CBD8D384DCF63" ma:contentTypeVersion="12" ma:contentTypeDescription="Create a new document." ma:contentTypeScope="" ma:versionID="7200a18501a48d4b3ca9762442a64a33">
  <xsd:schema xmlns:xsd="http://www.w3.org/2001/XMLSchema" xmlns:xs="http://www.w3.org/2001/XMLSchema" xmlns:p="http://schemas.microsoft.com/office/2006/metadata/properties" xmlns:ns2="79499340-b9cf-4458-9368-33036c1b4dc9" xmlns:ns3="a2187807-d16b-4f26-8c23-1ecdc31f3e2b" targetNamespace="http://schemas.microsoft.com/office/2006/metadata/properties" ma:root="true" ma:fieldsID="e59dc42558bb91799c2fb9ac8203b5e9" ns2:_="" ns3:_="">
    <xsd:import namespace="79499340-b9cf-4458-9368-33036c1b4dc9"/>
    <xsd:import namespace="a2187807-d16b-4f26-8c23-1ecdc31f3e2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Location" minOccurs="0"/>
                <xsd:element ref="ns2:SubmittedtoDatabase_x003f_" minOccurs="0"/>
                <xsd:element ref="ns2:SubmittedtoDatabas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9499340-b9cf-4458-9368-33036c1b4dc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SubmittedtoDatabase_x003f_" ma:index="18" nillable="true" ma:displayName="Submitted to Database?" ma:default="1" ma:format="Dropdown" ma:internalName="SubmittedtoDatabase_x003f_">
      <xsd:simpleType>
        <xsd:restriction base="dms:Boolean"/>
      </xsd:simpleType>
    </xsd:element>
    <xsd:element name="SubmittedtoDatabase" ma:index="19" nillable="true" ma:displayName="Submitted to Database" ma:default="1" ma:format="Dropdown" ma:internalName="SubmittedtoDatabas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2187807-d16b-4f26-8c23-1ecdc31f3e2b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ubmittedtoDatabase_x003f_ xmlns="79499340-b9cf-4458-9368-33036c1b4dc9">true</SubmittedtoDatabase_x003f_>
    <SubmittedtoDatabase xmlns="79499340-b9cf-4458-9368-33036c1b4dc9">true</SubmittedtoDatabase>
  </documentManagement>
</p:properties>
</file>

<file path=customXml/itemProps1.xml><?xml version="1.0" encoding="utf-8"?>
<ds:datastoreItem xmlns:ds="http://purl.oclc.org/ooxml/officeDocument/customXml" ds:itemID="{0F32DFBF-05B3-408F-99BF-332AA9BDADFB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D09DD088-CF7B-4D66-910E-BC012ECD81A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9499340-b9cf-4458-9368-33036c1b4dc9"/>
    <ds:schemaRef ds:uri="a2187807-d16b-4f26-8c23-1ecdc31f3e2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purl.oclc.org/ooxml/officeDocument/customXml" ds:itemID="{4F243EC6-B81F-4247-A7DB-6D53CC39EA3A}">
  <ds:schemaRefs>
    <ds:schemaRef ds:uri="http://purl.org/dc/elements/1.1/"/>
    <ds:schemaRef ds:uri="http://schemas.microsoft.com/office/2006/metadata/properties"/>
    <ds:schemaRef ds:uri="http://schemas.microsoft.com/office/infopath/2007/PartnerControls"/>
    <ds:schemaRef ds:uri="79499340-b9cf-4458-9368-33036c1b4dc9"/>
    <ds:schemaRef ds:uri="http://schemas.microsoft.com/office/2006/documentManagement/types"/>
    <ds:schemaRef ds:uri="http://schemas.openxmlformats.org/package/2006/metadata/core-properties"/>
    <ds:schemaRef ds:uri="http://purl.org/dc/terms/"/>
    <ds:schemaRef ds:uri="a2187807-d16b-4f26-8c23-1ecdc31f3e2b"/>
    <ds:schemaRef ds:uri="http://www.w3.org/XML/1998/namespace"/>
    <ds:schemaRef ds:uri="http://purl.org/dc/dcmitype/"/>
  </ds:schemaRefs>
</ds:datastoreItem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User Interface</vt:lpstr>
      <vt:lpstr>Calculations</vt:lpstr>
      <vt:lpstr>Building Types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Paul Ormond</dc:creator>
  <cp:keywords/>
  <dc:description/>
  <cp:lastModifiedBy>Ormond, Paul (ENE)</cp:lastModifiedBy>
  <cp:revision/>
  <dcterms:created xsi:type="dcterms:W3CDTF">2021-01-29T18:27:48Z</dcterms:created>
  <dcterms:modified xsi:type="dcterms:W3CDTF">2022-01-24T17:38:01Z</dcterms:modified>
  <cp:category/>
  <cp:contentStatus/>
</cp:coreProperties>
</file>

<file path=docProps/custom.xml><?xml version="1.0" encoding="utf-8"?>
<Properties xmlns="http://purl.oclc.org/ooxml/officeDocument/customProperties" xmlns:vt="http://purl.oclc.org/ooxml/officeDocument/docPropsVTypes">
  <property fmtid="{D5CDD505-2E9C-101B-9397-08002B2CF9AE}" pid="2" name="ContentTypeId">
    <vt:lpwstr>0x010100CCE5B1B55FDC6F46992CBD8D384DCF63</vt:lpwstr>
  </property>
</Properties>
</file>