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ersourceenergy.sharepoint.com/teams/ESMPFiling/Shared Documents/General/Financial forecast/"/>
    </mc:Choice>
  </mc:AlternateContent>
  <xr:revisionPtr revIDLastSave="41" documentId="8_{6938AECE-1CFB-458A-94E7-884A2DA66B08}" xr6:coauthVersionLast="47" xr6:coauthVersionMax="47" xr10:uidLastSave="{C0B6F6E1-8EE6-4412-AD8E-B7E3C27A07B1}"/>
  <bookViews>
    <workbookView xWindow="-120" yWindow="-120" windowWidth="29040" windowHeight="15840" xr2:uid="{2EB6D848-305B-495E-AFCC-54C77C3165EE}"/>
  </bookViews>
  <sheets>
    <sheet name="10-Year CAPEX" sheetId="6" r:id="rId1"/>
    <sheet name="Capacity" sheetId="3" state="hidden" r:id="rId2"/>
    <sheet name="CIP2" sheetId="11" state="hidden" r:id="rId3"/>
    <sheet name="CIP" sheetId="4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</externalReferences>
  <definedNames>
    <definedName name="\C">#N/A</definedName>
    <definedName name="\I">#N/A</definedName>
    <definedName name="\K">#N/A</definedName>
    <definedName name="\L">#N/A</definedName>
    <definedName name="\M">#N/A</definedName>
    <definedName name="\N">#N/A</definedName>
    <definedName name="\P">'[1]Summary 0606-1006'!#REF!</definedName>
    <definedName name="\P2">#REF!</definedName>
    <definedName name="\R">#N/A</definedName>
    <definedName name="\S">#N/A</definedName>
    <definedName name="\W">#N/A</definedName>
    <definedName name="\X">#N/A</definedName>
    <definedName name="\Y">#N/A</definedName>
    <definedName name="\Z">#N/A</definedName>
    <definedName name="__________CCR4">[2]B!$M$730</definedName>
    <definedName name="__________CCR5">[2]B!$M$800</definedName>
    <definedName name="__________CCT2">[2]B!$L$501</definedName>
    <definedName name="__________CCT4">[2]B!$K$977</definedName>
    <definedName name="___BOD2">#REF!</definedName>
    <definedName name="___BTU3">#REF!</definedName>
    <definedName name="___CCR4">[3]B!$M$730</definedName>
    <definedName name="___CCR5">[3]B!$M$800</definedName>
    <definedName name="___CCT2">[3]B!$L$501</definedName>
    <definedName name="___CCT4">[3]B!$K$977</definedName>
    <definedName name="___COM93">#N/A</definedName>
    <definedName name="___COM94">#N/A</definedName>
    <definedName name="___COM95">#N/A</definedName>
    <definedName name="___COM96">#N/A</definedName>
    <definedName name="___IND93">#N/A</definedName>
    <definedName name="___IND94">#N/A</definedName>
    <definedName name="___IND95">#N/A</definedName>
    <definedName name="___IND96">#N/A</definedName>
    <definedName name="___RES93">#N/A</definedName>
    <definedName name="___RES94">#N/A</definedName>
    <definedName name="___RES95">#N/A</definedName>
    <definedName name="___RES96">#N/A</definedName>
    <definedName name="___REV2">#REF!</definedName>
    <definedName name="___REV4">#REF!</definedName>
    <definedName name="___SRR93">#N/A</definedName>
    <definedName name="___SRR94">#N/A</definedName>
    <definedName name="___SRR95">#N/A</definedName>
    <definedName name="___SRR96">#N/A</definedName>
    <definedName name="__123Graph_A" hidden="1">[4]Annual!$O$12:$O$18</definedName>
    <definedName name="__123Graph_B" hidden="1">[4]Annual!$O$46:$O$52</definedName>
    <definedName name="__123Graph_D" hidden="1">[4]Annual!$O$80:$O$86</definedName>
    <definedName name="__123Graph_X" hidden="1">[4]Annual!$C$80:$C$86</definedName>
    <definedName name="__2000">#REF!</definedName>
    <definedName name="__2001_RO19">#REF!</definedName>
    <definedName name="__2009_Spend_Jan_Dec_with_Classifications">#REF!</definedName>
    <definedName name="__BOD2">#REF!</definedName>
    <definedName name="__BTU3">#REF!</definedName>
    <definedName name="__CAP2">#REF!</definedName>
    <definedName name="__CCR4">[3]B!$M$730</definedName>
    <definedName name="__CCR5">[3]B!$M$800</definedName>
    <definedName name="__CCT2">[3]B!$L$501</definedName>
    <definedName name="__CCT4">[3]B!$K$977</definedName>
    <definedName name="__clp2">#REF!</definedName>
    <definedName name="__coc2">#REF!</definedName>
    <definedName name="__COM93">#N/A</definedName>
    <definedName name="__COM94">#N/A</definedName>
    <definedName name="__COM95">#N/A</definedName>
    <definedName name="__COM96">#N/A</definedName>
    <definedName name="__FDS_HYPERLINK_TOGGLE_STATE__" hidden="1">"ON"</definedName>
    <definedName name="__FDS_UNIQUE_RANGE_ID_GENERATOR_COUNTER" hidden="1">1</definedName>
    <definedName name="__hpe1">#REF!</definedName>
    <definedName name="__hpe2">#REF!</definedName>
    <definedName name="__hwp1">#REF!</definedName>
    <definedName name="__hwp2">#REF!</definedName>
    <definedName name="__IND93">#N/A</definedName>
    <definedName name="__IND94">#N/A</definedName>
    <definedName name="__IND95">#N/A</definedName>
    <definedName name="__IND96">#N/A</definedName>
    <definedName name="__pbo2">#REF!</definedName>
    <definedName name="__RES93">#N/A</definedName>
    <definedName name="__RES94">#N/A</definedName>
    <definedName name="__RES95">#N/A</definedName>
    <definedName name="__RES96">#N/A</definedName>
    <definedName name="__REV2">#REF!</definedName>
    <definedName name="__REV4">#REF!</definedName>
    <definedName name="__SRR93">#N/A</definedName>
    <definedName name="__SRR94">#N/A</definedName>
    <definedName name="__SRR95">#N/A</definedName>
    <definedName name="__SRR96">#N/A</definedName>
    <definedName name="__TPG804">[5]INALLOC!#REF!</definedName>
    <definedName name="_1_1_08">#REF!</definedName>
    <definedName name="_1_2000">#REF!</definedName>
    <definedName name="_10_1_07">#REF!</definedName>
    <definedName name="_1Q_08">#REF!</definedName>
    <definedName name="_1Q005">#REF!</definedName>
    <definedName name="_1Q03">#REF!</definedName>
    <definedName name="_1Q04">#REF!</definedName>
    <definedName name="_1Q05">#REF!</definedName>
    <definedName name="_1Q06">#REF!</definedName>
    <definedName name="_1Q07">#REF!</definedName>
    <definedName name="_1Q08">#REF!</definedName>
    <definedName name="_2">#REF!</definedName>
    <definedName name="_2_2001_RO19">#REF!</definedName>
    <definedName name="_2000">#REF!</definedName>
    <definedName name="_2001_RO19">#REF!</definedName>
    <definedName name="_2009_Spend_Jan_Dec_with_Classifications">#REF!</definedName>
    <definedName name="_2ANALYSIS2">#REF!</definedName>
    <definedName name="_2Q03">#REF!</definedName>
    <definedName name="_2Q04">#REF!</definedName>
    <definedName name="_2Q05">#REF!</definedName>
    <definedName name="_2Q06">#REF!</definedName>
    <definedName name="_2Q07">#REF!</definedName>
    <definedName name="_2Q08">#REF!</definedName>
    <definedName name="_3">#REF!</definedName>
    <definedName name="_3_2009_Spend_Jan_Dec_with_Classifications">#REF!</definedName>
    <definedName name="_3ANALYSIS2">#REF!</definedName>
    <definedName name="_3Q03">#REF!</definedName>
    <definedName name="_3Q04">#REF!</definedName>
    <definedName name="_3Q05">#REF!</definedName>
    <definedName name="_3Q06">#REF!</definedName>
    <definedName name="_3Q07">#REF!</definedName>
    <definedName name="_3Q08">#REF!</definedName>
    <definedName name="_4ANALYSIS2">#REF!</definedName>
    <definedName name="_4Q03">#REF!</definedName>
    <definedName name="_4Q04">#REF!</definedName>
    <definedName name="_4Q05">#REF!</definedName>
    <definedName name="_4Q06">#REF!</definedName>
    <definedName name="_4Q07">#REF!</definedName>
    <definedName name="_4Q08">#REF!</definedName>
    <definedName name="_aaa1">#REF!</definedName>
    <definedName name="_aaa2">#REF!</definedName>
    <definedName name="_APR2">#REF!</definedName>
    <definedName name="_AUG2">#REF!</definedName>
    <definedName name="_bal1">#REF!</definedName>
    <definedName name="_bdm.098F80E04181402E8958F6A4456D5345.edm" hidden="1">[6]McDermott!$A:$IV</definedName>
    <definedName name="_bdm.18A8D99F01ED46E0ACA73C01FC2E48EC.edm" hidden="1">#REF!</definedName>
    <definedName name="_bdm.402CFD5F0E5B4736A128B3318F50C660.edm" hidden="1">#REF!</definedName>
    <definedName name="_bdm.50C643FE2A004F1188F453C954A7ED50.edm" hidden="1">#REF!</definedName>
    <definedName name="_bdm.520F574DCFFF11D6B661000347B6BAD9.edm" hidden="1">#REF!</definedName>
    <definedName name="_bdm.544CDFFC17104BA88AACE01B00334AAA.edm" hidden="1">#REF!</definedName>
    <definedName name="_bdm.6404D861F575476CA11AC87AF925F5E4.edm" hidden="1">[7]XTO!$A:$IV</definedName>
    <definedName name="_bdm.6B9871C8B6754C2694A8D7B61345F46A.edm" hidden="1">#REF!</definedName>
    <definedName name="_bdm.729A8CFFA3324ABDA17227DCD15399EB.edm" hidden="1">[6]ConocoPhillips!$A:$IV</definedName>
    <definedName name="_bdm.9EA39FAFF24E41C791FFA7CFF2F72700.edm" hidden="1">#REF!</definedName>
    <definedName name="_bdm.A3B74CFC3AEC4334923AD1611F40F135.edm" hidden="1">'[7]Kinder Morgan'!$A:$IV</definedName>
    <definedName name="_bdm.BB5257384F354FB0A366E7A3DE83E499.edm" hidden="1">#REF!</definedName>
    <definedName name="_bdm.C9D4FAB2E1A441B493473DF0F0C3B355.edm" hidden="1">[6]ONEOK!$A:$IV</definedName>
    <definedName name="_bdm.CEC78E23E7D84255B253927A967BA781.edm" hidden="1">'[6]Enterprise Products'!$A:$IV</definedName>
    <definedName name="_bdm.D4C48A3983EA49B29D5DCADA5EC3D12B.edm" hidden="1">[6]Apache!$A:$IV</definedName>
    <definedName name="_bdm.E2B7A064C70545BDB46BDB87A58DB737.edm" hidden="1">#REF!</definedName>
    <definedName name="_bdm.E992BA4F23BD4BED974F5E947BCD2CBA.edm" hidden="1">[6]Valero!$A:$IV</definedName>
    <definedName name="_bdm.EBD6799B2E80448FBA1CA1E9CE85DE23.edm" hidden="1">#REF!</definedName>
    <definedName name="_bdm.F3584E8F28C64E908F9B9892F088A96B.edm" hidden="1">#REF!</definedName>
    <definedName name="_bdm.FastTrackBookmark.10_29_2008_6_17_06_PM.edm" hidden="1">'[8]Earnings Contribution '!#REF!</definedName>
    <definedName name="_BOD2">#REF!</definedName>
    <definedName name="_BTU3">#REF!</definedName>
    <definedName name="_C93">#N/A</definedName>
    <definedName name="_C94">#N/A</definedName>
    <definedName name="_C95">#N/A</definedName>
    <definedName name="_C96">#N/A</definedName>
    <definedName name="_CAP2">#REF!</definedName>
    <definedName name="_CCR4">[3]B!$M$730</definedName>
    <definedName name="_CCR5">[3]B!$M$800</definedName>
    <definedName name="_CCT2">[3]B!$L$501</definedName>
    <definedName name="_CCT4">[3]B!$K$977</definedName>
    <definedName name="_CLI1">#REF!</definedName>
    <definedName name="_CLI10">#REF!</definedName>
    <definedName name="_CLI2">#REF!</definedName>
    <definedName name="_clp2">#REF!</definedName>
    <definedName name="_coc2">#REF!</definedName>
    <definedName name="_COM93">#N/A</definedName>
    <definedName name="_COM94">#N/A</definedName>
    <definedName name="_COM95">#N/A</definedName>
    <definedName name="_COM96">#N/A</definedName>
    <definedName name="_DEC2">#REF!</definedName>
    <definedName name="_FEB2">#REF!</definedName>
    <definedName name="_Fill" hidden="1">#REF!</definedName>
    <definedName name="_xlnm._FilterDatabase" localSheetId="1" hidden="1">Capacity!$A$6:$Y$39</definedName>
    <definedName name="_xlnm._FilterDatabase" localSheetId="2" hidden="1">'CIP2'!$A$6:$Z$48</definedName>
    <definedName name="_hpe1">#REF!</definedName>
    <definedName name="_hpe2">#REF!</definedName>
    <definedName name="_hwp1">#REF!</definedName>
    <definedName name="_hwp2">#REF!</definedName>
    <definedName name="_inc1">#REF!</definedName>
    <definedName name="_IND93">#N/A</definedName>
    <definedName name="_IND94">#N/A</definedName>
    <definedName name="_IND95">#N/A</definedName>
    <definedName name="_IND96">#N/A</definedName>
    <definedName name="_MAR2">#REF!</definedName>
    <definedName name="_MAY2">#REF!</definedName>
    <definedName name="_OM1">#REF!</definedName>
    <definedName name="_om2">[9]OMD!$A$2:$AI$3731</definedName>
    <definedName name="_Order1" hidden="1">255</definedName>
    <definedName name="_Order2" hidden="1">255</definedName>
    <definedName name="_pbo2">#REF!</definedName>
    <definedName name="_R">#N/A</definedName>
    <definedName name="_R1993">#N/A</definedName>
    <definedName name="_R93">#N/A</definedName>
    <definedName name="_R94">#N/A</definedName>
    <definedName name="_R95">#N/A</definedName>
    <definedName name="_R96">#N/A</definedName>
    <definedName name="_Regression_Int">1</definedName>
    <definedName name="_RES93">#N/A</definedName>
    <definedName name="_RES94">#N/A</definedName>
    <definedName name="_RES95">#N/A</definedName>
    <definedName name="_RES96">#N/A</definedName>
    <definedName name="_REV2">#REF!</definedName>
    <definedName name="_REV4">#REF!</definedName>
    <definedName name="_SEP2">#REF!</definedName>
    <definedName name="_SRR93">#N/A</definedName>
    <definedName name="_SRR94">#N/A</definedName>
    <definedName name="_SRR95">#N/A</definedName>
    <definedName name="_SRR96">#N/A</definedName>
    <definedName name="_TPG804">[10]INALLOC!#REF!</definedName>
    <definedName name="a">#REF!</definedName>
    <definedName name="aa">#REF!</definedName>
    <definedName name="aaa">'[11]2007 '!$A$11:$B$109</definedName>
    <definedName name="aaaaa">#REF!</definedName>
    <definedName name="AC_YTD" comment="Denne kode bruges til, at lave en Year To Date graf">AVERAGE(OFFSET([12]Workload!$AC$3,0,0,[12]Workload!$V$1))</definedName>
    <definedName name="AccessDatabase" hidden="1">"S:\SHARED\HUMANRES\EXCEL.97\Job Tracking\Req input form.mdb"</definedName>
    <definedName name="Acquiror">'[13]Merger Input'!$B$7</definedName>
    <definedName name="admin">#REF!</definedName>
    <definedName name="AESInt">[14]Debt_interest!#REF!</definedName>
    <definedName name="AGENCIES_OLD4">#REF!</definedName>
    <definedName name="Agency">#REF!</definedName>
    <definedName name="AgencyGas">[15]Gas_Rating_Analysis!$B$13</definedName>
    <definedName name="AgencyKI">#REF!</definedName>
    <definedName name="AgencyKIGas">[15]Gas_Rating_Analysis!$D$33</definedName>
    <definedName name="agencylist">#REF!</definedName>
    <definedName name="AgencyRating">#REF!</definedName>
    <definedName name="AgencyRatingGas">[15]Gas_Rating_Analysis!$B$15</definedName>
    <definedName name="aLENCO">'[16]Oil&amp;Gas Compare'!$DX$148</definedName>
    <definedName name="allBonds">#REF!</definedName>
    <definedName name="Alloc_CAU">#REF!</definedName>
    <definedName name="Alloc_Percent">#REF!</definedName>
    <definedName name="alloc1">#REF!</definedName>
    <definedName name="alloc1999">#REF!</definedName>
    <definedName name="alloc2">#REF!</definedName>
    <definedName name="allocations">#REF!</definedName>
    <definedName name="Amount1">#REF!</definedName>
    <definedName name="amt">'[17]Page 1'!$N$3:$N$1284</definedName>
    <definedName name="Anadarko">'[16]Oil&amp;Gas Compare'!$BF$148</definedName>
    <definedName name="ANALYSIS">#REF!</definedName>
    <definedName name="ANALYSIS2">#REF!</definedName>
    <definedName name="anscount">1</definedName>
    <definedName name="APBOCols">'[18]Quarterly Cost Accruals - Calc'!#REF!</definedName>
    <definedName name="APBOLossFactor">'[19]MedV Inputs'!$B$19</definedName>
    <definedName name="APBOOLD">#REF!</definedName>
    <definedName name="APR_1ST_QTR_PROJ">[20]May!#REF!</definedName>
    <definedName name="APR_CURR_PROJ">[20]May!#REF!</definedName>
    <definedName name="APR_QTLY">[20]May!#REF!</definedName>
    <definedName name="APRIL">#REF!</definedName>
    <definedName name="AREA75">#REF!</definedName>
    <definedName name="AREAS">#REF!</definedName>
    <definedName name="AROA_NonUnion17">[21]Assumptions!$F$11</definedName>
    <definedName name="AROA_Union17">[21]Assumptions!$F$12</definedName>
    <definedName name="AS2DocOpenMode">"AS2DocumentBrowse"</definedName>
    <definedName name="AS2NamedRange">3</definedName>
    <definedName name="AS2ReportLS">1</definedName>
    <definedName name="AS2SyncStepLS">0</definedName>
    <definedName name="AS2VersionLS">300</definedName>
    <definedName name="AsOfMonthText">[22]Input!$B$6</definedName>
    <definedName name="ASSET">#REF!</definedName>
    <definedName name="ASSET_OLD">#REF!</definedName>
    <definedName name="ASSETMAN">#REF!</definedName>
    <definedName name="Assets05">#REF!</definedName>
    <definedName name="ASSUMPT">#REF!</definedName>
    <definedName name="AUGADJ">#REF!</definedName>
    <definedName name="AUGUST">#REF!</definedName>
    <definedName name="AUTO_OLD">#REF!</definedName>
    <definedName name="b">[23]Electric!$A$1:$J$37</definedName>
    <definedName name="Baker">'[16]Oil&amp;Gas Compare'!$BI$148</definedName>
    <definedName name="bal">#REF!</definedName>
    <definedName name="Banks">#REF!</definedName>
    <definedName name="BANKS_OLD">#REF!</definedName>
    <definedName name="BASE_YEAR">#REF!</definedName>
    <definedName name="BASEYEAR">#REF!</definedName>
    <definedName name="BASIC">#REF!</definedName>
    <definedName name="bbb">#REF!</definedName>
    <definedName name="BC_TAG">#REF!</definedName>
    <definedName name="Beauregard">"Check Box 1"</definedName>
    <definedName name="BECO">#REF!</definedName>
    <definedName name="BETGassets">[24]BETG!$A$52:$P$91:'[24]NSTAR Electric'!$Q$210</definedName>
    <definedName name="BG_Del">15</definedName>
    <definedName name="BG_Ins">4</definedName>
    <definedName name="BG_Mod">6</definedName>
    <definedName name="BLPH1" hidden="1">'[17]DATA(don''t touch)'!$Y$47</definedName>
    <definedName name="BLPH10" hidden="1">'[25]Rates for Swap Graph'!$Q$4</definedName>
    <definedName name="BLPH11" hidden="1">'[25]Rates for Swap Graph'!$T$4</definedName>
    <definedName name="BLPH12" hidden="1">'[25]Rates for Swap Graph'!$K$4</definedName>
    <definedName name="BLPH13" hidden="1">'[25]Rates for Swap Graph'!$N$4</definedName>
    <definedName name="BLPH14" hidden="1">'[25]Rates for Swap Graph'!$D$4</definedName>
    <definedName name="BLPH15" hidden="1">'[25]Rates for Swap Graph'!$G$4</definedName>
    <definedName name="BLPH2" hidden="1">'[17]DATA(don''t touch)'!$Y$48</definedName>
    <definedName name="BLPH3" hidden="1">'[17]DATA(don''t touch)'!$Y$49</definedName>
    <definedName name="BLPH4" hidden="1">#REF!</definedName>
    <definedName name="BLPH5" hidden="1">[26]Tr!#REF!</definedName>
    <definedName name="BLPH6" hidden="1">[26]Tr!#REF!</definedName>
    <definedName name="BLPH7" hidden="1">'[25]Rates for Swap Graph'!$Z$4</definedName>
    <definedName name="BLPH8" hidden="1">'[25]Rates for Swap Graph'!$AC$4</definedName>
    <definedName name="BLPH9" hidden="1">'[25]Rates for Swap Graph'!$AF$4</definedName>
    <definedName name="BOD">#REF!</definedName>
    <definedName name="bondTicker">[27]inputSpreads!$B$35:$D$662</definedName>
    <definedName name="BookType">1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S">#REF!</definedName>
    <definedName name="BTURATIO">#REF!</definedName>
    <definedName name="budget">#REF!</definedName>
    <definedName name="budresource">'[28]budgeted resource'!$A$1:$F$74</definedName>
    <definedName name="budsales">'[29]BUD SALES'!$A$4:$D$57</definedName>
    <definedName name="budsalesdata">'[29]BUD SALES'!$E$4:$S$57</definedName>
    <definedName name="CA">#REF!</definedName>
    <definedName name="cad">#REF!</definedName>
    <definedName name="calculation">#REF!</definedName>
    <definedName name="CALENDAR">#REF!</definedName>
    <definedName name="CALLOC">#N/A</definedName>
    <definedName name="CambrInt">[14]Debt_interest!#REF!</definedName>
    <definedName name="CapacityCol">3</definedName>
    <definedName name="CapCostCol">38</definedName>
    <definedName name="CapVarCLP">'[30]CL&amp;P Capital'!$M$40</definedName>
    <definedName name="CapVarPSNH">'[31]PSNH Capital'!#REF!</definedName>
    <definedName name="CapVarWMECO">'[31]WMECO Capital'!#REF!</definedName>
    <definedName name="CapVarYankee">'[31]YGSCO Capital'!#REF!</definedName>
    <definedName name="CapYEvarCLP">#REF!</definedName>
    <definedName name="CapYEvarOther">#REF!</definedName>
    <definedName name="CapYEvarPSN">#REF!</definedName>
    <definedName name="CapYEvarWME">#REF!</definedName>
    <definedName name="CapYEvarYAN">#REF!</definedName>
    <definedName name="CapYtdvarCLP">#REF!</definedName>
    <definedName name="CapYtdvarOther">#REF!</definedName>
    <definedName name="CapYtdvarPSN">#REF!</definedName>
    <definedName name="CapYtdvarWME">#REF!</definedName>
    <definedName name="CapYtdvarYAN">#REF!</definedName>
    <definedName name="cash1">#REF!</definedName>
    <definedName name="cash2">#REF!</definedName>
    <definedName name="CB">#REF!</definedName>
    <definedName name="cb_sChart11EC66CE_opts">"1, 4, 1, False, 2, True, False, , 0, False, False, 1, 1"</definedName>
    <definedName name="cb_sChart11EC6834_opts">"1, 1, 1, False, 2, True, False, , 0, False, False, 1, 1"</definedName>
    <definedName name="cb_sChart11EC73EA_opts">"1, 1, 1, False, 2, True, False, , 0, False, False, 1, 1"</definedName>
    <definedName name="cb_sChart12595BBC_opts">"1, 1, 1, False, 2, True, False, , 0, False, False, 2, 2"</definedName>
    <definedName name="cb_sChart12595E44_opts">"1, 3, 1, False, 2, True, False, , 0, True, False, 2, 2"</definedName>
    <definedName name="cb_sChart13A84834_opts">"1, 1, 1, False, 2, True, False, , 0, False, False, 1, 1"</definedName>
    <definedName name="cb_sChart170D16EF_opts">"1, 1, 1, False, 2, True, False, , 0, False, False, 2, 2"</definedName>
    <definedName name="cb_sChart171CA8D9_opts">"1, 5, 1, False, 2, True, False, , 0, False, True, 1, 1"</definedName>
    <definedName name="cb_sChart171CB037_opts">"1, 5, 1, False, 2, True, False, , 0, False, True, 1, 1"</definedName>
    <definedName name="cb_sChart171CD2E5_opts">"1, 5, 1, False, 2, True, False, , 0, False, True, 1, 1"</definedName>
    <definedName name="cb_sChart1BF31CAA_opts">"1, 9, 1, False, 2, False, False, , 0, False, True, 1, 1"</definedName>
    <definedName name="cb_sChart1BF41B6E_opts">"1, 9, 1, False, 2, False, False, , 0, False, True, 1, 1"</definedName>
    <definedName name="cb_sChartBDA8BAB_opts">"1, 1, 1, False, 2, True, False, , 0, False, False, 1, 1"</definedName>
    <definedName name="cb_sChartBDAC1EC_opts">"1, 1, 1, False, 2, False, False, , 0, False, False, 1, 1"</definedName>
    <definedName name="cb_sChartBDAC318_opts">"1, 1, 1, False, 2, True, False, , 0, False, False, 1, 1"</definedName>
    <definedName name="cb_sChartBDACFD8_opts">"1, 1, 1, False, 2, True, False, , 0, False, False, 1, 1"</definedName>
    <definedName name="cb_sChartE677E58_opts">"1, 1, 1, False, 2, True, False, , 0, False, False, 1, 1"</definedName>
    <definedName name="CBREV">#N/A</definedName>
    <definedName name="CBREV1">#N/A</definedName>
    <definedName name="CBWorkbookPriority">-425408519</definedName>
    <definedName name="ccc">#REF!</definedName>
    <definedName name="ccccdata">#REF!</definedName>
    <definedName name="CD">#REF!</definedName>
    <definedName name="CENCOM">#N/A</definedName>
    <definedName name="CENIND">#N/A</definedName>
    <definedName name="CENRES">#N/A</definedName>
    <definedName name="CENRET">#N/A</definedName>
    <definedName name="CENSTL">#N/A</definedName>
    <definedName name="CF">#REF!</definedName>
    <definedName name="CFM_MAP">'[32]CFM MAP'!$A$2:$B$1200</definedName>
    <definedName name="CFO_Yr_to_Yr">#REF!</definedName>
    <definedName name="CFO_Yr_to_Yr_Table_5">#REF!</definedName>
    <definedName name="CFREV">#N/A</definedName>
    <definedName name="cgl" hidden="1">{#N/A,#N/A,FALSE,"GLDwnLoad"}</definedName>
    <definedName name="cgl_1" hidden="1">{#N/A,#N/A,FALSE,"GLDwnLoad"}</definedName>
    <definedName name="cgl_1_1" hidden="1">{#N/A,#N/A,FALSE,"GLDwnLoad"}</definedName>
    <definedName name="cgl_1_2" hidden="1">{#N/A,#N/A,FALSE,"GLDwnLoad"}</definedName>
    <definedName name="cgl_1_3" hidden="1">{#N/A,#N/A,FALSE,"GLDwnLoad"}</definedName>
    <definedName name="cgl_1_4" hidden="1">{#N/A,#N/A,FALSE,"GLDwnLoad"}</definedName>
    <definedName name="cgl_2" hidden="1">{#N/A,#N/A,FALSE,"GLDwnLoad"}</definedName>
    <definedName name="cgl_3" hidden="1">{#N/A,#N/A,FALSE,"GLDwnLoad"}</definedName>
    <definedName name="cgl_4" hidden="1">{#N/A,#N/A,FALSE,"GLDwnLoad"}</definedName>
    <definedName name="cgl_5" hidden="1">{#N/A,#N/A,FALSE,"GLDwnLoad"}</definedName>
    <definedName name="CGREV">#N/A</definedName>
    <definedName name="ChartDrive">#REF!</definedName>
    <definedName name="Check_Toggle">#REF!</definedName>
    <definedName name="ches">'[16]Oil&amp;Gas Compare'!$DL$148</definedName>
    <definedName name="Chevron">'[16]Oil&amp;Gas Compare'!$BO$148</definedName>
    <definedName name="CISREV">[10]EXALLOC!#REF!</definedName>
    <definedName name="CL_P__11____Distribution">"PSC2010"</definedName>
    <definedName name="CLIENT">#REF!</definedName>
    <definedName name="CLM">#REF!</definedName>
    <definedName name="clpcoc">#REF!</definedName>
    <definedName name="clpcoc2">#REF!</definedName>
    <definedName name="CLPDISC">#REF!</definedName>
    <definedName name="CLPECD">#REF!</definedName>
    <definedName name="CLPHFB">'[33]Health Curtailment'!$C$6</definedName>
    <definedName name="CLPHNB">'[33]Health Curtailment'!$D$6</definedName>
    <definedName name="CLPHRed">'[33]FS - Health'!$H$5</definedName>
    <definedName name="CLPHSB">'[33]Health Curtailment'!$E$7</definedName>
    <definedName name="CLPHSC">'[33]SC(G) - Health'!$B$5</definedName>
    <definedName name="CLPINC">#REF!</definedName>
    <definedName name="CLPLFB">'[33]Life Curtailment'!$C$6</definedName>
    <definedName name="CLPLNB">'[33]Life Curtailment'!$D$6</definedName>
    <definedName name="CLPLRed">'[33]FS - Life'!$H$5</definedName>
    <definedName name="CLPLSB">'[33]Life Curtailment'!$E$7</definedName>
    <definedName name="CLPLSC">'[33]SC(G) - Life'!$B$5</definedName>
    <definedName name="CLPNIHeader">'[34]CL&amp;P Dist Earnings'!$A$46</definedName>
    <definedName name="CLPRecHeader">'[34]CL&amp;P Dist Earnings'!$A$3</definedName>
    <definedName name="CLPRevRT">'[31]CL&amp;P Dist Earnings'!#REF!</definedName>
    <definedName name="CLPSec1">#REF!</definedName>
    <definedName name="CLPSec2">#REF!</definedName>
    <definedName name="CLPSec3">#REF!</definedName>
    <definedName name="CLPSec4">#REF!</definedName>
    <definedName name="CLPSec5">#REF!</definedName>
    <definedName name="CLPSec6">#REF!</definedName>
    <definedName name="coc">#REF!</definedName>
    <definedName name="COG">#REF!</definedName>
    <definedName name="cols">'[18]Quarterly Cost Accruals - Calc'!#REF!</definedName>
    <definedName name="Combined_Vendor_Spend_2008">#REF!</definedName>
    <definedName name="COMC">#N/A</definedName>
    <definedName name="ComElecInt">[14]Debt_interest!#REF!</definedName>
    <definedName name="CommElecInt">[14]Debt_interest!#REF!</definedName>
    <definedName name="COMMOD">#REF!</definedName>
    <definedName name="company">'[35]06_DomesticAll'!#REF!</definedName>
    <definedName name="CompanyCodes">'[36]New and Terminated Employees'!$T$1:$T$11</definedName>
    <definedName name="companylist">OFFSET('[15]List of Cos.'!$A$2,0,0,COUNTA('[15]List of Cos.'!$A$1:$A$65536)-1,2)</definedName>
    <definedName name="companylist1">#REF!</definedName>
    <definedName name="CompanyName">[37]Assumptions!$B$8</definedName>
    <definedName name="COMPARE">#REF!</definedName>
    <definedName name="comps">'[38]Trading Comps'!$A$27:$AS$36</definedName>
    <definedName name="ConditionCol">39</definedName>
    <definedName name="Consumers_Energy">[39]banks!#REF!</definedName>
    <definedName name="Contacts">#REF!</definedName>
    <definedName name="CONV">#REF!</definedName>
    <definedName name="COP">'[16]Oil&amp;Gas Compare'!$BN$148</definedName>
    <definedName name="CountDriver">#REF!</definedName>
    <definedName name="CovHdr">[40]Cover!$A$17</definedName>
    <definedName name="CSAL">#N/A</definedName>
    <definedName name="CSISEXPR">[10]INALLOC!#REF!</definedName>
    <definedName name="CTREV">#N/A</definedName>
    <definedName name="cur">'[17]Page 1'!$P$3:$P$1284</definedName>
    <definedName name="CURMO">#REF!</definedName>
    <definedName name="CustG0Actual">#REF!</definedName>
    <definedName name="CUSTLDEX">[10]EXALLOC!#REF!</definedName>
    <definedName name="CUSTLINT">[10]EXALLOC!#REF!</definedName>
    <definedName name="Customers">#REF!</definedName>
    <definedName name="CustR1Actual">#REF!</definedName>
    <definedName name="CUTS">#REF!</definedName>
    <definedName name="CWIP">#REF!</definedName>
    <definedName name="CYInputs">#REF!</definedName>
    <definedName name="CYInputsF109">#REF!</definedName>
    <definedName name="CYvalues">'[41]CY Inputs'!$A$1:$N$131</definedName>
    <definedName name="d">[23]Electric!$A$39:$I$83</definedName>
    <definedName name="d_rate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386A">[10]EXALLOC!#REF!</definedName>
    <definedName name="DA804NF">[10]EXALLOC!#REF!</definedName>
    <definedName name="data">#REF!</definedName>
    <definedName name="Data_Area_345_KV">#REF!</definedName>
    <definedName name="Data_Area_Coops">#REF!</definedName>
    <definedName name="Data_Area_Energy_Effic">#REF!</definedName>
    <definedName name="Data_Area_New_Hires">#REF!</definedName>
    <definedName name="Data_Area_Staffing_Representation">#REF!</definedName>
    <definedName name="Data_Validation_NPS_Month">[42]NSTAR_Complement!#REF!</definedName>
    <definedName name="DATA2">[9]DLOAD!$A$6:$AI$1725</definedName>
    <definedName name="data2009">'[43]jan 2009 data'!$A$1:$D$13118</definedName>
    <definedName name="_xlnm.Database">#REF!</definedName>
    <definedName name="Day">#REF!</definedName>
    <definedName name="DAYs">[44]A!$Q$60</definedName>
    <definedName name="DCFMC">#REF!</definedName>
    <definedName name="DCFNC">#REF!</definedName>
    <definedName name="DCP">'[16]Oil&amp;Gas Compare'!$BT$148</definedName>
    <definedName name="ddd">#REF!</definedName>
    <definedName name="Deals">[39]banks!#REF!</definedName>
    <definedName name="DECEMBER">#REF!</definedName>
    <definedName name="Decisions">1</definedName>
    <definedName name="defsvcdef1999">#REF!</definedName>
    <definedName name="Depr_Life">'[45]T&amp;D Split Substation Summary'!$B$39</definedName>
    <definedName name="DETAIL">#REF!</definedName>
    <definedName name="Detail_IS">#REF!</definedName>
    <definedName name="Detail_Titles">#REF!</definedName>
    <definedName name="Devon">'[16]Oil&amp;Gas Compare'!$BU$148</definedName>
    <definedName name="Disb_File">[19]Inputs!$B$46</definedName>
    <definedName name="Disb04b">'[46]ER Disb Summary'!$A$2:$D$22</definedName>
    <definedName name="DiscDate">#REF!</definedName>
    <definedName name="Discount_Rate">[18]Inputs!$B$19</definedName>
    <definedName name="DiscountRate1">[18]Inputs!$C$19</definedName>
    <definedName name="DiscountRate2">[19]Inputs!$E$19</definedName>
    <definedName name="DiscountRate3">[19]Inputs!$F$19</definedName>
    <definedName name="DiscountRate4">[19]Inputs!$G$19</definedName>
    <definedName name="Disct1">[47]Inputs!$B$3</definedName>
    <definedName name="Disct2">[47]Inputs!$B$4</definedName>
    <definedName name="Disct3">[47]Inputs!$B$5</definedName>
    <definedName name="Disct4">[47]Inputs!$B$6</definedName>
    <definedName name="Disct5">[47]Inputs!$B$7</definedName>
    <definedName name="disct6">[47]Inputs!$B$8</definedName>
    <definedName name="disct7">[47]Inputs!$B$9</definedName>
    <definedName name="DispT1">#REF!</definedName>
    <definedName name="DocType">Word</definedName>
    <definedName name="domestic">#REF!</definedName>
    <definedName name="dr">'[48]Forecast 2010 Expense'!$B$42</definedName>
    <definedName name="drate_current">[49]Inputs!$B$2</definedName>
    <definedName name="Drate17">[21]Assumptions!$F$8</definedName>
    <definedName name="Drawn">#REF!</definedName>
    <definedName name="dsbvg">#REF!</definedName>
    <definedName name="dsint1999">#REF!</definedName>
    <definedName name="dt">Word</definedName>
    <definedName name="E_P">#REF!</definedName>
    <definedName name="EASCOM">#N/A</definedName>
    <definedName name="EASIND">#N/A</definedName>
    <definedName name="EASRES">#N/A</definedName>
    <definedName name="EAssets04">#REF!</definedName>
    <definedName name="EASSTL">#N/A</definedName>
    <definedName name="EASTERN">#N/A</definedName>
    <definedName name="EASTOT">#N/A</definedName>
    <definedName name="EE_Lookup_Coops">#REF!</definedName>
    <definedName name="eee">#REF!</definedName>
    <definedName name="efloat">#REF!</definedName>
    <definedName name="ElectricList">#REF!</definedName>
    <definedName name="ElectricList1">#REF!</definedName>
    <definedName name="ElectricPBODuration">[50]Results!$B$52</definedName>
    <definedName name="ElectricSCDuration">[50]Results!$B$53</definedName>
    <definedName name="Employers">[51]Employers!$A$1:$B$22</definedName>
    <definedName name="EndDate">#REF!</definedName>
    <definedName name="EndDates">#REF!</definedName>
    <definedName name="Enterprise">'[16]Oil&amp;Gas Compare'!$CB$148</definedName>
    <definedName name="entity">'[52]2016 N99 rates '!$A$4:$AL$4</definedName>
    <definedName name="EP">#REF!</definedName>
    <definedName name="EQUITY">#REF!</definedName>
    <definedName name="ER_ByCompany">'[53]Allocation Summary'!$A$43:$I$57</definedName>
    <definedName name="ERContribs_ByCompany">'[53]Allocation Summary'!$A$146:$I$160</definedName>
    <definedName name="ERNum">'[19]Final YED Exhibits'!$F$4</definedName>
    <definedName name="eroablended">#REF!</definedName>
    <definedName name="EROAnu">#REF!</definedName>
    <definedName name="EROAunion">#REF!</definedName>
    <definedName name="EssLatest">"Jan"</definedName>
    <definedName name="EssSamplingValue">100</definedName>
    <definedName name="EUR">#REF!</definedName>
    <definedName name="EURIBOR">#REF!</definedName>
    <definedName name="euro_x">#REF!</definedName>
    <definedName name="eurod">#REF!</definedName>
    <definedName name="ev.Calculation">-4135</definedName>
    <definedName name="ev.Initialized">FALSE</definedName>
    <definedName name="EXCSTPRORATE">#REF!</definedName>
    <definedName name="Exec_View_Locations">'[54]Loc Msr LkUp'!$A$1:$B$2000</definedName>
    <definedName name="Exec_View_Measures">'[54]Loc Msr LkUp'!$D$1:$E$2000</definedName>
    <definedName name="exp">#REF!</definedName>
    <definedName name="expense2004byperson">#REF!</definedName>
    <definedName name="Expense2005">#REF!</definedName>
    <definedName name="F3_YTD" comment="Denne kode bruges til, at lave en Year To Date graf">AVERAGE(OFFSET([12]Workload!$AA$3,0,0,[12]Workload!$V$1))</definedName>
    <definedName name="FAS1062010Exp">'[19]2011 FAS 106 Expense'!$A$5:$U$345</definedName>
    <definedName name="FAS106Cols">'[18]Quarterly Cost Accruals - Calc'!#REF!</definedName>
    <definedName name="FAS106Rows">'[18]Quarterly Cost Accruals - Calc'!#REF!</definedName>
    <definedName name="FAS109_RangeNames">#REF!</definedName>
    <definedName name="faxno">'[35]06_DomesticAll'!#REF!</definedName>
    <definedName name="FCAPBOH">#REF!</definedName>
    <definedName name="FCAPBOL">#REF!</definedName>
    <definedName name="FCFVH">#REF!</definedName>
    <definedName name="FCFVL">#REF!</definedName>
    <definedName name="FCMRVH">#REF!</definedName>
    <definedName name="FCMRVL">#REF!</definedName>
    <definedName name="FCSC">#REF!</definedName>
    <definedName name="FCSCH">#REF!</definedName>
    <definedName name="FCSCL">#REF!</definedName>
    <definedName name="FEBRUARY">#REF!</definedName>
    <definedName name="fercmap">'[55]Capital Accounts'!$A$1:$B$5</definedName>
    <definedName name="file">[56]A!$A$1</definedName>
    <definedName name="FINANCE1_OLD">#REF!</definedName>
    <definedName name="FINANCE2_OLD">#REF!</definedName>
    <definedName name="FinancialsDate">[37]Assumptions!$B$12</definedName>
    <definedName name="FIRMREV">[10]EXALLOC!#REF!</definedName>
    <definedName name="FitchRatings">#REF!</definedName>
    <definedName name="FitchRatingsGas">[15]Gas_Rating_Analysis!#REF!</definedName>
    <definedName name="fixedrate">#REF!+#REF!</definedName>
    <definedName name="fixedrate_1">#REF!+#REF!</definedName>
    <definedName name="fixedrate_1_1">#REF!+#REF!</definedName>
    <definedName name="fixedrate_1_1_1">#REF!+#REF!</definedName>
    <definedName name="fixedrate_1_2">#REF!+#REF!</definedName>
    <definedName name="fixedrate_2">#REF!+#REF!</definedName>
    <definedName name="fixedrate_2_1">#REF!+#REF!</definedName>
    <definedName name="fixedrate_3">#REF!+#REF!</definedName>
    <definedName name="float">#REF!</definedName>
    <definedName name="FO">Scheduled_Payment+Extra_Payment</definedName>
    <definedName name="FOCUS">#REF!</definedName>
    <definedName name="FOCUS01">#REF!</definedName>
    <definedName name="FORECAST">'[19]2012-2017 FAS 106'!$A$36:$U$490</definedName>
    <definedName name="FR">#REF!</definedName>
    <definedName name="FSCols">#REF!</definedName>
    <definedName name="FSPercent">#REF!</definedName>
    <definedName name="FSRows">'[19]Quarterly Cost Accruals - Calc'!$A$29:$A$40</definedName>
    <definedName name="FUELKWH">#N/A</definedName>
    <definedName name="full_list">OFFSET('[15]List of Cos.'!$A$2,0,0,COUNTA('[15]List of Cos.'!$A$1:$A$65536)-1,1)</definedName>
    <definedName name="FundedStatus">#REF!</definedName>
    <definedName name="FundedStatus2009">'[19]Quarterly Cost Accruals - Calc'!$A$29:$P$40</definedName>
    <definedName name="FUTRYRSBASEREV">#REF!</definedName>
    <definedName name="FUTURECGAC">#REF!</definedName>
    <definedName name="FUTYRBBTUSUM">#REF!</definedName>
    <definedName name="FUTYRFIRMSALES">#REF!</definedName>
    <definedName name="FYE">[57]Input1!$B$6</definedName>
    <definedName name="GasList">#REF!</definedName>
    <definedName name="GasList1">#REF!</definedName>
    <definedName name="GasPBODuration">[50]Results!$C$52</definedName>
    <definedName name="gasquery">#REF!</definedName>
    <definedName name="Gasquerylist">#REF!</definedName>
    <definedName name="GasSCDuration">[50]Results!$C$53</definedName>
    <definedName name="gencost1999">#REF!</definedName>
    <definedName name="generation">#REF!</definedName>
    <definedName name="genfcst1999">#REF!</definedName>
    <definedName name="GeoStmPriceCol">40</definedName>
    <definedName name="GET">#REF!</definedName>
    <definedName name="GETREF">#REF!</definedName>
    <definedName name="gfhgfhdg">'[58]UG Total O&amp;M '!$G$13</definedName>
    <definedName name="gg" hidden="1">{#N/A,#N/A,FALSE,"GLDwnLoad"}</definedName>
    <definedName name="gg_1" hidden="1">{#N/A,#N/A,FALSE,"GLDwnLoad"}</definedName>
    <definedName name="gg_1_1" hidden="1">{#N/A,#N/A,FALSE,"GLDwnLoad"}</definedName>
    <definedName name="gg_1_2" hidden="1">{#N/A,#N/A,FALSE,"GLDwnLoad"}</definedName>
    <definedName name="gg_1_3" hidden="1">{#N/A,#N/A,FALSE,"GLDwnLoad"}</definedName>
    <definedName name="gg_1_4" hidden="1">{#N/A,#N/A,FALSE,"GLDwnLoad"}</definedName>
    <definedName name="gg_2" hidden="1">{#N/A,#N/A,FALSE,"GLDwnLoad"}</definedName>
    <definedName name="gg_3" hidden="1">{#N/A,#N/A,FALSE,"GLDwnLoad"}</definedName>
    <definedName name="gg_4" hidden="1">{#N/A,#N/A,FALSE,"GLDwnLoad"}</definedName>
    <definedName name="gg_5" hidden="1">{#N/A,#N/A,FALSE,"GLDwnLoad"}</definedName>
    <definedName name="gl" hidden="1">{#N/A,#N/A,FALSE,"GLDwnLoad"}</definedName>
    <definedName name="gl_1" hidden="1">{#N/A,#N/A,FALSE,"GLDwnLoad"}</definedName>
    <definedName name="gl_1_1" hidden="1">{#N/A,#N/A,FALSE,"GLDwnLoad"}</definedName>
    <definedName name="gl_1_2" hidden="1">{#N/A,#N/A,FALSE,"GLDwnLoad"}</definedName>
    <definedName name="gl_1_3" hidden="1">{#N/A,#N/A,FALSE,"GLDwnLoad"}</definedName>
    <definedName name="gl_1_4" hidden="1">{#N/A,#N/A,FALSE,"GLDwnLoad"}</definedName>
    <definedName name="gl_2" hidden="1">{#N/A,#N/A,FALSE,"GLDwnLoad"}</definedName>
    <definedName name="gl_3" hidden="1">{#N/A,#N/A,FALSE,"GLDwnLoad"}</definedName>
    <definedName name="gl_4" hidden="1">{#N/A,#N/A,FALSE,"GLDwnLoad"}</definedName>
    <definedName name="gl_5" hidden="1">{#N/A,#N/A,FALSE,"GLDwnLoad"}</definedName>
    <definedName name="GL_ByCompany">'[53]Allocation Summary'!$A$62:$I$76</definedName>
    <definedName name="Global">#REF!</definedName>
    <definedName name="graphs">#REF!</definedName>
    <definedName name="growth_rate">[59]month!$D$23</definedName>
    <definedName name="HCMINTERRUPT">#REF!</definedName>
    <definedName name="HD_TL_BASEREV1">#REF!</definedName>
    <definedName name="HD_TL_CUSTCOUNT">#REF!</definedName>
    <definedName name="HDR">#REF!</definedName>
    <definedName name="HealthLiab">'[60]FAS106 - Health'!$C$11:$M$298</definedName>
    <definedName name="HELP">#REF!</definedName>
    <definedName name="HFMFERCS">[32]FILTER!$C$3:$C$114</definedName>
    <definedName name="hh" hidden="1">{#N/A,#N/A,FALSE,"Sheet1";#N/A,#N/A,FALSE,"Sheet1"}</definedName>
    <definedName name="hh_1" hidden="1">{#N/A,#N/A,FALSE,"Sheet1";#N/A,#N/A,FALSE,"Sheet1"}</definedName>
    <definedName name="hh_1_1" hidden="1">{#N/A,#N/A,FALSE,"Sheet1";#N/A,#N/A,FALSE,"Sheet1"}</definedName>
    <definedName name="hh_1_2" hidden="1">{#N/A,#N/A,FALSE,"Sheet1";#N/A,#N/A,FALSE,"Sheet1"}</definedName>
    <definedName name="hh_1_3" hidden="1">{#N/A,#N/A,FALSE,"Sheet1";#N/A,#N/A,FALSE,"Sheet1"}</definedName>
    <definedName name="hh_1_4" hidden="1">{#N/A,#N/A,FALSE,"Sheet1";#N/A,#N/A,FALSE,"Sheet1"}</definedName>
    <definedName name="hh_2" hidden="1">{#N/A,#N/A,FALSE,"Sheet1";#N/A,#N/A,FALSE,"Sheet1"}</definedName>
    <definedName name="hh_3" hidden="1">{#N/A,#N/A,FALSE,"Sheet1";#N/A,#N/A,FALSE,"Sheet1"}</definedName>
    <definedName name="hh_4" hidden="1">{#N/A,#N/A,FALSE,"Sheet1";#N/A,#N/A,FALSE,"Sheet1"}</definedName>
    <definedName name="hh_5" hidden="1">{#N/A,#N/A,FALSE,"Sheet1";#N/A,#N/A,FALSE,"Sheet1"}</definedName>
    <definedName name="HiLevelForecast">#REF!</definedName>
    <definedName name="HiLevelForecast_t_neils_excel_report">#REF!</definedName>
    <definedName name="historicalDates">'[61]UTILITY CDS'!$B$36:$C$65536</definedName>
    <definedName name="historicalLibor">#REF!</definedName>
    <definedName name="historicalSpreads">'[61]UTILITY CDS'!$D$32:$IV$735</definedName>
    <definedName name="HLS_109FAS">[18]Inputs!#REF!</definedName>
    <definedName name="HLS_109FAS1">#REF!</definedName>
    <definedName name="HLS_109FAS10">#REF!</definedName>
    <definedName name="HLS_109FAS11">#REF!</definedName>
    <definedName name="HLS_109FAS12">#REF!</definedName>
    <definedName name="HLS_109FAS13">#REF!</definedName>
    <definedName name="HLS_109FAS14">#REF!</definedName>
    <definedName name="HLS_109FAS15">#REF!</definedName>
    <definedName name="HLS_109FAS16">#REF!</definedName>
    <definedName name="HLS_109FAS2">#REF!</definedName>
    <definedName name="HLS_109FAS3">#REF!</definedName>
    <definedName name="HLS_109FAS4">#REF!</definedName>
    <definedName name="HLS_109FAS5">#REF!</definedName>
    <definedName name="HLS_109FAS6">#REF!</definedName>
    <definedName name="HLS_109FAS7">#REF!</definedName>
    <definedName name="HLS_109FAS8">#REF!</definedName>
    <definedName name="HLS_109FAS9">#REF!</definedName>
    <definedName name="HLS_Health">[19]Inputs!$B$43</definedName>
    <definedName name="HLS_Health1">'[18]High Level Summaries - Health'!$A$19:$N$938</definedName>
    <definedName name="HLS_Health1_Rows">OFFSET(HLS_Health1,0,0,ROWS(HLS_Health1),1)</definedName>
    <definedName name="HLS_Health10">'[18]High Level Summaries - Health'!$DE$19:$DQ$938</definedName>
    <definedName name="HLS_Health10_Rows">OFFSET(HLS10_Health1,0,0,ROWS(HLS_Health10),1)</definedName>
    <definedName name="HLS_Health11">'[18]High Level Summaries - Health'!$DQ$19:$EC$938</definedName>
    <definedName name="HLS_Health11_Rows">OFFSET(HLS11_Health1,0,0,ROWS(HLS_Health11),1)</definedName>
    <definedName name="HLS_Health12">'[18]High Level Summaries - Health'!$EC$19:$EO$938</definedName>
    <definedName name="HLS_Health12_Rows">OFFSET(HLS12_Health1,0,0,ROWS(HLS_Health12),1)</definedName>
    <definedName name="HLS_Health13">'[18]High Level Summaries - Health'!$EO$19:$FA$938</definedName>
    <definedName name="HLS_Health13_Rows">OFFSET(HLS13_Health1,0,0,ROWS(HLS_Health13),1)</definedName>
    <definedName name="HLS_Health14">'[18]High Level Summaries - Health'!$FA$19:$FM$938</definedName>
    <definedName name="HLS_Health14_Rows">OFFSET(HLS14_Health1,0,0,ROWS(HLS_Health14),1)</definedName>
    <definedName name="HLS_Health15">'[18]High Level Summaries - Health'!$FM$19:$FY$938</definedName>
    <definedName name="HLS_Health15_Rows">OFFSET(HLS15_Health1,0,0,ROWS(HLS_Health15),1)</definedName>
    <definedName name="HLS_Health16">'[18]High Level Summaries - Health'!#REF!</definedName>
    <definedName name="HLS_Health2">'[18]High Level Summaries - Health'!$M$19:$Y$938</definedName>
    <definedName name="HLS_Health2_Rows">OFFSET(HLS2_Health1,0,0,ROWS(HLS_Health2),1)</definedName>
    <definedName name="HLS_Health3">'[18]High Level Summaries - Health'!$Y$19:$AK$938</definedName>
    <definedName name="HLS_Health3_Rows">OFFSET(HLS3_Health1,0,0,ROWS(HLS_Health3),1)</definedName>
    <definedName name="HLS_Health4">'[19]High Level Summaries - Health'!$AK$19:$AX$854</definedName>
    <definedName name="HLS_Health4_Rows">OFFSET(HLS4_Health1,0,0,ROWS(HLS_Health34),1)</definedName>
    <definedName name="HLS_Health5">'[18]High Level Summaries - Health'!$AW$19:$BI$938</definedName>
    <definedName name="HLS_Health5_Rows">OFFSET(HLS_Health5,0,0,ROWS(HLS_Health5),1)</definedName>
    <definedName name="HLS_Health6">'[18]High Level Summaries - Health'!$BI$19:$BU$791</definedName>
    <definedName name="HLS_Health6_Rows">OFFSET(HLS_Health6,0,0,ROWS(HLS_Health6),1)</definedName>
    <definedName name="HLS_Health7">'[18]High Level Summaries - Health'!$BU$19:$CG$854</definedName>
    <definedName name="HLS_Health7_Rows">OFFSET(HLS_Health7,0,0,ROWS(HLS_Health7),1)</definedName>
    <definedName name="HLS_Health8">'[18]High Level Summaries - Health'!$CG$19:$CS$938</definedName>
    <definedName name="HLS_Health8_Rows">OFFSET(HLS_Health8,0,0,ROWS(HLS_Health8),1)</definedName>
    <definedName name="HLS_Health9">'[18]High Level Summaries - Health'!$CS$19:$DE$938</definedName>
    <definedName name="HLS_Health9_Rows">OFFSET(HLS_Health9,0,0,ROWS(HLS_Health9),1)</definedName>
    <definedName name="HLS_Heath1_Rows1">#N/A</definedName>
    <definedName name="HLS_Life">[19]Inputs!$B$44</definedName>
    <definedName name="HLS_Life1">'[18]High Level Summaries - Life'!$A$19:$K$329</definedName>
    <definedName name="HLS_Life1_Rows">OFFSET(HLS_Life1,0,0,ROWS(HLS_Life1),1)</definedName>
    <definedName name="HLS_Life10">'[18]High Level Summaries - Life'!$DE$19:$DN$329</definedName>
    <definedName name="HLS_Life10_Rows">OFFSET(HLS_Life10,0,0,ROWS(HLS_Life10),1)</definedName>
    <definedName name="HLS_Life11">'[18]High Level Summaries - Life'!$DQ$19:$DZ$329</definedName>
    <definedName name="HLS_Life11_Rows">OFFSET(HLS_Life11,0,0,ROWS(HLS_Life11),1)</definedName>
    <definedName name="HLS_Life12">'[18]High Level Summaries - Life'!$EC$19:$EL$329</definedName>
    <definedName name="HLS_life12_Rows">OFFSET(HLS_Life12,0,0,ROWS(HLS_Life12),1)</definedName>
    <definedName name="HLS_Life13">'[19]High Level Summaries - Life'!$EO$19:$EV$329</definedName>
    <definedName name="HLS_Life14">'[19]High Level Summaries - Life'!$FA$19:$FH$329</definedName>
    <definedName name="HLS_Life15">'[19]High Level Summaries - Life'!$FM$19:$FT$329</definedName>
    <definedName name="HLS_Life16">'[19]High Level Summaries - Life'!$FY$19:$GG$329</definedName>
    <definedName name="HLS_Life2">'[18]High Level Summaries - Life'!$M$19:$V$329</definedName>
    <definedName name="HLS_life2_Rows">OFFSET(HLS_Life2,0,0,ROWS(HLS_Life2),1)</definedName>
    <definedName name="HLS_Life3">'[18]High Level Summaries - Life'!$Y$19:$AH$329</definedName>
    <definedName name="HLS_life3_Rows">OFFSET(HLS_Life3,0,0,ROWS(HLS_Life3),1)</definedName>
    <definedName name="HLS_Life4">'[18]High Level Summaries - Life'!$AK$19:$AT$308</definedName>
    <definedName name="HLS_life4_Rows">OFFSET(HLS_Life4,0,0,ROWS(HLS_Life4),1)</definedName>
    <definedName name="HLS_Life5">'[18]High Level Summaries - Life'!$AW$19:$BF$329</definedName>
    <definedName name="HLS_life5_Rows">OFFSET(HLS_Life5,0,0,ROWS(HLS_Life5),1)</definedName>
    <definedName name="HLS_Life6">'[18]High Level Summaries - Life'!$BI$19:$BR$308</definedName>
    <definedName name="HLS_life6_Rows">OFFSET(HLS_Life6,0,0,ROWS(HLS_Life6),1)</definedName>
    <definedName name="HLS_Life7">'[18]High Level Summaries - Life'!$BU$19:$CD$308</definedName>
    <definedName name="HLS_life7_Rows">OFFSET(HLS_Life7,0,0,ROWS(HLS_Life7),1)</definedName>
    <definedName name="HLS_Life8">'[18]High Level Summaries - Life'!$CG$19:$CP$329</definedName>
    <definedName name="HLS_Life8_Rows">OFFSET(HLS_Life8,0,0,ROWS(HLS_Life8),1)</definedName>
    <definedName name="HLS_Life9">'[18]High Level Summaries - Life'!$CS$19:$DB$329</definedName>
    <definedName name="HLS_Life9_Rows">OFFSET(HLS_Life9,0,0,ROWS(HLS_Life9),1)</definedName>
    <definedName name="HLS_RangeNames">'[19]High Level Summaries - Health'!$A$1:$B$16</definedName>
    <definedName name="hn.ModelVersion">1</definedName>
    <definedName name="hn.NoUpload">0</definedName>
    <definedName name="holyoke">#REF!</definedName>
    <definedName name="HOMEFUTSUM">#REF!</definedName>
    <definedName name="HOMEYR1SUM">#REF!</definedName>
    <definedName name="HOMEYR2SUM">#REF!</definedName>
    <definedName name="HOURs">[44]A!$Q$61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TML_CodePage">1252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hwpcoc">#REF!</definedName>
    <definedName name="hwpcoc2">#REF!</definedName>
    <definedName name="I93_">#N/A</definedName>
    <definedName name="I94_">#N/A</definedName>
    <definedName name="I95_">#N/A</definedName>
    <definedName name="I96_">#N/A</definedName>
    <definedName name="IALLOC">#N/A</definedName>
    <definedName name="IBREV">#N/A</definedName>
    <definedName name="IBREV1">#N/A</definedName>
    <definedName name="IC_ByCompany">'[53]Allocation Summary'!$A$24:$I$38</definedName>
    <definedName name="Identifier_LB">[62]Ticker!$B$1</definedName>
    <definedName name="IFREV">#N/A</definedName>
    <definedName name="IGREV">#N/A</definedName>
    <definedName name="IMP_CODE">'[32]CFM MAP'!$A$2:$A$1200</definedName>
    <definedName name="IMP_RESULT">[32]Sheet21!$B$2:$D$6306</definedName>
    <definedName name="in" hidden="1">{#N/A,#N/A,FALSE,"OTHERINPUTS";#N/A,#N/A,FALSE,"DITRATEINPUTS";#N/A,#N/A,FALSE,"SUPPLIEDADJINPUT";#N/A,#N/A,FALSE,"TIMINGDIFFINPUTS";#N/A,#N/A,FALSE,"BR&amp;SUPADJ."}</definedName>
    <definedName name="in_1" hidden="1">{#N/A,#N/A,FALSE,"OTHERINPUTS";#N/A,#N/A,FALSE,"DITRATEINPUTS";#N/A,#N/A,FALSE,"SUPPLIEDADJINPUT";#N/A,#N/A,FALSE,"TIMINGDIFFINPUTS";#N/A,#N/A,FALSE,"BR&amp;SUPADJ."}</definedName>
    <definedName name="in_1_1" hidden="1">{#N/A,#N/A,FALSE,"OTHERINPUTS";#N/A,#N/A,FALSE,"DITRATEINPUTS";#N/A,#N/A,FALSE,"SUPPLIEDADJINPUT";#N/A,#N/A,FALSE,"TIMINGDIFFINPUTS";#N/A,#N/A,FALSE,"BR&amp;SUPADJ."}</definedName>
    <definedName name="in_1_2" hidden="1">{#N/A,#N/A,FALSE,"OTHERINPUTS";#N/A,#N/A,FALSE,"DITRATEINPUTS";#N/A,#N/A,FALSE,"SUPPLIEDADJINPUT";#N/A,#N/A,FALSE,"TIMINGDIFFINPUTS";#N/A,#N/A,FALSE,"BR&amp;SUPADJ."}</definedName>
    <definedName name="in_1_3" hidden="1">{#N/A,#N/A,FALSE,"OTHERINPUTS";#N/A,#N/A,FALSE,"DITRATEINPUTS";#N/A,#N/A,FALSE,"SUPPLIEDADJINPUT";#N/A,#N/A,FALSE,"TIMINGDIFFINPUTS";#N/A,#N/A,FALSE,"BR&amp;SUPADJ."}</definedName>
    <definedName name="in_1_4" hidden="1">{#N/A,#N/A,FALSE,"OTHERINPUTS";#N/A,#N/A,FALSE,"DITRATEINPUTS";#N/A,#N/A,FALSE,"SUPPLIEDADJINPUT";#N/A,#N/A,FALSE,"TIMINGDIFFINPUTS";#N/A,#N/A,FALSE,"BR&amp;SUPADJ."}</definedName>
    <definedName name="in_2" hidden="1">{#N/A,#N/A,FALSE,"OTHERINPUTS";#N/A,#N/A,FALSE,"DITRATEINPUTS";#N/A,#N/A,FALSE,"SUPPLIEDADJINPUT";#N/A,#N/A,FALSE,"TIMINGDIFFINPUTS";#N/A,#N/A,FALSE,"BR&amp;SUPADJ."}</definedName>
    <definedName name="in_3" hidden="1">{#N/A,#N/A,FALSE,"OTHERINPUTS";#N/A,#N/A,FALSE,"DITRATEINPUTS";#N/A,#N/A,FALSE,"SUPPLIEDADJINPUT";#N/A,#N/A,FALSE,"TIMINGDIFFINPUTS";#N/A,#N/A,FALSE,"BR&amp;SUPADJ."}</definedName>
    <definedName name="in_4" hidden="1">{#N/A,#N/A,FALSE,"OTHERINPUTS";#N/A,#N/A,FALSE,"DITRATEINPUTS";#N/A,#N/A,FALSE,"SUPPLIEDADJINPUT";#N/A,#N/A,FALSE,"TIMINGDIFFINPUTS";#N/A,#N/A,FALSE,"BR&amp;SUPADJ."}</definedName>
    <definedName name="in_5" hidden="1">{#N/A,#N/A,FALSE,"OTHERINPUTS";#N/A,#N/A,FALSE,"DITRATEINPUTS";#N/A,#N/A,FALSE,"SUPPLIEDADJINPUT";#N/A,#N/A,FALSE,"TIMINGDIFFINPUTS";#N/A,#N/A,FALSE,"BR&amp;SUPADJ."}</definedName>
    <definedName name="inc">#REF!</definedName>
    <definedName name="Incen">#REF!</definedName>
    <definedName name="INDC">#N/A</definedName>
    <definedName name="index">#REF!</definedName>
    <definedName name="INDMOD">#REF!</definedName>
    <definedName name="INDUSTRIAL_OLD">#REF!</definedName>
    <definedName name="INPUT">#REF!</definedName>
    <definedName name="INPUT_COUNT">#REF!</definedName>
    <definedName name="INPUT_EXCESS">#REF!</definedName>
    <definedName name="INPUT_FORMULA">#REF!</definedName>
    <definedName name="InputCols">'[18]Quarterly Cost Accruals - Calc'!$B$2:$S$2</definedName>
    <definedName name="InputData">'[18]Quarterly Cost Accruals - Calc'!$B$2:$Q$32</definedName>
    <definedName name="INPUTDATE">#REF!</definedName>
    <definedName name="INPUTGAF">#REF!</definedName>
    <definedName name="INPUTPRORATION">'[63]prorat calc'!$A$1:$S$42</definedName>
    <definedName name="InputRows">'[18]Quarterly Cost Accruals - Calc'!$B$3:$B$31</definedName>
    <definedName name="inputs">#REF!</definedName>
    <definedName name="inputs1">#REF!</definedName>
    <definedName name="inputs2013">'[18]YED 2013 - calc'!$A$5:$V$944</definedName>
    <definedName name="inputs2014">#REF!</definedName>
    <definedName name="inputsCY">#REF!</definedName>
    <definedName name="INPUTSENDOUT">#REF!</definedName>
    <definedName name="InstHistGraphDates">'[64]IntrumentHistory 2'!$B$14:$B$70</definedName>
    <definedName name="InstHistGraphSpreads">'[64]IntrumentHistory 2'!$E$14:$E$70</definedName>
    <definedName name="int">#REF!</definedName>
    <definedName name="IntCurrent">[14]Debt_interest!#REF!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>"c4539"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>"c4454"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>"c8353"</definedName>
    <definedName name="IQ_BALANCE_GOODS_APR_UNUSED" hidden="1">"c7473"</definedName>
    <definedName name="IQ_BALANCE_GOODS_APR_UNUSED_UNUSED_UNUSED">"c7473"</definedName>
    <definedName name="IQ_BALANCE_GOODS_FC_UNUSED" hidden="1">"c7693"</definedName>
    <definedName name="IQ_BALANCE_GOODS_FC_UNUSED_UNUSED_UNUSED">"c7693"</definedName>
    <definedName name="IQ_BALANCE_GOODS_POP_FC_UNUSED" hidden="1">"c7913"</definedName>
    <definedName name="IQ_BALANCE_GOODS_POP_FC_UNUSED_UNUSED_UNUSED">"c7913"</definedName>
    <definedName name="IQ_BALANCE_GOODS_POP_UNUSED" hidden="1">"c7033"</definedName>
    <definedName name="IQ_BALANCE_GOODS_POP_UNUSED_UNUSED_UNUSED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>"c8133"</definedName>
    <definedName name="IQ_BALANCE_GOODS_YOY_UNUSED" hidden="1">"c7253"</definedName>
    <definedName name="IQ_BALANCE_GOODS_YOY_UNUSED_UNUSED_UNUSED">"c7253"</definedName>
    <definedName name="IQ_BALANCE_SERV_APR_FC_UNUSED" hidden="1">"c8355"</definedName>
    <definedName name="IQ_BALANCE_SERV_APR_FC_UNUSED_UNUSED_UNUSED">"c8355"</definedName>
    <definedName name="IQ_BALANCE_SERV_APR_UNUSED" hidden="1">"c7475"</definedName>
    <definedName name="IQ_BALANCE_SERV_APR_UNUSED_UNUSED_UNUSED">"c7475"</definedName>
    <definedName name="IQ_BALANCE_SERV_FC_UNUSED" hidden="1">"c7695"</definedName>
    <definedName name="IQ_BALANCE_SERV_FC_UNUSED_UNUSED_UNUSED">"c7695"</definedName>
    <definedName name="IQ_BALANCE_SERV_POP_FC_UNUSED" hidden="1">"c7915"</definedName>
    <definedName name="IQ_BALANCE_SERV_POP_FC_UNUSED_UNUSED_UNUSED">"c7915"</definedName>
    <definedName name="IQ_BALANCE_SERV_POP_UNUSED" hidden="1">"c7035"</definedName>
    <definedName name="IQ_BALANCE_SERV_POP_UNUSED_UNUSED_UNUSED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>"c8135"</definedName>
    <definedName name="IQ_BALANCE_SERV_YOY_UNUSED" hidden="1">"c7255"</definedName>
    <definedName name="IQ_BALANCE_SERV_YOY_UNUSED_UNUSED_UNUSED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>"c8357"</definedName>
    <definedName name="IQ_BALANCE_TRADE_APR_UNUSED" hidden="1">"c7477"</definedName>
    <definedName name="IQ_BALANCE_TRADE_APR_UNUSED_UNUSED_UNUSED">"c7477"</definedName>
    <definedName name="IQ_BALANCE_TRADE_FC_UNUSED" hidden="1">"c7697"</definedName>
    <definedName name="IQ_BALANCE_TRADE_FC_UNUSED_UNUSED_UNUSED">"c7697"</definedName>
    <definedName name="IQ_BALANCE_TRADE_POP_FC_UNUSED" hidden="1">"c7917"</definedName>
    <definedName name="IQ_BALANCE_TRADE_POP_FC_UNUSED_UNUSED_UNUSED">"c7917"</definedName>
    <definedName name="IQ_BALANCE_TRADE_POP_UNUSED" hidden="1">"c7037"</definedName>
    <definedName name="IQ_BALANCE_TRADE_POP_UNUSED_UNUSED_UNUSED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>"c8137"</definedName>
    <definedName name="IQ_BALANCE_TRADE_YOY_UNUSED" hidden="1">"c7257"</definedName>
    <definedName name="IQ_BALANCE_TRADE_YOY_UNUSED_UNUSED_UNUSED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 hidden="1">"c87"</definedName>
    <definedName name="IQ_BASIC_WEIGHT_EST">"c4140"</definedName>
    <definedName name="IQ_BASIC_WEIGHT_GUIDANCE" hidden="1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>"c8359"</definedName>
    <definedName name="IQ_BUDGET_BALANCE_APR_UNUSED" hidden="1">"c7479"</definedName>
    <definedName name="IQ_BUDGET_BALANCE_APR_UNUSED_UNUSED_UNUSED">"c7479"</definedName>
    <definedName name="IQ_BUDGET_BALANCE_FC_UNUSED" hidden="1">"c7699"</definedName>
    <definedName name="IQ_BUDGET_BALANCE_FC_UNUSED_UNUSED_UNUSED">"c7699"</definedName>
    <definedName name="IQ_BUDGET_BALANCE_POP_FC_UNUSED" hidden="1">"c7919"</definedName>
    <definedName name="IQ_BUDGET_BALANCE_POP_FC_UNUSED_UNUSED_UNUSED">"c7919"</definedName>
    <definedName name="IQ_BUDGET_BALANCE_POP_UNUSED" hidden="1">"c7039"</definedName>
    <definedName name="IQ_BUDGET_BALANCE_POP_UNUSED_UNUSED_UNUSED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>"c6819"</definedName>
    <definedName name="IQ_BUDGET_BALANCE_YOY_FC_UNUSED" hidden="1">"c8139"</definedName>
    <definedName name="IQ_BUDGET_BALANCE_YOY_FC_UNUSED_UNUSED_UNUSED">"c8139"</definedName>
    <definedName name="IQ_BUDGET_BALANCE_YOY_UNUSED" hidden="1">"c7259"</definedName>
    <definedName name="IQ_BUDGET_BALANCE_YOY_UNUSED_UNUSED_UNUSED">"c7259"</definedName>
    <definedName name="IQ_BUDGET_RECEIPTS_APR_FC_UNUSED" hidden="1">"c8361"</definedName>
    <definedName name="IQ_BUDGET_RECEIPTS_APR_FC_UNUSED_UNUSED_UNUSED">"c8361"</definedName>
    <definedName name="IQ_BUDGET_RECEIPTS_APR_UNUSED" hidden="1">"c7481"</definedName>
    <definedName name="IQ_BUDGET_RECEIPTS_APR_UNUSED_UNUSED_UNUSED">"c7481"</definedName>
    <definedName name="IQ_BUDGET_RECEIPTS_FC_UNUSED" hidden="1">"c7701"</definedName>
    <definedName name="IQ_BUDGET_RECEIPTS_FC_UNUSED_UNUSED_UNUSED">"c7701"</definedName>
    <definedName name="IQ_BUDGET_RECEIPTS_POP_FC_UNUSED" hidden="1">"c7921"</definedName>
    <definedName name="IQ_BUDGET_RECEIPTS_POP_FC_UNUSED_UNUSED_UNUSED">"c7921"</definedName>
    <definedName name="IQ_BUDGET_RECEIPTS_POP_UNUSED" hidden="1">"c7041"</definedName>
    <definedName name="IQ_BUDGET_RECEIPTS_POP_UNUSED_UNUSED_UNUSED">"c7041"</definedName>
    <definedName name="IQ_BUDGET_RECEIPTS_UNUSED" hidden="1">"c6821"</definedName>
    <definedName name="IQ_BUDGET_RECEIPTS_UNUSED_UNUSED_UNUSED">"c6821"</definedName>
    <definedName name="IQ_BUDGET_RECEIPTS_YOY_FC_UNUSED" hidden="1">"c8141"</definedName>
    <definedName name="IQ_BUDGET_RECEIPTS_YOY_FC_UNUSED_UNUSED_UNUSED">"c8141"</definedName>
    <definedName name="IQ_BUDGET_RECEIPTS_YOY_UNUSED" hidden="1">"c7261"</definedName>
    <definedName name="IQ_BUDGET_RECEIPTS_YOY_UNUSED_UNUSED_UNUSED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>"c5471"</definedName>
    <definedName name="IQ_BV_EST">"c5624"</definedName>
    <definedName name="IQ_BV_EST_REUT">"c5403"</definedName>
    <definedName name="IQ_BV_HIGH_EST">"c5626"</definedName>
    <definedName name="IQ_BV_HIGH_EST_REUT">"c5405"</definedName>
    <definedName name="IQ_BV_LOW_EST">"c5627"</definedName>
    <definedName name="IQ_BV_LOW_EST_REUT">"c5406"</definedName>
    <definedName name="IQ_BV_MEDIAN_EST">"c5625"</definedName>
    <definedName name="IQ_BV_MEDIAN_EST_REUT">"c5404"</definedName>
    <definedName name="IQ_BV_NUM_EST">"c5628"</definedName>
    <definedName name="IQ_BV_NUM_EST_REUT">"c5407"</definedName>
    <definedName name="IQ_BV_OVER_SHARES" hidden="1">"c1349"</definedName>
    <definedName name="IQ_BV_SHARE" hidden="1">"c100"</definedName>
    <definedName name="IQ_BV_SHARE_ACT_OR_EST">"c3587"</definedName>
    <definedName name="IQ_BV_SHARE_ACT_OR_EST_CIQ_COL" hidden="1">"c11719"</definedName>
    <definedName name="IQ_BV_SHARE_ACT_OR_EST_REUT">"c5477"</definedName>
    <definedName name="IQ_BV_SHARE_EST">"c3541"</definedName>
    <definedName name="IQ_BV_SHARE_EST_REUT">"c5439"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">"c5629"</definedName>
    <definedName name="IQ_BV_STDDEV_EST_REUT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>"c6800"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>"c3584"</definedName>
    <definedName name="IQ_CAPEX_ACT_OR_EST_CIQ_COL" hidden="1">"c11718"</definedName>
    <definedName name="IQ_CAPEX_ACT_OR_EST_REUT">"c5474"</definedName>
    <definedName name="IQ_CAPEX_BNK" hidden="1">"c110"</definedName>
    <definedName name="IQ_CAPEX_BR" hidden="1">"c111"</definedName>
    <definedName name="IQ_CAPEX_EST">"c3523"</definedName>
    <definedName name="IQ_CAPEX_EST_REUT">"c3969"</definedName>
    <definedName name="IQ_CAPEX_FIN" hidden="1">"c112"</definedName>
    <definedName name="IQ_CAPEX_GUIDANCE">"c4150"</definedName>
    <definedName name="IQ_CAPEX_GUIDANCE_CIQ" hidden="1">"c4562"</definedName>
    <definedName name="IQ_CAPEX_GUIDANCE_CIQ_COL" hidden="1">"c11211"</definedName>
    <definedName name="IQ_CAPEX_HIGH_EST">"c3524"</definedName>
    <definedName name="IQ_CAPEX_HIGH_EST_REUT">"c3971"</definedName>
    <definedName name="IQ_CAPEX_HIGH_GUIDANCE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>"c3525"</definedName>
    <definedName name="IQ_CAPEX_LOW_EST_REUT">"c3972"</definedName>
    <definedName name="IQ_CAPEX_LOW_GUIDANCE">"c4220"</definedName>
    <definedName name="IQ_CAPEX_LOW_GUIDANCE_CIQ" hidden="1">"c4632"</definedName>
    <definedName name="IQ_CAPEX_LOW_GUIDANCE_CIQ_COL" hidden="1">"c11281"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PCT_REV" hidden="1">"c19144"</definedName>
    <definedName name="IQ_CAPEX_STDDEV_EST">"c3522"</definedName>
    <definedName name="IQ_CAPEX_STDDEV_EST_REUT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>"c5638"</definedName>
    <definedName name="IQ_CASH_EPS_EST">"c5631"</definedName>
    <definedName name="IQ_CASH_EPS_HIGH_EST">"c5633"</definedName>
    <definedName name="IQ_CASH_EPS_LOW_EST">"c5634"</definedName>
    <definedName name="IQ_CASH_EPS_MEDIAN_EST">"c5632"</definedName>
    <definedName name="IQ_CASH_EPS_NUM_EST">"c5635"</definedName>
    <definedName name="IQ_CASH_EPS_STDDEV_EST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>"c4153"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>"c4156"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>"c4157"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>"c4158"</definedName>
    <definedName name="IQ_CASH_FLOW_NUM_EST">"c4159"</definedName>
    <definedName name="IQ_CASH_FLOW_STDDEV_EST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>"c4163"</definedName>
    <definedName name="IQ_CASH_OPER_GUIDANCE">"c4165"</definedName>
    <definedName name="IQ_CASH_OPER_GUIDANCE_CIQ" hidden="1">"c4577"</definedName>
    <definedName name="IQ_CASH_OPER_GUIDANCE_CIQ_COL" hidden="1">"c11226"</definedName>
    <definedName name="IQ_CASH_OPER_HIGH_EST">"c4166"</definedName>
    <definedName name="IQ_CASH_OPER_HIGH_GUIDANCE">"c4185"</definedName>
    <definedName name="IQ_CASH_OPER_HIGH_GUIDANCE_CIQ" hidden="1">"c4597"</definedName>
    <definedName name="IQ_CASH_OPER_HIGH_GUIDANCE_CIQ_COL" hidden="1">"c11246"</definedName>
    <definedName name="IQ_CASH_OPER_LOW_EST">"c4244"</definedName>
    <definedName name="IQ_CASH_OPER_LOW_GUIDANCE">"c4225"</definedName>
    <definedName name="IQ_CASH_OPER_LOW_GUIDANCE_CIQ" hidden="1">"c4637"</definedName>
    <definedName name="IQ_CASH_OPER_LOW_GUIDANCE_CIQ_COL" hidden="1">"c11286"</definedName>
    <definedName name="IQ_CASH_OPER_MEDIAN_EST">"c4245"</definedName>
    <definedName name="IQ_CASH_OPER_NAME_AP" hidden="1">"c8926"</definedName>
    <definedName name="IQ_CASH_OPER_NAME_AP_ABS" hidden="1">"c8945"</definedName>
    <definedName name="IQ_CASH_OPER_NUM_EST">"c4246"</definedName>
    <definedName name="IQ_CASH_OPER_STDDEV_EST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>"c4249"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>"c4251"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>"c4252"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>"c4253"</definedName>
    <definedName name="IQ_CASH_ST_INVEST_NUM_EST">"c4254"</definedName>
    <definedName name="IQ_CASH_ST_INVEST_STDDEV_EST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>"c2217"</definedName>
    <definedName name="IQ_CFPS_ACT_OR_EST_CIQ_COL" hidden="1">"c11708"</definedName>
    <definedName name="IQ_CFPS_ACT_OR_EST_REUT">"c5463"</definedName>
    <definedName name="IQ_CFPS_EST">"c1667"</definedName>
    <definedName name="IQ_CFPS_EST_REUT">"c3844"</definedName>
    <definedName name="IQ_CFPS_GUIDANCE">"c4256"</definedName>
    <definedName name="IQ_CFPS_GUIDANCE_CIQ" hidden="1">"c4782"</definedName>
    <definedName name="IQ_CFPS_GUIDANCE_CIQ_COL" hidden="1">"c11429"</definedName>
    <definedName name="IQ_CFPS_HIGH_EST">"c1669"</definedName>
    <definedName name="IQ_CFPS_HIGH_EST_REUT">"c3846"</definedName>
    <definedName name="IQ_CFPS_HIGH_GUIDANCE">"c4167"</definedName>
    <definedName name="IQ_CFPS_HIGH_GUIDANCE_CIQ" hidden="1">"c4579"</definedName>
    <definedName name="IQ_CFPS_HIGH_GUIDANCE_CIQ_COL" hidden="1">"c11228"</definedName>
    <definedName name="IQ_CFPS_LOW_EST">"c1670"</definedName>
    <definedName name="IQ_CFPS_LOW_EST_REUT">"c3847"</definedName>
    <definedName name="IQ_CFPS_LOW_GUIDANCE">"c4207"</definedName>
    <definedName name="IQ_CFPS_LOW_GUIDANCE_CIQ" hidden="1">"c4619"</definedName>
    <definedName name="IQ_CFPS_LOW_GUIDANCE_CIQ_COL" hidden="1">"c11268"</definedName>
    <definedName name="IQ_CFPS_MEDIAN_EST">"c1668"</definedName>
    <definedName name="IQ_CFPS_MEDIAN_EST_REUT">"c3845"</definedName>
    <definedName name="IQ_CFPS_NUM_EST">"c1671"</definedName>
    <definedName name="IQ_CFPS_NUM_EST_REUT">"c3848"</definedName>
    <definedName name="IQ_CFPS_STDDEV_EST">"c1672"</definedName>
    <definedName name="IQ_CFPS_STDDEV_EST_REUT">"c3849"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>"c8500"</definedName>
    <definedName name="IQ_CHANGE_INVENT_REAL_APR_UNUSED" hidden="1">"c7620"</definedName>
    <definedName name="IQ_CHANGE_INVENT_REAL_APR_UNUSED_UNUSED_UNUSED">"c7620"</definedName>
    <definedName name="IQ_CHANGE_INVENT_REAL_FC_UNUSED" hidden="1">"c7840"</definedName>
    <definedName name="IQ_CHANGE_INVENT_REAL_FC_UNUSED_UNUSED_UNUSED">"c7840"</definedName>
    <definedName name="IQ_CHANGE_INVENT_REAL_POP_FC_UNUSED" hidden="1">"c8060"</definedName>
    <definedName name="IQ_CHANGE_INVENT_REAL_POP_FC_UNUSED_UNUSED_UNUSED">"c8060"</definedName>
    <definedName name="IQ_CHANGE_INVENT_REAL_POP_UNUSED" hidden="1">"c7180"</definedName>
    <definedName name="IQ_CHANGE_INVENT_REAL_POP_UNUSED_UNUSED_UNUSED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>"c8280"</definedName>
    <definedName name="IQ_CHANGE_INVENT_REAL_YOY_UNUSED" hidden="1">"c7400"</definedName>
    <definedName name="IQ_CHANGE_INVENT_REAL_YOY_UNUSED_UNUSED_UNUSED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>"c8381"</definedName>
    <definedName name="IQ_CORP_GOODS_PRICE_INDEX_APR_UNUSED" hidden="1">"c7501"</definedName>
    <definedName name="IQ_CORP_GOODS_PRICE_INDEX_APR_UNUSED_UNUSED_UNUSED">"c7501"</definedName>
    <definedName name="IQ_CORP_GOODS_PRICE_INDEX_FC_UNUSED" hidden="1">"c7721"</definedName>
    <definedName name="IQ_CORP_GOODS_PRICE_INDEX_FC_UNUSED_UNUSED_UNUSED">"c7721"</definedName>
    <definedName name="IQ_CORP_GOODS_PRICE_INDEX_POP_FC_UNUSED" hidden="1">"c7941"</definedName>
    <definedName name="IQ_CORP_GOODS_PRICE_INDEX_POP_FC_UNUSED_UNUSED_UNUSED">"c7941"</definedName>
    <definedName name="IQ_CORP_GOODS_PRICE_INDEX_POP_UNUSED" hidden="1">"c7061"</definedName>
    <definedName name="IQ_CORP_GOODS_PRICE_INDEX_POP_UNUSED_UNUSED_UNUSED">"c7061"</definedName>
    <definedName name="IQ_CORP_GOODS_PRICE_INDEX_UNUSED" hidden="1">"c6841"</definedName>
    <definedName name="IQ_CORP_GOODS_PRICE_INDEX_UNUSED_UNUSED_UNUSED">"c6841"</definedName>
    <definedName name="IQ_CORP_GOODS_PRICE_INDEX_YOY_FC_UNUSED" hidden="1">"c8161"</definedName>
    <definedName name="IQ_CORP_GOODS_PRICE_INDEX_YOY_FC_UNUSED_UNUSED_UNUSED">"c8161"</definedName>
    <definedName name="IQ_CORP_GOODS_PRICE_INDEX_YOY_UNUSED" hidden="1">"c7281"</definedName>
    <definedName name="IQ_CORP_GOODS_PRICE_INDEX_YOY_UNUSED_UNUSED_UNUSED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>"c8387"</definedName>
    <definedName name="IQ_CURR_ACCT_BALANCE_APR_UNUSED" hidden="1">"c7507"</definedName>
    <definedName name="IQ_CURR_ACCT_BALANCE_APR_UNUSED_UNUSED_UNUSED">"c7507"</definedName>
    <definedName name="IQ_CURR_ACCT_BALANCE_FC_UNUSED" hidden="1">"c7727"</definedName>
    <definedName name="IQ_CURR_ACCT_BALANCE_FC_UNUSED_UNUSED_UNUSED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>"c7947"</definedName>
    <definedName name="IQ_CURR_ACCT_BALANCE_POP_UNUSED" hidden="1">"c7067"</definedName>
    <definedName name="IQ_CURR_ACCT_BALANCE_POP_UNUSED_UNUSED_UNUSED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>"c8167"</definedName>
    <definedName name="IQ_CURR_ACCT_BALANCE_YOY_UNUSED" hidden="1">"c7287"</definedName>
    <definedName name="IQ_CURR_ACCT_BALANCE_YOY_UNUSED_UNUSED_UNUSED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 hidden="1">"c326"</definedName>
    <definedName name="IQ_DILUT_WEIGHT_EST">"c4269"</definedName>
    <definedName name="IQ_DILUT_WEIGHT_GUIDANCE" hidden="1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>"c4277"</definedName>
    <definedName name="IQ_DISTRIBUTABLE_CASH_GUIDANCE">"c4279"</definedName>
    <definedName name="IQ_DISTRIBUTABLE_CASH_GUIDANCE_CIQ" hidden="1">"c4804"</definedName>
    <definedName name="IQ_DISTRIBUTABLE_CASH_GUIDANCE_CIQ_COL" hidden="1">"c11451"</definedName>
    <definedName name="IQ_DISTRIBUTABLE_CASH_HIGH_EST">"c4280"</definedName>
    <definedName name="IQ_DISTRIBUTABLE_CASH_HIGH_GUIDANCE">"c4198"</definedName>
    <definedName name="IQ_DISTRIBUTABLE_CASH_HIGH_GUIDANCE_CIQ" hidden="1">"c4610"</definedName>
    <definedName name="IQ_DISTRIBUTABLE_CASH_HIGH_GUIDANCE_CIQ_COL" hidden="1">"c11259"</definedName>
    <definedName name="IQ_DISTRIBUTABLE_CASH_LOW_EST">"c4281"</definedName>
    <definedName name="IQ_DISTRIBUTABLE_CASH_LOW_GUIDANCE">"c4238"</definedName>
    <definedName name="IQ_DISTRIBUTABLE_CASH_LOW_GUIDANCE_CIQ" hidden="1">"c4650"</definedName>
    <definedName name="IQ_DISTRIBUTABLE_CASH_LOW_GUIDANCE_CIQ_COL" hidden="1">"c11299"</definedName>
    <definedName name="IQ_DISTRIBUTABLE_CASH_MEDIAN_EST">"c4282"</definedName>
    <definedName name="IQ_DISTRIBUTABLE_CASH_NUM_EST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>"c4285"</definedName>
    <definedName name="IQ_DISTRIBUTABLE_CASH_SHARE_GUIDANCE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>"c4288"</definedName>
    <definedName name="IQ_DISTRIBUTABLE_CASH_SHARE_HIGH_GUIDANCE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>"c4289"</definedName>
    <definedName name="IQ_DISTRIBUTABLE_CASH_SHARE_LOW_GUIDANCE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>"c4290"</definedName>
    <definedName name="IQ_DISTRIBUTABLE_CASH_SHARE_NUM_EST">"c4291"</definedName>
    <definedName name="IQ_DISTRIBUTABLE_CASH_SHARE_STDDEV_EST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>"c2218"</definedName>
    <definedName name="IQ_DPS_ACT_OR_EST_CIQ_COL" hidden="1">"c11709"</definedName>
    <definedName name="IQ_DPS_ACT_OR_EST_REUT">"c5464"</definedName>
    <definedName name="IQ_DPS_EST">"c1674"</definedName>
    <definedName name="IQ_DPS_EST_BOTTOM_UP">"c5493"</definedName>
    <definedName name="IQ_DPS_EST_BOTTOM_UP_REUT">"c5501"</definedName>
    <definedName name="IQ_DPS_EST_REUT">"c3851"</definedName>
    <definedName name="IQ_DPS_GUIDANCE">"c4302"</definedName>
    <definedName name="IQ_DPS_GUIDANCE_CIQ" hidden="1">"c4827"</definedName>
    <definedName name="IQ_DPS_GUIDANCE_CIQ_COL" hidden="1">"c11474"</definedName>
    <definedName name="IQ_DPS_HIGH_EST">"c1676"</definedName>
    <definedName name="IQ_DPS_HIGH_EST_REUT">"c3853"</definedName>
    <definedName name="IQ_DPS_HIGH_GUIDANCE">"c4168"</definedName>
    <definedName name="IQ_DPS_HIGH_GUIDANCE_CIQ" hidden="1">"c4580"</definedName>
    <definedName name="IQ_DPS_HIGH_GUIDANCE_CIQ_COL" hidden="1">"c11229"</definedName>
    <definedName name="IQ_DPS_LOW_EST">"c1677"</definedName>
    <definedName name="IQ_DPS_LOW_EST_REUT">"c3854"</definedName>
    <definedName name="IQ_DPS_LOW_GUIDANCE">"c4208"</definedName>
    <definedName name="IQ_DPS_LOW_GUIDANCE_CIQ" hidden="1">"c4620"</definedName>
    <definedName name="IQ_DPS_LOW_GUIDANCE_CIQ_COL" hidden="1">"c11269"</definedName>
    <definedName name="IQ_DPS_MEDIAN_EST">"c1675"</definedName>
    <definedName name="IQ_DPS_MEDIAN_EST_REUT">"c3852"</definedName>
    <definedName name="IQ_DPS_NUM_EST">"c1678"</definedName>
    <definedName name="IQ_DPS_NUM_EST_REUT">"c3855"</definedName>
    <definedName name="IQ_DPS_STDDEV_EST">"c1679"</definedName>
    <definedName name="IQ_DPS_STDDEV_EST_REUT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>"c2219"</definedName>
    <definedName name="IQ_EBIT_ACT_OR_EST_CIQ_COL" hidden="1">"c11710"</definedName>
    <definedName name="IQ_EBIT_ACT_OR_EST_REUT">"c5465"</definedName>
    <definedName name="IQ_EBIT_EQ_INC" hidden="1">"c3498"</definedName>
    <definedName name="IQ_EBIT_EQ_INC_EXCL_SBC" hidden="1">"c3502"</definedName>
    <definedName name="IQ_EBIT_EST">"c1681"</definedName>
    <definedName name="IQ_EBIT_EST_REUT">"c5333"</definedName>
    <definedName name="IQ_EBIT_EXCL_SBC" hidden="1">"c3082"</definedName>
    <definedName name="IQ_EBIT_GUIDANCE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_COL" hidden="1">"c11478"</definedName>
    <definedName name="IQ_EBIT_GW_EST">"c4305"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>"c4308"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>"c4309"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>"c4310"</definedName>
    <definedName name="IQ_EBIT_GW_NUM_EST">"c4311"</definedName>
    <definedName name="IQ_EBIT_GW_STDDEV_EST">"c4312"</definedName>
    <definedName name="IQ_EBIT_HIGH_EST">"c1683"</definedName>
    <definedName name="IQ_EBIT_HIGH_EST_REUT">"c5335"</definedName>
    <definedName name="IQ_EBIT_HIGH_GUIDANCE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>"c1684"</definedName>
    <definedName name="IQ_EBIT_LOW_EST_REUT">"c5336"</definedName>
    <definedName name="IQ_EBIT_LOW_GUIDANCE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>"c1682"</definedName>
    <definedName name="IQ_EBIT_MEDIAN_EST_REUT">"c5334"</definedName>
    <definedName name="IQ_EBIT_NUM_EST">"c1685"</definedName>
    <definedName name="IQ_EBIT_NUM_EST_REUT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>"c4315"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>"c4319"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>"c4322"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>"c4323"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>"c4329"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>"c4330"</definedName>
    <definedName name="IQ_EBIT_SBC_NUM_EST">"c4331"</definedName>
    <definedName name="IQ_EBIT_SBC_STDDEV_EST">"c4332"</definedName>
    <definedName name="IQ_EBIT_STDDEV_EST">"c1686"</definedName>
    <definedName name="IQ_EBIT_STDDEV_EST_REUT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>"c5462"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>"c4336"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>"c4339"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>"c4340"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>"c4341"</definedName>
    <definedName name="IQ_EBITDA_SBC_NUM_EST">"c4342"</definedName>
    <definedName name="IQ_EBITDA_SBC_STDDEV_EST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>"c4345"</definedName>
    <definedName name="IQ_EBT_GAAP_GUIDANCE_CIQ" hidden="1">"c4870"</definedName>
    <definedName name="IQ_EBT_GAAP_GUIDANCE_CIQ_COL" hidden="1">"c11517"</definedName>
    <definedName name="IQ_EBT_GAAP_HIGH_GUIDANCE">"c4174"</definedName>
    <definedName name="IQ_EBT_GAAP_HIGH_GUIDANCE_CIQ" hidden="1">"c4586"</definedName>
    <definedName name="IQ_EBT_GAAP_HIGH_GUIDANCE_CIQ_COL" hidden="1">"c11235"</definedName>
    <definedName name="IQ_EBT_GAAP_LOW_GUIDANCE">"c4214"</definedName>
    <definedName name="IQ_EBT_GAAP_LOW_GUIDANCE_CIQ" hidden="1">"c4626"</definedName>
    <definedName name="IQ_EBT_GAAP_LOW_GUIDANCE_CIQ_COL" hidden="1">"c11275"</definedName>
    <definedName name="IQ_EBT_GUIDANCE">"c4346"</definedName>
    <definedName name="IQ_EBT_GUIDANCE_CIQ" hidden="1">"c4871"</definedName>
    <definedName name="IQ_EBT_GUIDANCE_CIQ_COL" hidden="1">"c11518"</definedName>
    <definedName name="IQ_EBT_GW_GUIDANCE">"c4347"</definedName>
    <definedName name="IQ_EBT_GW_GUIDANCE_CIQ" hidden="1">"c4872"</definedName>
    <definedName name="IQ_EBT_GW_GUIDANCE_CIQ_COL" hidden="1">"c11519"</definedName>
    <definedName name="IQ_EBT_GW_HIGH_GUIDANCE">"c4175"</definedName>
    <definedName name="IQ_EBT_GW_HIGH_GUIDANCE_CIQ" hidden="1">"c4587"</definedName>
    <definedName name="IQ_EBT_GW_HIGH_GUIDANCE_CIQ_COL" hidden="1">"c11236"</definedName>
    <definedName name="IQ_EBT_GW_LOW_GUIDANCE">"c4215"</definedName>
    <definedName name="IQ_EBT_GW_LOW_GUIDANCE_CIQ" hidden="1">"c4627"</definedName>
    <definedName name="IQ_EBT_GW_LOW_GUIDANCE_CIQ_COL" hidden="1">"c11276"</definedName>
    <definedName name="IQ_EBT_HIGH_GUIDANCE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>"c4349"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>"c4353"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>"c4356"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>"c4357"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>"c4363"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>"c4364"</definedName>
    <definedName name="IQ_EBT_SBC_NUM_EST">"c4365"</definedName>
    <definedName name="IQ_EBT_SBC_STDDEV_EST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>"c6825"</definedName>
    <definedName name="IQ_ECO_METRIC_6839_UNUSED" hidden="1">"c6839"</definedName>
    <definedName name="IQ_ECO_METRIC_6839_UNUSED_UNUSED_UNUSED">"c6839"</definedName>
    <definedName name="IQ_ECO_METRIC_6896_UNUSED" hidden="1">"c6896"</definedName>
    <definedName name="IQ_ECO_METRIC_6896_UNUSED_UNUSED_UNUSED">"c6896"</definedName>
    <definedName name="IQ_ECO_METRIC_6897_UNUSED" hidden="1">"c6897"</definedName>
    <definedName name="IQ_ECO_METRIC_6897_UNUSED_UNUSED_UNUSED">"c6897"</definedName>
    <definedName name="IQ_ECO_METRIC_6927" hidden="1">"c6927"</definedName>
    <definedName name="IQ_ECO_METRIC_6988_UNUSED" hidden="1">"c6988"</definedName>
    <definedName name="IQ_ECO_METRIC_6988_UNUSED_UNUSED_UNUSED">"c6988"</definedName>
    <definedName name="IQ_ECO_METRIC_7045_UNUSED" hidden="1">"c7045"</definedName>
    <definedName name="IQ_ECO_METRIC_7045_UNUSED_UNUSED_UNUSED">"c7045"</definedName>
    <definedName name="IQ_ECO_METRIC_7059_UNUSED" hidden="1">"c7059"</definedName>
    <definedName name="IQ_ECO_METRIC_7059_UNUSED_UNUSED_UNUSED">"c7059"</definedName>
    <definedName name="IQ_ECO_METRIC_7116_UNUSED" hidden="1">"c7116"</definedName>
    <definedName name="IQ_ECO_METRIC_7116_UNUSED_UNUSED_UNUSED">"c7116"</definedName>
    <definedName name="IQ_ECO_METRIC_7117_UNUSED" hidden="1">"c7117"</definedName>
    <definedName name="IQ_ECO_METRIC_7117_UNUSED_UNUSED_UNUSED">"c7117"</definedName>
    <definedName name="IQ_ECO_METRIC_7147" hidden="1">"c7147"</definedName>
    <definedName name="IQ_ECO_METRIC_7208_UNUSED" hidden="1">"c7208"</definedName>
    <definedName name="IQ_ECO_METRIC_7208_UNUSED_UNUSED_UNUSED">"c7208"</definedName>
    <definedName name="IQ_ECO_METRIC_7265_UNUSED" hidden="1">"c7265"</definedName>
    <definedName name="IQ_ECO_METRIC_7265_UNUSED_UNUSED_UNUSED">"c7265"</definedName>
    <definedName name="IQ_ECO_METRIC_7279_UNUSED" hidden="1">"c7279"</definedName>
    <definedName name="IQ_ECO_METRIC_7279_UNUSED_UNUSED_UNUSED">"c7279"</definedName>
    <definedName name="IQ_ECO_METRIC_7336_UNUSED" hidden="1">"c7336"</definedName>
    <definedName name="IQ_ECO_METRIC_7336_UNUSED_UNUSED_UNUSED">"c7336"</definedName>
    <definedName name="IQ_ECO_METRIC_7337_UNUSED" hidden="1">"c7337"</definedName>
    <definedName name="IQ_ECO_METRIC_7337_UNUSED_UNUSED_UNUSED">"c7337"</definedName>
    <definedName name="IQ_ECO_METRIC_7367" hidden="1">"c7367"</definedName>
    <definedName name="IQ_ECO_METRIC_7428_UNUSED" hidden="1">"c7428"</definedName>
    <definedName name="IQ_ECO_METRIC_7428_UNUSED_UNUSED_UNUSED">"c7428"</definedName>
    <definedName name="IQ_ECO_METRIC_7556_UNUSED" hidden="1">"c7556"</definedName>
    <definedName name="IQ_ECO_METRIC_7556_UNUSED_UNUSED_UNUSED">"c7556"</definedName>
    <definedName name="IQ_ECO_METRIC_7557_UNUSED" hidden="1">"c7557"</definedName>
    <definedName name="IQ_ECO_METRIC_7557_UNUSED_UNUSED_UNUSED">"c7557"</definedName>
    <definedName name="IQ_ECO_METRIC_7587" hidden="1">"c7587"</definedName>
    <definedName name="IQ_ECO_METRIC_7648_UNUSED" hidden="1">"c7648"</definedName>
    <definedName name="IQ_ECO_METRIC_7648_UNUSED_UNUSED_UNUSED">"c7648"</definedName>
    <definedName name="IQ_ECO_METRIC_7704" hidden="1">"c7704"</definedName>
    <definedName name="IQ_ECO_METRIC_7705_UNUSED" hidden="1">"c7705"</definedName>
    <definedName name="IQ_ECO_METRIC_7705_UNUSED_UNUSED_UNUSED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>"c7719"</definedName>
    <definedName name="IQ_ECO_METRIC_7776_UNUSED" hidden="1">"c7776"</definedName>
    <definedName name="IQ_ECO_METRIC_7776_UNUSED_UNUSED_UNUSED">"c7776"</definedName>
    <definedName name="IQ_ECO_METRIC_7777_UNUSED" hidden="1">"c7777"</definedName>
    <definedName name="IQ_ECO_METRIC_7777_UNUSED_UNUSED_UNUSED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>"c7939"</definedName>
    <definedName name="IQ_ECO_METRIC_7996_UNUSED" hidden="1">"c7996"</definedName>
    <definedName name="IQ_ECO_METRIC_7996_UNUSED_UNUSED_UNUSED">"c7996"</definedName>
    <definedName name="IQ_ECO_METRIC_7997_UNUSED" hidden="1">"c7997"</definedName>
    <definedName name="IQ_ECO_METRIC_7997_UNUSED_UNUSED_UNUSED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>"c8159"</definedName>
    <definedName name="IQ_ECO_METRIC_8216_UNUSED" hidden="1">"c8216"</definedName>
    <definedName name="IQ_ECO_METRIC_8216_UNUSED_UNUSED_UNUSED">"c8216"</definedName>
    <definedName name="IQ_ECO_METRIC_8217_UNUSED" hidden="1">"c8217"</definedName>
    <definedName name="IQ_ECO_METRIC_8217_UNUSED_UNUSED_UNUSED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>"c8436"</definedName>
    <definedName name="IQ_ECO_METRIC_8437_UNUSED" hidden="1">"c8437"</definedName>
    <definedName name="IQ_ECO_METRIC_8437_UNUSED_UNUSED_UNUSED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>"c5460"</definedName>
    <definedName name="IQ_EPS_AP" hidden="1">"c8880"</definedName>
    <definedName name="IQ_EPS_AP_ABS" hidden="1">"c8899"</definedName>
    <definedName name="IQ_EPS_EST" hidden="1">"c399"</definedName>
    <definedName name="IQ_EPS_EST_BOTTOM_UP">"c5489"</definedName>
    <definedName name="IQ_EPS_EST_BOTTOM_UP_REUT">"c5497"</definedName>
    <definedName name="IQ_EPS_EST_CIQ" hidden="1">"c4994"</definedName>
    <definedName name="IQ_EPS_EST_REUT" hidden="1">"c5453"</definedName>
    <definedName name="IQ_EPS_EXCL_GUIDANCE">"c4368"</definedName>
    <definedName name="IQ_EPS_EXCL_GUIDANCE_CIQ" hidden="1">"c4893"</definedName>
    <definedName name="IQ_EPS_EXCL_GUIDANCE_CIQ_COL" hidden="1">"c11540"</definedName>
    <definedName name="IQ_EPS_EXCL_HIGH_GUIDANCE">"c4369"</definedName>
    <definedName name="IQ_EPS_EXCL_HIGH_GUIDANCE_CIQ" hidden="1">"c4894"</definedName>
    <definedName name="IQ_EPS_EXCL_HIGH_GUIDANCE_CIQ_COL" hidden="1">"c11541"</definedName>
    <definedName name="IQ_EPS_EXCL_LOW_GUIDANCE">"c4204"</definedName>
    <definedName name="IQ_EPS_EXCL_LOW_GUIDANCE_CIQ" hidden="1">"c4616"</definedName>
    <definedName name="IQ_EPS_EXCL_LOW_GUIDANCE_CIQ_COL" hidden="1">"c11265"</definedName>
    <definedName name="IQ_EPS_GAAP_GUIDANCE">"c4370"</definedName>
    <definedName name="IQ_EPS_GAAP_GUIDANCE_CIQ" hidden="1">"c4895"</definedName>
    <definedName name="IQ_EPS_GAAP_GUIDANCE_CIQ_COL" hidden="1">"c11542"</definedName>
    <definedName name="IQ_EPS_GAAP_HIGH_GUIDANCE">"c4371"</definedName>
    <definedName name="IQ_EPS_GAAP_HIGH_GUIDANCE_CIQ" hidden="1">"c4896"</definedName>
    <definedName name="IQ_EPS_GAAP_HIGH_GUIDANCE_CIQ_COL" hidden="1">"c11543"</definedName>
    <definedName name="IQ_EPS_GAAP_LOW_GUIDANCE">"c4205"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>"c2223"</definedName>
    <definedName name="IQ_EPS_GW_ACT_OR_EST_CIQ" hidden="1">"c5066"</definedName>
    <definedName name="IQ_EPS_GW_ACT_OR_EST_REUT">"c5469"</definedName>
    <definedName name="IQ_EPS_GW_EST" hidden="1">"c1737"</definedName>
    <definedName name="IQ_EPS_GW_EST_BOTTOM_UP">"c5491"</definedName>
    <definedName name="IQ_EPS_GW_EST_BOTTOM_UP_REUT">"c5499"</definedName>
    <definedName name="IQ_EPS_GW_EST_CIQ" hidden="1">"c4723"</definedName>
    <definedName name="IQ_EPS_GW_EST_REUT">"c5389"</definedName>
    <definedName name="IQ_EPS_GW_GUIDANCE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>"c5391"</definedName>
    <definedName name="IQ_EPS_GW_HIGH_GUIDANCE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>"c5392"</definedName>
    <definedName name="IQ_EPS_GW_LOW_GUIDANCE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>"c5390"</definedName>
    <definedName name="IQ_EPS_GW_NUM_EST" hidden="1">"c1741"</definedName>
    <definedName name="IQ_EPS_GW_NUM_EST_CIQ" hidden="1">"c4727"</definedName>
    <definedName name="IQ_EPS_GW_NUM_EST_REUT">"c5393"</definedName>
    <definedName name="IQ_EPS_GW_STDDEV_EST" hidden="1">"c1742"</definedName>
    <definedName name="IQ_EPS_GW_STDDEV_EST_CIQ" hidden="1">"c4728"</definedName>
    <definedName name="IQ_EPS_GW_STDDEV_EST_REUT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>"c5490"</definedName>
    <definedName name="IQ_EPS_NORM_EST_BOTTOM_UP_REUT">"c5498"</definedName>
    <definedName name="IQ_EPS_NORM_EST_CIQ" hidden="1">"c4667"</definedName>
    <definedName name="IQ_EPS_NORM_EST_REUT">"c5326"</definedName>
    <definedName name="IQ_EPS_NORM_HIGH_EST" hidden="1">"c2228"</definedName>
    <definedName name="IQ_EPS_NORM_HIGH_EST_CIQ" hidden="1">"c4669"</definedName>
    <definedName name="IQ_EPS_NORM_HIGH_EST_REUT">"c5328"</definedName>
    <definedName name="IQ_EPS_NORM_LOW_EST" hidden="1">"c2229"</definedName>
    <definedName name="IQ_EPS_NORM_LOW_EST_CIQ" hidden="1">"c4670"</definedName>
    <definedName name="IQ_EPS_NORM_LOW_EST_REUT">"c5329"</definedName>
    <definedName name="IQ_EPS_NORM_MEDIAN_EST" hidden="1">"c2227"</definedName>
    <definedName name="IQ_EPS_NORM_MEDIAN_EST_CIQ" hidden="1">"c4668"</definedName>
    <definedName name="IQ_EPS_NORM_MEDIAN_EST_REUT">"c5327"</definedName>
    <definedName name="IQ_EPS_NORM_NUM_EST" hidden="1">"c2230"</definedName>
    <definedName name="IQ_EPS_NORM_NUM_EST_CIQ" hidden="1">"c4671"</definedName>
    <definedName name="IQ_EPS_NORM_NUM_EST_REUT">"c5330"</definedName>
    <definedName name="IQ_EPS_NORM_STDDEV_EST" hidden="1">"c2231"</definedName>
    <definedName name="IQ_EPS_NORM_STDDEV_EST_CIQ" hidden="1">"c4672"</definedName>
    <definedName name="IQ_EPS_NORM_STDDEV_EST_REUT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>"c2224"</definedName>
    <definedName name="IQ_EPS_REPORT_ACT_OR_EST_CIQ" hidden="1">"c5067"</definedName>
    <definedName name="IQ_EPS_REPORT_ACT_OR_EST_REUT">"c5470"</definedName>
    <definedName name="IQ_EPS_REPORTED_EST" hidden="1">"c1744"</definedName>
    <definedName name="IQ_EPS_REPORTED_EST_BOTTOM_UP">"c5492"</definedName>
    <definedName name="IQ_EPS_REPORTED_EST_BOTTOM_UP_REUT">"c5500"</definedName>
    <definedName name="IQ_EPS_REPORTED_EST_CIQ" hidden="1">"c4730"</definedName>
    <definedName name="IQ_EPS_REPORTED_EST_REUT">"c5396"</definedName>
    <definedName name="IQ_EPS_REPORTED_HIGH_EST" hidden="1">"c1746"</definedName>
    <definedName name="IQ_EPS_REPORTED_HIGH_EST_CIQ" hidden="1">"c4732"</definedName>
    <definedName name="IQ_EPS_REPORTED_HIGH_EST_REUT">"c5398"</definedName>
    <definedName name="IQ_EPS_REPORTED_LOW_EST" hidden="1">"c1747"</definedName>
    <definedName name="IQ_EPS_REPORTED_LOW_EST_CIQ" hidden="1">"c4733"</definedName>
    <definedName name="IQ_EPS_REPORTED_LOW_EST_REUT">"c5399"</definedName>
    <definedName name="IQ_EPS_REPORTED_MEDIAN_EST" hidden="1">"c1745"</definedName>
    <definedName name="IQ_EPS_REPORTED_MEDIAN_EST_CIQ" hidden="1">"c4731"</definedName>
    <definedName name="IQ_EPS_REPORTED_MEDIAN_EST_REUT">"c5397"</definedName>
    <definedName name="IQ_EPS_REPORTED_NUM_EST" hidden="1">"c1748"</definedName>
    <definedName name="IQ_EPS_REPORTED_NUM_EST_CIQ" hidden="1">"c4734"</definedName>
    <definedName name="IQ_EPS_REPORTED_NUM_EST_REUT">"c5400"</definedName>
    <definedName name="IQ_EPS_REPORTED_STDDEV_EST" hidden="1">"c1749"</definedName>
    <definedName name="IQ_EPS_REPORTED_STDDEV_EST_CIQ" hidden="1">"c4735"</definedName>
    <definedName name="IQ_EPS_REPORTED_STDDEV_EST_REUT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>"c4375"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>"c4379"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>"c4382"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>"c4383"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>"c4389"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>"c4390"</definedName>
    <definedName name="IQ_EPS_SBC_NUM_EST">"c4391"</definedName>
    <definedName name="IQ_EPS_SBC_STDDEV_EST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>"c5630"</definedName>
    <definedName name="IQ_EST_ACT_BV_REUT">"c5409"</definedName>
    <definedName name="IQ_EST_ACT_BV_SHARE">"c3549"</definedName>
    <definedName name="IQ_EST_ACT_BV_SHARE_REUT">"c5445"</definedName>
    <definedName name="IQ_EST_ACT_CAPEX">"c3546"</definedName>
    <definedName name="IQ_EST_ACT_CAPEX_REUT">"c3975"</definedName>
    <definedName name="IQ_EST_ACT_CASH_EPS">"c5637"</definedName>
    <definedName name="IQ_EST_ACT_CASH_FLOW">"c4394"</definedName>
    <definedName name="IQ_EST_ACT_CASH_OPER">"c4395"</definedName>
    <definedName name="IQ_EST_ACT_CFPS">"c1673"</definedName>
    <definedName name="IQ_EST_ACT_CFPS_REUT">"c3850"</definedName>
    <definedName name="IQ_EST_ACT_DISTRIBUTABLE_CASH">"c4396"</definedName>
    <definedName name="IQ_EST_ACT_DISTRIBUTABLE_CASH_CIQ_COL" hidden="1">"c11568"</definedName>
    <definedName name="IQ_EST_ACT_DISTRIBUTABLE_CASH_SHARE">"c4397"</definedName>
    <definedName name="IQ_EST_ACT_DPS">"c1680"</definedName>
    <definedName name="IQ_EST_ACT_DPS_REUT">"c3857"</definedName>
    <definedName name="IQ_EST_ACT_EBIT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>"c5395"</definedName>
    <definedName name="IQ_EST_ACT_EPS_NORM" hidden="1">"c2232"</definedName>
    <definedName name="IQ_EST_ACT_EPS_NORM_CIQ" hidden="1">"c4673"</definedName>
    <definedName name="IQ_EST_ACT_EPS_NORM_REUT">"c5332"</definedName>
    <definedName name="IQ_EST_ACT_EPS_REPORTED" hidden="1">"c1750"</definedName>
    <definedName name="IQ_EST_ACT_EPS_REPORTED_CIQ" hidden="1">"c4736"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>"c1666"</definedName>
    <definedName name="IQ_EST_ACT_FFO_ADJ">"c4406"</definedName>
    <definedName name="IQ_EST_ACT_FFO_CIQ_COL" hidden="1">"c11579"</definedName>
    <definedName name="IQ_EST_ACT_FFO_REUT">"c3843"</definedName>
    <definedName name="IQ_EST_ACT_FFO_SHARE">"c4407"</definedName>
    <definedName name="IQ_EST_ACT_GROSS_MARGIN">"c5553"</definedName>
    <definedName name="IQ_EST_ACT_MAINT_CAPEX">"c4408"</definedName>
    <definedName name="IQ_EST_ACT_NAV">"c1757"</definedName>
    <definedName name="IQ_EST_ACT_NAV_SHARE">"c5608"</definedName>
    <definedName name="IQ_EST_ACT_NAV_SHARE_REUT">"c5616"</definedName>
    <definedName name="IQ_EST_ACT_NET_DEBT">"c3545"</definedName>
    <definedName name="IQ_EST_ACT_NET_DEBT_REUT">"c5446"</definedName>
    <definedName name="IQ_EST_ACT_NI">"c1722"</definedName>
    <definedName name="IQ_EST_ACT_NI_GW">"c1729"</definedName>
    <definedName name="IQ_EST_ACT_NI_GW_REUT">"c5381"</definedName>
    <definedName name="IQ_EST_ACT_NI_REPORTED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>"c1694"</definedName>
    <definedName name="IQ_EST_ACT_OPER_INC_REUT">"c5346"</definedName>
    <definedName name="IQ_EST_ACT_PRETAX_GW_INC">"c1708"</definedName>
    <definedName name="IQ_EST_ACT_PRETAX_GW_INC_REUT">"c5360"</definedName>
    <definedName name="IQ_EST_ACT_PRETAX_INC">"c1701"</definedName>
    <definedName name="IQ_EST_ACT_PRETAX_INC_REUT">"c5353"</definedName>
    <definedName name="IQ_EST_ACT_PRETAX_REPORT_INC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>"c2113"</definedName>
    <definedName name="IQ_EST_ACT_REV_REUT">"c3835"</definedName>
    <definedName name="IQ_EST_BV_DIFF_REUT">"c5433"</definedName>
    <definedName name="IQ_EST_BV_SHARE_DIFF">"c4147"</definedName>
    <definedName name="IQ_EST_BV_SHARE_SURPRISE_PERCENT">"c4148"</definedName>
    <definedName name="IQ_EST_BV_SURPRISE_PERCENT_REUT">"c5434"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DIFF_CIQ_COL" hidden="1">"c11213"</definedName>
    <definedName name="IQ_EST_CASH_FLOW_SURPRISE_PERCENT">"c4161"</definedName>
    <definedName name="IQ_EST_CASH_FLOW_SURPRISE_PERCENT_CIQ_COL" hidden="1">"c11222"</definedName>
    <definedName name="IQ_EST_CASH_OPER_DIFF">"c4162"</definedName>
    <definedName name="IQ_EST_CASH_OPER_DIFF_CIQ_COL" hidden="1">"c11223"</definedName>
    <definedName name="IQ_EST_CASH_OPER_SURPRISE_PERCENT">"c4248"</definedName>
    <definedName name="IQ_EST_CASH_OPER_SURPRISE_PERCENT_CIQ_COL" hidden="1">"c11421"</definedName>
    <definedName name="IQ_EST_CFPS_DIFF">"c1871"</definedName>
    <definedName name="IQ_EST_CFPS_DIFF_REUT">"c3892"</definedName>
    <definedName name="IQ_EST_CFPS_GROWTH_1YR">"c1774"</definedName>
    <definedName name="IQ_EST_CFPS_GROWTH_1YR_REUT">"c3878"</definedName>
    <definedName name="IQ_EST_CFPS_GROWTH_2YR">"c1775"</definedName>
    <definedName name="IQ_EST_CFPS_GROWTH_2YR_REUT">"c3879"</definedName>
    <definedName name="IQ_EST_CFPS_GROWTH_Q_1YR">"c1776"</definedName>
    <definedName name="IQ_EST_CFPS_GROWTH_Q_1YR_REUT">"c3880"</definedName>
    <definedName name="IQ_EST_CFPS_SEQ_GROWTH_Q">"c1777"</definedName>
    <definedName name="IQ_EST_CFPS_SEQ_GROWTH_Q_REUT">"c3881"</definedName>
    <definedName name="IQ_EST_CFPS_SURPRISE_PERCENT">"c1872"</definedName>
    <definedName name="IQ_EST_CFPS_SURPRISE_PERCENT_REUT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>"c4276"</definedName>
    <definedName name="IQ_EST_DISTRIBUTABLE_CASH_DIFF_CIQ_COL" hidden="1">"c11448"</definedName>
    <definedName name="IQ_EST_DISTRIBUTABLE_CASH_GROWTH_1YR">"c4413"</definedName>
    <definedName name="IQ_EST_DISTRIBUTABLE_CASH_GROWTH_1YR_CIQ_COL" hidden="1">"c11585"</definedName>
    <definedName name="IQ_EST_DISTRIBUTABLE_CASH_GROWTH_2YR">"c4414"</definedName>
    <definedName name="IQ_EST_DISTRIBUTABLE_CASH_GROWTH_2YR_CIQ_COL" hidden="1">"c11586"</definedName>
    <definedName name="IQ_EST_DISTRIBUTABLE_CASH_GROWTH_Q_1YR">"c4415"</definedName>
    <definedName name="IQ_EST_DISTRIBUTABLE_CASH_GROWTH_Q_1YR_CIQ_COL" hidden="1">"c11587"</definedName>
    <definedName name="IQ_EST_DISTRIBUTABLE_CASH_SEQ_GROWTH_Q">"c4416"</definedName>
    <definedName name="IQ_EST_DISTRIBUTABLE_CASH_SEQ_GROWTH_Q_CIQ_COL" hidden="1">"c11588"</definedName>
    <definedName name="IQ_EST_DISTRIBUTABLE_CASH_SHARE_DIFF">"c4284"</definedName>
    <definedName name="IQ_EST_DISTRIBUTABLE_CASH_SHARE_DIFF_CIQ_COL" hidden="1">"c11456"</definedName>
    <definedName name="IQ_EST_DISTRIBUTABLE_CASH_SHARE_GROWTH_1YR">"c4417"</definedName>
    <definedName name="IQ_EST_DISTRIBUTABLE_CASH_SHARE_GROWTH_1YR_CIQ_COL" hidden="1">"c11589"</definedName>
    <definedName name="IQ_EST_DISTRIBUTABLE_CASH_SHARE_GROWTH_2YR">"c4418"</definedName>
    <definedName name="IQ_EST_DISTRIBUTABLE_CASH_SHARE_GROWTH_2YR_CIQ_COL" hidden="1">"c11590"</definedName>
    <definedName name="IQ_EST_DISTRIBUTABLE_CASH_SHARE_GROWTH_Q_1YR">"c4419"</definedName>
    <definedName name="IQ_EST_DISTRIBUTABLE_CASH_SHARE_GROWTH_Q_1YR_CIQ_COL" hidden="1">"c11591"</definedName>
    <definedName name="IQ_EST_DISTRIBUTABLE_CASH_SHARE_SEQ_GROWTH_Q">"c4420"</definedName>
    <definedName name="IQ_EST_DISTRIBUTABLE_CASH_SHARE_SEQ_GROWTH_Q_CIQ_COL" hidden="1">"c11592"</definedName>
    <definedName name="IQ_EST_DISTRIBUTABLE_CASH_SHARE_SURPRISE_PERCENT">"c4293"</definedName>
    <definedName name="IQ_EST_DISTRIBUTABLE_CASH_SHARE_SURPRISE_PERCENT_CIQ_COL" hidden="1">"c11465"</definedName>
    <definedName name="IQ_EST_DISTRIBUTABLE_CASH_SURPRISE_PERCENT">"c4295"</definedName>
    <definedName name="IQ_EST_DISTRIBUTABLE_CASH_SURPRISE_PERCENT_CIQ_COL" hidden="1">"c11467"</definedName>
    <definedName name="IQ_EST_DPS_DIFF">"c1873"</definedName>
    <definedName name="IQ_EST_DPS_DIFF_REUT">"c3894"</definedName>
    <definedName name="IQ_EST_DPS_GROWTH_1YR">"c1778"</definedName>
    <definedName name="IQ_EST_DPS_GROWTH_1YR_REUT">"c3882"</definedName>
    <definedName name="IQ_EST_DPS_GROWTH_2YR">"c1779"</definedName>
    <definedName name="IQ_EST_DPS_GROWTH_2YR_REUT">"c3883"</definedName>
    <definedName name="IQ_EST_DPS_GROWTH_Q_1YR">"c1780"</definedName>
    <definedName name="IQ_EST_DPS_GROWTH_Q_1YR_REUT">"c3884"</definedName>
    <definedName name="IQ_EST_DPS_SEQ_GROWTH_Q">"c1781"</definedName>
    <definedName name="IQ_EST_DPS_SEQ_GROWTH_Q_REUT">"c3885"</definedName>
    <definedName name="IQ_EST_DPS_SURPRISE_PERCENT">"c1874"</definedName>
    <definedName name="IQ_EST_DPS_SURPRISE_PERCENT_REUT">"c3895"</definedName>
    <definedName name="IQ_EST_EBIT_DIFF">"c1875"</definedName>
    <definedName name="IQ_EST_EBIT_DIFF_REUT">"c5413"</definedName>
    <definedName name="IQ_EST_EBIT_GW_DIFF">"c4304"</definedName>
    <definedName name="IQ_EST_EBIT_GW_DIFF_CIQ_COL" hidden="1">"c11476"</definedName>
    <definedName name="IQ_EST_EBIT_GW_SURPRISE_PERCENT">"c4313"</definedName>
    <definedName name="IQ_EST_EBIT_GW_SURPRISE_PERCENT_CIQ_COL" hidden="1">"c11485"</definedName>
    <definedName name="IQ_EST_EBIT_SBC_DIFF">"c4314"</definedName>
    <definedName name="IQ_EST_EBIT_SBC_DIFF_CIQ_COL" hidden="1">"c11486"</definedName>
    <definedName name="IQ_EST_EBIT_SBC_GW_DIFF">"c4318"</definedName>
    <definedName name="IQ_EST_EBIT_SBC_GW_DIFF_CIQ_COL" hidden="1">"c11490"</definedName>
    <definedName name="IQ_EST_EBIT_SBC_GW_SURPRISE_PERCENT">"c4327"</definedName>
    <definedName name="IQ_EST_EBIT_SBC_GW_SURPRISE_PERCENT_CIQ_COL" hidden="1">"c11499"</definedName>
    <definedName name="IQ_EST_EBIT_SBC_SURPRISE_PERCENT">"c4333"</definedName>
    <definedName name="IQ_EST_EBIT_SBC_SURPRISE_PERCENT_CIQ_COL" hidden="1">"c11505"</definedName>
    <definedName name="IQ_EST_EBIT_SURPRISE_PERCENT">"c1876"</definedName>
    <definedName name="IQ_EST_EBIT_SURPRISE_PERCENT_REUT">"c5414"</definedName>
    <definedName name="IQ_EST_EBITDA_DIFF">"c1867"</definedName>
    <definedName name="IQ_EST_EBITDA_DIFF_REUT">"c3888"</definedName>
    <definedName name="IQ_EST_EBITDA_GROWTH_1YR">"c1766"</definedName>
    <definedName name="IQ_EST_EBITDA_GROWTH_1YR_REUT">"c3864"</definedName>
    <definedName name="IQ_EST_EBITDA_GROWTH_2YR">"c1767"</definedName>
    <definedName name="IQ_EST_EBITDA_GROWTH_2YR_REUT">"c3865"</definedName>
    <definedName name="IQ_EST_EBITDA_GROWTH_Q_1YR">"c1768"</definedName>
    <definedName name="IQ_EST_EBITDA_GROWTH_Q_1YR_REUT">"c3866"</definedName>
    <definedName name="IQ_EST_EBITDA_SBC_DIFF">"c4335"</definedName>
    <definedName name="IQ_EST_EBITDA_SBC_DIFF_CIQ_COL" hidden="1">"c11507"</definedName>
    <definedName name="IQ_EST_EBITDA_SBC_SURPRISE_PERCENT">"c4344"</definedName>
    <definedName name="IQ_EST_EBITDA_SBC_SURPRISE_PERCENT_CIQ_COL" hidden="1">"c11516"</definedName>
    <definedName name="IQ_EST_EBITDA_SEQ_GROWTH_Q">"c1769"</definedName>
    <definedName name="IQ_EST_EBITDA_SEQ_GROWTH_Q_REUT">"c3867"</definedName>
    <definedName name="IQ_EST_EBITDA_SURPRISE_PERCENT">"c1868"</definedName>
    <definedName name="IQ_EST_EBITDA_SURPRISE_PERCENT_REUT">"c3889"</definedName>
    <definedName name="IQ_EST_EBT_SBC_DIFF">"c4348"</definedName>
    <definedName name="IQ_EST_EBT_SBC_DIFF_CIQ_COL" hidden="1">"c11520"</definedName>
    <definedName name="IQ_EST_EBT_SBC_GW_DIFF">"c4352"</definedName>
    <definedName name="IQ_EST_EBT_SBC_GW_DIFF_CIQ_COL" hidden="1">"c11524"</definedName>
    <definedName name="IQ_EST_EBT_SBC_GW_SURPRISE_PERCENT">"c4361"</definedName>
    <definedName name="IQ_EST_EBT_SBC_GW_SURPRISE_PERCENT_CIQ_COL" hidden="1">"c11533"</definedName>
    <definedName name="IQ_EST_EBT_SBC_SURPRISE_PERCENT">"c4367"</definedName>
    <definedName name="IQ_EST_EBT_SBC_SURPRISE_PERCENT_CIQ_COL" hidden="1">"c11539"</definedName>
    <definedName name="IQ_EST_EPS_DIFF" hidden="1">"c1864"</definedName>
    <definedName name="IQ_EST_EPS_DIFF_REUT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>"c1637"</definedName>
    <definedName name="IQ_EST_EPS_GROWTH_2YR_REUT">"c3858"</definedName>
    <definedName name="IQ_EST_EPS_GROWTH_5YR" hidden="1">"c1655"</definedName>
    <definedName name="IQ_EST_EPS_GROWTH_5YR_BOTTOM_UP">"c5487"</definedName>
    <definedName name="IQ_EST_EPS_GROWTH_5YR_BOTTOM_UP_REUT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>"c5322"</definedName>
    <definedName name="IQ_EST_EPS_GROWTH_5YR_LOW" hidden="1">"c1658"</definedName>
    <definedName name="IQ_EST_EPS_GROWTH_5YR_LOW_CIQ" hidden="1">"c4664"</definedName>
    <definedName name="IQ_EST_EPS_GROWTH_5YR_LOW_REUT">"c5323"</definedName>
    <definedName name="IQ_EST_EPS_GROWTH_5YR_MEDIAN" hidden="1">"c1656"</definedName>
    <definedName name="IQ_EST_EPS_GROWTH_5YR_MEDIAN_CIQ" hidden="1">"c5480"</definedName>
    <definedName name="IQ_EST_EPS_GROWTH_5YR_MEDIAN_REUT">"c5321"</definedName>
    <definedName name="IQ_EST_EPS_GROWTH_5YR_NUM" hidden="1">"c1659"</definedName>
    <definedName name="IQ_EST_EPS_GROWTH_5YR_NUM_CIQ" hidden="1">"c4665"</definedName>
    <definedName name="IQ_EST_EPS_GROWTH_5YR_NUM_REUT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>"c5429"</definedName>
    <definedName name="IQ_EST_EPS_GW_SURPRISE_PERCENT" hidden="1">"c1892"</definedName>
    <definedName name="IQ_EST_EPS_GW_SURPRISE_PERCENT_CIQ" hidden="1">"c4762"</definedName>
    <definedName name="IQ_EST_EPS_GW_SURPRISE_PERCENT_REUT">"c5430"</definedName>
    <definedName name="IQ_EST_EPS_NORM_DIFF" hidden="1">"c2247"</definedName>
    <definedName name="IQ_EST_EPS_NORM_DIFF_CIQ" hidden="1">"c4745"</definedName>
    <definedName name="IQ_EST_EPS_NORM_DIFF_REUT">"c5411"</definedName>
    <definedName name="IQ_EST_EPS_NORM_SURPRISE_PERCENT" hidden="1">"c2248"</definedName>
    <definedName name="IQ_EST_EPS_NORM_SURPRISE_PERCENT_CIQ" hidden="1">"c4746"</definedName>
    <definedName name="IQ_EST_EPS_NORM_SURPRISE_PERCENT_REUT">"c5412"</definedName>
    <definedName name="IQ_EST_EPS_REPORT_DIFF" hidden="1">"c1893"</definedName>
    <definedName name="IQ_EST_EPS_REPORT_DIFF_CIQ" hidden="1">"c4763"</definedName>
    <definedName name="IQ_EST_EPS_REPORT_DIFF_REUT">"c5431"</definedName>
    <definedName name="IQ_EST_EPS_REPORT_SURPRISE_PERCENT" hidden="1">"c1894"</definedName>
    <definedName name="IQ_EST_EPS_REPORT_SURPRISE_PERCENT_CIQ" hidden="1">"c4764"</definedName>
    <definedName name="IQ_EST_EPS_REPORT_SURPRISE_PERCENT_REUT">"c5432"</definedName>
    <definedName name="IQ_EST_EPS_SBC_DIFF">"c4374"</definedName>
    <definedName name="IQ_EST_EPS_SBC_DIFF_CIQ_COL" hidden="1">"c11546"</definedName>
    <definedName name="IQ_EST_EPS_SBC_GW_DIFF">"c4378"</definedName>
    <definedName name="IQ_EST_EPS_SBC_GW_DIFF_CIQ_COL" hidden="1">"c11550"</definedName>
    <definedName name="IQ_EST_EPS_SBC_GW_SURPRISE_PERCENT">"c4387"</definedName>
    <definedName name="IQ_EST_EPS_SBC_GW_SURPRISE_PERCENT_CIQ_COL" hidden="1">"c11559"</definedName>
    <definedName name="IQ_EST_EPS_SBC_SURPRISE_PERCENT">"c4393"</definedName>
    <definedName name="IQ_EST_EPS_SBC_SURPRISE_PERCENT_CIQ_COL" hidden="1">"c11565"</definedName>
    <definedName name="IQ_EST_EPS_SEQ_GROWTH_Q">"c1764"</definedName>
    <definedName name="IQ_EST_EPS_SEQ_GROWTH_Q_REUT">"c3859"</definedName>
    <definedName name="IQ_EST_EPS_SURPRISE">"c1635"</definedName>
    <definedName name="IQ_EST_EPS_SURPRISE_PERCENT">"c1635"</definedName>
    <definedName name="IQ_EST_EPS_SURPRISE_PERCENT_REUT">"c5459"</definedName>
    <definedName name="IQ_EST_FAIR_VALUE_MORT_SERVICING_ASSETS_FFIEC" hidden="1">"c12956"</definedName>
    <definedName name="IQ_EST_FFO_ADJ_DIFF">"c4433"</definedName>
    <definedName name="IQ_EST_FFO_ADJ_DIFF_CIQ_COL" hidden="1">"c11605"</definedName>
    <definedName name="IQ_EST_FFO_ADJ_GROWTH_1YR">"c4421"</definedName>
    <definedName name="IQ_EST_FFO_ADJ_GROWTH_1YR_CIQ_COL" hidden="1">"c11593"</definedName>
    <definedName name="IQ_EST_FFO_ADJ_GROWTH_2YR">"c4422"</definedName>
    <definedName name="IQ_EST_FFO_ADJ_GROWTH_2YR_CIQ_COL" hidden="1">"c11594"</definedName>
    <definedName name="IQ_EST_FFO_ADJ_GROWTH_Q_1YR">"c4423"</definedName>
    <definedName name="IQ_EST_FFO_ADJ_GROWTH_Q_1YR_CIQ_COL" hidden="1">"c11595"</definedName>
    <definedName name="IQ_EST_FFO_ADJ_SEQ_GROWTH_Q">"c4424"</definedName>
    <definedName name="IQ_EST_FFO_ADJ_SEQ_GROWTH_Q_CIQ_COL" hidden="1">"c11596"</definedName>
    <definedName name="IQ_EST_FFO_ADJ_SURPRISE_PERCENT">"c4442"</definedName>
    <definedName name="IQ_EST_FFO_ADJ_SURPRISE_PERCENT_CIQ_COL" hidden="1">"c11614"</definedName>
    <definedName name="IQ_EST_FFO_DIFF">"c1869"</definedName>
    <definedName name="IQ_EST_FFO_DIFF_CIQ_COL" hidden="1">"c11616"</definedName>
    <definedName name="IQ_EST_FFO_DIFF_REUT">"c3890"</definedName>
    <definedName name="IQ_EST_FFO_GROWTH_1YR">"c1770"</definedName>
    <definedName name="IQ_EST_FFO_GROWTH_1YR_CIQ_COL" hidden="1">"c11597"</definedName>
    <definedName name="IQ_EST_FFO_GROWTH_1YR_REUT">"c3874"</definedName>
    <definedName name="IQ_EST_FFO_GROWTH_2YR">"c1771"</definedName>
    <definedName name="IQ_EST_FFO_GROWTH_2YR_CIQ_COL" hidden="1">"c11598"</definedName>
    <definedName name="IQ_EST_FFO_GROWTH_2YR_REUT">"c3875"</definedName>
    <definedName name="IQ_EST_FFO_GROWTH_Q_1YR">"c1772"</definedName>
    <definedName name="IQ_EST_FFO_GROWTH_Q_1YR_CIQ_COL" hidden="1">"c11599"</definedName>
    <definedName name="IQ_EST_FFO_GROWTH_Q_1YR_REUT">"c3876"</definedName>
    <definedName name="IQ_EST_FFO_SEQ_GROWTH_Q">"c1773"</definedName>
    <definedName name="IQ_EST_FFO_SEQ_GROWTH_Q_CIQ_COL" hidden="1">"c11600"</definedName>
    <definedName name="IQ_EST_FFO_SEQ_GROWTH_Q_REUT">"c3877"</definedName>
    <definedName name="IQ_EST_FFO_SHARE_DIFF">"c4444"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URPRISE_PERCENT">"c4453"</definedName>
    <definedName name="IQ_EST_FFO_SURPRISE_PERCENT">"c1870"</definedName>
    <definedName name="IQ_EST_FFO_SURPRISE_PERCENT_CIQ_COL" hidden="1">"c11629"</definedName>
    <definedName name="IQ_EST_FFO_SURPRISE_PERCENT_REUT">"c3891"</definedName>
    <definedName name="IQ_EST_FOOTNOTE" hidden="1">"c4540"</definedName>
    <definedName name="IQ_EST_FOOTNOTE_CIQ" hidden="1">"c12022"</definedName>
    <definedName name="IQ_EST_FOOTNOTE_REUT">"c5478"</definedName>
    <definedName name="IQ_EST_MAINT_CAPEX_DIFF">"c4456"</definedName>
    <definedName name="IQ_EST_MAINT_CAPEX_DIFF_CIQ_COL" hidden="1">"c11632"</definedName>
    <definedName name="IQ_EST_MAINT_CAPEX_GROWTH_1YR">"c4429"</definedName>
    <definedName name="IQ_EST_MAINT_CAPEX_GROWTH_1YR_CIQ_COL" hidden="1">"c11601"</definedName>
    <definedName name="IQ_EST_MAINT_CAPEX_GROWTH_2YR">"c4430"</definedName>
    <definedName name="IQ_EST_MAINT_CAPEX_GROWTH_2YR_CIQ_COL" hidden="1">"c11602"</definedName>
    <definedName name="IQ_EST_MAINT_CAPEX_GROWTH_Q_1YR">"c4431"</definedName>
    <definedName name="IQ_EST_MAINT_CAPEX_GROWTH_Q_1YR_CIQ_COL" hidden="1">"c11603"</definedName>
    <definedName name="IQ_EST_MAINT_CAPEX_SEQ_GROWTH_Q">"c4432"</definedName>
    <definedName name="IQ_EST_MAINT_CAPEX_SEQ_GROWTH_Q_CIQ_COL" hidden="1">"c11604"</definedName>
    <definedName name="IQ_EST_MAINT_CAPEX_SURPRISE_PERCENT">"c4465"</definedName>
    <definedName name="IQ_EST_MAINT_CAPEX_SURPRISE_PERCENT_CIQ_COL" hidden="1">"c11650"</definedName>
    <definedName name="IQ_EST_NAV_DIFF">"c1895"</definedName>
    <definedName name="IQ_EST_NAV_SHARE_SURPRISE_PERCENT">"c1896"</definedName>
    <definedName name="IQ_EST_NAV_SURPRISE_PERCENT">"c1896"</definedName>
    <definedName name="IQ_EST_NET_DEBT_DIFF">"c4466"</definedName>
    <definedName name="IQ_EST_NET_DEBT_SURPRISE_PERCENT">"c4468"</definedName>
    <definedName name="IQ_EST_NEXT_EARNINGS_DATE" hidden="1">"c13591"</definedName>
    <definedName name="IQ_EST_NI_DIFF">"c1885"</definedName>
    <definedName name="IQ_EST_NI_DIFF_REUT">"c5423"</definedName>
    <definedName name="IQ_EST_NI_GW_DIFF">"c1887"</definedName>
    <definedName name="IQ_EST_NI_GW_DIFF_REUT">"c5425"</definedName>
    <definedName name="IQ_EST_NI_GW_SURPRISE_PERCENT">"c1888"</definedName>
    <definedName name="IQ_EST_NI_GW_SURPRISE_PERCENT_REUT">"c5426"</definedName>
    <definedName name="IQ_EST_NI_REPORT_DIFF">"c1889"</definedName>
    <definedName name="IQ_EST_NI_REPORT_DIFF_REUT">"c5427"</definedName>
    <definedName name="IQ_EST_NI_REPORT_SURPRISE_PERCENT">"c1890"</definedName>
    <definedName name="IQ_EST_NI_REPORT_SURPRISE_PERCENT_REUT">"c5428"</definedName>
    <definedName name="IQ_EST_NI_SBC_DIFF">"c4472"</definedName>
    <definedName name="IQ_EST_NI_SBC_DIFF_CIQ_COL" hidden="1">"c11657"</definedName>
    <definedName name="IQ_EST_NI_SBC_GW_DIFF">"c4476"</definedName>
    <definedName name="IQ_EST_NI_SBC_GW_DIFF_CIQ_COL" hidden="1">"c11661"</definedName>
    <definedName name="IQ_EST_NI_SBC_GW_SURPRISE_PERCENT">"c4485"</definedName>
    <definedName name="IQ_EST_NI_SBC_GW_SURPRISE_PERCENT_CIQ_COL" hidden="1">"c11670"</definedName>
    <definedName name="IQ_EST_NI_SBC_SURPRISE_PERCENT">"c4491"</definedName>
    <definedName name="IQ_EST_NI_SBC_SURPRISE_PERCENT_CIQ_COL" hidden="1">"c11676"</definedName>
    <definedName name="IQ_EST_NI_SURPRISE_PERCENT">"c1886"</definedName>
    <definedName name="IQ_EST_NI_SURPRISE_PERCENT_REUT">"c5424"</definedName>
    <definedName name="IQ_EST_NUM_BUY">"c1759"</definedName>
    <definedName name="IQ_EST_NUM_BUY_REUT">"c3869"</definedName>
    <definedName name="IQ_EST_NUM_HIGH_REC">"c5649"</definedName>
    <definedName name="IQ_EST_NUM_HIGH_REC_REUT">"c3870"</definedName>
    <definedName name="IQ_EST_NUM_HIGHEST_REC">"c5648"</definedName>
    <definedName name="IQ_EST_NUM_HIGHEST_REC_REUT">"c3869"</definedName>
    <definedName name="IQ_EST_NUM_HOLD">"c1761"</definedName>
    <definedName name="IQ_EST_NUM_HOLD_REUT">"c3871"</definedName>
    <definedName name="IQ_EST_NUM_LOW_REC">"c5651"</definedName>
    <definedName name="IQ_EST_NUM_LOW_REC_REUT">"c3872"</definedName>
    <definedName name="IQ_EST_NUM_LOWEST_REC">"c5652"</definedName>
    <definedName name="IQ_EST_NUM_LOWEST_REC_REUT">"c3873"</definedName>
    <definedName name="IQ_EST_NUM_NEUTRAL_REC">"c5650"</definedName>
    <definedName name="IQ_EST_NUM_NEUTRAL_REC_REUT">"c3871"</definedName>
    <definedName name="IQ_EST_NUM_NO_OPINION">"c1758"</definedName>
    <definedName name="IQ_EST_NUM_NO_OPINION_REUT">"c3868"</definedName>
    <definedName name="IQ_EST_NUM_OUTPERFORM">"c1760"</definedName>
    <definedName name="IQ_EST_NUM_OUTPERFORM_REUT">"c3870"</definedName>
    <definedName name="IQ_EST_NUM_SELL">"c1763"</definedName>
    <definedName name="IQ_EST_NUM_SELL_REUT">"c3873"</definedName>
    <definedName name="IQ_EST_NUM_UNDERPERFORM">"c1762"</definedName>
    <definedName name="IQ_EST_NUM_UNDERPERFORM_REUT">"c3872"</definedName>
    <definedName name="IQ_EST_OPER_INC_DIFF">"c1877"</definedName>
    <definedName name="IQ_EST_OPER_INC_DIFF_REUT">"c5415"</definedName>
    <definedName name="IQ_EST_OPER_INC_SURPRISE_PERCENT">"c1878"</definedName>
    <definedName name="IQ_EST_OPER_INC_SURPRISE_PERCENT_REUT">"c5416"</definedName>
    <definedName name="IQ_EST_PERIOD_ID" hidden="1">"c13923"</definedName>
    <definedName name="IQ_EST_PRE_TAX_DIFF">"c1879"</definedName>
    <definedName name="IQ_EST_PRE_TAX_DIFF_REUT">"c5417"</definedName>
    <definedName name="IQ_EST_PRE_TAX_GW_DIFF">"c1881"</definedName>
    <definedName name="IQ_EST_PRE_TAX_GW_DIFF_REUT">"c5419"</definedName>
    <definedName name="IQ_EST_PRE_TAX_GW_SURPRISE_PERCENT">"c1882"</definedName>
    <definedName name="IQ_EST_PRE_TAX_GW_SURPRISE_PERCENT_REUT">"c5420"</definedName>
    <definedName name="IQ_EST_PRE_TAX_REPORT_DIFF">"c1883"</definedName>
    <definedName name="IQ_EST_PRE_TAX_REPORT_DIFF_REUT">"c5421"</definedName>
    <definedName name="IQ_EST_PRE_TAX_REPORT_SURPRISE_PERCENT">"c1884"</definedName>
    <definedName name="IQ_EST_PRE_TAX_REPORT_SURPRISE_PERCENT_REUT">"c5422"</definedName>
    <definedName name="IQ_EST_PRE_TAX_SURPRISE_PERCENT">"c1880"</definedName>
    <definedName name="IQ_EST_PRE_TAX_SURPRISE_PERCENT_REUT">"c5418"</definedName>
    <definedName name="IQ_EST_RECURRING_PROFIT_SHARE_DIFF">"c4505"</definedName>
    <definedName name="IQ_EST_RECURRING_PROFIT_SHARE_DIFF_CIQ_COL" hidden="1">"c11690"</definedName>
    <definedName name="IQ_EST_RECURRING_PROFIT_SHARE_SURPRISE_PERCENT">"c4515"</definedName>
    <definedName name="IQ_EST_RECURRING_PROFIT_SHARE_SURPRISE_PERCENT_CIQ_COL" hidden="1">"c11700"</definedName>
    <definedName name="IQ_EST_REV_DIFF">"c1865"</definedName>
    <definedName name="IQ_EST_REV_DIFF_REUT">"c3886"</definedName>
    <definedName name="IQ_EST_REV_GROWTH_1YR">"c1638"</definedName>
    <definedName name="IQ_EST_REV_GROWTH_1YR_REUT">"c3860"</definedName>
    <definedName name="IQ_EST_REV_GROWTH_2YR">"c1639"</definedName>
    <definedName name="IQ_EST_REV_GROWTH_2YR_REUT">"c3861"</definedName>
    <definedName name="IQ_EST_REV_GROWTH_Q_1YR">"c1640"</definedName>
    <definedName name="IQ_EST_REV_GROWTH_Q_1YR_REUT">"c3862"</definedName>
    <definedName name="IQ_EST_REV_SEQ_GROWTH_Q">"c1765"</definedName>
    <definedName name="IQ_EST_REV_SEQ_GROWTH_Q_REUT">"c3863"</definedName>
    <definedName name="IQ_EST_REV_SURPRISE_PERCENT">"c1866"</definedName>
    <definedName name="IQ_EST_REV_SURPRISE_PERCENT_REUT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100235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>"c8401"</definedName>
    <definedName name="IQ_EXPORTS_APR_UNUSED" hidden="1">"c7521"</definedName>
    <definedName name="IQ_EXPORTS_APR_UNUSED_UNUSED_UNUSED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>"c8512"</definedName>
    <definedName name="IQ_EXPORTS_GOODS_REAL_SAAR_APR_UNUSED" hidden="1">"c7632"</definedName>
    <definedName name="IQ_EXPORTS_GOODS_REAL_SAAR_APR_UNUSED_UNUSED_UNUSED">"c7632"</definedName>
    <definedName name="IQ_EXPORTS_GOODS_REAL_SAAR_FC_UNUSED" hidden="1">"c7852"</definedName>
    <definedName name="IQ_EXPORTS_GOODS_REAL_SAAR_FC_UNUSED_UNUSED_UNUSED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>"c8072"</definedName>
    <definedName name="IQ_EXPORTS_GOODS_REAL_SAAR_POP_UNUSED" hidden="1">"c7192"</definedName>
    <definedName name="IQ_EXPORTS_GOODS_REAL_SAAR_POP_UNUSED_UNUSED_UNUSED">"c7192"</definedName>
    <definedName name="IQ_EXPORTS_GOODS_REAL_SAAR_UNUSED" hidden="1">"c6972"</definedName>
    <definedName name="IQ_EXPORTS_GOODS_REAL_SAAR_UNUSED_UNUSED_UNUSED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>"c8292"</definedName>
    <definedName name="IQ_EXPORTS_GOODS_REAL_SAAR_YOY_UNUSED" hidden="1">"c7412"</definedName>
    <definedName name="IQ_EXPORTS_GOODS_REAL_SAAR_YOY_UNUSED_UNUSED_UNUSED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>"c7961"</definedName>
    <definedName name="IQ_EXPORTS_POP_UNUSED" hidden="1">"c7081"</definedName>
    <definedName name="IQ_EXPORTS_POP_UNUSED_UNUSED_UNUSED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>"c8516"</definedName>
    <definedName name="IQ_EXPORTS_SERVICES_REAL_SAAR_APR_UNUSED" hidden="1">"c7636"</definedName>
    <definedName name="IQ_EXPORTS_SERVICES_REAL_SAAR_APR_UNUSED_UNUSED_UNUSED">"c7636"</definedName>
    <definedName name="IQ_EXPORTS_SERVICES_REAL_SAAR_FC_UNUSED" hidden="1">"c7856"</definedName>
    <definedName name="IQ_EXPORTS_SERVICES_REAL_SAAR_FC_UNUSED_UNUSED_UNUSED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>"c8076"</definedName>
    <definedName name="IQ_EXPORTS_SERVICES_REAL_SAAR_POP_UNUSED" hidden="1">"c7196"</definedName>
    <definedName name="IQ_EXPORTS_SERVICES_REAL_SAAR_POP_UNUSED_UNUSED_UNUSED">"c7196"</definedName>
    <definedName name="IQ_EXPORTS_SERVICES_REAL_SAAR_UNUSED" hidden="1">"c6976"</definedName>
    <definedName name="IQ_EXPORTS_SERVICES_REAL_SAAR_UNUSED_UNUSED_UNUSED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>"c8296"</definedName>
    <definedName name="IQ_EXPORTS_SERVICES_REAL_SAAR_YOY_UNUSED" hidden="1">"c7416"</definedName>
    <definedName name="IQ_EXPORTS_SERVICES_REAL_SAAR_YOY_UNUSED_UNUSED_UNUSED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>"c8181"</definedName>
    <definedName name="IQ_EXPORTS_YOY_UNUSED" hidden="1">"c7301"</definedName>
    <definedName name="IQ_EXPORTS_YOY_UNUSED_UNUSED_UNUSED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>"c4434"</definedName>
    <definedName name="IQ_FFO_ADJ_GUIDANCE">"c4436"</definedName>
    <definedName name="IQ_FFO_ADJ_GUIDANCE_CIQ" hidden="1">"c4961"</definedName>
    <definedName name="IQ_FFO_ADJ_GUIDANCE_CIQ_COL" hidden="1">"c11608"</definedName>
    <definedName name="IQ_FFO_ADJ_HIGH_EST">"c4437"</definedName>
    <definedName name="IQ_FFO_ADJ_HIGH_GUIDANCE">"c4202"</definedName>
    <definedName name="IQ_FFO_ADJ_HIGH_GUIDANCE_CIQ" hidden="1">"c4614"</definedName>
    <definedName name="IQ_FFO_ADJ_HIGH_GUIDANCE_CIQ_COL" hidden="1">"c11263"</definedName>
    <definedName name="IQ_FFO_ADJ_LOW_EST">"c4438"</definedName>
    <definedName name="IQ_FFO_ADJ_LOW_GUIDANCE">"c4242"</definedName>
    <definedName name="IQ_FFO_ADJ_LOW_GUIDANCE_CIQ" hidden="1">"c4654"</definedName>
    <definedName name="IQ_FFO_ADJ_LOW_GUIDANCE_CIQ_COL" hidden="1">"c11303"</definedName>
    <definedName name="IQ_FFO_ADJ_MEDIAN_EST">"c4439"</definedName>
    <definedName name="IQ_FFO_ADJ_NUM_EST">"c4440"</definedName>
    <definedName name="IQ_FFO_ADJ_STDDEV_EST">"c4441"</definedName>
    <definedName name="IQ_FFO_DILUTED" hidden="1">"c16186"</definedName>
    <definedName name="IQ_FFO_EST">"c418"</definedName>
    <definedName name="IQ_FFO_EST_CIQ_COL" hidden="1">"c11617"</definedName>
    <definedName name="IQ_FFO_EST_REUT">"c3837"</definedName>
    <definedName name="IQ_FFO_GUIDANCE">"c4443"</definedName>
    <definedName name="IQ_FFO_GUIDANCE_CIQ" hidden="1">"c4968"</definedName>
    <definedName name="IQ_FFO_GUIDANCE_CIQ_COL" hidden="1">"c11615"</definedName>
    <definedName name="IQ_FFO_HIGH_EST">"c419"</definedName>
    <definedName name="IQ_FFO_HIGH_EST_CIQ_COL" hidden="1">"c11624"</definedName>
    <definedName name="IQ_FFO_HIGH_EST_REUT">"c3839"</definedName>
    <definedName name="IQ_FFO_HIGH_GUIDANCE">"c4184"</definedName>
    <definedName name="IQ_FFO_HIGH_GUIDANCE_CIQ" hidden="1">"c4596"</definedName>
    <definedName name="IQ_FFO_HIGH_GUIDANCE_CIQ_COL" hidden="1">"c11245"</definedName>
    <definedName name="IQ_FFO_LOW_EST">"c420"</definedName>
    <definedName name="IQ_FFO_LOW_EST_CIQ_COL" hidden="1">"c11625"</definedName>
    <definedName name="IQ_FFO_LOW_EST_REUT">"c3840"</definedName>
    <definedName name="IQ_FFO_LOW_GUIDANCE">"c4224"</definedName>
    <definedName name="IQ_FFO_LOW_GUIDANCE_CIQ" hidden="1">"c4636"</definedName>
    <definedName name="IQ_FFO_LOW_GUIDANCE_CIQ_COL" hidden="1">"c11285"</definedName>
    <definedName name="IQ_FFO_MEDIAN_EST">"c1665"</definedName>
    <definedName name="IQ_FFO_MEDIAN_EST_CIQ_COL" hidden="1">"c11626"</definedName>
    <definedName name="IQ_FFO_MEDIAN_EST_REUT">"c3838"</definedName>
    <definedName name="IQ_FFO_NUM_EST">"c421"</definedName>
    <definedName name="IQ_FFO_NUM_EST_CIQ_COL" hidden="1">"c11627"</definedName>
    <definedName name="IQ_FFO_NUM_EST_REUT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>"c4445"</definedName>
    <definedName name="IQ_FFO_SHARE_GUIDANCE">"c4447"</definedName>
    <definedName name="IQ_FFO_SHARE_GUIDANCE_CIQ" hidden="1">"c4976"</definedName>
    <definedName name="IQ_FFO_SHARE_GUIDANCE_CIQ_COL" hidden="1">"c11623"</definedName>
    <definedName name="IQ_FFO_SHARE_HIGH_EST">"c4448"</definedName>
    <definedName name="IQ_FFO_SHARE_HIGH_GUIDANCE">"c4203"</definedName>
    <definedName name="IQ_FFO_SHARE_HIGH_GUIDANCE_CIQ" hidden="1">"c4615"</definedName>
    <definedName name="IQ_FFO_SHARE_HIGH_GUIDANCE_CIQ_COL" hidden="1">"c11264"</definedName>
    <definedName name="IQ_FFO_SHARE_LOW_EST">"c4449"</definedName>
    <definedName name="IQ_FFO_SHARE_LOW_GUIDANCE">"c4243"</definedName>
    <definedName name="IQ_FFO_SHARE_LOW_GUIDANCE_CIQ" hidden="1">"c4655"</definedName>
    <definedName name="IQ_FFO_SHARE_LOW_GUIDANCE_CIQ_COL" hidden="1">"c11304"</definedName>
    <definedName name="IQ_FFO_SHARE_MEDIAN_EST">"c4450"</definedName>
    <definedName name="IQ_FFO_SHARE_NUM_EST">"c4451"</definedName>
    <definedName name="IQ_FFO_SHARE_STDDEV_EST">"c4452"</definedName>
    <definedName name="IQ_FFO_SHARES_BASIC" hidden="1">"c16185"</definedName>
    <definedName name="IQ_FFO_SHARES_DILUTED" hidden="1">"c16187"</definedName>
    <definedName name="IQ_FFO_STDDEV_EST">"c422"</definedName>
    <definedName name="IQ_FFO_STDDEV_EST_CIQ_COL" hidden="1">"c11628"</definedName>
    <definedName name="IQ_FFO_STDDEV_EST_REUT">"c3842"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>"c5524"</definedName>
    <definedName name="IQ_FIN_DIV_CURRENT_PORT_LEASES_TOTAL">"c5523"</definedName>
    <definedName name="IQ_FIN_DIV_DEBT_CURRENT" hidden="1">"c429"</definedName>
    <definedName name="IQ_FIN_DIV_DEBT_LT" hidden="1">"c430"</definedName>
    <definedName name="IQ_FIN_DIV_DEBT_LT_TOTAL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>"c6799"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>"c8410"</definedName>
    <definedName name="IQ_FIXED_INVEST_APR_UNUSED" hidden="1">"c7530"</definedName>
    <definedName name="IQ_FIXED_INVEST_APR_UNUSED_UNUSED_UNUSED">"c7530"</definedName>
    <definedName name="IQ_FIXED_INVEST_FC_UNUSED" hidden="1">"c7750"</definedName>
    <definedName name="IQ_FIXED_INVEST_FC_UNUSED_UNUSED_UNUSED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>"c7970"</definedName>
    <definedName name="IQ_FIXED_INVEST_POP_UNUSED" hidden="1">"c7090"</definedName>
    <definedName name="IQ_FIXED_INVEST_POP_UNUSED_UNUSED_UNUSED">"c7090"</definedName>
    <definedName name="IQ_FIXED_INVEST_REAL_APR_FC_UNUSED" hidden="1">"c8518"</definedName>
    <definedName name="IQ_FIXED_INVEST_REAL_APR_FC_UNUSED_UNUSED_UNUSED">"c8518"</definedName>
    <definedName name="IQ_FIXED_INVEST_REAL_APR_UNUSED" hidden="1">"c7638"</definedName>
    <definedName name="IQ_FIXED_INVEST_REAL_APR_UNUSED_UNUSED_UNUSED">"c7638"</definedName>
    <definedName name="IQ_FIXED_INVEST_REAL_FC_UNUSED" hidden="1">"c7858"</definedName>
    <definedName name="IQ_FIXED_INVEST_REAL_FC_UNUSED_UNUSED_UNUSED">"c7858"</definedName>
    <definedName name="IQ_FIXED_INVEST_REAL_POP_FC_UNUSED" hidden="1">"c8078"</definedName>
    <definedName name="IQ_FIXED_INVEST_REAL_POP_FC_UNUSED_UNUSED_UNUSED">"c8078"</definedName>
    <definedName name="IQ_FIXED_INVEST_REAL_POP_UNUSED" hidden="1">"c7198"</definedName>
    <definedName name="IQ_FIXED_INVEST_REAL_POP_UNUSED_UNUSED_UNUSED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>"c8298"</definedName>
    <definedName name="IQ_FIXED_INVEST_REAL_YOY_UNUSED" hidden="1">"c7418"</definedName>
    <definedName name="IQ_FIXED_INVEST_REAL_YOY_UNUSED_UNUSED_UNUSED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>"c8190"</definedName>
    <definedName name="IQ_FIXED_INVEST_YOY_UNUSED" hidden="1">"c7310"</definedName>
    <definedName name="IQ_FIXED_INVEST_YOY_UNUSED_UNUSED_UNUSED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>"c8422"</definedName>
    <definedName name="IQ_HOUSING_COMPLETIONS_SINGLE_FAM_APR_UNUSED" hidden="1">"c7542"</definedName>
    <definedName name="IQ_HOUSING_COMPLETIONS_SINGLE_FAM_APR_UNUSED_UNUSED_UNUSED">"c7542"</definedName>
    <definedName name="IQ_HOUSING_COMPLETIONS_SINGLE_FAM_FC_UNUSED" hidden="1">"c7762"</definedName>
    <definedName name="IQ_HOUSING_COMPLETIONS_SINGLE_FAM_FC_UNUSED_UNUSED_UNUSED">"c7762"</definedName>
    <definedName name="IQ_HOUSING_COMPLETIONS_SINGLE_FAM_POP_FC_UNUSED" hidden="1">"c7982"</definedName>
    <definedName name="IQ_HOUSING_COMPLETIONS_SINGLE_FAM_POP_FC_UNUSED_UNUSED_UNUSED">"c7982"</definedName>
    <definedName name="IQ_HOUSING_COMPLETIONS_SINGLE_FAM_POP_UNUSED" hidden="1">"c7102"</definedName>
    <definedName name="IQ_HOUSING_COMPLETIONS_SINGLE_FAM_POP_UNUSED_UNUSED_UNUSED">"c7102"</definedName>
    <definedName name="IQ_HOUSING_COMPLETIONS_SINGLE_FAM_UNUSED" hidden="1">"c6882"</definedName>
    <definedName name="IQ_HOUSING_COMPLETIONS_SINGLE_FAM_UNUSED_UNUSED_UNUSED">"c6882"</definedName>
    <definedName name="IQ_HOUSING_COMPLETIONS_SINGLE_FAM_YOY_FC_UNUSED" hidden="1">"c8202"</definedName>
    <definedName name="IQ_HOUSING_COMPLETIONS_SINGLE_FAM_YOY_FC_UNUSED_UNUSED_UNUSED">"c8202"</definedName>
    <definedName name="IQ_HOUSING_COMPLETIONS_SINGLE_FAM_YOY_UNUSED" hidden="1">"c7322"</definedName>
    <definedName name="IQ_HOUSING_COMPLETIONS_SINGLE_FAM_YOY_UNUSED_UNUSED_UNUSED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>"c8523"</definedName>
    <definedName name="IQ_IMPORTS_GOODS_REAL_SAAR_APR_UNUSED" hidden="1">"c7643"</definedName>
    <definedName name="IQ_IMPORTS_GOODS_REAL_SAAR_APR_UNUSED_UNUSED_UNUSED">"c7643"</definedName>
    <definedName name="IQ_IMPORTS_GOODS_REAL_SAAR_FC_UNUSED" hidden="1">"c7863"</definedName>
    <definedName name="IQ_IMPORTS_GOODS_REAL_SAAR_FC_UNUSED_UNUSED_UNUSED">"c7863"</definedName>
    <definedName name="IQ_IMPORTS_GOODS_REAL_SAAR_POP_FC_UNUSED" hidden="1">"c8083"</definedName>
    <definedName name="IQ_IMPORTS_GOODS_REAL_SAAR_POP_FC_UNUSED_UNUSED_UNUSED">"c8083"</definedName>
    <definedName name="IQ_IMPORTS_GOODS_REAL_SAAR_POP_UNUSED" hidden="1">"c7203"</definedName>
    <definedName name="IQ_IMPORTS_GOODS_REAL_SAAR_POP_UNUSED_UNUSED_UNUSED">"c7203"</definedName>
    <definedName name="IQ_IMPORTS_GOODS_REAL_SAAR_UNUSED" hidden="1">"c6983"</definedName>
    <definedName name="IQ_IMPORTS_GOODS_REAL_SAAR_UNUSED_UNUSED_UNUSED">"c6983"</definedName>
    <definedName name="IQ_IMPORTS_GOODS_REAL_SAAR_YOY_FC_UNUSED" hidden="1">"c8303"</definedName>
    <definedName name="IQ_IMPORTS_GOODS_REAL_SAAR_YOY_FC_UNUSED_UNUSED_UNUSED">"c8303"</definedName>
    <definedName name="IQ_IMPORTS_GOODS_REAL_SAAR_YOY_UNUSED" hidden="1">"c7423"</definedName>
    <definedName name="IQ_IMPORTS_GOODS_REAL_SAAR_YOY_UNUSED_UNUSED_UNUSED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>"c8429"</definedName>
    <definedName name="IQ_IMPORTS_GOODS_SERVICES_APR_UNUSED" hidden="1">"c7549"</definedName>
    <definedName name="IQ_IMPORTS_GOODS_SERVICES_APR_UNUSED_UNUSED_UNUSED">"c7549"</definedName>
    <definedName name="IQ_IMPORTS_GOODS_SERVICES_FC_UNUSED" hidden="1">"c7769"</definedName>
    <definedName name="IQ_IMPORTS_GOODS_SERVICES_FC_UNUSED_UNUSED_UNUSED">"c7769"</definedName>
    <definedName name="IQ_IMPORTS_GOODS_SERVICES_POP_FC_UNUSED" hidden="1">"c7989"</definedName>
    <definedName name="IQ_IMPORTS_GOODS_SERVICES_POP_FC_UNUSED_UNUSED_UNUSED">"c7989"</definedName>
    <definedName name="IQ_IMPORTS_GOODS_SERVICES_POP_UNUSED" hidden="1">"c7109"</definedName>
    <definedName name="IQ_IMPORTS_GOODS_SERVICES_POP_UNUSED_UNUSED_UNUSED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>"c8524"</definedName>
    <definedName name="IQ_IMPORTS_GOODS_SERVICES_REAL_SAAR_APR_UNUSED" hidden="1">"c7644"</definedName>
    <definedName name="IQ_IMPORTS_GOODS_SERVICES_REAL_SAAR_APR_UNUSED_UNUSED_UNUSED">"c7644"</definedName>
    <definedName name="IQ_IMPORTS_GOODS_SERVICES_REAL_SAAR_FC_UNUSED" hidden="1">"c7864"</definedName>
    <definedName name="IQ_IMPORTS_GOODS_SERVICES_REAL_SAAR_FC_UNUSED_UNUSED_UNUSED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>"c8084"</definedName>
    <definedName name="IQ_IMPORTS_GOODS_SERVICES_REAL_SAAR_POP_UNUSED" hidden="1">"c7204"</definedName>
    <definedName name="IQ_IMPORTS_GOODS_SERVICES_REAL_SAAR_POP_UNUSED_UNUSED_UNUSED">"c7204"</definedName>
    <definedName name="IQ_IMPORTS_GOODS_SERVICES_REAL_SAAR_UNUSED" hidden="1">"c6984"</definedName>
    <definedName name="IQ_IMPORTS_GOODS_SERVICES_REAL_SAAR_UNUSED_UNUSED_UNUSED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>"c8304"</definedName>
    <definedName name="IQ_IMPORTS_GOODS_SERVICES_REAL_SAAR_YOY_UNUSED" hidden="1">"c7424"</definedName>
    <definedName name="IQ_IMPORTS_GOODS_SERVICES_REAL_SAAR_YOY_UNUSED_UNUSED_UNUSED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>"c8209"</definedName>
    <definedName name="IQ_IMPORTS_GOODS_SERVICES_YOY_UNUSED" hidden="1">"c7329"</definedName>
    <definedName name="IQ_IMPORTS_GOODS_SERVICES_YOY_UNUSED_UNUSED_UNUSED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>"c8443"</definedName>
    <definedName name="IQ_ISM_SERVICES_APR_UNUSED" hidden="1">"c7563"</definedName>
    <definedName name="IQ_ISM_SERVICES_APR_UNUSED_UNUSED_UNUSED">"c7563"</definedName>
    <definedName name="IQ_ISM_SERVICES_FC_UNUSED" hidden="1">"c7783"</definedName>
    <definedName name="IQ_ISM_SERVICES_FC_UNUSED_UNUSED_UNUSED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>"c8003"</definedName>
    <definedName name="IQ_ISM_SERVICES_POP_UNUSED" hidden="1">"c7123"</definedName>
    <definedName name="IQ_ISM_SERVICES_POP_UNUSED_UNUSED_UNUSED">"c7123"</definedName>
    <definedName name="IQ_ISM_SERVICES_UNUSED" hidden="1">"c6903"</definedName>
    <definedName name="IQ_ISM_SERVICES_UNUSED_UNUSED_UNUSED">"c6903"</definedName>
    <definedName name="IQ_ISM_SERVICES_YOY_FC_UNUSED" hidden="1">"c8223"</definedName>
    <definedName name="IQ_ISM_SERVICES_YOY_FC_UNUSED_UNUSED_UNUSED">"c8223"</definedName>
    <definedName name="IQ_ISM_SERVICES_YOY_UNUSED" hidden="1">"c7343"</definedName>
    <definedName name="IQ_ISM_SERVICES_YOY_UNUSED_UNUSED_UNUSED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>"c4457"</definedName>
    <definedName name="IQ_MAINT_CAPEX_GUIDANCE">"c4459"</definedName>
    <definedName name="IQ_MAINT_CAPEX_GUIDANCE_CIQ" hidden="1">"c4988"</definedName>
    <definedName name="IQ_MAINT_CAPEX_GUIDANCE_CIQ_COL" hidden="1">"c11635"</definedName>
    <definedName name="IQ_MAINT_CAPEX_HIGH_EST">"c4460"</definedName>
    <definedName name="IQ_MAINT_CAPEX_HIGH_GUIDANCE">"c4197"</definedName>
    <definedName name="IQ_MAINT_CAPEX_HIGH_GUIDANCE_CIQ" hidden="1">"c4609"</definedName>
    <definedName name="IQ_MAINT_CAPEX_HIGH_GUIDANCE_CIQ_COL" hidden="1">"c11258"</definedName>
    <definedName name="IQ_MAINT_CAPEX_LOW_EST">"c4461"</definedName>
    <definedName name="IQ_MAINT_CAPEX_LOW_GUIDANCE">"c4237"</definedName>
    <definedName name="IQ_MAINT_CAPEX_LOW_GUIDANCE_CIQ" hidden="1">"c4649"</definedName>
    <definedName name="IQ_MAINT_CAPEX_LOW_GUIDANCE_CIQ_COL" hidden="1">"c11298"</definedName>
    <definedName name="IQ_MAINT_CAPEX_MEDIAN_EST">"c4462"</definedName>
    <definedName name="IQ_MAINT_CAPEX_NUM_EST">"c4463"</definedName>
    <definedName name="IQ_MAINT_CAPEX_STDDEV_EST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>"c8460"</definedName>
    <definedName name="IQ_MEDIAN_NEW_HOME_SALES_APR_UNUSED" hidden="1">"c7580"</definedName>
    <definedName name="IQ_MEDIAN_NEW_HOME_SALES_APR_UNUSED_UNUSED_UNUSED">"c7580"</definedName>
    <definedName name="IQ_MEDIAN_NEW_HOME_SALES_FC_UNUSED" hidden="1">"c7800"</definedName>
    <definedName name="IQ_MEDIAN_NEW_HOME_SALES_FC_UNUSED_UNUSED_UNUSED">"c7800"</definedName>
    <definedName name="IQ_MEDIAN_NEW_HOME_SALES_POP_FC_UNUSED" hidden="1">"c8020"</definedName>
    <definedName name="IQ_MEDIAN_NEW_HOME_SALES_POP_FC_UNUSED_UNUSED_UNUSED">"c8020"</definedName>
    <definedName name="IQ_MEDIAN_NEW_HOME_SALES_POP_UNUSED" hidden="1">"c7140"</definedName>
    <definedName name="IQ_MEDIAN_NEW_HOME_SALES_POP_UNUSED_UNUSED_UNUSED">"c7140"</definedName>
    <definedName name="IQ_MEDIAN_NEW_HOME_SALES_UNUSED" hidden="1">"c6920"</definedName>
    <definedName name="IQ_MEDIAN_NEW_HOME_SALES_UNUSED_UNUSED_UNUSED">"c6920"</definedName>
    <definedName name="IQ_MEDIAN_NEW_HOME_SALES_YOY_FC_UNUSED" hidden="1">"c8240"</definedName>
    <definedName name="IQ_MEDIAN_NEW_HOME_SALES_YOY_FC_UNUSED_UNUSED_UNUSED">"c8240"</definedName>
    <definedName name="IQ_MEDIAN_NEW_HOME_SALES_YOY_UNUSED" hidden="1">"c7360"</definedName>
    <definedName name="IQ_MEDIAN_NEW_HOME_SALES_YOY_UNUSED_UNUSED_UNUSED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42345.614837963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>"c2225"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RE" hidden="1">"c15996"</definedName>
    <definedName name="IQ_NAV_SHARE_ACT_OR_EST">"c2225"</definedName>
    <definedName name="IQ_NAV_SHARE_ACT_OR_EST_REUT">"c5623"</definedName>
    <definedName name="IQ_NAV_SHARE_EST">"c5609"</definedName>
    <definedName name="IQ_NAV_SHARE_EST_REUT">"c5617"</definedName>
    <definedName name="IQ_NAV_SHARE_HIGH_EST">"c5612"</definedName>
    <definedName name="IQ_NAV_SHARE_HIGH_EST_REUT">"c5620"</definedName>
    <definedName name="IQ_NAV_SHARE_LOW_EST">"c5613"</definedName>
    <definedName name="IQ_NAV_SHARE_LOW_EST_REUT">"c5621"</definedName>
    <definedName name="IQ_NAV_SHARE_MEDIAN_EST">"c5610"</definedName>
    <definedName name="IQ_NAV_SHARE_MEDIAN_EST_REUT">"c5618"</definedName>
    <definedName name="IQ_NAV_SHARE_NUM_EST">"c5614"</definedName>
    <definedName name="IQ_NAV_SHARE_NUM_EST_REUT">"c5622"</definedName>
    <definedName name="IQ_NAV_SHARE_RE" hidden="1">"c16011"</definedName>
    <definedName name="IQ_NAV_SHARE_STDDEV_EST">"c5611"</definedName>
    <definedName name="IQ_NAV_SHARE_STDDEV_EST_REUT">"c5619"</definedName>
    <definedName name="IQ_NAV_STDDEV_EST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>"c3583"</definedName>
    <definedName name="IQ_NET_DEBT_ACT_OR_EST_CIQ_COL" hidden="1">"c11717"</definedName>
    <definedName name="IQ_NET_DEBT_ACT_OR_EST_REUT">"c5473"</definedName>
    <definedName name="IQ_NET_DEBT_EBITDA" hidden="1">"c750"</definedName>
    <definedName name="IQ_NET_DEBT_EBITDA_CAPEX" hidden="1">"c2949"</definedName>
    <definedName name="IQ_NET_DEBT_EST">"c3517"</definedName>
    <definedName name="IQ_NET_DEBT_EST_REUT">"c3976"</definedName>
    <definedName name="IQ_NET_DEBT_GUIDANCE">"c4467"</definedName>
    <definedName name="IQ_NET_DEBT_GUIDANCE_CIQ" hidden="1">"c5005"</definedName>
    <definedName name="IQ_NET_DEBT_GUIDANCE_CIQ_COL" hidden="1">"c11652"</definedName>
    <definedName name="IQ_NET_DEBT_HIGH_EST">"c3518"</definedName>
    <definedName name="IQ_NET_DEBT_HIGH_EST_REUT">"c3978"</definedName>
    <definedName name="IQ_NET_DEBT_HIGH_GUIDANCE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>"c3519"</definedName>
    <definedName name="IQ_NET_DEBT_LOW_EST_REUT">"c3979"</definedName>
    <definedName name="IQ_NET_DEBT_LOW_GUIDANCE">"c4221"</definedName>
    <definedName name="IQ_NET_DEBT_LOW_GUIDANCE_CIQ" hidden="1">"c4633"</definedName>
    <definedName name="IQ_NET_DEBT_LOW_GUIDANCE_CIQ_COL" hidden="1">"c11282"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>"c2222"</definedName>
    <definedName name="IQ_NI_ACT_OR_EST_CIQ_COL" hidden="1">"c11712"</definedName>
    <definedName name="IQ_NI_ACT_OR_EST_REUT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>"c1716"</definedName>
    <definedName name="IQ_NI_EST_REUT">"c5368"</definedName>
    <definedName name="IQ_NI_FFIEC" hidden="1">"c13034"</definedName>
    <definedName name="IQ_NI_GAAP_GUIDANCE">"c4470"</definedName>
    <definedName name="IQ_NI_GAAP_GUIDANCE_CIQ" hidden="1">"c5008"</definedName>
    <definedName name="IQ_NI_GAAP_GUIDANCE_CIQ_COL" hidden="1">"c11655"</definedName>
    <definedName name="IQ_NI_GAAP_HIGH_GUIDANCE">"c4177"</definedName>
    <definedName name="IQ_NI_GAAP_HIGH_GUIDANCE_CIQ" hidden="1">"c4589"</definedName>
    <definedName name="IQ_NI_GAAP_HIGH_GUIDANCE_CIQ_COL" hidden="1">"c11238"</definedName>
    <definedName name="IQ_NI_GAAP_LOW_GUIDANCE">"c4217"</definedName>
    <definedName name="IQ_NI_GAAP_LOW_GUIDANCE_CIQ" hidden="1">"c4629"</definedName>
    <definedName name="IQ_NI_GAAP_LOW_GUIDANCE_CIQ_COL" hidden="1">"c11278"</definedName>
    <definedName name="IQ_NI_GUIDANCE">"c4469"</definedName>
    <definedName name="IQ_NI_GUIDANCE_CIQ" hidden="1">"c5007"</definedName>
    <definedName name="IQ_NI_GUIDANCE_CIQ_COL" hidden="1">"c11654"</definedName>
    <definedName name="IQ_NI_GW_EST">"c1723"</definedName>
    <definedName name="IQ_NI_GW_EST_REUT">"c5375"</definedName>
    <definedName name="IQ_NI_GW_GUIDANCE">"c4471"</definedName>
    <definedName name="IQ_NI_GW_GUIDANCE_CIQ" hidden="1">"c5009"</definedName>
    <definedName name="IQ_NI_GW_GUIDANCE_CIQ_COL" hidden="1">"c11656"</definedName>
    <definedName name="IQ_NI_GW_HIGH_EST">"c1725"</definedName>
    <definedName name="IQ_NI_GW_HIGH_EST_REUT">"c5377"</definedName>
    <definedName name="IQ_NI_GW_HIGH_GUIDANCE">"c4178"</definedName>
    <definedName name="IQ_NI_GW_HIGH_GUIDANCE_CIQ" hidden="1">"c4590"</definedName>
    <definedName name="IQ_NI_GW_HIGH_GUIDANCE_CIQ_COL" hidden="1">"c11239"</definedName>
    <definedName name="IQ_NI_GW_LOW_EST">"c1726"</definedName>
    <definedName name="IQ_NI_GW_LOW_EST_REUT">"c5378"</definedName>
    <definedName name="IQ_NI_GW_LOW_GUIDANCE">"c4218"</definedName>
    <definedName name="IQ_NI_GW_LOW_GUIDANCE_CIQ" hidden="1">"c4630"</definedName>
    <definedName name="IQ_NI_GW_LOW_GUIDANCE_CIQ_COL" hidden="1">"c11279"</definedName>
    <definedName name="IQ_NI_GW_MEDIAN_EST">"c1724"</definedName>
    <definedName name="IQ_NI_GW_MEDIAN_EST_REUT">"c5376"</definedName>
    <definedName name="IQ_NI_GW_NUM_EST">"c1727"</definedName>
    <definedName name="IQ_NI_GW_NUM_EST_REUT">"c5379"</definedName>
    <definedName name="IQ_NI_GW_STDDEV_EST">"c1728"</definedName>
    <definedName name="IQ_NI_GW_STDDEV_EST_REUT">"c5380"</definedName>
    <definedName name="IQ_NI_HIGH_EST">"c1718"</definedName>
    <definedName name="IQ_NI_HIGH_EST_REUT">"c5370"</definedName>
    <definedName name="IQ_NI_HIGH_GUIDANCE">"c4176"</definedName>
    <definedName name="IQ_NI_HIGH_GUIDANCE_CIQ" hidden="1">"c4588"</definedName>
    <definedName name="IQ_NI_HIGH_GUIDANCE_CIQ_COL" hidden="1">"c11237"</definedName>
    <definedName name="IQ_NI_LOW_EST">"c1719"</definedName>
    <definedName name="IQ_NI_LOW_EST_REUT">"c5371"</definedName>
    <definedName name="IQ_NI_LOW_GUIDANCE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>"c1717"</definedName>
    <definedName name="IQ_NI_MEDIAN_EST_REUT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>"c1720"</definedName>
    <definedName name="IQ_NI_NUM_EST_REUT">"c5372"</definedName>
    <definedName name="IQ_NI_REPORTED_EST">"c1730"</definedName>
    <definedName name="IQ_NI_REPORTED_EST_REUT">"c5382"</definedName>
    <definedName name="IQ_NI_REPORTED_HIGH_EST">"c1732"</definedName>
    <definedName name="IQ_NI_REPORTED_HIGH_EST_REUT">"c5384"</definedName>
    <definedName name="IQ_NI_REPORTED_LOW_EST">"c1733"</definedName>
    <definedName name="IQ_NI_REPORTED_LOW_EST_REUT">"c5385"</definedName>
    <definedName name="IQ_NI_REPORTED_MEDIAN_EST">"c1731"</definedName>
    <definedName name="IQ_NI_REPORTED_MEDIAN_EST_REUT">"c5383"</definedName>
    <definedName name="IQ_NI_REPORTED_NUM_EST">"c1734"</definedName>
    <definedName name="IQ_NI_REPORTED_NUM_EST_REUT">"c5386"</definedName>
    <definedName name="IQ_NI_REPORTED_STDDEV_EST">"c1735"</definedName>
    <definedName name="IQ_NI_REPORTED_STDDEV_EST_REUT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>"c4473"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>"c4477"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>"c4480"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>"c4481"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>"c4487"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>"c4488"</definedName>
    <definedName name="IQ_NI_SBC_NUM_EST">"c4489"</definedName>
    <definedName name="IQ_NI_SBC_STDDEV_EST">"c4490"</definedName>
    <definedName name="IQ_NI_SFAS" hidden="1">"c795"</definedName>
    <definedName name="IQ_NI_STDDEV_EST">"c1721"</definedName>
    <definedName name="IQ_NI_STDDEV_EST_REUT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>"c8468"</definedName>
    <definedName name="IQ_NONRES_FIXED_INVEST_PRIV_APR_UNUSED" hidden="1">"c7588"</definedName>
    <definedName name="IQ_NONRES_FIXED_INVEST_PRIV_APR_UNUSED_UNUSED_UNUSED">"c7588"</definedName>
    <definedName name="IQ_NONRES_FIXED_INVEST_PRIV_FC_UNUSED" hidden="1">"c7808"</definedName>
    <definedName name="IQ_NONRES_FIXED_INVEST_PRIV_FC_UNUSED_UNUSED_UNUSED">"c7808"</definedName>
    <definedName name="IQ_NONRES_FIXED_INVEST_PRIV_POP_FC_UNUSED" hidden="1">"c8028"</definedName>
    <definedName name="IQ_NONRES_FIXED_INVEST_PRIV_POP_FC_UNUSED_UNUSED_UNUSED">"c8028"</definedName>
    <definedName name="IQ_NONRES_FIXED_INVEST_PRIV_POP_UNUSED" hidden="1">"c7148"</definedName>
    <definedName name="IQ_NONRES_FIXED_INVEST_PRIV_POP_UNUSED_UNUSED_UNUSED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>"c8248"</definedName>
    <definedName name="IQ_NONRES_FIXED_INVEST_PRIV_YOY_UNUSED" hidden="1">"c7368"</definedName>
    <definedName name="IQ_NONRES_FIXED_INVEST_PRIV_YOY_UNUSED_UNUSED_UNUSED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>"c2249"</definedName>
    <definedName name="IQ_NORM_EPS_ACT_OR_EST_CIQ" hidden="1">"c5069"</definedName>
    <definedName name="IQ_NORM_EPS_ACT_OR_EST_REUT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>"c2220"</definedName>
    <definedName name="IQ_OPER_INC_ACT_OR_EST_REUT">"c5466"</definedName>
    <definedName name="IQ_OPER_INC_BR" hidden="1">"c850"</definedName>
    <definedName name="IQ_OPER_INC_EST">"c1688"</definedName>
    <definedName name="IQ_OPER_INC_EST_REUT">"c5340"</definedName>
    <definedName name="IQ_OPER_INC_FIN" hidden="1">"c851"</definedName>
    <definedName name="IQ_OPER_INC_HIGH_EST">"c1690"</definedName>
    <definedName name="IQ_OPER_INC_HIGH_EST_REUT">"c5342"</definedName>
    <definedName name="IQ_OPER_INC_INS" hidden="1">"c852"</definedName>
    <definedName name="IQ_OPER_INC_LOW_EST">"c1691"</definedName>
    <definedName name="IQ_OPER_INC_LOW_EST_REUT">"c5343"</definedName>
    <definedName name="IQ_OPER_INC_MARGIN" hidden="1">"c1448"</definedName>
    <definedName name="IQ_OPER_INC_MEDIAN_EST">"c1689"</definedName>
    <definedName name="IQ_OPER_INC_MEDIAN_EST_REUT">"c5341"</definedName>
    <definedName name="IQ_OPER_INC_NUM_EST">"c1692"</definedName>
    <definedName name="IQ_OPER_INC_NUM_EST_REUT">"c5344"</definedName>
    <definedName name="IQ_OPER_INC_RE" hidden="1">"c6240"</definedName>
    <definedName name="IQ_OPER_INC_REIT" hidden="1">"c853"</definedName>
    <definedName name="IQ_OPER_INC_STDDEV_EST">"c1693"</definedName>
    <definedName name="IQ_OPER_INC_STDDEV_EST_REUT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>"c5435"</definedName>
    <definedName name="IQ_PERCENT_CHANGE_EST_CFPS_12MONTHS">"c1812"</definedName>
    <definedName name="IQ_PERCENT_CHANGE_EST_CFPS_12MONTHS_REUT">"c3924"</definedName>
    <definedName name="IQ_PERCENT_CHANGE_EST_CFPS_18MONTHS">"c1813"</definedName>
    <definedName name="IQ_PERCENT_CHANGE_EST_CFPS_18MONTHS_REUT">"c3925"</definedName>
    <definedName name="IQ_PERCENT_CHANGE_EST_CFPS_3MONTHS">"c1809"</definedName>
    <definedName name="IQ_PERCENT_CHANGE_EST_CFPS_3MONTHS_REUT">"c3921"</definedName>
    <definedName name="IQ_PERCENT_CHANGE_EST_CFPS_6MONTHS">"c1810"</definedName>
    <definedName name="IQ_PERCENT_CHANGE_EST_CFPS_6MONTHS_REUT">"c3922"</definedName>
    <definedName name="IQ_PERCENT_CHANGE_EST_CFPS_9MONTHS">"c1811"</definedName>
    <definedName name="IQ_PERCENT_CHANGE_EST_CFPS_9MONTHS_REUT">"c3923"</definedName>
    <definedName name="IQ_PERCENT_CHANGE_EST_CFPS_DAY">"c1806"</definedName>
    <definedName name="IQ_PERCENT_CHANGE_EST_CFPS_DAY_REUT">"c3919"</definedName>
    <definedName name="IQ_PERCENT_CHANGE_EST_CFPS_MONTH">"c1808"</definedName>
    <definedName name="IQ_PERCENT_CHANGE_EST_CFPS_MONTH_REUT">"c3920"</definedName>
    <definedName name="IQ_PERCENT_CHANGE_EST_CFPS_WEEK">"c1807"</definedName>
    <definedName name="IQ_PERCENT_CHANGE_EST_CFPS_WEEK_REUT">"c3962"</definedName>
    <definedName name="IQ_PERCENT_CHANGE_EST_DPS_12MONTHS">"c1820"</definedName>
    <definedName name="IQ_PERCENT_CHANGE_EST_DPS_12MONTHS_REUT">"c3931"</definedName>
    <definedName name="IQ_PERCENT_CHANGE_EST_DPS_18MONTHS">"c1821"</definedName>
    <definedName name="IQ_PERCENT_CHANGE_EST_DPS_18MONTHS_REUT">"c3932"</definedName>
    <definedName name="IQ_PERCENT_CHANGE_EST_DPS_3MONTHS">"c1817"</definedName>
    <definedName name="IQ_PERCENT_CHANGE_EST_DPS_3MONTHS_REUT">"c3928"</definedName>
    <definedName name="IQ_PERCENT_CHANGE_EST_DPS_6MONTHS">"c1818"</definedName>
    <definedName name="IQ_PERCENT_CHANGE_EST_DPS_6MONTHS_REUT">"c3929"</definedName>
    <definedName name="IQ_PERCENT_CHANGE_EST_DPS_9MONTHS">"c1819"</definedName>
    <definedName name="IQ_PERCENT_CHANGE_EST_DPS_9MONTHS_REUT">"c3930"</definedName>
    <definedName name="IQ_PERCENT_CHANGE_EST_DPS_DAY">"c1814"</definedName>
    <definedName name="IQ_PERCENT_CHANGE_EST_DPS_DAY_REUT">"c3926"</definedName>
    <definedName name="IQ_PERCENT_CHANGE_EST_DPS_MONTH">"c1816"</definedName>
    <definedName name="IQ_PERCENT_CHANGE_EST_DPS_MONTH_REUT">"c3927"</definedName>
    <definedName name="IQ_PERCENT_CHANGE_EST_DPS_WEEK">"c1815"</definedName>
    <definedName name="IQ_PERCENT_CHANGE_EST_DPS_WEEK_REUT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>"c3916"</definedName>
    <definedName name="IQ_PERCENT_CHANGE_EST_EBITDA_DAY" hidden="1">"c1798"</definedName>
    <definedName name="IQ_PERCENT_CHANGE_EST_EBITDA_DAY_CIQ" hidden="1">"c3743"</definedName>
    <definedName name="IQ_PERCENT_CHANGE_EST_EBITDA_DAY_REUT">"c3912"</definedName>
    <definedName name="IQ_PERCENT_CHANGE_EST_EBITDA_MONTH" hidden="1">"c1800"</definedName>
    <definedName name="IQ_PERCENT_CHANGE_EST_EBITDA_MONTH_CIQ" hidden="1">"c3744"</definedName>
    <definedName name="IQ_PERCENT_CHANGE_EST_EBITDA_MONTH_REUT">"c3913"</definedName>
    <definedName name="IQ_PERCENT_CHANGE_EST_EBITDA_WEEK" hidden="1">"c1799"</definedName>
    <definedName name="IQ_PERCENT_CHANGE_EST_EBITDA_WEEK_CIQ" hidden="1">"c3792"</definedName>
    <definedName name="IQ_PERCENT_CHANGE_EST_EBITDA_WEEK_REUT">"c3961"</definedName>
    <definedName name="IQ_PERCENT_CHANGE_EST_EPS_12MONTHS" hidden="1">"c1788"</definedName>
    <definedName name="IQ_PERCENT_CHANGE_EST_EPS_12MONTHS_CIQ" hidden="1">"c3733"</definedName>
    <definedName name="IQ_PERCENT_CHANGE_EST_EPS_12MONTHS_REUT">"c3902"</definedName>
    <definedName name="IQ_PERCENT_CHANGE_EST_EPS_18MONTHS" hidden="1">"c1789"</definedName>
    <definedName name="IQ_PERCENT_CHANGE_EST_EPS_18MONTHS_CIQ" hidden="1">"c3734"</definedName>
    <definedName name="IQ_PERCENT_CHANGE_EST_EPS_18MONTHS_REUT">"c3903"</definedName>
    <definedName name="IQ_PERCENT_CHANGE_EST_EPS_3MONTHS" hidden="1">"c1785"</definedName>
    <definedName name="IQ_PERCENT_CHANGE_EST_EPS_3MONTHS_CIQ" hidden="1">"c3730"</definedName>
    <definedName name="IQ_PERCENT_CHANGE_EST_EPS_3MONTHS_REUT">"c3899"</definedName>
    <definedName name="IQ_PERCENT_CHANGE_EST_EPS_6MONTHS" hidden="1">"c1786"</definedName>
    <definedName name="IQ_PERCENT_CHANGE_EST_EPS_6MONTHS_CIQ" hidden="1">"c3731"</definedName>
    <definedName name="IQ_PERCENT_CHANGE_EST_EPS_6MONTHS_REUT">"c3900"</definedName>
    <definedName name="IQ_PERCENT_CHANGE_EST_EPS_9MONTHS" hidden="1">"c1787"</definedName>
    <definedName name="IQ_PERCENT_CHANGE_EST_EPS_9MONTHS_CIQ" hidden="1">"c3732"</definedName>
    <definedName name="IQ_PERCENT_CHANGE_EST_EPS_9MONTHS_REUT">"c3901"</definedName>
    <definedName name="IQ_PERCENT_CHANGE_EST_EPS_DAY" hidden="1">"c1782"</definedName>
    <definedName name="IQ_PERCENT_CHANGE_EST_EPS_DAY_CIQ" hidden="1">"c3727"</definedName>
    <definedName name="IQ_PERCENT_CHANGE_EST_EPS_DAY_REUT">"c3896"</definedName>
    <definedName name="IQ_PERCENT_CHANGE_EST_EPS_MONTH" hidden="1">"c1784"</definedName>
    <definedName name="IQ_PERCENT_CHANGE_EST_EPS_MONTH_CIQ" hidden="1">"c3729"</definedName>
    <definedName name="IQ_PERCENT_CHANGE_EST_EPS_MONTH_REUT">"c3898"</definedName>
    <definedName name="IQ_PERCENT_CHANGE_EST_EPS_WEEK" hidden="1">"c1783"</definedName>
    <definedName name="IQ_PERCENT_CHANGE_EST_EPS_WEEK_CIQ" hidden="1">"c3728"</definedName>
    <definedName name="IQ_PERCENT_CHANGE_EST_EPS_WEEK_REUT">"c3897"</definedName>
    <definedName name="IQ_PERCENT_CHANGE_EST_FFO_12MONTHS">"c1828"</definedName>
    <definedName name="IQ_PERCENT_CHANGE_EST_FFO_12MONTHS_REUT">"c3938"</definedName>
    <definedName name="IQ_PERCENT_CHANGE_EST_FFO_18MONTHS">"c1829"</definedName>
    <definedName name="IQ_PERCENT_CHANGE_EST_FFO_18MONTHS_REUT">"c3939"</definedName>
    <definedName name="IQ_PERCENT_CHANGE_EST_FFO_3MONTHS">"c1825"</definedName>
    <definedName name="IQ_PERCENT_CHANGE_EST_FFO_3MONTHS_REUT">"c3935"</definedName>
    <definedName name="IQ_PERCENT_CHANGE_EST_FFO_6MONTHS">"c1826"</definedName>
    <definedName name="IQ_PERCENT_CHANGE_EST_FFO_6MONTHS_REUT">"c3936"</definedName>
    <definedName name="IQ_PERCENT_CHANGE_EST_FFO_9MONTHS">"c1827"</definedName>
    <definedName name="IQ_PERCENT_CHANGE_EST_FFO_9MONTHS_REUT">"c3937"</definedName>
    <definedName name="IQ_PERCENT_CHANGE_EST_FFO_DAY">"c1822"</definedName>
    <definedName name="IQ_PERCENT_CHANGE_EST_FFO_DAY_REUT">"c3933"</definedName>
    <definedName name="IQ_PERCENT_CHANGE_EST_FFO_MONTH">"c1824"</definedName>
    <definedName name="IQ_PERCENT_CHANGE_EST_FFO_MONTH_REUT">"c3934"</definedName>
    <definedName name="IQ_PERCENT_CHANGE_EST_FFO_WEEK">"c1823"</definedName>
    <definedName name="IQ_PERCENT_CHANGE_EST_FFO_WEEK_REUT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>"c3967"</definedName>
    <definedName name="IQ_PERCENT_CHANGE_EST_RECO_12MONTHS" hidden="1">"c1836"</definedName>
    <definedName name="IQ_PERCENT_CHANGE_EST_RECO_12MONTHS_CIQ" hidden="1">"c3776"</definedName>
    <definedName name="IQ_PERCENT_CHANGE_EST_RECO_12MONTHS_REUT">"c3945"</definedName>
    <definedName name="IQ_PERCENT_CHANGE_EST_RECO_18MONTHS" hidden="1">"c1837"</definedName>
    <definedName name="IQ_PERCENT_CHANGE_EST_RECO_18MONTHS_CIQ" hidden="1">"c3777"</definedName>
    <definedName name="IQ_PERCENT_CHANGE_EST_RECO_18MONTHS_REUT">"c3946"</definedName>
    <definedName name="IQ_PERCENT_CHANGE_EST_RECO_3MONTHS" hidden="1">"c1833"</definedName>
    <definedName name="IQ_PERCENT_CHANGE_EST_RECO_3MONTHS_CIQ" hidden="1">"c3773"</definedName>
    <definedName name="IQ_PERCENT_CHANGE_EST_RECO_3MONTHS_REUT">"c3942"</definedName>
    <definedName name="IQ_PERCENT_CHANGE_EST_RECO_6MONTHS" hidden="1">"c1834"</definedName>
    <definedName name="IQ_PERCENT_CHANGE_EST_RECO_6MONTHS_CIQ" hidden="1">"c3774"</definedName>
    <definedName name="IQ_PERCENT_CHANGE_EST_RECO_6MONTHS_REUT">"c3943"</definedName>
    <definedName name="IQ_PERCENT_CHANGE_EST_RECO_9MONTHS" hidden="1">"c1835"</definedName>
    <definedName name="IQ_PERCENT_CHANGE_EST_RECO_9MONTHS_CIQ" hidden="1">"c3775"</definedName>
    <definedName name="IQ_PERCENT_CHANGE_EST_RECO_9MONTHS_REUT">"c3944"</definedName>
    <definedName name="IQ_PERCENT_CHANGE_EST_RECO_DAY" hidden="1">"c1830"</definedName>
    <definedName name="IQ_PERCENT_CHANGE_EST_RECO_DAY_CIQ" hidden="1">"c3771"</definedName>
    <definedName name="IQ_PERCENT_CHANGE_EST_RECO_DAY_REUT">"c3940"</definedName>
    <definedName name="IQ_PERCENT_CHANGE_EST_RECO_MONTH" hidden="1">"c1832"</definedName>
    <definedName name="IQ_PERCENT_CHANGE_EST_RECO_MONTH_CIQ" hidden="1">"c3772"</definedName>
    <definedName name="IQ_PERCENT_CHANGE_EST_RECO_MONTH_REUT">"c3941"</definedName>
    <definedName name="IQ_PERCENT_CHANGE_EST_RECO_WEEK" hidden="1">"c1831"</definedName>
    <definedName name="IQ_PERCENT_CHANGE_EST_RECO_WEEK_CIQ" hidden="1">"c3796"</definedName>
    <definedName name="IQ_PERCENT_CHANGE_EST_RECO_WEEK_REUT">"c3966"</definedName>
    <definedName name="IQ_PERCENT_CHANGE_EST_REV_12MONTHS" hidden="1">"c1796"</definedName>
    <definedName name="IQ_PERCENT_CHANGE_EST_REV_12MONTHS_CIQ" hidden="1">"c3741"</definedName>
    <definedName name="IQ_PERCENT_CHANGE_EST_REV_12MONTHS_REUT">"c3910"</definedName>
    <definedName name="IQ_PERCENT_CHANGE_EST_REV_18MONTHS" hidden="1">"c1797"</definedName>
    <definedName name="IQ_PERCENT_CHANGE_EST_REV_18MONTHS_CIQ" hidden="1">"c3742"</definedName>
    <definedName name="IQ_PERCENT_CHANGE_EST_REV_18MONTHS_REUT">"c3911"</definedName>
    <definedName name="IQ_PERCENT_CHANGE_EST_REV_3MONTHS" hidden="1">"c1793"</definedName>
    <definedName name="IQ_PERCENT_CHANGE_EST_REV_3MONTHS_CIQ" hidden="1">"c3738"</definedName>
    <definedName name="IQ_PERCENT_CHANGE_EST_REV_3MONTHS_REUT">"c3907"</definedName>
    <definedName name="IQ_PERCENT_CHANGE_EST_REV_6MONTHS" hidden="1">"c1794"</definedName>
    <definedName name="IQ_PERCENT_CHANGE_EST_REV_6MONTHS_CIQ" hidden="1">"c3739"</definedName>
    <definedName name="IQ_PERCENT_CHANGE_EST_REV_6MONTHS_REUT">"c3908"</definedName>
    <definedName name="IQ_PERCENT_CHANGE_EST_REV_9MONTHS" hidden="1">"c1795"</definedName>
    <definedName name="IQ_PERCENT_CHANGE_EST_REV_9MONTHS_CIQ" hidden="1">"c3740"</definedName>
    <definedName name="IQ_PERCENT_CHANGE_EST_REV_9MONTHS_REUT">"c3909"</definedName>
    <definedName name="IQ_PERCENT_CHANGE_EST_REV_DAY" hidden="1">"c1790"</definedName>
    <definedName name="IQ_PERCENT_CHANGE_EST_REV_DAY_CIQ" hidden="1">"c3735"</definedName>
    <definedName name="IQ_PERCENT_CHANGE_EST_REV_DAY_REUT">"c3904"</definedName>
    <definedName name="IQ_PERCENT_CHANGE_EST_REV_MONTH" hidden="1">"c1792"</definedName>
    <definedName name="IQ_PERCENT_CHANGE_EST_REV_MONTH_CIQ" hidden="1">"c3737"</definedName>
    <definedName name="IQ_PERCENT_CHANGE_EST_REV_MONTH_REUT">"c3906"</definedName>
    <definedName name="IQ_PERCENT_CHANGE_EST_REV_WEEK" hidden="1">"c1791"</definedName>
    <definedName name="IQ_PERCENT_CHANGE_EST_REV_WEEK_CIQ" hidden="1">"c3736"</definedName>
    <definedName name="IQ_PERCENT_CHANGE_EST_REV_WEEK_REUT">"c3905"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>"c2221"</definedName>
    <definedName name="IQ_PRE_TAX_ACT_OR_EST_CIQ_COL" hidden="1">"c11711"</definedName>
    <definedName name="IQ_PRE_TAX_ACT_OR_EST_REUT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>"c1702"</definedName>
    <definedName name="IQ_PRETAX_GW_INC_EST_REUT">"c5354"</definedName>
    <definedName name="IQ_PRETAX_GW_INC_HIGH_EST">"c1704"</definedName>
    <definedName name="IQ_PRETAX_GW_INC_HIGH_EST_REUT">"c5356"</definedName>
    <definedName name="IQ_PRETAX_GW_INC_LOW_EST">"c1705"</definedName>
    <definedName name="IQ_PRETAX_GW_INC_LOW_EST_REUT">"c5357"</definedName>
    <definedName name="IQ_PRETAX_GW_INC_MEDIAN_EST">"c1703"</definedName>
    <definedName name="IQ_PRETAX_GW_INC_MEDIAN_EST_REUT">"c5355"</definedName>
    <definedName name="IQ_PRETAX_GW_INC_NUM_EST">"c1706"</definedName>
    <definedName name="IQ_PRETAX_GW_INC_NUM_EST_REUT">"c5358"</definedName>
    <definedName name="IQ_PRETAX_GW_INC_STDDEV_EST">"c1707"</definedName>
    <definedName name="IQ_PRETAX_GW_INC_STDDEV_EST_REUT">"c5359"</definedName>
    <definedName name="IQ_PRETAX_INC_AFTER_CAP_ALLOCATION_FOREIGN_FFIEC" hidden="1">"c15390"</definedName>
    <definedName name="IQ_PRETAX_INC_BEFORE_CAP_ALLOCATION_FOREIGN_FFIEC" hidden="1">"c15388"</definedName>
    <definedName name="IQ_PRETAX_INC_EST">"c1695"</definedName>
    <definedName name="IQ_PRETAX_INC_EST_REUT">"c5347"</definedName>
    <definedName name="IQ_PRETAX_INC_HIGH_EST">"c1697"</definedName>
    <definedName name="IQ_PRETAX_INC_HIGH_EST_REUT">"c5349"</definedName>
    <definedName name="IQ_PRETAX_INC_LOW_EST">"c1698"</definedName>
    <definedName name="IQ_PRETAX_INC_LOW_EST_REUT">"c5350"</definedName>
    <definedName name="IQ_PRETAX_INC_MEDIAN_EST">"c1696"</definedName>
    <definedName name="IQ_PRETAX_INC_MEDIAN_EST_REUT">"c5348"</definedName>
    <definedName name="IQ_PRETAX_INC_NUM_EST">"c1699"</definedName>
    <definedName name="IQ_PRETAX_INC_NUM_EST_REUT">"c5351"</definedName>
    <definedName name="IQ_PRETAX_INC_STDDEV_EST">"c1700"</definedName>
    <definedName name="IQ_PRETAX_INC_STDDEV_EST_REUT">"c5352"</definedName>
    <definedName name="IQ_PRETAX_OPERATING_INC_AVG_ASSETS_FFIEC" hidden="1">"c13365"</definedName>
    <definedName name="IQ_PRETAX_REPORT_INC_EST">"c1709"</definedName>
    <definedName name="IQ_PRETAX_REPORT_INC_EST_REUT">"c5361"</definedName>
    <definedName name="IQ_PRETAX_REPORT_INC_HIGH_EST">"c1711"</definedName>
    <definedName name="IQ_PRETAX_REPORT_INC_HIGH_EST_REUT">"c5363"</definedName>
    <definedName name="IQ_PRETAX_REPORT_INC_LOW_EST">"c1712"</definedName>
    <definedName name="IQ_PRETAX_REPORT_INC_LOW_EST_REUT">"c5364"</definedName>
    <definedName name="IQ_PRETAX_REPORT_INC_MEDIAN_EST">"c1710"</definedName>
    <definedName name="IQ_PRETAX_REPORT_INC_MEDIAN_EST_REUT">"c5362"</definedName>
    <definedName name="IQ_PRETAX_REPORT_INC_NUM_EST">"c1713"</definedName>
    <definedName name="IQ_PRETAX_REPORT_INC_NUM_EST_REUT">"c5365"</definedName>
    <definedName name="IQ_PRETAX_REPORT_INC_STDDEV_EST">"c1714"</definedName>
    <definedName name="IQ_PRETAX_REPORT_INC_STDDEV_EST_REUT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>"c2237"</definedName>
    <definedName name="IQ_PRICE_CFPS_FWD_REUT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>"c5486"</definedName>
    <definedName name="IQ_PRICE_TARGET_BOTTOM_UP_REUT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>"c4492"</definedName>
    <definedName name="IQ_PRICE_VOLATILITY_EST_CIQ_COL" hidden="1">"c11677"</definedName>
    <definedName name="IQ_PRICE_VOLATILITY_HIGH">"c4493"</definedName>
    <definedName name="IQ_PRICE_VOLATILITY_HIGH_CIQ_COL" hidden="1">"c11678"</definedName>
    <definedName name="IQ_PRICE_VOLATILITY_LOW">"c4494"</definedName>
    <definedName name="IQ_PRICE_VOLATILITY_LOW_CIQ_COL" hidden="1">"c11679"</definedName>
    <definedName name="IQ_PRICE_VOLATILITY_MEDIAN">"c4495"</definedName>
    <definedName name="IQ_PRICE_VOLATILITY_MEDIAN_CIQ_COL" hidden="1">"c11680"</definedName>
    <definedName name="IQ_PRICE_VOLATILITY_NUM">"c4496"</definedName>
    <definedName name="IQ_PRICE_VOLATILITY_NUM_CIQ_COL" hidden="1">"c11681"</definedName>
    <definedName name="IQ_PRICE_VOLATILITY_STDDEV">"c4497"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>"c4498"</definedName>
    <definedName name="IQ_PRIMARY_EPS_TYPE_REUT">"c5481"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>"c8559"</definedName>
    <definedName name="IQ_PRIVATE_CONST_TOTAL_APR_UNUSED" hidden="1">"c7679"</definedName>
    <definedName name="IQ_PRIVATE_CONST_TOTAL_APR_UNUSED_UNUSED_UNUSED">"c7679"</definedName>
    <definedName name="IQ_PRIVATE_CONST_TOTAL_FC_UNUSED" hidden="1">"c7899"</definedName>
    <definedName name="IQ_PRIVATE_CONST_TOTAL_FC_UNUSED_UNUSED_UNUSED">"c7899"</definedName>
    <definedName name="IQ_PRIVATE_CONST_TOTAL_POP_FC_UNUSED" hidden="1">"c8119"</definedName>
    <definedName name="IQ_PRIVATE_CONST_TOTAL_POP_FC_UNUSED_UNUSED_UNUSED">"c8119"</definedName>
    <definedName name="IQ_PRIVATE_CONST_TOTAL_POP_UNUSED" hidden="1">"c7239"</definedName>
    <definedName name="IQ_PRIVATE_CONST_TOTAL_POP_UNUSED_UNUSED_UNUSED">"c7239"</definedName>
    <definedName name="IQ_PRIVATE_CONST_TOTAL_UNUSED" hidden="1">"c7019"</definedName>
    <definedName name="IQ_PRIVATE_CONST_TOTAL_UNUSED_UNUSED_UNUSED">"c7019"</definedName>
    <definedName name="IQ_PRIVATE_CONST_TOTAL_YOY_FC_UNUSED" hidden="1">"c8339"</definedName>
    <definedName name="IQ_PRIVATE_CONST_TOTAL_YOY_FC_UNUSED_UNUSED_UNUSED">"c8339"</definedName>
    <definedName name="IQ_PRIVATE_CONST_TOTAL_YOY_UNUSED" hidden="1">"c7459"</definedName>
    <definedName name="IQ_PRIVATE_CONST_TOTAL_YOY_UNUSED_UNUSED_UNUSED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>"c8535"</definedName>
    <definedName name="IQ_PRIVATE_RES_CONST_REAL_APR_UNUSED" hidden="1">"c7655"</definedName>
    <definedName name="IQ_PRIVATE_RES_CONST_REAL_APR_UNUSED_UNUSED_UNUSED">"c7655"</definedName>
    <definedName name="IQ_PRIVATE_RES_CONST_REAL_FC_UNUSED" hidden="1">"c7875"</definedName>
    <definedName name="IQ_PRIVATE_RES_CONST_REAL_FC_UNUSED_UNUSED_UNUSED">"c7875"</definedName>
    <definedName name="IQ_PRIVATE_RES_CONST_REAL_POP_FC_UNUSED" hidden="1">"c8095"</definedName>
    <definedName name="IQ_PRIVATE_RES_CONST_REAL_POP_FC_UNUSED_UNUSED_UNUSED">"c8095"</definedName>
    <definedName name="IQ_PRIVATE_RES_CONST_REAL_POP_UNUSED" hidden="1">"c7215"</definedName>
    <definedName name="IQ_PRIVATE_RES_CONST_REAL_POP_UNUSED_UNUSED_UNUSED">"c7215"</definedName>
    <definedName name="IQ_PRIVATE_RES_CONST_REAL_UNUSED" hidden="1">"c6995"</definedName>
    <definedName name="IQ_PRIVATE_RES_CONST_REAL_UNUSED_UNUSED_UNUSED">"c6995"</definedName>
    <definedName name="IQ_PRIVATE_RES_CONST_REAL_YOY_FC_UNUSED" hidden="1">"c8315"</definedName>
    <definedName name="IQ_PRIVATE_RES_CONST_REAL_YOY_FC_UNUSED_UNUSED_UNUSED">"c8315"</definedName>
    <definedName name="IQ_PRIVATE_RES_CONST_REAL_YOY_UNUSED" hidden="1">"c7435"</definedName>
    <definedName name="IQ_PRIVATE_RES_CONST_REAL_YOY_UNUSED_UNUSED_UNUSED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>"c8491"</definedName>
    <definedName name="IQ_PURCHASES_EQUIP_NONRES_SAAR_APR_UNUSED" hidden="1">"c7611"</definedName>
    <definedName name="IQ_PURCHASES_EQUIP_NONRES_SAAR_APR_UNUSED_UNUSED_UNUSED">"c7611"</definedName>
    <definedName name="IQ_PURCHASES_EQUIP_NONRES_SAAR_FC_UNUSED" hidden="1">"c7831"</definedName>
    <definedName name="IQ_PURCHASES_EQUIP_NONRES_SAAR_FC_UNUSED_UNUSED_UNUSED">"c7831"</definedName>
    <definedName name="IQ_PURCHASES_EQUIP_NONRES_SAAR_POP_FC_UNUSED" hidden="1">"c8051"</definedName>
    <definedName name="IQ_PURCHASES_EQUIP_NONRES_SAAR_POP_FC_UNUSED_UNUSED_UNUSED">"c8051"</definedName>
    <definedName name="IQ_PURCHASES_EQUIP_NONRES_SAAR_POP_UNUSED" hidden="1">"c7171"</definedName>
    <definedName name="IQ_PURCHASES_EQUIP_NONRES_SAAR_POP_UNUSED_UNUSED_UNUSED">"c7171"</definedName>
    <definedName name="IQ_PURCHASES_EQUIP_NONRES_SAAR_UNUSED" hidden="1">"c6951"</definedName>
    <definedName name="IQ_PURCHASES_EQUIP_NONRES_SAAR_UNUSED_UNUSED_UNUSED">"c6951"</definedName>
    <definedName name="IQ_PURCHASES_EQUIP_NONRES_SAAR_YOY_FC_UNUSED" hidden="1">"c8271"</definedName>
    <definedName name="IQ_PURCHASES_EQUIP_NONRES_SAAR_YOY_FC_UNUSED_UNUSED_UNUSED">"c8271"</definedName>
    <definedName name="IQ_PURCHASES_EQUIP_NONRES_SAAR_YOY_UNUSED" hidden="1">"c7391"</definedName>
    <definedName name="IQ_PURCHASES_EQUIP_NONRES_SAAR_YOY_UNUSED_UNUSED_UNUSED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>"c4499"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>"c4501"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>"c4502"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>"c4503"</definedName>
    <definedName name="IQ_RECURRING_PROFIT_NUM_EST">"c4504"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>"c4506"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>"c4510"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>"c4511"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>"c8536"</definedName>
    <definedName name="IQ_RES_CONST_REAL_APR_UNUSED" hidden="1">"c7656"</definedName>
    <definedName name="IQ_RES_CONST_REAL_APR_UNUSED_UNUSED_UNUSED">"c7656"</definedName>
    <definedName name="IQ_RES_CONST_REAL_FC_UNUSED" hidden="1">"c7876"</definedName>
    <definedName name="IQ_RES_CONST_REAL_FC_UNUSED_UNUSED_UNUSED">"c7876"</definedName>
    <definedName name="IQ_RES_CONST_REAL_POP_FC_UNUSED" hidden="1">"c8096"</definedName>
    <definedName name="IQ_RES_CONST_REAL_POP_FC_UNUSED_UNUSED_UNUSED">"c8096"</definedName>
    <definedName name="IQ_RES_CONST_REAL_POP_UNUSED" hidden="1">"c7216"</definedName>
    <definedName name="IQ_RES_CONST_REAL_POP_UNUSED_UNUSED_UNUSED">"c7216"</definedName>
    <definedName name="IQ_RES_CONST_REAL_SAAR_APR_FC_UNUSED" hidden="1">"c8537"</definedName>
    <definedName name="IQ_RES_CONST_REAL_SAAR_APR_FC_UNUSED_UNUSED_UNUSED">"c8537"</definedName>
    <definedName name="IQ_RES_CONST_REAL_SAAR_APR_UNUSED" hidden="1">"c7657"</definedName>
    <definedName name="IQ_RES_CONST_REAL_SAAR_APR_UNUSED_UNUSED_UNUSED">"c7657"</definedName>
    <definedName name="IQ_RES_CONST_REAL_SAAR_FC_UNUSED" hidden="1">"c7877"</definedName>
    <definedName name="IQ_RES_CONST_REAL_SAAR_FC_UNUSED_UNUSED_UNUSED">"c7877"</definedName>
    <definedName name="IQ_RES_CONST_REAL_SAAR_POP_FC_UNUSED" hidden="1">"c8097"</definedName>
    <definedName name="IQ_RES_CONST_REAL_SAAR_POP_FC_UNUSED_UNUSED_UNUSED">"c8097"</definedName>
    <definedName name="IQ_RES_CONST_REAL_SAAR_POP_UNUSED" hidden="1">"c7217"</definedName>
    <definedName name="IQ_RES_CONST_REAL_SAAR_POP_UNUSED_UNUSED_UNUSED">"c7217"</definedName>
    <definedName name="IQ_RES_CONST_REAL_SAAR_UNUSED" hidden="1">"c6997"</definedName>
    <definedName name="IQ_RES_CONST_REAL_SAAR_UNUSED_UNUSED_UNUSED">"c6997"</definedName>
    <definedName name="IQ_RES_CONST_REAL_SAAR_YOY_FC_UNUSED" hidden="1">"c8317"</definedName>
    <definedName name="IQ_RES_CONST_REAL_SAAR_YOY_FC_UNUSED_UNUSED_UNUSED">"c8317"</definedName>
    <definedName name="IQ_RES_CONST_REAL_SAAR_YOY_UNUSED" hidden="1">"c7437"</definedName>
    <definedName name="IQ_RES_CONST_REAL_SAAR_YOY_UNUSED_UNUSED_UNUSED">"c7437"</definedName>
    <definedName name="IQ_RES_CONST_REAL_UNUSED" hidden="1">"c6996"</definedName>
    <definedName name="IQ_RES_CONST_REAL_UNUSED_UNUSED_UNUSED">"c6996"</definedName>
    <definedName name="IQ_RES_CONST_REAL_YOY_FC_UNUSED" hidden="1">"c8316"</definedName>
    <definedName name="IQ_RES_CONST_REAL_YOY_FC_UNUSED_UNUSED_UNUSED">"c8316"</definedName>
    <definedName name="IQ_RES_CONST_REAL_YOY_UNUSED" hidden="1">"c7436"</definedName>
    <definedName name="IQ_RES_CONST_REAL_YOY_UNUSED_UNUSED_UNUSED">"c7436"</definedName>
    <definedName name="IQ_RES_CONST_SAAR_APR_FC_UNUSED" hidden="1">"c8540"</definedName>
    <definedName name="IQ_RES_CONST_SAAR_APR_FC_UNUSED_UNUSED_UNUSED">"c8540"</definedName>
    <definedName name="IQ_RES_CONST_SAAR_APR_UNUSED" hidden="1">"c7660"</definedName>
    <definedName name="IQ_RES_CONST_SAAR_APR_UNUSED_UNUSED_UNUSED">"c7660"</definedName>
    <definedName name="IQ_RES_CONST_SAAR_FC_UNUSED" hidden="1">"c7880"</definedName>
    <definedName name="IQ_RES_CONST_SAAR_FC_UNUSED_UNUSED_UNUSED">"c7880"</definedName>
    <definedName name="IQ_RES_CONST_SAAR_POP_FC_UNUSED" hidden="1">"c8100"</definedName>
    <definedName name="IQ_RES_CONST_SAAR_POP_FC_UNUSED_UNUSED_UNUSED">"c8100"</definedName>
    <definedName name="IQ_RES_CONST_SAAR_POP_UNUSED" hidden="1">"c7220"</definedName>
    <definedName name="IQ_RES_CONST_SAAR_POP_UNUSED_UNUSED_UNUSED">"c7220"</definedName>
    <definedName name="IQ_RES_CONST_SAAR_UNUSED" hidden="1">"c7000"</definedName>
    <definedName name="IQ_RES_CONST_SAAR_UNUSED_UNUSED_UNUSED">"c7000"</definedName>
    <definedName name="IQ_RES_CONST_SAAR_YOY_FC_UNUSED" hidden="1">"c8320"</definedName>
    <definedName name="IQ_RES_CONST_SAAR_YOY_FC_UNUSED_UNUSED_UNUSED">"c8320"</definedName>
    <definedName name="IQ_RES_CONST_SAAR_YOY_UNUSED" hidden="1">"c7440"</definedName>
    <definedName name="IQ_RES_CONST_SAAR_YOY_UNUSED_UNUSED_UNUSED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>"c3585"</definedName>
    <definedName name="IQ_RETURN_ASSETS_ACT_OR_EST_REUT">"c5475"</definedName>
    <definedName name="IQ_RETURN_ASSETS_BANK" hidden="1">"c1114"</definedName>
    <definedName name="IQ_RETURN_ASSETS_BROK" hidden="1">"c1115"</definedName>
    <definedName name="IQ_RETURN_ASSETS_EST">"c3529"</definedName>
    <definedName name="IQ_RETURN_ASSETS_EST_REUT">"c3990"</definedName>
    <definedName name="IQ_RETURN_ASSETS_FDIC" hidden="1">"c6730"</definedName>
    <definedName name="IQ_RETURN_ASSETS_FS" hidden="1">"c1116"</definedName>
    <definedName name="IQ_RETURN_ASSETS_GUIDANCE">"c4517"</definedName>
    <definedName name="IQ_RETURN_ASSETS_GUIDANCE_CIQ" hidden="1">"c5055"</definedName>
    <definedName name="IQ_RETURN_ASSETS_GUIDANCE_CIQ_COL" hidden="1">"c11702"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HIGH_GUIDANCE_CIQ" hidden="1">"c4595"</definedName>
    <definedName name="IQ_RETURN_ASSETS_HIGH_GUIDANCE_CIQ_COL" hidden="1">"c11244"</definedName>
    <definedName name="IQ_RETURN_ASSETS_LOW_EST">"c3531"</definedName>
    <definedName name="IQ_RETURN_ASSETS_LOW_EST_REUT">"c3993"</definedName>
    <definedName name="IQ_RETURN_ASSETS_LOW_GUIDANCE">"c4223"</definedName>
    <definedName name="IQ_RETURN_ASSETS_LOW_GUIDANCE_CIQ" hidden="1">"c4635"</definedName>
    <definedName name="IQ_RETURN_ASSETS_LOW_GUIDANCE_CIQ_COL" hidden="1">"c11284"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>"c3586"</definedName>
    <definedName name="IQ_RETURN_EQUITY_ACT_OR_EST_REUT">"c5476"</definedName>
    <definedName name="IQ_RETURN_EQUITY_BANK" hidden="1">"c1119"</definedName>
    <definedName name="IQ_RETURN_EQUITY_BROK" hidden="1">"c1120"</definedName>
    <definedName name="IQ_RETURN_EQUITY_EST">"c3535"</definedName>
    <definedName name="IQ_RETURN_EQUITY_EST_REUT">"c3983"</definedName>
    <definedName name="IQ_RETURN_EQUITY_FDIC" hidden="1">"c6732"</definedName>
    <definedName name="IQ_RETURN_EQUITY_FS" hidden="1">"c1121"</definedName>
    <definedName name="IQ_RETURN_EQUITY_GUIDANCE">"c4518"</definedName>
    <definedName name="IQ_RETURN_EQUITY_GUIDANCE_CIQ" hidden="1">"c5056"</definedName>
    <definedName name="IQ_RETURN_EQUITY_GUIDANCE_CIQ_COL" hidden="1">"c11703"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HIGH_GUIDANCE_CIQ" hidden="1">"c4594"</definedName>
    <definedName name="IQ_RETURN_EQUITY_HIGH_GUIDANCE_CIQ_COL" hidden="1">"c11243"</definedName>
    <definedName name="IQ_RETURN_EQUITY_LOW_EST">"c3537"</definedName>
    <definedName name="IQ_RETURN_EQUITY_LOW_EST_REUT">"c3986"</definedName>
    <definedName name="IQ_RETURN_EQUITY_LOW_GUIDANCE">"c4222"</definedName>
    <definedName name="IQ_RETURN_EQUITY_LOW_GUIDANCE_CIQ" hidden="1">"c4634"</definedName>
    <definedName name="IQ_RETURN_EQUITY_LOW_GUIDANCE_CIQ_COL" hidden="1">"c11283"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>"c5488"</definedName>
    <definedName name="IQ_REVENUE_EST_BOTTOM_UP_REUT">"c5496"</definedName>
    <definedName name="IQ_REVENUE_EST_CIQ" hidden="1">"c3616"</definedName>
    <definedName name="IQ_REVENUE_EST_REUT" hidden="1">"c3634"</definedName>
    <definedName name="IQ_REVENUE_GUIDANCE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39416.5085416666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>"c4520"</definedName>
    <definedName name="IQ_STOCK_BASED_EXPLORE_DRILL" hidden="1">"c13851"</definedName>
    <definedName name="IQ_STOCK_BASED_GA" hidden="1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>"c2238"</definedName>
    <definedName name="IQ_TEV_EBIT_FWD_REUT">"c4054"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>"c4532"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>"c4534"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>"c4535"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>"c4536"</definedName>
    <definedName name="IQ_TOTAL_DEBT_NON_CURRENT" hidden="1">"c6191"</definedName>
    <definedName name="IQ_TOTAL_DEBT_NUM_EST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vReq">#REF!</definedName>
    <definedName name="irr_case">[65]PPR!$Y$36</definedName>
    <definedName name="IRSPOSTRET2009STATIC">#REF!</definedName>
    <definedName name="IRSPRERET2009STATIC">#REF!</definedName>
    <definedName name="IS">#REF!</definedName>
    <definedName name="ISAL">#N/A</definedName>
    <definedName name="Issuedate1">#REF!</definedName>
    <definedName name="ITREV">#N/A</definedName>
    <definedName name="JANUARY">#REF!</definedName>
    <definedName name="jh">36731.3668144675</definedName>
    <definedName name="jjj">#REF!</definedName>
    <definedName name="jkkjlj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_2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_3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_4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2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3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4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5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PY">#REF!</definedName>
    <definedName name="JULY">#REF!</definedName>
    <definedName name="JUNE">#REF!</definedName>
    <definedName name="Keane1">'[66]J. KEANE'!#REF!</definedName>
    <definedName name="kjb">36734.3045148148</definedName>
    <definedName name="kjkj" hidden="1">{#N/A,#N/A,FALSE,"OTHERINPUTS";#N/A,#N/A,FALSE,"DITRATEINPUTS";#N/A,#N/A,FALSE,"SUPPLIEDADJINPUT";#N/A,#N/A,FALSE,"TIMINGDIFFINPUTS";#N/A,#N/A,FALSE,"BR&amp;SUPADJ."}</definedName>
    <definedName name="kjkj_1" hidden="1">{#N/A,#N/A,FALSE,"OTHERINPUTS";#N/A,#N/A,FALSE,"DITRATEINPUTS";#N/A,#N/A,FALSE,"SUPPLIEDADJINPUT";#N/A,#N/A,FALSE,"TIMINGDIFFINPUTS";#N/A,#N/A,FALSE,"BR&amp;SUPADJ."}</definedName>
    <definedName name="kjkj_1_1" hidden="1">{#N/A,#N/A,FALSE,"OTHERINPUTS";#N/A,#N/A,FALSE,"DITRATEINPUTS";#N/A,#N/A,FALSE,"SUPPLIEDADJINPUT";#N/A,#N/A,FALSE,"TIMINGDIFFINPUTS";#N/A,#N/A,FALSE,"BR&amp;SUPADJ."}</definedName>
    <definedName name="kjkj_1_2" hidden="1">{#N/A,#N/A,FALSE,"OTHERINPUTS";#N/A,#N/A,FALSE,"DITRATEINPUTS";#N/A,#N/A,FALSE,"SUPPLIEDADJINPUT";#N/A,#N/A,FALSE,"TIMINGDIFFINPUTS";#N/A,#N/A,FALSE,"BR&amp;SUPADJ."}</definedName>
    <definedName name="kjkj_1_3" hidden="1">{#N/A,#N/A,FALSE,"OTHERINPUTS";#N/A,#N/A,FALSE,"DITRATEINPUTS";#N/A,#N/A,FALSE,"SUPPLIEDADJINPUT";#N/A,#N/A,FALSE,"TIMINGDIFFINPUTS";#N/A,#N/A,FALSE,"BR&amp;SUPADJ."}</definedName>
    <definedName name="kjkj_1_4" hidden="1">{#N/A,#N/A,FALSE,"OTHERINPUTS";#N/A,#N/A,FALSE,"DITRATEINPUTS";#N/A,#N/A,FALSE,"SUPPLIEDADJINPUT";#N/A,#N/A,FALSE,"TIMINGDIFFINPUTS";#N/A,#N/A,FALSE,"BR&amp;SUPADJ."}</definedName>
    <definedName name="kjkj_2" hidden="1">{#N/A,#N/A,FALSE,"OTHERINPUTS";#N/A,#N/A,FALSE,"DITRATEINPUTS";#N/A,#N/A,FALSE,"SUPPLIEDADJINPUT";#N/A,#N/A,FALSE,"TIMINGDIFFINPUTS";#N/A,#N/A,FALSE,"BR&amp;SUPADJ."}</definedName>
    <definedName name="kjkj_3" hidden="1">{#N/A,#N/A,FALSE,"OTHERINPUTS";#N/A,#N/A,FALSE,"DITRATEINPUTS";#N/A,#N/A,FALSE,"SUPPLIEDADJINPUT";#N/A,#N/A,FALSE,"TIMINGDIFFINPUTS";#N/A,#N/A,FALSE,"BR&amp;SUPADJ."}</definedName>
    <definedName name="kjkj_4" hidden="1">{#N/A,#N/A,FALSE,"OTHERINPUTS";#N/A,#N/A,FALSE,"DITRATEINPUTS";#N/A,#N/A,FALSE,"SUPPLIEDADJINPUT";#N/A,#N/A,FALSE,"TIMINGDIFFINPUTS";#N/A,#N/A,FALSE,"BR&amp;SUPADJ."}</definedName>
    <definedName name="kjkj_5" hidden="1">{#N/A,#N/A,FALSE,"OTHERINPUTS";#N/A,#N/A,FALSE,"DITRATEINPUTS";#N/A,#N/A,FALSE,"SUPPLIEDADJINPUT";#N/A,#N/A,FALSE,"TIMINGDIFFINPUTS";#N/A,#N/A,FALSE,"BR&amp;SUPADJ."}</definedName>
    <definedName name="kmep">'[16]Oil&amp;Gas Compare'!$EG$148</definedName>
    <definedName name="LABOR">#REF!</definedName>
    <definedName name="Last_Row">IF(Values_Entered,Header_Row+Number_of_Payments,Header_Row)</definedName>
    <definedName name="LE_YTD" comment="Denne kode bruges til, at lave en Year To Date graf">AVERAGE(OFFSET([12]Workload!$AB$3,0,0,[12]Workload!$V$1))</definedName>
    <definedName name="letter">#REF!</definedName>
    <definedName name="letter2">#REF!</definedName>
    <definedName name="levelnames1">OFFSET('[67]remove duplicates'!$A$4,0,0,COUNTA('[67]remove duplicates'!$A:$A)-1,1)</definedName>
    <definedName name="Life_RangeNames">'[19]High Level Summaries - Life'!$A$1:$B$16</definedName>
    <definedName name="LifeLiab">'[60]FAS106 - Life'!$C$11:$M$233</definedName>
    <definedName name="LINK_BASEREV">#REF!</definedName>
    <definedName name="LINK_UNBILLED">#REF!</definedName>
    <definedName name="List">[68]List!$A$1:$B$367</definedName>
    <definedName name="List1">'[15]SEC Power Companies'!$A$6:$A$232</definedName>
    <definedName name="List2">[69]List!$A$1:$B$367</definedName>
    <definedName name="lmp">#REF!</definedName>
    <definedName name="LMPDelta">#REF!</definedName>
    <definedName name="load">#REF!</definedName>
    <definedName name="LoadLosses">#REF!</definedName>
    <definedName name="Local">#REF!</definedName>
    <definedName name="LookUp_Target_Month">[70]Validation_LookUps!$B$2:$C$13</definedName>
    <definedName name="LTCOM">#REF!</definedName>
    <definedName name="LTD">#REF!</definedName>
    <definedName name="LTIND">#REF!</definedName>
    <definedName name="LTRES">#REF!</definedName>
    <definedName name="LTRET">#REF!</definedName>
    <definedName name="LTSTL">#REF!</definedName>
    <definedName name="lysales">'[29]LY SALES'!$A$4:$D$57</definedName>
    <definedName name="lysalesdata">'[29]LY SALES'!$E$4:$S$57</definedName>
    <definedName name="Magellan">'[16]Oil&amp;Gas Compare'!$CE$148</definedName>
    <definedName name="Måneder_YTD" comment="Denne kode bruges til, at lave en Year To Date graf ">OFFSET([12]Workload!$Z$3,0,0,[12]Workload!$V$1)</definedName>
    <definedName name="MAP_RESULT">'[32]MAP RESULTS'!$B$3:$D$1499</definedName>
    <definedName name="MARCH">#REF!</definedName>
    <definedName name="MARGIN">#REF!</definedName>
    <definedName name="MaxGenCol">18</definedName>
    <definedName name="MAY">#REF!</definedName>
    <definedName name="MDX">#REF!</definedName>
    <definedName name="MEDIA_OLD">#REF!</definedName>
    <definedName name="MedvSC">[21]Assumptions!$C$18</definedName>
    <definedName name="minus_S_W_2001">'[71]Last year''s minus S&amp;W'!$A$1</definedName>
    <definedName name="MLP">#REF!</definedName>
    <definedName name="MLP_Toggle">#REF!</definedName>
    <definedName name="MLPP">#REF!</definedName>
    <definedName name="MLPT">#REF!</definedName>
    <definedName name="MMCF_DOM">#REF!</definedName>
    <definedName name="MMMDec">'[72]YGSCO Capital'!$M$5</definedName>
    <definedName name="MMMYY1">'[73]Retail Cal. Sale - YTD'!$G$5</definedName>
    <definedName name="MMMYYA">'[73]Retail Cal. Sale - YTD'!$B$5</definedName>
    <definedName name="MMMYYB">#REF!</definedName>
    <definedName name="mo">{"Jan","Feb","Mar","Apr","May","Jun","Jul","Aug","Sep","Oct","Nov","Dec";"January","February","March","April","May","June","July","August","September","October","November","December"}</definedName>
    <definedName name="Mon">#REF!</definedName>
    <definedName name="MonitorCol">1</definedName>
    <definedName name="MonitorRow">1</definedName>
    <definedName name="MONTH">[44]A!$Q$58</definedName>
    <definedName name="Month_Year_NPS_List">[42]NSTAR_Complement!#REF!</definedName>
    <definedName name="Month_Year_Title_List">[42]NSTAR_Complement!#REF!</definedName>
    <definedName name="Monthn">{"Jan","Feb","Mar","Apr","May","Jun","Jul","Aug","Sep","Oct","Nov","Dec";"January","February","March","April","May","June","July","August","September","October","November","December"}</definedName>
    <definedName name="MonthNames">{"Jan","Feb","Mar","Apr","May","Jun","Jul","Aug","Sep","Oct","Nov","Dec";"January","February","March","April","May","June","July","August","September","October","November","December"}</definedName>
    <definedName name="Months">#REF!</definedName>
    <definedName name="moody">'[17]Page 1'!$Q$3:$Q$1284</definedName>
    <definedName name="MoodysRatings">#REF!</definedName>
    <definedName name="MoodysRatingsGas">[15]Gas_Rating_Analysis!#REF!</definedName>
    <definedName name="Mort2011">[47]Inputs!$B$13</definedName>
    <definedName name="Mort2012">[47]Inputs!$B$14</definedName>
    <definedName name="Mort2013">[47]Inputs!$B$15</definedName>
    <definedName name="Mort2014">[47]Inputs!$B$16</definedName>
    <definedName name="Mort2015">[47]Inputs!$B$17</definedName>
    <definedName name="Mort2016">'[18]MedV Inputs'!$B$26</definedName>
    <definedName name="MotoringPowerCol">54</definedName>
    <definedName name="MOY_IC_EIR_Output2">#REF!</definedName>
    <definedName name="MOY_IC_Output2">#REF!</definedName>
    <definedName name="MOY_PBO_EIR_Output2">#REF!</definedName>
    <definedName name="MOY_PBO_Output2">#REF!</definedName>
    <definedName name="MOY_SC_EIR_Output2">#REF!</definedName>
    <definedName name="MOY_SC_Output2">#REF!</definedName>
    <definedName name="MRV">#REF!</definedName>
    <definedName name="MVA">'[74]VPA Outputs'!$D$10</definedName>
    <definedName name="MVA.py">'[74]VPA Outputs'!$C$10</definedName>
    <definedName name="MVA_ByCompany">'[53]Allocation Summary'!$A$174:$I$188</definedName>
    <definedName name="mypassword">"chuck"</definedName>
    <definedName name="N1Q03">#REF!</definedName>
    <definedName name="N1Q04">#REF!</definedName>
    <definedName name="N1Q05">#REF!</definedName>
    <definedName name="N1Q06">#REF!</definedName>
    <definedName name="N1Q07">#REF!</definedName>
    <definedName name="N1Q08">#REF!</definedName>
    <definedName name="N2Q03">#REF!</definedName>
    <definedName name="N2Q04">#REF!</definedName>
    <definedName name="N2Q05">#REF!</definedName>
    <definedName name="N2Q06">#REF!</definedName>
    <definedName name="N2Q07">#REF!</definedName>
    <definedName name="N2Q08">#REF!</definedName>
    <definedName name="N3Q03">#REF!</definedName>
    <definedName name="N3Q04">#REF!</definedName>
    <definedName name="N3Q05">#REF!</definedName>
    <definedName name="N3Q06">#REF!</definedName>
    <definedName name="N3Q07">#REF!</definedName>
    <definedName name="N3Q08">#REF!</definedName>
    <definedName name="N4Q03">#REF!</definedName>
    <definedName name="N4Q04">#REF!</definedName>
    <definedName name="N4Q05">#REF!</definedName>
    <definedName name="N4Q06">#REF!</definedName>
    <definedName name="N4Q07">#REF!</definedName>
    <definedName name="N4Q08">#REF!</definedName>
    <definedName name="na" hidden="1">#REF!</definedName>
    <definedName name="naec1">#REF!</definedName>
    <definedName name="naec2">#REF!</definedName>
    <definedName name="naeccoc">#REF!</definedName>
    <definedName name="NAECCOC2">#REF!</definedName>
    <definedName name="name">'[35]06_DomesticAll'!#REF!</definedName>
    <definedName name="NameBox">"Edit Box 4"</definedName>
    <definedName name="New_Hire_Date_Range">[42]NSTAR_Complement!#REF!</definedName>
    <definedName name="newname" hidden="1">{#N/A,#N/A,TRUE,"Rate P&amp;L";#N/A,#N/A,TRUE,"P&amp;L water";#N/A,#N/A,TRUE,"P&amp;L SH&amp;W";#N/A,#N/A,TRUE,"Rate G";#N/A,#N/A,TRUE,"Rate GV";#N/A,#N/A,TRUE,"Rate LG"}</definedName>
    <definedName name="newname_1" hidden="1">{#N/A,#N/A,TRUE,"Rate P&amp;L";#N/A,#N/A,TRUE,"P&amp;L water";#N/A,#N/A,TRUE,"P&amp;L SH&amp;W";#N/A,#N/A,TRUE,"Rate G";#N/A,#N/A,TRUE,"Rate GV";#N/A,#N/A,TRUE,"Rate LG"}</definedName>
    <definedName name="newname_1_1" hidden="1">{#N/A,#N/A,TRUE,"Rate P&amp;L";#N/A,#N/A,TRUE,"P&amp;L water";#N/A,#N/A,TRUE,"P&amp;L SH&amp;W";#N/A,#N/A,TRUE,"Rate G";#N/A,#N/A,TRUE,"Rate GV";#N/A,#N/A,TRUE,"Rate LG"}</definedName>
    <definedName name="newname_1_2" hidden="1">{#N/A,#N/A,TRUE,"Rate P&amp;L";#N/A,#N/A,TRUE,"P&amp;L water";#N/A,#N/A,TRUE,"P&amp;L SH&amp;W";#N/A,#N/A,TRUE,"Rate G";#N/A,#N/A,TRUE,"Rate GV";#N/A,#N/A,TRUE,"Rate LG"}</definedName>
    <definedName name="newname_1_3" hidden="1">{#N/A,#N/A,TRUE,"Rate P&amp;L";#N/A,#N/A,TRUE,"P&amp;L water";#N/A,#N/A,TRUE,"P&amp;L SH&amp;W";#N/A,#N/A,TRUE,"Rate G";#N/A,#N/A,TRUE,"Rate GV";#N/A,#N/A,TRUE,"Rate LG"}</definedName>
    <definedName name="newname_1_4" hidden="1">{#N/A,#N/A,TRUE,"Rate P&amp;L";#N/A,#N/A,TRUE,"P&amp;L water";#N/A,#N/A,TRUE,"P&amp;L SH&amp;W";#N/A,#N/A,TRUE,"Rate G";#N/A,#N/A,TRUE,"Rate GV";#N/A,#N/A,TRUE,"Rate LG"}</definedName>
    <definedName name="newname_2" hidden="1">{#N/A,#N/A,TRUE,"Rate P&amp;L";#N/A,#N/A,TRUE,"P&amp;L water";#N/A,#N/A,TRUE,"P&amp;L SH&amp;W";#N/A,#N/A,TRUE,"Rate G";#N/A,#N/A,TRUE,"Rate GV";#N/A,#N/A,TRUE,"Rate LG"}</definedName>
    <definedName name="newname_3" hidden="1">{#N/A,#N/A,TRUE,"Rate P&amp;L";#N/A,#N/A,TRUE,"P&amp;L water";#N/A,#N/A,TRUE,"P&amp;L SH&amp;W";#N/A,#N/A,TRUE,"Rate G";#N/A,#N/A,TRUE,"Rate GV";#N/A,#N/A,TRUE,"Rate LG"}</definedName>
    <definedName name="newname_4" hidden="1">{#N/A,#N/A,TRUE,"Rate P&amp;L";#N/A,#N/A,TRUE,"P&amp;L water";#N/A,#N/A,TRUE,"P&amp;L SH&amp;W";#N/A,#N/A,TRUE,"Rate G";#N/A,#N/A,TRUE,"Rate GV";#N/A,#N/A,TRUE,"Rate LG"}</definedName>
    <definedName name="newname_5" hidden="1">{#N/A,#N/A,TRUE,"Rate P&amp;L";#N/A,#N/A,TRUE,"P&amp;L water";#N/A,#N/A,TRUE,"P&amp;L SH&amp;W";#N/A,#N/A,TRUE,"Rate G";#N/A,#N/A,TRUE,"Rate GV";#N/A,#N/A,TRUE,"Rate LG"}</definedName>
    <definedName name="NGSHFB">'[33]Health Curtailment'!$C$15</definedName>
    <definedName name="NGSHNB">'[33]Health Curtailment'!$D$15</definedName>
    <definedName name="NGSHSB">'[33]Health Curtailment'!$E$16</definedName>
    <definedName name="NGSHSC">'[33]SC(G) - Health'!$B$8</definedName>
    <definedName name="NGSLFB">'[33]Life Curtailment'!$C$15</definedName>
    <definedName name="NGSLNB">'[33]Life Curtailment'!$D$15</definedName>
    <definedName name="NGSLSB">'[33]Life Curtailment'!$E$16</definedName>
    <definedName name="NGSLSC">'[33]SC(G) - Life'!$B$8</definedName>
    <definedName name="Noble">'[16]Oil&amp;Gas Compare'!$CF$148</definedName>
    <definedName name="non_cur_assets">"="</definedName>
    <definedName name="none">[23]Electric!$A$39:$J$80</definedName>
    <definedName name="NonUDR">#REF!</definedName>
    <definedName name="NonUDR12">#REF!</definedName>
    <definedName name="NonUEROA">#REF!</definedName>
    <definedName name="NonURet">#REF!</definedName>
    <definedName name="NORM_SALES_AND_READING_DAYS">'[75]normal sales comp '!#REF!</definedName>
    <definedName name="NOTE">#REF!</definedName>
    <definedName name="Nov">'[16]Oil&amp;Gas Compare'!$CJ$148</definedName>
    <definedName name="NOVEMBER">#REF!</definedName>
    <definedName name="NSTAR1">'[76]NSTAR Consolidated'!$A$1:$J$35</definedName>
    <definedName name="NSTAR2">'[76]NSTAR Consolidated'!$A$35:$J$74</definedName>
    <definedName name="NSTARData">'[77]NSTAR data'!$A$10:$E$310</definedName>
    <definedName name="NSTARInterestExpense">'[76]NSTAR Consolidated'!$A$4:$J$34</definedName>
    <definedName name="NSTARIntExp">'[76]NSTAR Consolidated'!$A$4:$J$34</definedName>
    <definedName name="NSTARLife">'[21]NSTAR Output - Life'!$I$14:$M$2084</definedName>
    <definedName name="NSTARLifeDR1">'[21]NSTAR Output - Life'!$O$14:$S$2072</definedName>
    <definedName name="NSTARMed">'[21]NSTAR Output - Health'!$I$14:$M$6116</definedName>
    <definedName name="NSTARMedDR1">'[21]NSTAR Output - Health'!$O$14:$S$2072</definedName>
    <definedName name="NSTARMedV">'[21]NSTAR Output - Health'!$U$14:$Y$1256</definedName>
    <definedName name="NSTARMedVDR1">'[21]NSTAR Output - Health'!$AA$14:$AE$662</definedName>
    <definedName name="NULife">'[21]NU Output - Life'!$I$14:$X$632</definedName>
    <definedName name="NULifeDR1">'[21]NU Output - Life DR+100bp'!$H$14:$W$620</definedName>
    <definedName name="Num_of_prepaid_startups_col">41</definedName>
    <definedName name="Number_of_Payments">MATCH(0.01,End_Bal,-1)+1</definedName>
    <definedName name="NUMed">'[21]NU Output - Health'!$I$14:$X$2945</definedName>
    <definedName name="NUMedDR1">'[21]NU Output - Health DR+100bp'!$I$14:$X$836</definedName>
    <definedName name="NUMedUpd">'[21]NU Output - Health Update'!$H$3:$M$18</definedName>
    <definedName name="NUMedV">'[21]NU Output - Health'!$Z$14:$AO$1256</definedName>
    <definedName name="NUMedVDR1">'[21]NU Output - Health DR+100bp'!$Z$14:$AO$836</definedName>
    <definedName name="NUSCOFactor">'[33]FS - Health'!$I$9</definedName>
    <definedName name="NUSCOHFB">'[33]Health Curtailment'!$C$18</definedName>
    <definedName name="NUSCOHNB">'[33]Health Curtailment'!$D$18</definedName>
    <definedName name="NUSCOHRed">'[33]FS - Health'!$H$9</definedName>
    <definedName name="NUSCOHSB">'[33]Health Curtailment'!$E$19</definedName>
    <definedName name="NUSCOHSC">'[33]SC(G) - Health'!$B$9</definedName>
    <definedName name="NUSCOLFB">'[33]Life Curtailment'!$C$18</definedName>
    <definedName name="NUSCOLNB">'[33]Life Curtailment'!$D$18</definedName>
    <definedName name="NUSCOLRed">'[33]FS - Life'!$H$9</definedName>
    <definedName name="NUSCOLSB">'[33]Life Curtailment'!$E$19</definedName>
    <definedName name="NUSCOLSC">'[33]SC(G) - Life'!$B$9</definedName>
    <definedName name="NUSCOPBODuration">[50]Results!$D$52</definedName>
    <definedName name="NUSCOSCDuration">[50]Results!$D$53</definedName>
    <definedName name="NuStar">'[16]Oil&amp;Gas Compare'!$CK$148</definedName>
    <definedName name="NvsASD">"V1998-09-30"</definedName>
    <definedName name="NvsAutoDrillOk">"VN"</definedName>
    <definedName name="NvsElapsedTime">0.000157638889504597</definedName>
    <definedName name="NvsEndTime">36910.4842734954</definedName>
    <definedName name="NvsInstLang">"VENG"</definedName>
    <definedName name="NvsInstSpec">"%,FBUSINESS_UNIT,TLEGAL_ENTITY,NTETCO_CONSOL"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"%,X,RNF..currency2,CPT.BUSINESS_UNIT."</definedName>
    <definedName name="NvsPanelBusUnit">"V002"</definedName>
    <definedName name="NvsPAnelEffdt">"V1998-01-06"</definedName>
    <definedName name="NvsPanelSetid">"VDUKEN"</definedName>
    <definedName name="NvsReqBU">"V10008"</definedName>
    <definedName name="NvsReqBUOnly">"VN"</definedName>
    <definedName name="NvsSheetType">"M"</definedName>
    <definedName name="NvsTransLed">"VN"</definedName>
    <definedName name="NvsTreeASD">"V1998-09-30"</definedName>
    <definedName name="NvsValTbl.ACCOUNT">"GL_ACCOUNT_TBL"</definedName>
    <definedName name="NvsValTbl.ACCOUNT_SUM">"D_GAPNODES_VW"</definedName>
    <definedName name="NvsValTbl.BUSINESS_UNIT">"BUS_UNIT_TBL_GL"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Occidental">'[16]Oil&amp;Gas Compare'!$CD$148</definedName>
    <definedName name="OCTOBER">#REF!</definedName>
    <definedName name="OG">#REF!</definedName>
    <definedName name="OGP">#REF!</definedName>
    <definedName name="OIDyevarCLP">#REF!</definedName>
    <definedName name="OIDyevarPSN">#REF!</definedName>
    <definedName name="OIDyevarWME">#REF!</definedName>
    <definedName name="OIDyevarYAN">#REF!</definedName>
    <definedName name="OIDytdvarCLP">#REF!</definedName>
    <definedName name="OIDytdvarPSN">#REF!</definedName>
    <definedName name="OIDytdvarWME">#REF!</definedName>
    <definedName name="OIDytdvarYAN">#REF!</definedName>
    <definedName name="Oil_Gas">#REF!</definedName>
    <definedName name="OIL_OLD">#REF!</definedName>
    <definedName name="oldname" hidden="1">{#N/A,#N/A,TRUE,"Rate P&amp;L";#N/A,#N/A,TRUE,"P&amp;L water";#N/A,#N/A,TRUE,"P&amp;L SH&amp;W";#N/A,#N/A,TRUE,"Rate G";#N/A,#N/A,TRUE,"Rate GV";#N/A,#N/A,TRUE,"Rate LG"}</definedName>
    <definedName name="oldname_1" hidden="1">{#N/A,#N/A,TRUE,"Rate P&amp;L";#N/A,#N/A,TRUE,"P&amp;L water";#N/A,#N/A,TRUE,"P&amp;L SH&amp;W";#N/A,#N/A,TRUE,"Rate G";#N/A,#N/A,TRUE,"Rate GV";#N/A,#N/A,TRUE,"Rate LG"}</definedName>
    <definedName name="oldname_1_1" hidden="1">{#N/A,#N/A,TRUE,"Rate P&amp;L";#N/A,#N/A,TRUE,"P&amp;L water";#N/A,#N/A,TRUE,"P&amp;L SH&amp;W";#N/A,#N/A,TRUE,"Rate G";#N/A,#N/A,TRUE,"Rate GV";#N/A,#N/A,TRUE,"Rate LG"}</definedName>
    <definedName name="oldname_1_2" hidden="1">{#N/A,#N/A,TRUE,"Rate P&amp;L";#N/A,#N/A,TRUE,"P&amp;L water";#N/A,#N/A,TRUE,"P&amp;L SH&amp;W";#N/A,#N/A,TRUE,"Rate G";#N/A,#N/A,TRUE,"Rate GV";#N/A,#N/A,TRUE,"Rate LG"}</definedName>
    <definedName name="oldname_1_3" hidden="1">{#N/A,#N/A,TRUE,"Rate P&amp;L";#N/A,#N/A,TRUE,"P&amp;L water";#N/A,#N/A,TRUE,"P&amp;L SH&amp;W";#N/A,#N/A,TRUE,"Rate G";#N/A,#N/A,TRUE,"Rate GV";#N/A,#N/A,TRUE,"Rate LG"}</definedName>
    <definedName name="oldname_1_4" hidden="1">{#N/A,#N/A,TRUE,"Rate P&amp;L";#N/A,#N/A,TRUE,"P&amp;L water";#N/A,#N/A,TRUE,"P&amp;L SH&amp;W";#N/A,#N/A,TRUE,"Rate G";#N/A,#N/A,TRUE,"Rate GV";#N/A,#N/A,TRUE,"Rate LG"}</definedName>
    <definedName name="oldname_2" hidden="1">{#N/A,#N/A,TRUE,"Rate P&amp;L";#N/A,#N/A,TRUE,"P&amp;L water";#N/A,#N/A,TRUE,"P&amp;L SH&amp;W";#N/A,#N/A,TRUE,"Rate G";#N/A,#N/A,TRUE,"Rate GV";#N/A,#N/A,TRUE,"Rate LG"}</definedName>
    <definedName name="oldname_3" hidden="1">{#N/A,#N/A,TRUE,"Rate P&amp;L";#N/A,#N/A,TRUE,"P&amp;L water";#N/A,#N/A,TRUE,"P&amp;L SH&amp;W";#N/A,#N/A,TRUE,"Rate G";#N/A,#N/A,TRUE,"Rate GV";#N/A,#N/A,TRUE,"Rate LG"}</definedName>
    <definedName name="oldname_4" hidden="1">{#N/A,#N/A,TRUE,"Rate P&amp;L";#N/A,#N/A,TRUE,"P&amp;L water";#N/A,#N/A,TRUE,"P&amp;L SH&amp;W";#N/A,#N/A,TRUE,"Rate G";#N/A,#N/A,TRUE,"Rate GV";#N/A,#N/A,TRUE,"Rate LG"}</definedName>
    <definedName name="oldname_5" hidden="1">{#N/A,#N/A,TRUE,"Rate P&amp;L";#N/A,#N/A,TRUE,"P&amp;L water";#N/A,#N/A,TRUE,"P&amp;L SH&amp;W";#N/A,#N/A,TRUE,"Rate G";#N/A,#N/A,TRUE,"Rate GV";#N/A,#N/A,TRUE,"Rate LG"}</definedName>
    <definedName name="OM">#REF!</definedName>
    <definedName name="OM804E">[10]INALLOC!#REF!</definedName>
    <definedName name="OMBA">'[9]OM B A'!$A$6:$AG$740</definedName>
    <definedName name="OMyevarCLP">#REF!</definedName>
    <definedName name="OMyevarPSN">#REF!</definedName>
    <definedName name="OMyevarWME">#REF!</definedName>
    <definedName name="OMyevarYAN">#REF!</definedName>
    <definedName name="OMytdvarCLP">#REF!</definedName>
    <definedName name="OMytdvarPSN">#REF!</definedName>
    <definedName name="OMytdvarWME">#REF!</definedName>
    <definedName name="OMytdvarYAN">#REF!</definedName>
    <definedName name="one">[27]weeklyChanges!$C$21:$H$34</definedName>
    <definedName name="ONEOK">'[16]Oil&amp;Gas Compare'!$CN$148</definedName>
    <definedName name="OPENACCESS">#REF!</definedName>
    <definedName name="Other93">'[78]ACTFUEL old version'!$H$212:$H$225</definedName>
    <definedName name="Other94">'[78]ACTFUEL old version'!$D$212:$D$225</definedName>
    <definedName name="OTHREV">[10]EXALLOC!#REF!</definedName>
    <definedName name="OTHTAX">#REF!</definedName>
    <definedName name="PAGE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2">'[66]C.GRISE'!#REF!</definedName>
    <definedName name="page2a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X">#REF!</definedName>
    <definedName name="panel">#REF!</definedName>
    <definedName name="Payment_Date">DATE(YEAR(Loan_Start),MONTH(Loan_Start)+Payment_Number,DAY(Loan_Start))</definedName>
    <definedName name="pbo">#REF!</definedName>
    <definedName name="PBO_ByCompany">'[53]Allocation Summary'!$A$193:$I$208</definedName>
    <definedName name="PBO_Cashflow_Load">#REF!</definedName>
    <definedName name="pbPrinterFormat">"\\SGB24831\P0047496 on Ne05:"</definedName>
    <definedName name="pbStartPageNumber">1</definedName>
    <definedName name="pbUpdatePageNumbering">TRUE</definedName>
    <definedName name="PCMTH03">#REF!</definedName>
    <definedName name="PCMTH04">#REF!</definedName>
    <definedName name="PCMTH08">#REF!</definedName>
    <definedName name="peaks">#REF!</definedName>
    <definedName name="Peer_driver">'[13]Peers Input'!$A$3:$N$35</definedName>
    <definedName name="performanceratings">[79]List!#REF!</definedName>
    <definedName name="perfratings">#REF!</definedName>
    <definedName name="phone">[80]labor!$A$1:$S$45</definedName>
    <definedName name="Pick_Title_Month">[81]FIN_Monthly_Table_LookUp!$B$2:$B$13</definedName>
    <definedName name="Pioneer">'[16]Oil&amp;Gas Compare'!$CO$148</definedName>
    <definedName name="poe">#REF!</definedName>
    <definedName name="PostTax">#REF!</definedName>
    <definedName name="POWER">#REF!</definedName>
    <definedName name="powerquery">#REF!</definedName>
    <definedName name="Powerquerylist">#REF!</definedName>
    <definedName name="Powers">#REF!</definedName>
    <definedName name="PP">#REF!</definedName>
    <definedName name="PPage">#REF!</definedName>
    <definedName name="PPage1">#REF!</definedName>
    <definedName name="PPage2">#REF!</definedName>
    <definedName name="pr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_2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_3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_4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2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3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4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5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epaid_startup_charge_col">43</definedName>
    <definedName name="Prepaid_startup_cost_col">42</definedName>
    <definedName name="PreTax">#REF!</definedName>
    <definedName name="PriceCap">#REF!</definedName>
    <definedName name="Print_23">#REF!</definedName>
    <definedName name="_xlnm.Print_Area">#REF!</definedName>
    <definedName name="Print_Area_MI">#REF!</definedName>
    <definedName name="Print_Area_Month">#REF!</definedName>
    <definedName name="Print_Area_Reset">OFFSET(Full_Print,0,0,Last_Row)</definedName>
    <definedName name="Print_Area_YTD">#REF!</definedName>
    <definedName name="_xlnm.Print_Titles">#N/A</definedName>
    <definedName name="PRINTAREA75">#REF!</definedName>
    <definedName name="printbal">#REF!</definedName>
    <definedName name="printbal1">#REF!</definedName>
    <definedName name="PRINTBBTU">#REF!</definedName>
    <definedName name="PRINTCONVERSION">#REF!</definedName>
    <definedName name="PRINTEXCESSCOST">#REF!</definedName>
    <definedName name="PRINTHDTLREV">#REF!</definedName>
    <definedName name="printinc">#REF!</definedName>
    <definedName name="printinc1">#REF!</definedName>
    <definedName name="PRINTINPUT">#REF!</definedName>
    <definedName name="PRINTREVCURVE">#REF!</definedName>
    <definedName name="PRINTREVDETAIL">#REF!</definedName>
    <definedName name="PRINTREVSUMMARY">#REF!</definedName>
    <definedName name="PRINTUNBILLED">#REF!</definedName>
    <definedName name="PRINTVAR">#REF!</definedName>
    <definedName name="PRORATE">#REF!</definedName>
    <definedName name="PRTOUT">#REF!</definedName>
    <definedName name="PSC_ByCompany">'[53]Allocation Summary'!$A$81:$I$95</definedName>
    <definedName name="psctable">'[82]prior service cost'!$B$2:$R$76</definedName>
    <definedName name="psnh_pilot">#REF!</definedName>
    <definedName name="psnh1">#REF!</definedName>
    <definedName name="psnh2">#REF!</definedName>
    <definedName name="psnhcoc">#REF!</definedName>
    <definedName name="PSNHCOC2">#REF!</definedName>
    <definedName name="PSNHGenRate">#REF!</definedName>
    <definedName name="PSNHGenRateLife">#REF!</definedName>
    <definedName name="PSNHGenRateTotal">#REF!</definedName>
    <definedName name="PSNHHFB">'[33]Health Curtailment'!$C$21</definedName>
    <definedName name="PSNHHNB">'[33]Health Curtailment'!$D$21</definedName>
    <definedName name="PSNHHRed">'[33]FS - Health'!$H$10</definedName>
    <definedName name="PSNHHSB">'[33]Health Curtailment'!$E$21</definedName>
    <definedName name="PSNHHSC">'[33]SC(G) - Health'!$B$10</definedName>
    <definedName name="PSNHLFB">'[33]Life Curtailment'!$C$21</definedName>
    <definedName name="PSNHLNB">'[33]Life Curtailment'!$D$21</definedName>
    <definedName name="PSNHLRed">'[33]FS - Life'!$H$10</definedName>
    <definedName name="PSNHLSB">'[33]Life Curtailment'!$E$21</definedName>
    <definedName name="PSNHLSC">'[33]SC(G) - Life'!$B$10</definedName>
    <definedName name="PSNHRevRT">'[31]PSNH Dist Earnings'!#REF!</definedName>
    <definedName name="PSNHTransRate">#REF!</definedName>
    <definedName name="PSNHTransRateLife">#REF!</definedName>
    <definedName name="PSNSec1">#REF!</definedName>
    <definedName name="PSNSec2">#REF!</definedName>
    <definedName name="PSNSec3">#REF!</definedName>
    <definedName name="PSNSec4">#REF!</definedName>
    <definedName name="PSNSec5">#REF!</definedName>
    <definedName name="PSNSec6">#REF!</definedName>
    <definedName name="Purpose">#REF!</definedName>
    <definedName name="Q_TEMP">#REF!</definedName>
    <definedName name="QCA_APBO">'[18]Quarterly Cost Accruals - Calc'!#REF!</definedName>
    <definedName name="QCA_Cols">'[18]Quarterly Cost Accruals - Calc'!#REF!</definedName>
    <definedName name="QNum">#REF!</definedName>
    <definedName name="qqq" hidden="1">{#N/A,#N/A,FALSE,"Sheet1";#N/A,#N/A,FALSE,"Sheet1"}</definedName>
    <definedName name="qqq_1" hidden="1">{#N/A,#N/A,FALSE,"Sheet1";#N/A,#N/A,FALSE,"Sheet1"}</definedName>
    <definedName name="qqq_1_1" hidden="1">{#N/A,#N/A,FALSE,"Sheet1";#N/A,#N/A,FALSE,"Sheet1"}</definedName>
    <definedName name="qqq_1_2" hidden="1">{#N/A,#N/A,FALSE,"Sheet1";#N/A,#N/A,FALSE,"Sheet1"}</definedName>
    <definedName name="qqq_1_3" hidden="1">{#N/A,#N/A,FALSE,"Sheet1";#N/A,#N/A,FALSE,"Sheet1"}</definedName>
    <definedName name="qqq_1_4" hidden="1">{#N/A,#N/A,FALSE,"Sheet1";#N/A,#N/A,FALSE,"Sheet1"}</definedName>
    <definedName name="qqq_2" hidden="1">{#N/A,#N/A,FALSE,"Sheet1";#N/A,#N/A,FALSE,"Sheet1"}</definedName>
    <definedName name="qqq_3" hidden="1">{#N/A,#N/A,FALSE,"Sheet1";#N/A,#N/A,FALSE,"Sheet1"}</definedName>
    <definedName name="qqq_4" hidden="1">{#N/A,#N/A,FALSE,"Sheet1";#N/A,#N/A,FALSE,"Sheet1"}</definedName>
    <definedName name="qqq_5" hidden="1">{#N/A,#N/A,FALSE,"Sheet1";#N/A,#N/A,FALSE,"Sheet1"}</definedName>
    <definedName name="QTRCLPINC">[83]asummry1!#REF!</definedName>
    <definedName name="QTRCONCLREC">[83]asummry1!#REF!</definedName>
    <definedName name="QTRECONOMY">[83]asummry1!#REF!</definedName>
    <definedName name="QTRENERGY">[83]asummry1!#REF!</definedName>
    <definedName name="QTRPRICEMIX">[83]asummry1!#REF!</definedName>
    <definedName name="QTRPSNHINC">[83]asummry1!#REF!</definedName>
    <definedName name="QTRRATEDEC">[83]asummry1!#REF!</definedName>
    <definedName name="QTRRATEREF">[83]asummry1!#REF!</definedName>
    <definedName name="QTRWEATHER">[83]asummry1!#REF!</definedName>
    <definedName name="QTRWHOLESALE">[83]asummry1!#REF!</definedName>
    <definedName name="QTRWMINC">[83]asummry1!#REF!</definedName>
    <definedName name="Quarters">'[19]Quarterly Cost Accruals - Calc'!$B$72</definedName>
    <definedName name="Query">#REF!</definedName>
    <definedName name="Query_for_Get_Credit">#REF!</definedName>
    <definedName name="query_Get_Credit">#REF!</definedName>
    <definedName name="QueryGas">[15]Gas_Rating_Analysis!$B$17</definedName>
    <definedName name="questar">'[16]Oil&amp;Gas Compare'!$CP$148</definedName>
    <definedName name="RA">#REF!</definedName>
    <definedName name="RALLOC">#N/A</definedName>
    <definedName name="RampRateCol">14</definedName>
    <definedName name="RATE">#N/A</definedName>
    <definedName name="Rates">'[52]2016 N99 rates '!$A$4:$AL$124</definedName>
    <definedName name="RATIO_DOM">#REF!</definedName>
    <definedName name="RB">#REF!</definedName>
    <definedName name="RBAL">#N/A</definedName>
    <definedName name="RBREV">#N/A</definedName>
    <definedName name="RBREV1">#N/A</definedName>
    <definedName name="RDVers">"2.10a"</definedName>
    <definedName name="REASON">#REF!</definedName>
    <definedName name="REASON2">#REF!</definedName>
    <definedName name="RECON">#REF!</definedName>
    <definedName name="REFUND">#REF!</definedName>
    <definedName name="REFUND2">#REF!</definedName>
    <definedName name="REGCOM">#N/A</definedName>
    <definedName name="REGIND">#N/A</definedName>
    <definedName name="REGRES">#N/A</definedName>
    <definedName name="REGSTL">#N/A</definedName>
    <definedName name="RELIEF_CURR">#REF!</definedName>
    <definedName name="RELIEF_FUT">#REF!</definedName>
    <definedName name="RelPymtRateCol">15</definedName>
    <definedName name="RESC">#N/A</definedName>
    <definedName name="RESMOD">#REF!</definedName>
    <definedName name="RESREG">#N/A</definedName>
    <definedName name="RESREV">[10]EXALLOC!#REF!</definedName>
    <definedName name="RETMOD">#REF!</definedName>
    <definedName name="revcredit1999">#REF!</definedName>
    <definedName name="REVDETAIL">#REF!</definedName>
    <definedName name="REVDETAIL2">#REF!</definedName>
    <definedName name="REVDETAILFUT">#REF!</definedName>
    <definedName name="REVENUE">#REF!</definedName>
    <definedName name="REVENUECURVE">#REF!</definedName>
    <definedName name="REVIEW">#REF!</definedName>
    <definedName name="REVIEW3">#REF!</definedName>
    <definedName name="revsfcst1999">#REF!</definedName>
    <definedName name="REVSUMMARY">#REF!</definedName>
    <definedName name="REVSUMMARYFUT">#REF!</definedName>
    <definedName name="RFREV">#N/A</definedName>
    <definedName name="RGREV">#N/A</definedName>
    <definedName name="RiskAutoStopPercChange">1.5</definedName>
    <definedName name="RiskCollectDistributionSamples">2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MSADiscRate">'[18]MedV Inputs'!$B$3</definedName>
    <definedName name="RMSADiscRate2">'[18]MedV Inputs'!$B$4</definedName>
    <definedName name="RMSADiscRate3">'[18]MedV Inputs'!$B$5</definedName>
    <definedName name="RMSADiscRate4">'[19]MedV Inputs'!$B$6</definedName>
    <definedName name="RMSADiscRate5">'[19]MedV Inputs'!$B$7</definedName>
    <definedName name="RMSADiscRate6">'[19]MedV Inputs'!$B$8</definedName>
    <definedName name="RMSADiscRate7">'[19]MedV Inputs'!$B$9</definedName>
    <definedName name="ROA_Life">[18]Inputs!$B$21</definedName>
    <definedName name="ROA_NonUnion">[21]Assumptions!$C$9</definedName>
    <definedName name="ROA_NonUnion15">[21]Assumptions!$D$9</definedName>
    <definedName name="ROA_NonUnion16">[21]Assumptions!$E$9</definedName>
    <definedName name="ROA_NonUnion17">[21]Assumptions!$F$9</definedName>
    <definedName name="ROA_NonUnion18">[21]Assumptions!$G$9</definedName>
    <definedName name="ROA_NonUnion19">[21]Assumptions!$H$9</definedName>
    <definedName name="ROA_NonUnion20">[21]Assumptions!$I$9</definedName>
    <definedName name="ROA_NonUnion21">[21]Assumptions!$J$9</definedName>
    <definedName name="ROA_NonUnion22">[21]Assumptions!$K$9</definedName>
    <definedName name="ROA_Union">[21]Assumptions!$C$10</definedName>
    <definedName name="ROA_Union15">[21]Assumptions!$D$10</definedName>
    <definedName name="ROA_Union16">[21]Assumptions!$E$10</definedName>
    <definedName name="ROA_Union17">[21]Assumptions!$F$10</definedName>
    <definedName name="ROA_Union18">[21]Assumptions!$G$10</definedName>
    <definedName name="ROA_Union19">[21]Assumptions!$H$10</definedName>
    <definedName name="ROA_Union20">[21]Assumptions!$I$10</definedName>
    <definedName name="ROA_Union21">[21]Assumptions!$J$10</definedName>
    <definedName name="ROA_Union22">[21]Assumptions!$K$10</definedName>
    <definedName name="RORD">[84]ROR!$A$2:$O$201</definedName>
    <definedName name="RowCount">'[16]Oil&amp;Gas Compare'!$A$2:$IV$2</definedName>
    <definedName name="RowsTotalFAS106">'[18]Quarterly Cost Accruals - Calc'!#REF!</definedName>
    <definedName name="RP2000PROJ2010AANOCOLADJMF">[85]RFATablesByAge!$B$1:$B$146</definedName>
    <definedName name="RRMOD">#REF!</definedName>
    <definedName name="RSAL">#N/A</definedName>
    <definedName name="RTREV">#N/A</definedName>
    <definedName name="RYREV">#N/A</definedName>
    <definedName name="S_P1">#REF!</definedName>
    <definedName name="S_W_pct_PTF">#REF!</definedName>
    <definedName name="S93_">#N/A</definedName>
    <definedName name="S94_">#N/A</definedName>
    <definedName name="S95_">#N/A</definedName>
    <definedName name="S96_">#N/A</definedName>
    <definedName name="sales">#REF!</definedName>
    <definedName name="sales2">#REF!</definedName>
    <definedName name="SalesG01998F">'[86]TY Cust'!#REF!</definedName>
    <definedName name="SalesG0Actual">'[86]TY Cust'!#REF!</definedName>
    <definedName name="SALLOC">#N/A</definedName>
    <definedName name="SB">#REF!</definedName>
    <definedName name="SBREV">#N/A</definedName>
    <definedName name="SBREV1">#N/A</definedName>
    <definedName name="SC_ByCompany">'[53]Allocation Summary'!$A$5:$I$19</definedName>
    <definedName name="Scenario">'[87]2022 Budget Calc'!$Z$71</definedName>
    <definedName name="SCHealth">[21]Assumptions!$C$16</definedName>
    <definedName name="SCLife">[21]Assumptions!$C$17</definedName>
    <definedName name="SCRC">[88]Detail!#REF!</definedName>
    <definedName name="sd">#REF!</definedName>
    <definedName name="Seabrook93">'[78]ACTFUEL old version'!$G$212:$G$225</definedName>
    <definedName name="Seabrook94">'[78]ACTFUEL old version'!$C$212:$C$225</definedName>
    <definedName name="Sector1">#REF!</definedName>
    <definedName name="SelectHFB">'[33]Health Curtailment'!$C$24</definedName>
    <definedName name="SelectHNB">'[33]Health Curtailment'!$D$24</definedName>
    <definedName name="SelectHRed">'[33]FS - Health'!$H$11</definedName>
    <definedName name="SelectHSB">'[33]Health Curtailment'!$E$25</definedName>
    <definedName name="SelectHSC">'[33]SC(G) - Health'!$B$11</definedName>
    <definedName name="SelectLFB">'[33]Life Curtailment'!$C$24</definedName>
    <definedName name="SelectLNB">'[33]Life Curtailment'!$D$24</definedName>
    <definedName name="SelectLRed">'[33]FS - Life'!$H$11</definedName>
    <definedName name="SelectLSB">'[33]Life Curtailment'!$E$25</definedName>
    <definedName name="SelectLSC">'[33]SC(G) - Life'!$B$11</definedName>
    <definedName name="SEPTEMBER">#REF!</definedName>
    <definedName name="Serv">#REF!</definedName>
    <definedName name="Server">[36]Server!$H$2</definedName>
    <definedName name="Service">#REF!</definedName>
    <definedName name="Service_Toggle">#REF!</definedName>
    <definedName name="ServiceToggle">#REF!</definedName>
    <definedName name="SFREV">#N/A</definedName>
    <definedName name="SGREV">#N/A</definedName>
    <definedName name="SHARED_FORMULA_16">1/12</definedName>
    <definedName name="SHARED_FORMULA_17">1/12</definedName>
    <definedName name="SHARED_FORMULA_18">0.08/12</definedName>
    <definedName name="SHARED_FORMULA_19">0.0775/12</definedName>
    <definedName name="sheet">#REF!</definedName>
    <definedName name="shivery2">'[66]C. SHIVERY'!#REF!</definedName>
    <definedName name="Shutdown_power_req_col">50</definedName>
    <definedName name="sodef1999">#REF!</definedName>
    <definedName name="soint1999">#REF!</definedName>
    <definedName name="Source">#REF!</definedName>
    <definedName name="Spectra">'[16]Oil&amp;Gas Compare'!$CV$148</definedName>
    <definedName name="SPRatings">#REF!</definedName>
    <definedName name="SPRatingsGas">[15]Gas_Rating_Analysis!#REF!</definedName>
    <definedName name="spreads">[27]inputSpreads!$B$35:$N$662</definedName>
    <definedName name="SSAL">#N/A</definedName>
    <definedName name="StartAflatFirstDrawn">#REF!</definedName>
    <definedName name="StartAflatUndrawn">#REF!</definedName>
    <definedName name="StartAminusFirstDrawn">#REF!</definedName>
    <definedName name="StartAminusUndrawn">#REF!</definedName>
    <definedName name="StartAplusFirstDrawn">#REF!</definedName>
    <definedName name="StartAplusUndrawn">#REF!</definedName>
    <definedName name="StartBBBFlatFirstDrawn">#REF!</definedName>
    <definedName name="StartBBBFlatUndrawn">#REF!</definedName>
    <definedName name="StartBBBMinusFirstDrawn">#REF!</definedName>
    <definedName name="StartBBBMinusUndrawn">#REF!</definedName>
    <definedName name="StartBBBPlusFirstDrawn">#REF!</definedName>
    <definedName name="StartBBBPlusUndrawn">#REF!</definedName>
    <definedName name="StartDate">#REF!</definedName>
    <definedName name="Startup_leadtime_gt_72hr_col">51</definedName>
    <definedName name="Startup_leadtime_lt_72_gt_8hr_col">52</definedName>
    <definedName name="Startup_leadtime_lt_8hr_col">53</definedName>
    <definedName name="stat">#REF!</definedName>
    <definedName name="stat1">#REF!</definedName>
    <definedName name="sterling">#REF!</definedName>
    <definedName name="stexp1999">#REF!</definedName>
    <definedName name="stgeneration">#REF!</definedName>
    <definedName name="STLC">#N/A</definedName>
    <definedName name="STLMOD">#REF!</definedName>
    <definedName name="STREV">#N/A</definedName>
    <definedName name="sum">#REF!</definedName>
    <definedName name="summary">#REF!</definedName>
    <definedName name="Summary_IS">'[89]1999 inc. stat.'!#REF!</definedName>
    <definedName name="Summary_Titles">'[89]1999 inc. stat.'!#REF!</definedName>
    <definedName name="SUMMARYC">#REF!</definedName>
    <definedName name="sumptf2">#REF!</definedName>
    <definedName name="sumt9">#REF!</definedName>
    <definedName name="sumtran2">#REF!</definedName>
    <definedName name="sumtrans">#REF!</definedName>
    <definedName name="Sunoco">'[16]Oil&amp;Gas Compare'!$CS$148</definedName>
    <definedName name="swaptenor">#REF!</definedName>
    <definedName name="swapTenorLookup">#REF!</definedName>
    <definedName name="swiss">#REF!</definedName>
    <definedName name="table">[27]weeklyChanges!$C$38:$H$65</definedName>
    <definedName name="Table2004">'[90]2004 Inputs'!$A$7:$J$27</definedName>
    <definedName name="Table2005">'[90]2005 Inputs'!$A$7:$L$27</definedName>
    <definedName name="TableName">"Dummy"</definedName>
    <definedName name="TAO">#REF!</definedName>
    <definedName name="target">'[13]Merger Input'!$C$7</definedName>
    <definedName name="TAXES">#REF!</definedName>
    <definedName name="TBL">#REF!</definedName>
    <definedName name="tbl_Additions_Transmission">#REF!</definedName>
    <definedName name="tbl_Additions_Transmission2_Mark">#REF!</definedName>
    <definedName name="tbl_allclassified">#REF!</definedName>
    <definedName name="tbl_Retirements_Transmission">#REF!</definedName>
    <definedName name="tbl_Retirements_Transmission2_Mark">#REF!</definedName>
    <definedName name="TDX">[10]TAXES!#REF!</definedName>
    <definedName name="TELECOM_OLD">#REF!</definedName>
    <definedName name="temp">#REF!</definedName>
    <definedName name="Tenor1">#REF!</definedName>
    <definedName name="test1" hidden="1">#REF!</definedName>
    <definedName name="test2" hidden="1">#REF!</definedName>
    <definedName name="TextRefCopyRangeCount">1</definedName>
    <definedName name="title">[91]Assumptions!$B$2</definedName>
    <definedName name="tm1\\_0_H">"{ ""server"" : ""https://cwvwa-paw1.nu.com"", ""cube"" : ""{ \""server\"" : \""QUBEProd\"", \""cube\"" : \""Financial Summary\""}""}"</definedName>
    <definedName name="tm1\\_10_H">"{ ""server"" : ""https://cwvwa-paw1.nu.com"", ""cube"" : ""{ \""server\"" : \""QUBEProd\"", \""cube\"" : \""Financial Summary\""}""}"</definedName>
    <definedName name="tm1\\_11_H">"{ ""server"" : ""https://cwvwa-paw1.nu.com"", ""cube"" : ""{ \""server\"" : \""QUBEProd\"", \""cube\"" : \""Financial Summary\""}""}"</definedName>
    <definedName name="tm1\\_3_H">"{ ""server"" : ""https://cwvwa-paw1.nu.com"", ""cube"" : ""{ \""server\"" : \""QUBEProd\"", \""cube\"" : \""Financial Summary\""}""}"</definedName>
    <definedName name="tm1\\_4_H">"{ ""server"" : ""https://cwvwa-paw1.nu.com"", ""cube"" : ""{ \""server\"" : \""QUBEProd\"", \""cube\"" : \""Financial Summary\""}""}"</definedName>
    <definedName name="tm1\\_5_H">"{ ""server"" : ""https://cwvwa-paw1.nu.com"", ""cube"" : ""{ \""server\"" : \""QUBEProd\"", \""cube\"" : \""Financial Summary\""}""}"</definedName>
    <definedName name="tm1\\_6_H">"{ ""server"" : ""https://cwvwa-paw1.nu.com"", ""cube"" : ""{ \""server\"" : \""QUBEProd\"", \""cube\"" : \""Financial Summary\""}""}"</definedName>
    <definedName name="tm1\\_7_H">"{ ""server"" : ""https://cwvwa-paw1.nu.com"", ""cube"" : ""{ \""server\"" : \""QUBEProd\"", \""cube\"" : \""Financial Summary\""}""}"</definedName>
    <definedName name="tm1\\_9_H">"{ ""server"" : ""https://cwvwa-paw1.nu.com"", ""cube"" : ""{ \""server\"" : \""QUBEProd\"", \""cube\"" : \""Financial Summary\""}""}"</definedName>
    <definedName name="TM1REBUILDOPTION">1</definedName>
    <definedName name="TM1REBUILDOPTION_1">1</definedName>
    <definedName name="TM1REBUILDOPTION_1_1">0</definedName>
    <definedName name="Tom">#REF!</definedName>
    <definedName name="Total_Interest___Other_Charges">'[76]NSTAR Consolidated'!$A$35:$I$74</definedName>
    <definedName name="Total_Payment">Scheduled_Payment+Extra_Payment</definedName>
    <definedName name="TotalFAS106">'[18]Quarterly Cost Accruals - Calc'!#REF!</definedName>
    <definedName name="totaltrans">#REF!</definedName>
    <definedName name="TOTCOM">#N/A</definedName>
    <definedName name="totdef1999">#REF!</definedName>
    <definedName name="TOTIND">#N/A</definedName>
    <definedName name="TotOMVarCLPDist">#REF!</definedName>
    <definedName name="TotOMVarCLPDistYE">#REF!</definedName>
    <definedName name="TotOMVarPSNDist">#REF!</definedName>
    <definedName name="TotOMVarPSNDistYE">#REF!</definedName>
    <definedName name="TotOMVarWMEDist">#REF!</definedName>
    <definedName name="TotOMVarWMEDistYE">#REF!</definedName>
    <definedName name="TotOMVarYan">#REF!</definedName>
    <definedName name="TotOMVarYanYE">#REF!</definedName>
    <definedName name="TOTREG">#N/A</definedName>
    <definedName name="TOTRES">#N/A</definedName>
    <definedName name="TOTREV">[10]EXALLOC!#REF!</definedName>
    <definedName name="TOTSAL1">[10]EXALLOC!#REF!</definedName>
    <definedName name="TotSalesVarCLP">#REF!</definedName>
    <definedName name="TotSalesVarPSNH">#REF!</definedName>
    <definedName name="TotSalesVarWMECO">#REF!</definedName>
    <definedName name="TotVolVarYan">#REF!</definedName>
    <definedName name="TP_Footer_Path">"S:\85537\06WELF\Workfile\Pricing\"</definedName>
    <definedName name="TP_Footer_User">"Margaret Lynn"</definedName>
    <definedName name="TP_Footer_Version">"v3.00"</definedName>
    <definedName name="TRADESUMMARY">#REF!</definedName>
    <definedName name="TRANCHESUMMARY">#REF!</definedName>
    <definedName name="TRANREV">[10]EXALLOC!#REF!</definedName>
    <definedName name="trc_XLS_DATASHEET_ProtectDate">37214.6589583333</definedName>
    <definedName name="TSREV">[10]EXALLOC!#REF!</definedName>
    <definedName name="two">[27]weeklyChanges!$M$21:$R$34</definedName>
    <definedName name="ubrev">[10]EXALLOC!#REF!</definedName>
    <definedName name="UltTrend">[18]Inputs!#REF!</definedName>
    <definedName name="UNBILLED_FORM">#REF!</definedName>
    <definedName name="UNBILLEDPRICING">#REF!</definedName>
    <definedName name="UNBILLEDREV">#REF!</definedName>
    <definedName name="Undrawn">#REF!</definedName>
    <definedName name="UnionDR">#REF!</definedName>
    <definedName name="UnionDR12">#REF!</definedName>
    <definedName name="UnionRet">#REF!</definedName>
    <definedName name="unitil_comp">#REF!</definedName>
    <definedName name="unitil_pilot">#REF!</definedName>
    <definedName name="Use">#REF!</definedName>
    <definedName name="UTGSummCLPyeDE">#REF!</definedName>
    <definedName name="UTGSummCLPyeDER">#REF!</definedName>
    <definedName name="UTGSummCLPytdDE">#REF!</definedName>
    <definedName name="UTGSummCLPytdDER">#REF!</definedName>
    <definedName name="UTGSummCLPytdRS">#REF!</definedName>
    <definedName name="UTGSummPSNyeDE">#REF!</definedName>
    <definedName name="UTGSummPSNyeDER">#REF!</definedName>
    <definedName name="UTGSummPSNytdDE">#REF!</definedName>
    <definedName name="UTGSummPSNytdDER">#REF!</definedName>
    <definedName name="UTGSummPSNytdRS">#REF!</definedName>
    <definedName name="UTGSummWMEyeDE">#REF!</definedName>
    <definedName name="UTGSummWMEyeDER">#REF!</definedName>
    <definedName name="UTGSummWMEytdDE">#REF!</definedName>
    <definedName name="UTGSummWMEytdDER">#REF!</definedName>
    <definedName name="UTGSummWMEytdRS">#REF!</definedName>
    <definedName name="UTGSummYANyeDE">#REF!</definedName>
    <definedName name="UTGSummYANyeDER">#REF!</definedName>
    <definedName name="UTGSummYANytdDE">#REF!</definedName>
    <definedName name="UTGSummYANytdDER">#REF!</definedName>
    <definedName name="UTGSummYANytdRS">#REF!</definedName>
    <definedName name="Utility_OLD">#REF!</definedName>
    <definedName name="valdate">[53]Assumptions!$C$5</definedName>
    <definedName name="Valero">'[16]Oil&amp;Gas Compare'!$CZ$148</definedName>
    <definedName name="Valid_Months">[92]FIN_Monthly_Table_Lookups!$D$32:$D$43</definedName>
    <definedName name="ValInputs">#REF!</definedName>
    <definedName name="ValTrend">[19]Inputs!$B$24</definedName>
    <definedName name="valuation">#REF!</definedName>
    <definedName name="valuation1">#REF!</definedName>
    <definedName name="Values_Entered">IF(Loan_Amount*Interest_Rate*Loan_Years*Loan_Start&gt;0,1,0)</definedName>
    <definedName name="ValYear">[21]Assumptions!$B$4</definedName>
    <definedName name="VAR">#REF!</definedName>
    <definedName name="VAR_ACT">#REF!</definedName>
    <definedName name="VARACT2">#REF!</definedName>
    <definedName name="VarOMCostCol">17</definedName>
    <definedName name="VARSEND">#REF!</definedName>
    <definedName name="VEBACols">#REF!</definedName>
    <definedName name="VEBACtrbs">#REF!</definedName>
    <definedName name="WACC">#REF!</definedName>
    <definedName name="WC">#REF!</definedName>
    <definedName name="WEEK">[44]A!$Q$59</definedName>
    <definedName name="Weeks">#REF!</definedName>
    <definedName name="WESCOM">#N/A</definedName>
    <definedName name="WESIND">#N/A</definedName>
    <definedName name="WESRES">#N/A</definedName>
    <definedName name="WESSTL">#N/A</definedName>
    <definedName name="WEST">[9]central!$A$6:$AO$1979</definedName>
    <definedName name="WESTERN">#N/A</definedName>
    <definedName name="WESTOT">#N/A</definedName>
    <definedName name="wgl" hidden="1">{#N/A,#N/A,FALSE,"GLDwnLoad"}</definedName>
    <definedName name="wgl_1" hidden="1">{#N/A,#N/A,FALSE,"GLDwnLoad"}</definedName>
    <definedName name="wgl_1_1" hidden="1">{#N/A,#N/A,FALSE,"GLDwnLoad"}</definedName>
    <definedName name="wgl_1_2" hidden="1">{#N/A,#N/A,FALSE,"GLDwnLoad"}</definedName>
    <definedName name="wgl_1_3" hidden="1">{#N/A,#N/A,FALSE,"GLDwnLoad"}</definedName>
    <definedName name="wgl_1_4" hidden="1">{#N/A,#N/A,FALSE,"GLDwnLoad"}</definedName>
    <definedName name="wgl_2" hidden="1">{#N/A,#N/A,FALSE,"GLDwnLoad"}</definedName>
    <definedName name="wgl_3" hidden="1">{#N/A,#N/A,FALSE,"GLDwnLoad"}</definedName>
    <definedName name="wgl_4" hidden="1">{#N/A,#N/A,FALSE,"GLDwnLoad"}</definedName>
    <definedName name="wgl_5" hidden="1">{#N/A,#N/A,FALSE,"GLDwnLoad"}</definedName>
    <definedName name="Williams">'[16]Oil&amp;Gas Compare'!$DC$148</definedName>
    <definedName name="win" hidden="1">{#N/A,#N/A,FALSE,"OTHERINPUTS";#N/A,#N/A,FALSE,"DITRATEINPUTS";#N/A,#N/A,FALSE,"SUPPLIEDADJINPUT";#N/A,#N/A,FALSE,"TIMINGDIFFINPUTS";#N/A,#N/A,FALSE,"BR&amp;SUPADJ."}</definedName>
    <definedName name="win_1" hidden="1">{#N/A,#N/A,FALSE,"OTHERINPUTS";#N/A,#N/A,FALSE,"DITRATEINPUTS";#N/A,#N/A,FALSE,"SUPPLIEDADJINPUT";#N/A,#N/A,FALSE,"TIMINGDIFFINPUTS";#N/A,#N/A,FALSE,"BR&amp;SUPADJ."}</definedName>
    <definedName name="win_1_1" hidden="1">{#N/A,#N/A,FALSE,"OTHERINPUTS";#N/A,#N/A,FALSE,"DITRATEINPUTS";#N/A,#N/A,FALSE,"SUPPLIEDADJINPUT";#N/A,#N/A,FALSE,"TIMINGDIFFINPUTS";#N/A,#N/A,FALSE,"BR&amp;SUPADJ."}</definedName>
    <definedName name="win_1_2" hidden="1">{#N/A,#N/A,FALSE,"OTHERINPUTS";#N/A,#N/A,FALSE,"DITRATEINPUTS";#N/A,#N/A,FALSE,"SUPPLIEDADJINPUT";#N/A,#N/A,FALSE,"TIMINGDIFFINPUTS";#N/A,#N/A,FALSE,"BR&amp;SUPADJ."}</definedName>
    <definedName name="win_1_3" hidden="1">{#N/A,#N/A,FALSE,"OTHERINPUTS";#N/A,#N/A,FALSE,"DITRATEINPUTS";#N/A,#N/A,FALSE,"SUPPLIEDADJINPUT";#N/A,#N/A,FALSE,"TIMINGDIFFINPUTS";#N/A,#N/A,FALSE,"BR&amp;SUPADJ."}</definedName>
    <definedName name="win_1_4" hidden="1">{#N/A,#N/A,FALSE,"OTHERINPUTS";#N/A,#N/A,FALSE,"DITRATEINPUTS";#N/A,#N/A,FALSE,"SUPPLIEDADJINPUT";#N/A,#N/A,FALSE,"TIMINGDIFFINPUTS";#N/A,#N/A,FALSE,"BR&amp;SUPADJ."}</definedName>
    <definedName name="win_2" hidden="1">{#N/A,#N/A,FALSE,"OTHERINPUTS";#N/A,#N/A,FALSE,"DITRATEINPUTS";#N/A,#N/A,FALSE,"SUPPLIEDADJINPUT";#N/A,#N/A,FALSE,"TIMINGDIFFINPUTS";#N/A,#N/A,FALSE,"BR&amp;SUPADJ."}</definedName>
    <definedName name="win_3" hidden="1">{#N/A,#N/A,FALSE,"OTHERINPUTS";#N/A,#N/A,FALSE,"DITRATEINPUTS";#N/A,#N/A,FALSE,"SUPPLIEDADJINPUT";#N/A,#N/A,FALSE,"TIMINGDIFFINPUTS";#N/A,#N/A,FALSE,"BR&amp;SUPADJ."}</definedName>
    <definedName name="win_4" hidden="1">{#N/A,#N/A,FALSE,"OTHERINPUTS";#N/A,#N/A,FALSE,"DITRATEINPUTS";#N/A,#N/A,FALSE,"SUPPLIEDADJINPUT";#N/A,#N/A,FALSE,"TIMINGDIFFINPUTS";#N/A,#N/A,FALSE,"BR&amp;SUPADJ."}</definedName>
    <definedName name="win_5" hidden="1">{#N/A,#N/A,FALSE,"OTHERINPUTS";#N/A,#N/A,FALSE,"DITRATEINPUTS";#N/A,#N/A,FALSE,"SUPPLIEDADJINPUT";#N/A,#N/A,FALSE,"TIMINGDIFFINPUTS";#N/A,#N/A,FALSE,"BR&amp;SUPADJ."}</definedName>
    <definedName name="wmeco1">#REF!</definedName>
    <definedName name="wmeco2">#REF!</definedName>
    <definedName name="wmecococ">#REF!</definedName>
    <definedName name="WMECOCOC2">#REF!</definedName>
    <definedName name="WMECOHFB">'[33]Health Curtailment'!$C$27</definedName>
    <definedName name="WMECOHNB">'[33]Health Curtailment'!$D$27</definedName>
    <definedName name="WMECOHRed">'[33]FS - Health'!$H$12</definedName>
    <definedName name="WMECOHSB">'[33]Health Curtailment'!$E$28</definedName>
    <definedName name="WMECOHSC">'[33]SC(G) - Health'!$B$12</definedName>
    <definedName name="WMECOLFB">'[33]Life Curtailment'!$C$27</definedName>
    <definedName name="WMECOLNB">'[33]Life Curtailment'!$D$27</definedName>
    <definedName name="WMECOLRed">'[33]FS - Life'!$H$12</definedName>
    <definedName name="WMECOLSB">'[33]Life Curtailment'!$E$28</definedName>
    <definedName name="WMECOLSC">'[33]SC(G) - Life'!$B$12</definedName>
    <definedName name="WMESec1">#REF!</definedName>
    <definedName name="WMESec2">#REF!</definedName>
    <definedName name="WMESec3">#REF!</definedName>
    <definedName name="WMESec4">#REF!</definedName>
    <definedName name="WMESec5">#REF!</definedName>
    <definedName name="WMESec6">#REF!</definedName>
    <definedName name="wp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_2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_3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_4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2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3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4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5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" hidden="1">{#N/A,#N/A,FALSE,"RORMEMO";#N/A,#N/A,FALSE,"RORSUMMARY";#N/A,#N/A,FALSE,"RORDETAIL"}</definedName>
    <definedName name="wr_1" hidden="1">{#N/A,#N/A,FALSE,"RORMEMO";#N/A,#N/A,FALSE,"RORSUMMARY";#N/A,#N/A,FALSE,"RORDETAIL"}</definedName>
    <definedName name="wr_1_1" hidden="1">{#N/A,#N/A,FALSE,"RORMEMO";#N/A,#N/A,FALSE,"RORSUMMARY";#N/A,#N/A,FALSE,"RORDETAIL"}</definedName>
    <definedName name="wr_1_2" hidden="1">{#N/A,#N/A,FALSE,"RORMEMO";#N/A,#N/A,FALSE,"RORSUMMARY";#N/A,#N/A,FALSE,"RORDETAIL"}</definedName>
    <definedName name="wr_1_3" hidden="1">{#N/A,#N/A,FALSE,"RORMEMO";#N/A,#N/A,FALSE,"RORSUMMARY";#N/A,#N/A,FALSE,"RORDETAIL"}</definedName>
    <definedName name="wr_1_4" hidden="1">{#N/A,#N/A,FALSE,"RORMEMO";#N/A,#N/A,FALSE,"RORSUMMARY";#N/A,#N/A,FALSE,"RORDETAIL"}</definedName>
    <definedName name="wr_2" hidden="1">{#N/A,#N/A,FALSE,"RORMEMO";#N/A,#N/A,FALSE,"RORSUMMARY";#N/A,#N/A,FALSE,"RORDETAIL"}</definedName>
    <definedName name="wr_3" hidden="1">{#N/A,#N/A,FALSE,"RORMEMO";#N/A,#N/A,FALSE,"RORSUMMARY";#N/A,#N/A,FALSE,"RORDETAIL"}</definedName>
    <definedName name="wr_4" hidden="1">{#N/A,#N/A,FALSE,"RORMEMO";#N/A,#N/A,FALSE,"RORSUMMARY";#N/A,#N/A,FALSE,"RORDETAIL"}</definedName>
    <definedName name="wr_5" hidden="1">{#N/A,#N/A,FALSE,"RORMEMO";#N/A,#N/A,FALSE,"RORSUMMARY";#N/A,#N/A,FALSE,"RORDETAIL"}</definedName>
    <definedName name="wrn.All._.Sheets." hidden="1">{#N/A,#N/A,TRUE,"Blank";#N/A,#N/A,TRUE,"Report - Portrait";#N/A,#N/A,TRUE,"Report - Landscape";#N/A,#N/A,TRUE,"FAS87 Results"}</definedName>
    <definedName name="wrn.All._.Sheets._1" hidden="1">{#N/A,#N/A,TRUE,"Blank";#N/A,#N/A,TRUE,"Report - Portrait";#N/A,#N/A,TRUE,"Report - Landscape";#N/A,#N/A,TRUE,"FAS87 Results"}</definedName>
    <definedName name="wrn.All._.Sheets._1_1" hidden="1">{#N/A,#N/A,TRUE,"Blank";#N/A,#N/A,TRUE,"Report - Portrait";#N/A,#N/A,TRUE,"Report - Landscape";#N/A,#N/A,TRUE,"FAS87 Results"}</definedName>
    <definedName name="wrn.All._.Sheets._1_2" hidden="1">{#N/A,#N/A,TRUE,"Blank";#N/A,#N/A,TRUE,"Report - Portrait";#N/A,#N/A,TRUE,"Report - Landscape";#N/A,#N/A,TRUE,"FAS87 Results"}</definedName>
    <definedName name="wrn.All._.Sheets._1_3" hidden="1">{#N/A,#N/A,TRUE,"Blank";#N/A,#N/A,TRUE,"Report - Portrait";#N/A,#N/A,TRUE,"Report - Landscape";#N/A,#N/A,TRUE,"FAS87 Results"}</definedName>
    <definedName name="wrn.All._.Sheets._1_4" hidden="1">{#N/A,#N/A,TRUE,"Blank";#N/A,#N/A,TRUE,"Report - Portrait";#N/A,#N/A,TRUE,"Report - Landscape";#N/A,#N/A,TRUE,"FAS87 Results"}</definedName>
    <definedName name="wrn.All._.Sheets._2" hidden="1">{#N/A,#N/A,TRUE,"Blank";#N/A,#N/A,TRUE,"Report - Portrait";#N/A,#N/A,TRUE,"Report - Landscape";#N/A,#N/A,TRUE,"FAS87 Results"}</definedName>
    <definedName name="wrn.All._.Sheets._3" hidden="1">{#N/A,#N/A,TRUE,"Blank";#N/A,#N/A,TRUE,"Report - Portrait";#N/A,#N/A,TRUE,"Report - Landscape";#N/A,#N/A,TRUE,"FAS87 Results"}</definedName>
    <definedName name="wrn.All._.Sheets._4" hidden="1">{#N/A,#N/A,TRUE,"Blank";#N/A,#N/A,TRUE,"Report - Portrait";#N/A,#N/A,TRUE,"Report - Landscape";#N/A,#N/A,TRUE,"FAS87 Results"}</definedName>
    <definedName name="wrn.All._.Sheets._5" hidden="1">{#N/A,#N/A,TRUE,"Blank";#N/A,#N/A,TRUE,"Report - Portrait";#N/A,#N/A,TRUE,"Report - Landscape";#N/A,#N/A,TRUE,"FAS87 Results"}</definedName>
    <definedName name="wrn.CLP_GL." hidden="1">{#N/A,#N/A,FALSE,"GLDwnLoad"}</definedName>
    <definedName name="wrn.CLP_GL._1" hidden="1">{#N/A,#N/A,FALSE,"GLDwnLoad"}</definedName>
    <definedName name="wrn.CLP_GL._1_1" hidden="1">{#N/A,#N/A,FALSE,"GLDwnLoad"}</definedName>
    <definedName name="wrn.CLP_GL._1_2" hidden="1">{#N/A,#N/A,FALSE,"GLDwnLoad"}</definedName>
    <definedName name="wrn.CLP_GL._1_3" hidden="1">{#N/A,#N/A,FALSE,"GLDwnLoad"}</definedName>
    <definedName name="wrn.CLP_GL._1_4" hidden="1">{#N/A,#N/A,FALSE,"GLDwnLoad"}</definedName>
    <definedName name="wrn.CLP_GL._2" hidden="1">{#N/A,#N/A,FALSE,"GLDwnLoad"}</definedName>
    <definedName name="wrn.CLP_GL._3" hidden="1">{#N/A,#N/A,FALSE,"GLDwnLoad"}</definedName>
    <definedName name="wrn.CLP_GL._4" hidden="1">{#N/A,#N/A,FALSE,"GLDwnLoad"}</definedName>
    <definedName name="wrn.CLP_GL._5" hidden="1">{#N/A,#N/A,FALSE,"GLDwnLoad"}</definedName>
    <definedName name="wrn.CLP_INPUTS." hidden="1">{#N/A,#N/A,FALSE,"OTHERINPUTS";#N/A,#N/A,FALSE,"DITRATEINPUTS";#N/A,#N/A,FALSE,"SUPPLIEDADJINPUT";#N/A,#N/A,FALSE,"TIMINGDIFFINPUTS";#N/A,#N/A,FALSE,"BR&amp;SUPADJ."}</definedName>
    <definedName name="wrn.CLP_INPUTS._1" hidden="1">{#N/A,#N/A,FALSE,"OTHERINPUTS";#N/A,#N/A,FALSE,"DITRATEINPUTS";#N/A,#N/A,FALSE,"SUPPLIEDADJINPUT";#N/A,#N/A,FALSE,"TIMINGDIFFINPUTS";#N/A,#N/A,FALSE,"BR&amp;SUPADJ."}</definedName>
    <definedName name="wrn.CLP_INPUTS._1_1" hidden="1">{#N/A,#N/A,FALSE,"OTHERINPUTS";#N/A,#N/A,FALSE,"DITRATEINPUTS";#N/A,#N/A,FALSE,"SUPPLIEDADJINPUT";#N/A,#N/A,FALSE,"TIMINGDIFFINPUTS";#N/A,#N/A,FALSE,"BR&amp;SUPADJ."}</definedName>
    <definedName name="wrn.CLP_INPUTS._1_2" hidden="1">{#N/A,#N/A,FALSE,"OTHERINPUTS";#N/A,#N/A,FALSE,"DITRATEINPUTS";#N/A,#N/A,FALSE,"SUPPLIEDADJINPUT";#N/A,#N/A,FALSE,"TIMINGDIFFINPUTS";#N/A,#N/A,FALSE,"BR&amp;SUPADJ."}</definedName>
    <definedName name="wrn.CLP_INPUTS._1_3" hidden="1">{#N/A,#N/A,FALSE,"OTHERINPUTS";#N/A,#N/A,FALSE,"DITRATEINPUTS";#N/A,#N/A,FALSE,"SUPPLIEDADJINPUT";#N/A,#N/A,FALSE,"TIMINGDIFFINPUTS";#N/A,#N/A,FALSE,"BR&amp;SUPADJ."}</definedName>
    <definedName name="wrn.CLP_INPUTS._1_4" hidden="1">{#N/A,#N/A,FALSE,"OTHERINPUTS";#N/A,#N/A,FALSE,"DITRATEINPUTS";#N/A,#N/A,FALSE,"SUPPLIEDADJINPUT";#N/A,#N/A,FALSE,"TIMINGDIFFINPUTS";#N/A,#N/A,FALSE,"BR&amp;SUPADJ."}</definedName>
    <definedName name="wrn.CLP_INPUTS._2" hidden="1">{#N/A,#N/A,FALSE,"OTHERINPUTS";#N/A,#N/A,FALSE,"DITRATEINPUTS";#N/A,#N/A,FALSE,"SUPPLIEDADJINPUT";#N/A,#N/A,FALSE,"TIMINGDIFFINPUTS";#N/A,#N/A,FALSE,"BR&amp;SUPADJ."}</definedName>
    <definedName name="wrn.CLP_INPUTS._3" hidden="1">{#N/A,#N/A,FALSE,"OTHERINPUTS";#N/A,#N/A,FALSE,"DITRATEINPUTS";#N/A,#N/A,FALSE,"SUPPLIEDADJINPUT";#N/A,#N/A,FALSE,"TIMINGDIFFINPUTS";#N/A,#N/A,FALSE,"BR&amp;SUPADJ."}</definedName>
    <definedName name="wrn.CLP_INPUTS._4" hidden="1">{#N/A,#N/A,FALSE,"OTHERINPUTS";#N/A,#N/A,FALSE,"DITRATEINPUTS";#N/A,#N/A,FALSE,"SUPPLIEDADJINPUT";#N/A,#N/A,FALSE,"TIMINGDIFFINPUTS";#N/A,#N/A,FALSE,"BR&amp;SUPADJ."}</definedName>
    <definedName name="wrn.CLP_INPUTS._5" hidden="1">{#N/A,#N/A,FALSE,"OTHERINPUTS";#N/A,#N/A,FALSE,"DITRATEINPUTS";#N/A,#N/A,FALSE,"SUPPLIEDADJINPUT";#N/A,#N/A,FALSE,"TIMINGDIFFINPUTS";#N/A,#N/A,FALSE,"BR&amp;SUPADJ."}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1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1_2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1_3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1_4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2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3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4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5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marginal._.summary." hidden="1">{#N/A,#N/A,FALSE,"SHEET1 A";"marginal summary",#N/A,FALSE,"SHEET1 A";#N/A,#N/A,FALSE,"SHEET1 A";#N/A,#N/A,FALSE,"SHEET1 A";#N/A,#N/A,FALSE,"SHEET1 A"}</definedName>
    <definedName name="wrn.marginal._.summary._1" hidden="1">{#N/A,#N/A,FALSE,"SHEET1 A";"marginal summary",#N/A,FALSE,"SHEET1 A";#N/A,#N/A,FALSE,"SHEET1 A";#N/A,#N/A,FALSE,"SHEET1 A";#N/A,#N/A,FALSE,"SHEET1 A"}</definedName>
    <definedName name="wrn.marginal._.summary._1_1" hidden="1">{#N/A,#N/A,FALSE,"SHEET1 A";"marginal summary",#N/A,FALSE,"SHEET1 A";#N/A,#N/A,FALSE,"SHEET1 A";#N/A,#N/A,FALSE,"SHEET1 A";#N/A,#N/A,FALSE,"SHEET1 A"}</definedName>
    <definedName name="wrn.marginal._.summary._1_2" hidden="1">{#N/A,#N/A,FALSE,"SHEET1 A";"marginal summary",#N/A,FALSE,"SHEET1 A";#N/A,#N/A,FALSE,"SHEET1 A";#N/A,#N/A,FALSE,"SHEET1 A";#N/A,#N/A,FALSE,"SHEET1 A"}</definedName>
    <definedName name="wrn.marginal._.summary._1_3" hidden="1">{#N/A,#N/A,FALSE,"SHEET1 A";"marginal summary",#N/A,FALSE,"SHEET1 A";#N/A,#N/A,FALSE,"SHEET1 A";#N/A,#N/A,FALSE,"SHEET1 A";#N/A,#N/A,FALSE,"SHEET1 A"}</definedName>
    <definedName name="wrn.marginal._.summary._1_4" hidden="1">{#N/A,#N/A,FALSE,"SHEET1 A";"marginal summary",#N/A,FALSE,"SHEET1 A";#N/A,#N/A,FALSE,"SHEET1 A";#N/A,#N/A,FALSE,"SHEET1 A";#N/A,#N/A,FALSE,"SHEET1 A"}</definedName>
    <definedName name="wrn.marginal._.summary._2" hidden="1">{#N/A,#N/A,FALSE,"SHEET1 A";"marginal summary",#N/A,FALSE,"SHEET1 A";#N/A,#N/A,FALSE,"SHEET1 A";#N/A,#N/A,FALSE,"SHEET1 A";#N/A,#N/A,FALSE,"SHEET1 A"}</definedName>
    <definedName name="wrn.marginal._.summary._3" hidden="1">{#N/A,#N/A,FALSE,"SHEET1 A";"marginal summary",#N/A,FALSE,"SHEET1 A";#N/A,#N/A,FALSE,"SHEET1 A";#N/A,#N/A,FALSE,"SHEET1 A";#N/A,#N/A,FALSE,"SHEET1 A"}</definedName>
    <definedName name="wrn.marginal._.summary._4" hidden="1">{#N/A,#N/A,FALSE,"SHEET1 A";"marginal summary",#N/A,FALSE,"SHEET1 A";#N/A,#N/A,FALSE,"SHEET1 A";#N/A,#N/A,FALSE,"SHEET1 A";#N/A,#N/A,FALSE,"SHEET1 A"}</definedName>
    <definedName name="wrn.marginal._.summary._5" hidden="1">{#N/A,#N/A,FALSE,"SHEET1 A";"marginal summary",#N/A,FALSE,"SHEET1 A";#N/A,#N/A,FALSE,"SHEET1 A";#N/A,#N/A,FALSE,"SHEET1 A";#N/A,#N/A,FALSE,"SHEET1 A"}</definedName>
    <definedName name="wrn.MARGINALS." hidden="1">{#N/A,#N/A,FALSE,"Sheet1";#N/A,#N/A,FALSE,"Sheet1"}</definedName>
    <definedName name="wrn.MARGINALS._.2." hidden="1">{#N/A,#N/A,FALSE,"Sheet1";#N/A,#N/A,FALSE,"Sheet1"}</definedName>
    <definedName name="wrn.MARGINALS._.2._1" hidden="1">{#N/A,#N/A,FALSE,"Sheet1";#N/A,#N/A,FALSE,"Sheet1"}</definedName>
    <definedName name="wrn.MARGINALS._.2._1_1" hidden="1">{#N/A,#N/A,FALSE,"Sheet1";#N/A,#N/A,FALSE,"Sheet1"}</definedName>
    <definedName name="wrn.MARGINALS._.2._1_2" hidden="1">{#N/A,#N/A,FALSE,"Sheet1";#N/A,#N/A,FALSE,"Sheet1"}</definedName>
    <definedName name="wrn.MARGINALS._.2._1_3" hidden="1">{#N/A,#N/A,FALSE,"Sheet1";#N/A,#N/A,FALSE,"Sheet1"}</definedName>
    <definedName name="wrn.MARGINALS._.2._1_4" hidden="1">{#N/A,#N/A,FALSE,"Sheet1";#N/A,#N/A,FALSE,"Sheet1"}</definedName>
    <definedName name="wrn.MARGINALS._.2._2" hidden="1">{#N/A,#N/A,FALSE,"Sheet1";#N/A,#N/A,FALSE,"Sheet1"}</definedName>
    <definedName name="wrn.MARGINALS._.2._3" hidden="1">{#N/A,#N/A,FALSE,"Sheet1";#N/A,#N/A,FALSE,"Sheet1"}</definedName>
    <definedName name="wrn.MARGINALS._.2._4" hidden="1">{#N/A,#N/A,FALSE,"Sheet1";#N/A,#N/A,FALSE,"Sheet1"}</definedName>
    <definedName name="wrn.MARGINALS._.2._5" hidden="1">{#N/A,#N/A,FALSE,"Sheet1";#N/A,#N/A,FALSE,"Sheet1"}</definedName>
    <definedName name="wrn.MARGINALS._.OFFPEAK." hidden="1">{#N/A,#N/A,FALSE,"Sheet1";#N/A,#N/A,FALSE,"Sheet1"}</definedName>
    <definedName name="wrn.MARGINALS._.OFFPEAK._1" hidden="1">{#N/A,#N/A,FALSE,"Sheet1";#N/A,#N/A,FALSE,"Sheet1"}</definedName>
    <definedName name="wrn.MARGINALS._.OFFPEAK._1_1" hidden="1">{#N/A,#N/A,FALSE,"Sheet1";#N/A,#N/A,FALSE,"Sheet1"}</definedName>
    <definedName name="wrn.MARGINALS._.OFFPEAK._1_2" hidden="1">{#N/A,#N/A,FALSE,"Sheet1";#N/A,#N/A,FALSE,"Sheet1"}</definedName>
    <definedName name="wrn.MARGINALS._.OFFPEAK._1_3" hidden="1">{#N/A,#N/A,FALSE,"Sheet1";#N/A,#N/A,FALSE,"Sheet1"}</definedName>
    <definedName name="wrn.MARGINALS._.OFFPEAK._1_4" hidden="1">{#N/A,#N/A,FALSE,"Sheet1";#N/A,#N/A,FALSE,"Sheet1"}</definedName>
    <definedName name="wrn.MARGINALS._.OFFPEAK._2" hidden="1">{#N/A,#N/A,FALSE,"Sheet1";#N/A,#N/A,FALSE,"Sheet1"}</definedName>
    <definedName name="wrn.MARGINALS._.OFFPEAK._3" hidden="1">{#N/A,#N/A,FALSE,"Sheet1";#N/A,#N/A,FALSE,"Sheet1"}</definedName>
    <definedName name="wrn.MARGINALS._.OFFPEAK._4" hidden="1">{#N/A,#N/A,FALSE,"Sheet1";#N/A,#N/A,FALSE,"Sheet1"}</definedName>
    <definedName name="wrn.MARGINALS._.OFFPEAK._5" hidden="1">{#N/A,#N/A,FALSE,"Sheet1";#N/A,#N/A,FALSE,"Sheet1"}</definedName>
    <definedName name="wrn.MARGINALS._1" hidden="1">{#N/A,#N/A,FALSE,"Sheet1";#N/A,#N/A,FALSE,"Sheet1"}</definedName>
    <definedName name="wrn.MARGINALS._1_1" hidden="1">{#N/A,#N/A,FALSE,"Sheet1";#N/A,#N/A,FALSE,"Sheet1"}</definedName>
    <definedName name="wrn.MARGINALS._1_2" hidden="1">{#N/A,#N/A,FALSE,"Sheet1";#N/A,#N/A,FALSE,"Sheet1"}</definedName>
    <definedName name="wrn.MARGINALS._1_3" hidden="1">{#N/A,#N/A,FALSE,"Sheet1";#N/A,#N/A,FALSE,"Sheet1"}</definedName>
    <definedName name="wrn.MARGINALS._1_4" hidden="1">{#N/A,#N/A,FALSE,"Sheet1";#N/A,#N/A,FALSE,"Sheet1"}</definedName>
    <definedName name="wrn.MARGINALS._2" hidden="1">{#N/A,#N/A,FALSE,"Sheet1";#N/A,#N/A,FALSE,"Sheet1"}</definedName>
    <definedName name="wrn.MARGINALS._3" hidden="1">{#N/A,#N/A,FALSE,"Sheet1";#N/A,#N/A,FALSE,"Sheet1"}</definedName>
    <definedName name="wrn.MARGINALS._4" hidden="1">{#N/A,#N/A,FALSE,"Sheet1";#N/A,#N/A,FALSE,"Sheet1"}</definedName>
    <definedName name="wrn.MARGINALS._5" hidden="1">{#N/A,#N/A,FALSE,"Sheet1";#N/A,#N/A,FALSE,"Sheet1"}</definedName>
    <definedName name="wrn.MARGINS." hidden="1">{#N/A,#N/A,FALSE,"SHEET1 A";#N/A,#N/A,FALSE,"SHEET1 A";#N/A,#N/A,FALSE,"SHEET1 A";#N/A,#N/A,FALSE,"SHEET1 A"}</definedName>
    <definedName name="wrn.MARGINS._1" hidden="1">{#N/A,#N/A,FALSE,"SHEET1 A";#N/A,#N/A,FALSE,"SHEET1 A";#N/A,#N/A,FALSE,"SHEET1 A";#N/A,#N/A,FALSE,"SHEET1 A"}</definedName>
    <definedName name="wrn.MARGINS._1_1" hidden="1">{#N/A,#N/A,FALSE,"SHEET1 A";#N/A,#N/A,FALSE,"SHEET1 A";#N/A,#N/A,FALSE,"SHEET1 A";#N/A,#N/A,FALSE,"SHEET1 A"}</definedName>
    <definedName name="wrn.MARGINS._1_2" hidden="1">{#N/A,#N/A,FALSE,"SHEET1 A";#N/A,#N/A,FALSE,"SHEET1 A";#N/A,#N/A,FALSE,"SHEET1 A";#N/A,#N/A,FALSE,"SHEET1 A"}</definedName>
    <definedName name="wrn.MARGINS._1_3" hidden="1">{#N/A,#N/A,FALSE,"SHEET1 A";#N/A,#N/A,FALSE,"SHEET1 A";#N/A,#N/A,FALSE,"SHEET1 A";#N/A,#N/A,FALSE,"SHEET1 A"}</definedName>
    <definedName name="wrn.MARGINS._1_4" hidden="1">{#N/A,#N/A,FALSE,"SHEET1 A";#N/A,#N/A,FALSE,"SHEET1 A";#N/A,#N/A,FALSE,"SHEET1 A";#N/A,#N/A,FALSE,"SHEET1 A"}</definedName>
    <definedName name="wrn.MARGINS._2" hidden="1">{#N/A,#N/A,FALSE,"SHEET1 A";#N/A,#N/A,FALSE,"SHEET1 A";#N/A,#N/A,FALSE,"SHEET1 A";#N/A,#N/A,FALSE,"SHEET1 A"}</definedName>
    <definedName name="wrn.MARGINS._3" hidden="1">{#N/A,#N/A,FALSE,"SHEET1 A";#N/A,#N/A,FALSE,"SHEET1 A";#N/A,#N/A,FALSE,"SHEET1 A";#N/A,#N/A,FALSE,"SHEET1 A"}</definedName>
    <definedName name="wrn.MARGINS._4" hidden="1">{#N/A,#N/A,FALSE,"SHEET1 A";#N/A,#N/A,FALSE,"SHEET1 A";#N/A,#N/A,FALSE,"SHEET1 A";#N/A,#N/A,FALSE,"SHEET1 A"}</definedName>
    <definedName name="wrn.MARGINS._5" hidden="1">{#N/A,#N/A,FALSE,"SHEET1 A";#N/A,#N/A,FALSE,"SHEET1 A";#N/A,#N/A,FALSE,"SHEET1 A";#N/A,#N/A,FALSE,"SHEET1 A"}</definedName>
    <definedName name="wrn.NH._.Pilot._.Customer._.Profiles." hidden="1">{#N/A,#N/A,TRUE,"Rate P&amp;L";#N/A,#N/A,TRUE,"P&amp;L water";#N/A,#N/A,TRUE,"P&amp;L SH&amp;W";#N/A,#N/A,TRUE,"Rate G";#N/A,#N/A,TRUE,"Rate GV";#N/A,#N/A,TRUE,"Rate LG"}</definedName>
    <definedName name="wrn.NH._.Pilot._.Customer._.Profiles._1" hidden="1">{#N/A,#N/A,TRUE,"Rate P&amp;L";#N/A,#N/A,TRUE,"P&amp;L water";#N/A,#N/A,TRUE,"P&amp;L SH&amp;W";#N/A,#N/A,TRUE,"Rate G";#N/A,#N/A,TRUE,"Rate GV";#N/A,#N/A,TRUE,"Rate LG"}</definedName>
    <definedName name="wrn.NH._.Pilot._.Customer._.Profiles._1_1" hidden="1">{#N/A,#N/A,TRUE,"Rate P&amp;L";#N/A,#N/A,TRUE,"P&amp;L water";#N/A,#N/A,TRUE,"P&amp;L SH&amp;W";#N/A,#N/A,TRUE,"Rate G";#N/A,#N/A,TRUE,"Rate GV";#N/A,#N/A,TRUE,"Rate LG"}</definedName>
    <definedName name="wrn.NH._.Pilot._.Customer._.Profiles._1_2" hidden="1">{#N/A,#N/A,TRUE,"Rate P&amp;L";#N/A,#N/A,TRUE,"P&amp;L water";#N/A,#N/A,TRUE,"P&amp;L SH&amp;W";#N/A,#N/A,TRUE,"Rate G";#N/A,#N/A,TRUE,"Rate GV";#N/A,#N/A,TRUE,"Rate LG"}</definedName>
    <definedName name="wrn.NH._.Pilot._.Customer._.Profiles._1_3" hidden="1">{#N/A,#N/A,TRUE,"Rate P&amp;L";#N/A,#N/A,TRUE,"P&amp;L water";#N/A,#N/A,TRUE,"P&amp;L SH&amp;W";#N/A,#N/A,TRUE,"Rate G";#N/A,#N/A,TRUE,"Rate GV";#N/A,#N/A,TRUE,"Rate LG"}</definedName>
    <definedName name="wrn.NH._.Pilot._.Customer._.Profiles._1_4" hidden="1">{#N/A,#N/A,TRUE,"Rate P&amp;L";#N/A,#N/A,TRUE,"P&amp;L water";#N/A,#N/A,TRUE,"P&amp;L SH&amp;W";#N/A,#N/A,TRUE,"Rate G";#N/A,#N/A,TRUE,"Rate GV";#N/A,#N/A,TRUE,"Rate LG"}</definedName>
    <definedName name="wrn.NH._.Pilot._.Customer._.Profiles._2" hidden="1">{#N/A,#N/A,TRUE,"Rate P&amp;L";#N/A,#N/A,TRUE,"P&amp;L water";#N/A,#N/A,TRUE,"P&amp;L SH&amp;W";#N/A,#N/A,TRUE,"Rate G";#N/A,#N/A,TRUE,"Rate GV";#N/A,#N/A,TRUE,"Rate LG"}</definedName>
    <definedName name="wrn.NH._.Pilot._.Customer._.Profiles._3" hidden="1">{#N/A,#N/A,TRUE,"Rate P&amp;L";#N/A,#N/A,TRUE,"P&amp;L water";#N/A,#N/A,TRUE,"P&amp;L SH&amp;W";#N/A,#N/A,TRUE,"Rate G";#N/A,#N/A,TRUE,"Rate GV";#N/A,#N/A,TRUE,"Rate LG"}</definedName>
    <definedName name="wrn.NH._.Pilot._.Customer._.Profiles._4" hidden="1">{#N/A,#N/A,TRUE,"Rate P&amp;L";#N/A,#N/A,TRUE,"P&amp;L water";#N/A,#N/A,TRUE,"P&amp;L SH&amp;W";#N/A,#N/A,TRUE,"Rate G";#N/A,#N/A,TRUE,"Rate GV";#N/A,#N/A,TRUE,"Rate LG"}</definedName>
    <definedName name="wrn.NH._.Pilot._.Customer._.Profiles._5" hidden="1">{#N/A,#N/A,TRUE,"Rate P&amp;L";#N/A,#N/A,TRUE,"P&amp;L water";#N/A,#N/A,TRUE,"P&amp;L SH&amp;W";#N/A,#N/A,TRUE,"Rate G";#N/A,#N/A,TRUE,"Rate GV";#N/A,#N/A,TRUE,"Rate LG"}</definedName>
    <definedName name="wrn.Print." hidden="1">{#N/A,#N/A,FALSE,"Assumptions ";#N/A,#N/A,FALSE,"Maintenance";#N/A,#N/A,FALSE,"100MW INC";#N/A,#N/A,FALSE,"100MW DEC";#N/A,#N/A,FALSE,"STFUEL 1%";#N/A,#N/A,FALSE,"STFUEL NG"}</definedName>
    <definedName name="wrn.Print._1" hidden="1">{#N/A,#N/A,FALSE,"Assumptions ";#N/A,#N/A,FALSE,"Maintenance";#N/A,#N/A,FALSE,"100MW INC";#N/A,#N/A,FALSE,"100MW DEC";#N/A,#N/A,FALSE,"STFUEL 1%";#N/A,#N/A,FALSE,"STFUEL NG"}</definedName>
    <definedName name="wrn.Print._1_1" hidden="1">{#N/A,#N/A,FALSE,"Assumptions ";#N/A,#N/A,FALSE,"Maintenance";#N/A,#N/A,FALSE,"100MW INC";#N/A,#N/A,FALSE,"100MW DEC";#N/A,#N/A,FALSE,"STFUEL 1%";#N/A,#N/A,FALSE,"STFUEL NG"}</definedName>
    <definedName name="wrn.Print._1_2" hidden="1">{#N/A,#N/A,FALSE,"Assumptions ";#N/A,#N/A,FALSE,"Maintenance";#N/A,#N/A,FALSE,"100MW INC";#N/A,#N/A,FALSE,"100MW DEC";#N/A,#N/A,FALSE,"STFUEL 1%";#N/A,#N/A,FALSE,"STFUEL NG"}</definedName>
    <definedName name="wrn.Print._1_3" hidden="1">{#N/A,#N/A,FALSE,"Assumptions ";#N/A,#N/A,FALSE,"Maintenance";#N/A,#N/A,FALSE,"100MW INC";#N/A,#N/A,FALSE,"100MW DEC";#N/A,#N/A,FALSE,"STFUEL 1%";#N/A,#N/A,FALSE,"STFUEL NG"}</definedName>
    <definedName name="wrn.Print._1_4" hidden="1">{#N/A,#N/A,FALSE,"Assumptions ";#N/A,#N/A,FALSE,"Maintenance";#N/A,#N/A,FALSE,"100MW INC";#N/A,#N/A,FALSE,"100MW DEC";#N/A,#N/A,FALSE,"STFUEL 1%";#N/A,#N/A,FALSE,"STFUEL NG"}</definedName>
    <definedName name="wrn.Print._2" hidden="1">{#N/A,#N/A,FALSE,"Assumptions ";#N/A,#N/A,FALSE,"Maintenance";#N/A,#N/A,FALSE,"100MW INC";#N/A,#N/A,FALSE,"100MW DEC";#N/A,#N/A,FALSE,"STFUEL 1%";#N/A,#N/A,FALSE,"STFUEL NG"}</definedName>
    <definedName name="wrn.Print._3" hidden="1">{#N/A,#N/A,FALSE,"Assumptions ";#N/A,#N/A,FALSE,"Maintenance";#N/A,#N/A,FALSE,"100MW INC";#N/A,#N/A,FALSE,"100MW DEC";#N/A,#N/A,FALSE,"STFUEL 1%";#N/A,#N/A,FALSE,"STFUEL NG"}</definedName>
    <definedName name="wrn.Print._4" hidden="1">{#N/A,#N/A,FALSE,"Assumptions ";#N/A,#N/A,FALSE,"Maintenance";#N/A,#N/A,FALSE,"100MW INC";#N/A,#N/A,FALSE,"100MW DEC";#N/A,#N/A,FALSE,"STFUEL 1%";#N/A,#N/A,FALSE,"STFUEL NG"}</definedName>
    <definedName name="wrn.Print._5" hidden="1">{#N/A,#N/A,FALSE,"Assumptions ";#N/A,#N/A,FALSE,"Maintenance";#N/A,#N/A,FALSE,"100MW INC";#N/A,#N/A,FALSE,"100MW DEC";#N/A,#N/A,FALSE,"STFUEL 1%";#N/A,#N/A,FALSE,"STFUEL NG"}</definedName>
    <definedName name="wrn.REPORT." hidden="1">{"PRN1",#N/A,FALSE,"REPORT";"PRN2",#N/A,FALSE,"REPORT";"PRNA",#N/A,FALSE,"SALE200";"PRNB",#N/A,FALSE,"SALE200";"PRND",#N/A,FALSE,"SALE400";"PRNC",#N/A,FALSE,"SALE400"}</definedName>
    <definedName name="wrn.REPORT._1" hidden="1">{"PRN1",#N/A,FALSE,"REPORT";"PRN2",#N/A,FALSE,"REPORT";"PRNA",#N/A,FALSE,"SALE200";"PRNB",#N/A,FALSE,"SALE200";"PRND",#N/A,FALSE,"SALE400";"PRNC",#N/A,FALSE,"SALE400"}</definedName>
    <definedName name="wrn.REPORT._1_1" hidden="1">{"PRN1",#N/A,FALSE,"REPORT";"PRN2",#N/A,FALSE,"REPORT";"PRNA",#N/A,FALSE,"SALE200";"PRNB",#N/A,FALSE,"SALE200";"PRND",#N/A,FALSE,"SALE400";"PRNC",#N/A,FALSE,"SALE400"}</definedName>
    <definedName name="wrn.REPORT._1_2" hidden="1">{"PRN1",#N/A,FALSE,"REPORT";"PRN2",#N/A,FALSE,"REPORT";"PRNA",#N/A,FALSE,"SALE200";"PRNB",#N/A,FALSE,"SALE200";"PRND",#N/A,FALSE,"SALE400";"PRNC",#N/A,FALSE,"SALE400"}</definedName>
    <definedName name="wrn.REPORT._1_3" hidden="1">{"PRN1",#N/A,FALSE,"REPORT";"PRN2",#N/A,FALSE,"REPORT";"PRNA",#N/A,FALSE,"SALE200";"PRNB",#N/A,FALSE,"SALE200";"PRND",#N/A,FALSE,"SALE400";"PRNC",#N/A,FALSE,"SALE400"}</definedName>
    <definedName name="wrn.REPORT._1_4" hidden="1">{"PRN1",#N/A,FALSE,"REPORT";"PRN2",#N/A,FALSE,"REPORT";"PRNA",#N/A,FALSE,"SALE200";"PRNB",#N/A,FALSE,"SALE200";"PRND",#N/A,FALSE,"SALE400";"PRNC",#N/A,FALSE,"SALE400"}</definedName>
    <definedName name="wrn.REPORT._2" hidden="1">{"PRN1",#N/A,FALSE,"REPORT";"PRN2",#N/A,FALSE,"REPORT";"PRNA",#N/A,FALSE,"SALE200";"PRNB",#N/A,FALSE,"SALE200";"PRND",#N/A,FALSE,"SALE400";"PRNC",#N/A,FALSE,"SALE400"}</definedName>
    <definedName name="wrn.REPORT._3" hidden="1">{"PRN1",#N/A,FALSE,"REPORT";"PRN2",#N/A,FALSE,"REPORT";"PRNA",#N/A,FALSE,"SALE200";"PRNB",#N/A,FALSE,"SALE200";"PRND",#N/A,FALSE,"SALE400";"PRNC",#N/A,FALSE,"SALE400"}</definedName>
    <definedName name="wrn.REPORT._4" hidden="1">{"PRN1",#N/A,FALSE,"REPORT";"PRN2",#N/A,FALSE,"REPORT";"PRNA",#N/A,FALSE,"SALE200";"PRNB",#N/A,FALSE,"SALE200";"PRND",#N/A,FALSE,"SALE400";"PRNC",#N/A,FALSE,"SALE400"}</definedName>
    <definedName name="wrn.REPORT._5" hidden="1">{"PRN1",#N/A,FALSE,"REPORT";"PRN2",#N/A,FALSE,"REPORT";"PRNA",#N/A,FALSE,"SALE200";"PRNB",#N/A,FALSE,"SALE200";"PRND",#N/A,FALSE,"SALE400";"PRNC",#N/A,FALSE,"SALE400"}</definedName>
    <definedName name="wrn.ROR_MEMO." hidden="1">{#N/A,#N/A,FALSE,"RORMEMO";#N/A,#N/A,FALSE,"RORSUMMARY";#N/A,#N/A,FALSE,"RORDETAIL"}</definedName>
    <definedName name="wrn.ROR_MEMO._1" hidden="1">{#N/A,#N/A,FALSE,"RORMEMO";#N/A,#N/A,FALSE,"RORSUMMARY";#N/A,#N/A,FALSE,"RORDETAIL"}</definedName>
    <definedName name="wrn.ROR_MEMO._1_1" hidden="1">{#N/A,#N/A,FALSE,"RORMEMO";#N/A,#N/A,FALSE,"RORSUMMARY";#N/A,#N/A,FALSE,"RORDETAIL"}</definedName>
    <definedName name="wrn.ROR_MEMO._1_2" hidden="1">{#N/A,#N/A,FALSE,"RORMEMO";#N/A,#N/A,FALSE,"RORSUMMARY";#N/A,#N/A,FALSE,"RORDETAIL"}</definedName>
    <definedName name="wrn.ROR_MEMO._1_3" hidden="1">{#N/A,#N/A,FALSE,"RORMEMO";#N/A,#N/A,FALSE,"RORSUMMARY";#N/A,#N/A,FALSE,"RORDETAIL"}</definedName>
    <definedName name="wrn.ROR_MEMO._1_4" hidden="1">{#N/A,#N/A,FALSE,"RORMEMO";#N/A,#N/A,FALSE,"RORSUMMARY";#N/A,#N/A,FALSE,"RORDETAIL"}</definedName>
    <definedName name="wrn.ROR_MEMO._2" hidden="1">{#N/A,#N/A,FALSE,"RORMEMO";#N/A,#N/A,FALSE,"RORSUMMARY";#N/A,#N/A,FALSE,"RORDETAIL"}</definedName>
    <definedName name="wrn.ROR_MEMO._3" hidden="1">{#N/A,#N/A,FALSE,"RORMEMO";#N/A,#N/A,FALSE,"RORSUMMARY";#N/A,#N/A,FALSE,"RORDETAIL"}</definedName>
    <definedName name="wrn.ROR_MEMO._4" hidden="1">{#N/A,#N/A,FALSE,"RORMEMO";#N/A,#N/A,FALSE,"RORSUMMARY";#N/A,#N/A,FALSE,"RORDETAIL"}</definedName>
    <definedName name="wrn.ROR_MEMO._5" hidden="1">{#N/A,#N/A,FALSE,"RORMEMO";#N/A,#N/A,FALSE,"RORSUMMARY";#N/A,#N/A,FALSE,"RORDETAIL"}</definedName>
    <definedName name="wrn.Walingfd." hidden="1">{"Rates",#N/A,FALSE,"Rates";"Energy",#N/A,FALSE,"Energy";"Costs",#N/A,FALSE,"Costs";"Summary",#N/A,FALSE,"Summary"}</definedName>
    <definedName name="wrn.Walingfd._1" hidden="1">{"Rates",#N/A,FALSE,"Rates";"Energy",#N/A,FALSE,"Energy";"Costs",#N/A,FALSE,"Costs";"Summary",#N/A,FALSE,"Summary"}</definedName>
    <definedName name="wrn.Walingfd._1_1" hidden="1">{"Rates",#N/A,FALSE,"Rates";"Energy",#N/A,FALSE,"Energy";"Costs",#N/A,FALSE,"Costs";"Summary",#N/A,FALSE,"Summary"}</definedName>
    <definedName name="wrn.Walingfd._1_2" hidden="1">{"Rates",#N/A,FALSE,"Rates";"Energy",#N/A,FALSE,"Energy";"Costs",#N/A,FALSE,"Costs";"Summary",#N/A,FALSE,"Summary"}</definedName>
    <definedName name="wrn.Walingfd._1_3" hidden="1">{"Rates",#N/A,FALSE,"Rates";"Energy",#N/A,FALSE,"Energy";"Costs",#N/A,FALSE,"Costs";"Summary",#N/A,FALSE,"Summary"}</definedName>
    <definedName name="wrn.Walingfd._1_4" hidden="1">{"Rates",#N/A,FALSE,"Rates";"Energy",#N/A,FALSE,"Energy";"Costs",#N/A,FALSE,"Costs";"Summary",#N/A,FALSE,"Summary"}</definedName>
    <definedName name="wrn.Walingfd._2" hidden="1">{"Rates",#N/A,FALSE,"Rates";"Energy",#N/A,FALSE,"Energy";"Costs",#N/A,FALSE,"Costs";"Summary",#N/A,FALSE,"Summary"}</definedName>
    <definedName name="wrn.Walingfd._3" hidden="1">{"Rates",#N/A,FALSE,"Rates";"Energy",#N/A,FALSE,"Energy";"Costs",#N/A,FALSE,"Costs";"Summary",#N/A,FALSE,"Summary"}</definedName>
    <definedName name="wrn.Walingfd._4" hidden="1">{"Rates",#N/A,FALSE,"Rates";"Energy",#N/A,FALSE,"Energy";"Costs",#N/A,FALSE,"Costs";"Summary",#N/A,FALSE,"Summary"}</definedName>
    <definedName name="wrn.Walingfd._5" hidden="1">{"Rates",#N/A,FALSE,"Rates";"Energy",#N/A,FALSE,"Energy";"Costs",#N/A,FALSE,"Costs";"Summary",#N/A,FALSE,"Summary"}</definedName>
    <definedName name="wrn.WMECO_GL." hidden="1">{#N/A,#N/A,FALSE,"GLDwnLoad"}</definedName>
    <definedName name="wrn.WMECO_GL._1" hidden="1">{#N/A,#N/A,FALSE,"GLDwnLoad"}</definedName>
    <definedName name="wrn.WMECO_GL._1_1" hidden="1">{#N/A,#N/A,FALSE,"GLDwnLoad"}</definedName>
    <definedName name="wrn.WMECO_GL._1_2" hidden="1">{#N/A,#N/A,FALSE,"GLDwnLoad"}</definedName>
    <definedName name="wrn.WMECO_GL._1_3" hidden="1">{#N/A,#N/A,FALSE,"GLDwnLoad"}</definedName>
    <definedName name="wrn.WMECO_GL._1_4" hidden="1">{#N/A,#N/A,FALSE,"GLDwnLoad"}</definedName>
    <definedName name="wrn.WMECO_GL._2" hidden="1">{#N/A,#N/A,FALSE,"GLDwnLoad"}</definedName>
    <definedName name="wrn.WMECO_GL._3" hidden="1">{#N/A,#N/A,FALSE,"GLDwnLoad"}</definedName>
    <definedName name="wrn.WMECO_GL._4" hidden="1">{#N/A,#N/A,FALSE,"GLDwnLoad"}</definedName>
    <definedName name="wrn.WMECO_GL._5" hidden="1">{#N/A,#N/A,FALSE,"GLDwnLoad"}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INPUTS._1" hidden="1">{#N/A,#N/A,FALSE,"OTHERINPUTS";#N/A,#N/A,FALSE,"DITRATEINPUTS";#N/A,#N/A,FALSE,"SUPPLIEDADJINPUT";#N/A,#N/A,FALSE,"TIMINGDIFFINPUTS";#N/A,#N/A,FALSE,"BR&amp;SUPADJ."}</definedName>
    <definedName name="wrn.WMECO_INPUTS._1_1" hidden="1">{#N/A,#N/A,FALSE,"OTHERINPUTS";#N/A,#N/A,FALSE,"DITRATEINPUTS";#N/A,#N/A,FALSE,"SUPPLIEDADJINPUT";#N/A,#N/A,FALSE,"TIMINGDIFFINPUTS";#N/A,#N/A,FALSE,"BR&amp;SUPADJ."}</definedName>
    <definedName name="wrn.WMECO_INPUTS._1_2" hidden="1">{#N/A,#N/A,FALSE,"OTHERINPUTS";#N/A,#N/A,FALSE,"DITRATEINPUTS";#N/A,#N/A,FALSE,"SUPPLIEDADJINPUT";#N/A,#N/A,FALSE,"TIMINGDIFFINPUTS";#N/A,#N/A,FALSE,"BR&amp;SUPADJ."}</definedName>
    <definedName name="wrn.WMECO_INPUTS._1_3" hidden="1">{#N/A,#N/A,FALSE,"OTHERINPUTS";#N/A,#N/A,FALSE,"DITRATEINPUTS";#N/A,#N/A,FALSE,"SUPPLIEDADJINPUT";#N/A,#N/A,FALSE,"TIMINGDIFFINPUTS";#N/A,#N/A,FALSE,"BR&amp;SUPADJ."}</definedName>
    <definedName name="wrn.WMECO_INPUTS._1_4" hidden="1">{#N/A,#N/A,FALSE,"OTHERINPUTS";#N/A,#N/A,FALSE,"DITRATEINPUTS";#N/A,#N/A,FALSE,"SUPPLIEDADJINPUT";#N/A,#N/A,FALSE,"TIMINGDIFFINPUTS";#N/A,#N/A,FALSE,"BR&amp;SUPADJ."}</definedName>
    <definedName name="wrn.WMECO_INPUTS._2" hidden="1">{#N/A,#N/A,FALSE,"OTHERINPUTS";#N/A,#N/A,FALSE,"DITRATEINPUTS";#N/A,#N/A,FALSE,"SUPPLIEDADJINPUT";#N/A,#N/A,FALSE,"TIMINGDIFFINPUTS";#N/A,#N/A,FALSE,"BR&amp;SUPADJ."}</definedName>
    <definedName name="wrn.WMECO_INPUTS._3" hidden="1">{#N/A,#N/A,FALSE,"OTHERINPUTS";#N/A,#N/A,FALSE,"DITRATEINPUTS";#N/A,#N/A,FALSE,"SUPPLIEDADJINPUT";#N/A,#N/A,FALSE,"TIMINGDIFFINPUTS";#N/A,#N/A,FALSE,"BR&amp;SUPADJ."}</definedName>
    <definedName name="wrn.WMECO_INPUTS._4" hidden="1">{#N/A,#N/A,FALSE,"OTHERINPUTS";#N/A,#N/A,FALSE,"DITRATEINPUTS";#N/A,#N/A,FALSE,"SUPPLIEDADJINPUT";#N/A,#N/A,FALSE,"TIMINGDIFFINPUTS";#N/A,#N/A,FALSE,"BR&amp;SUPADJ."}</definedName>
    <definedName name="wrn.WMECO_INPUTS._5" hidden="1">{#N/A,#N/A,FALSE,"OTHERINPUTS";#N/A,#N/A,FALSE,"DITRATEINPUTS";#N/A,#N/A,FALSE,"SUPPLIEDADJINPUT";#N/A,#N/A,FALSE,"TIMINGDIFFINPUTS";#N/A,#N/A,FALSE,"BR&amp;SUPADJ."}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1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1_2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1_3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1_4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2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3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4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5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xnh.xcust.xprof" hidden="1">{#N/A,#N/A,TRUE,"Rate P&amp;L";#N/A,#N/A,TRUE,"P&amp;L water";#N/A,#N/A,TRUE,"P&amp;L SH&amp;W";#N/A,#N/A,TRUE,"Rate G";#N/A,#N/A,TRUE,"Rate GV";#N/A,#N/A,TRUE,"Rate LG"}</definedName>
    <definedName name="wrn.xnh.xcust.xprof_1" hidden="1">{#N/A,#N/A,TRUE,"Rate P&amp;L";#N/A,#N/A,TRUE,"P&amp;L water";#N/A,#N/A,TRUE,"P&amp;L SH&amp;W";#N/A,#N/A,TRUE,"Rate G";#N/A,#N/A,TRUE,"Rate GV";#N/A,#N/A,TRUE,"Rate LG"}</definedName>
    <definedName name="wrn.xnh.xcust.xprof_1_1" hidden="1">{#N/A,#N/A,TRUE,"Rate P&amp;L";#N/A,#N/A,TRUE,"P&amp;L water";#N/A,#N/A,TRUE,"P&amp;L SH&amp;W";#N/A,#N/A,TRUE,"Rate G";#N/A,#N/A,TRUE,"Rate GV";#N/A,#N/A,TRUE,"Rate LG"}</definedName>
    <definedName name="wrn.xnh.xcust.xprof_1_2" hidden="1">{#N/A,#N/A,TRUE,"Rate P&amp;L";#N/A,#N/A,TRUE,"P&amp;L water";#N/A,#N/A,TRUE,"P&amp;L SH&amp;W";#N/A,#N/A,TRUE,"Rate G";#N/A,#N/A,TRUE,"Rate GV";#N/A,#N/A,TRUE,"Rate LG"}</definedName>
    <definedName name="wrn.xnh.xcust.xprof_1_3" hidden="1">{#N/A,#N/A,TRUE,"Rate P&amp;L";#N/A,#N/A,TRUE,"P&amp;L water";#N/A,#N/A,TRUE,"P&amp;L SH&amp;W";#N/A,#N/A,TRUE,"Rate G";#N/A,#N/A,TRUE,"Rate GV";#N/A,#N/A,TRUE,"Rate LG"}</definedName>
    <definedName name="wrn.xnh.xcust.xprof_1_4" hidden="1">{#N/A,#N/A,TRUE,"Rate P&amp;L";#N/A,#N/A,TRUE,"P&amp;L water";#N/A,#N/A,TRUE,"P&amp;L SH&amp;W";#N/A,#N/A,TRUE,"Rate G";#N/A,#N/A,TRUE,"Rate GV";#N/A,#N/A,TRUE,"Rate LG"}</definedName>
    <definedName name="wrn.xnh.xcust.xprof_2" hidden="1">{#N/A,#N/A,TRUE,"Rate P&amp;L";#N/A,#N/A,TRUE,"P&amp;L water";#N/A,#N/A,TRUE,"P&amp;L SH&amp;W";#N/A,#N/A,TRUE,"Rate G";#N/A,#N/A,TRUE,"Rate GV";#N/A,#N/A,TRUE,"Rate LG"}</definedName>
    <definedName name="wrn.xnh.xcust.xprof_3" hidden="1">{#N/A,#N/A,TRUE,"Rate P&amp;L";#N/A,#N/A,TRUE,"P&amp;L water";#N/A,#N/A,TRUE,"P&amp;L SH&amp;W";#N/A,#N/A,TRUE,"Rate G";#N/A,#N/A,TRUE,"Rate GV";#N/A,#N/A,TRUE,"Rate LG"}</definedName>
    <definedName name="wrn.xnh.xcust.xprof_4" hidden="1">{#N/A,#N/A,TRUE,"Rate P&amp;L";#N/A,#N/A,TRUE,"P&amp;L water";#N/A,#N/A,TRUE,"P&amp;L SH&amp;W";#N/A,#N/A,TRUE,"Rate G";#N/A,#N/A,TRUE,"Rate GV";#N/A,#N/A,TRUE,"Rate LG"}</definedName>
    <definedName name="wrn.xnh.xcust.xprof_5" hidden="1">{#N/A,#N/A,TRUE,"Rate P&amp;L";#N/A,#N/A,TRUE,"P&amp;L water";#N/A,#N/A,TRUE,"P&amp;L SH&amp;W";#N/A,#N/A,TRUE,"Rate G";#N/A,#N/A,TRUE,"Rate GV";#N/A,#N/A,TRUE,"Rate LG"}</definedName>
    <definedName name="wrn.xrep" hidden="1">{"PRN1",#N/A,FALSE,"REPORT";"PRN2",#N/A,FALSE,"REPORT";"PRNA",#N/A,FALSE,"SALE200";"PRNB",#N/A,FALSE,"SALE200";"PRND",#N/A,FALSE,"SALE400";"PRNC",#N/A,FALSE,"SALE400"}</definedName>
    <definedName name="wrn.xrep_1" hidden="1">{"PRN1",#N/A,FALSE,"REPORT";"PRN2",#N/A,FALSE,"REPORT";"PRNA",#N/A,FALSE,"SALE200";"PRNB",#N/A,FALSE,"SALE200";"PRND",#N/A,FALSE,"SALE400";"PRNC",#N/A,FALSE,"SALE400"}</definedName>
    <definedName name="wrn.xrep_1_1" hidden="1">{"PRN1",#N/A,FALSE,"REPORT";"PRN2",#N/A,FALSE,"REPORT";"PRNA",#N/A,FALSE,"SALE200";"PRNB",#N/A,FALSE,"SALE200";"PRND",#N/A,FALSE,"SALE400";"PRNC",#N/A,FALSE,"SALE400"}</definedName>
    <definedName name="wrn.xrep_1_2" hidden="1">{"PRN1",#N/A,FALSE,"REPORT";"PRN2",#N/A,FALSE,"REPORT";"PRNA",#N/A,FALSE,"SALE200";"PRNB",#N/A,FALSE,"SALE200";"PRND",#N/A,FALSE,"SALE400";"PRNC",#N/A,FALSE,"SALE400"}</definedName>
    <definedName name="wrn.xrep_1_3" hidden="1">{"PRN1",#N/A,FALSE,"REPORT";"PRN2",#N/A,FALSE,"REPORT";"PRNA",#N/A,FALSE,"SALE200";"PRNB",#N/A,FALSE,"SALE200";"PRND",#N/A,FALSE,"SALE400";"PRNC",#N/A,FALSE,"SALE400"}</definedName>
    <definedName name="wrn.xrep_1_4" hidden="1">{"PRN1",#N/A,FALSE,"REPORT";"PRN2",#N/A,FALSE,"REPORT";"PRNA",#N/A,FALSE,"SALE200";"PRNB",#N/A,FALSE,"SALE200";"PRND",#N/A,FALSE,"SALE400";"PRNC",#N/A,FALSE,"SALE400"}</definedName>
    <definedName name="wrn.xrep_2" hidden="1">{"PRN1",#N/A,FALSE,"REPORT";"PRN2",#N/A,FALSE,"REPORT";"PRNA",#N/A,FALSE,"SALE200";"PRNB",#N/A,FALSE,"SALE200";"PRND",#N/A,FALSE,"SALE400";"PRNC",#N/A,FALSE,"SALE400"}</definedName>
    <definedName name="wrn.xrep_3" hidden="1">{"PRN1",#N/A,FALSE,"REPORT";"PRN2",#N/A,FALSE,"REPORT";"PRNA",#N/A,FALSE,"SALE200";"PRNB",#N/A,FALSE,"SALE200";"PRND",#N/A,FALSE,"SALE400";"PRNC",#N/A,FALSE,"SALE400"}</definedName>
    <definedName name="wrn.xrep_4" hidden="1">{"PRN1",#N/A,FALSE,"REPORT";"PRN2",#N/A,FALSE,"REPORT";"PRNA",#N/A,FALSE,"SALE200";"PRNB",#N/A,FALSE,"SALE200";"PRND",#N/A,FALSE,"SALE400";"PRNC",#N/A,FALSE,"SALE400"}</definedName>
    <definedName name="wrn.xrep_5" hidden="1">{"PRN1",#N/A,FALSE,"REPORT";"PRN2",#N/A,FALSE,"REPORT";"PRNA",#N/A,FALSE,"SALE200";"PRNB",#N/A,FALSE,"SALE200";"PRND",#N/A,FALSE,"SALE400";"PRNC",#N/A,FALSE,"SALE400"}</definedName>
    <definedName name="X2000FebYTDVAR_Scenario_2__List">#REF!</definedName>
    <definedName name="Xmax_col">44</definedName>
    <definedName name="xnewname" hidden="1">{#N/A,#N/A,TRUE,"Rate P&amp;L";#N/A,#N/A,TRUE,"P&amp;L water";#N/A,#N/A,TRUE,"P&amp;L SH&amp;W";#N/A,#N/A,TRUE,"Rate G";#N/A,#N/A,TRUE,"Rate GV";#N/A,#N/A,TRUE,"Rate LG"}</definedName>
    <definedName name="xnewname_1" hidden="1">{#N/A,#N/A,TRUE,"Rate P&amp;L";#N/A,#N/A,TRUE,"P&amp;L water";#N/A,#N/A,TRUE,"P&amp;L SH&amp;W";#N/A,#N/A,TRUE,"Rate G";#N/A,#N/A,TRUE,"Rate GV";#N/A,#N/A,TRUE,"Rate LG"}</definedName>
    <definedName name="xnewname_1_1" hidden="1">{#N/A,#N/A,TRUE,"Rate P&amp;L";#N/A,#N/A,TRUE,"P&amp;L water";#N/A,#N/A,TRUE,"P&amp;L SH&amp;W";#N/A,#N/A,TRUE,"Rate G";#N/A,#N/A,TRUE,"Rate GV";#N/A,#N/A,TRUE,"Rate LG"}</definedName>
    <definedName name="xnewname_1_2" hidden="1">{#N/A,#N/A,TRUE,"Rate P&amp;L";#N/A,#N/A,TRUE,"P&amp;L water";#N/A,#N/A,TRUE,"P&amp;L SH&amp;W";#N/A,#N/A,TRUE,"Rate G";#N/A,#N/A,TRUE,"Rate GV";#N/A,#N/A,TRUE,"Rate LG"}</definedName>
    <definedName name="xnewname_1_3" hidden="1">{#N/A,#N/A,TRUE,"Rate P&amp;L";#N/A,#N/A,TRUE,"P&amp;L water";#N/A,#N/A,TRUE,"P&amp;L SH&amp;W";#N/A,#N/A,TRUE,"Rate G";#N/A,#N/A,TRUE,"Rate GV";#N/A,#N/A,TRUE,"Rate LG"}</definedName>
    <definedName name="xnewname_1_4" hidden="1">{#N/A,#N/A,TRUE,"Rate P&amp;L";#N/A,#N/A,TRUE,"P&amp;L water";#N/A,#N/A,TRUE,"P&amp;L SH&amp;W";#N/A,#N/A,TRUE,"Rate G";#N/A,#N/A,TRUE,"Rate GV";#N/A,#N/A,TRUE,"Rate LG"}</definedName>
    <definedName name="xnewname_2" hidden="1">{#N/A,#N/A,TRUE,"Rate P&amp;L";#N/A,#N/A,TRUE,"P&amp;L water";#N/A,#N/A,TRUE,"P&amp;L SH&amp;W";#N/A,#N/A,TRUE,"Rate G";#N/A,#N/A,TRUE,"Rate GV";#N/A,#N/A,TRUE,"Rate LG"}</definedName>
    <definedName name="xnewname_3" hidden="1">{#N/A,#N/A,TRUE,"Rate P&amp;L";#N/A,#N/A,TRUE,"P&amp;L water";#N/A,#N/A,TRUE,"P&amp;L SH&amp;W";#N/A,#N/A,TRUE,"Rate G";#N/A,#N/A,TRUE,"Rate GV";#N/A,#N/A,TRUE,"Rate LG"}</definedName>
    <definedName name="xnewname_4" hidden="1">{#N/A,#N/A,TRUE,"Rate P&amp;L";#N/A,#N/A,TRUE,"P&amp;L water";#N/A,#N/A,TRUE,"P&amp;L SH&amp;W";#N/A,#N/A,TRUE,"Rate G";#N/A,#N/A,TRUE,"Rate GV";#N/A,#N/A,TRUE,"Rate LG"}</definedName>
    <definedName name="xnewname_5" hidden="1">{#N/A,#N/A,TRUE,"Rate P&amp;L";#N/A,#N/A,TRUE,"P&amp;L water";#N/A,#N/A,TRUE,"P&amp;L SH&amp;W";#N/A,#N/A,TRUE,"Rate G";#N/A,#N/A,TRUE,"Rate GV";#N/A,#N/A,TRUE,"Rate LG"}</definedName>
    <definedName name="xoldname" hidden="1">{#N/A,#N/A,TRUE,"Rate P&amp;L";#N/A,#N/A,TRUE,"P&amp;L water";#N/A,#N/A,TRUE,"P&amp;L SH&amp;W";#N/A,#N/A,TRUE,"Rate G";#N/A,#N/A,TRUE,"Rate GV";#N/A,#N/A,TRUE,"Rate LG"}</definedName>
    <definedName name="xoldname_1" hidden="1">{#N/A,#N/A,TRUE,"Rate P&amp;L";#N/A,#N/A,TRUE,"P&amp;L water";#N/A,#N/A,TRUE,"P&amp;L SH&amp;W";#N/A,#N/A,TRUE,"Rate G";#N/A,#N/A,TRUE,"Rate GV";#N/A,#N/A,TRUE,"Rate LG"}</definedName>
    <definedName name="xoldname_1_1" hidden="1">{#N/A,#N/A,TRUE,"Rate P&amp;L";#N/A,#N/A,TRUE,"P&amp;L water";#N/A,#N/A,TRUE,"P&amp;L SH&amp;W";#N/A,#N/A,TRUE,"Rate G";#N/A,#N/A,TRUE,"Rate GV";#N/A,#N/A,TRUE,"Rate LG"}</definedName>
    <definedName name="xoldname_1_2" hidden="1">{#N/A,#N/A,TRUE,"Rate P&amp;L";#N/A,#N/A,TRUE,"P&amp;L water";#N/A,#N/A,TRUE,"P&amp;L SH&amp;W";#N/A,#N/A,TRUE,"Rate G";#N/A,#N/A,TRUE,"Rate GV";#N/A,#N/A,TRUE,"Rate LG"}</definedName>
    <definedName name="xoldname_1_3" hidden="1">{#N/A,#N/A,TRUE,"Rate P&amp;L";#N/A,#N/A,TRUE,"P&amp;L water";#N/A,#N/A,TRUE,"P&amp;L SH&amp;W";#N/A,#N/A,TRUE,"Rate G";#N/A,#N/A,TRUE,"Rate GV";#N/A,#N/A,TRUE,"Rate LG"}</definedName>
    <definedName name="xoldname_1_4" hidden="1">{#N/A,#N/A,TRUE,"Rate P&amp;L";#N/A,#N/A,TRUE,"P&amp;L water";#N/A,#N/A,TRUE,"P&amp;L SH&amp;W";#N/A,#N/A,TRUE,"Rate G";#N/A,#N/A,TRUE,"Rate GV";#N/A,#N/A,TRUE,"Rate LG"}</definedName>
    <definedName name="xoldname_2" hidden="1">{#N/A,#N/A,TRUE,"Rate P&amp;L";#N/A,#N/A,TRUE,"P&amp;L water";#N/A,#N/A,TRUE,"P&amp;L SH&amp;W";#N/A,#N/A,TRUE,"Rate G";#N/A,#N/A,TRUE,"Rate GV";#N/A,#N/A,TRUE,"Rate LG"}</definedName>
    <definedName name="xoldname_3" hidden="1">{#N/A,#N/A,TRUE,"Rate P&amp;L";#N/A,#N/A,TRUE,"P&amp;L water";#N/A,#N/A,TRUE,"P&amp;L SH&amp;W";#N/A,#N/A,TRUE,"Rate G";#N/A,#N/A,TRUE,"Rate GV";#N/A,#N/A,TRUE,"Rate LG"}</definedName>
    <definedName name="xoldname_4" hidden="1">{#N/A,#N/A,TRUE,"Rate P&amp;L";#N/A,#N/A,TRUE,"P&amp;L water";#N/A,#N/A,TRUE,"P&amp;L SH&amp;W";#N/A,#N/A,TRUE,"Rate G";#N/A,#N/A,TRUE,"Rate GV";#N/A,#N/A,TRUE,"Rate LG"}</definedName>
    <definedName name="xoldname_5" hidden="1">{#N/A,#N/A,TRUE,"Rate P&amp;L";#N/A,#N/A,TRUE,"P&amp;L water";#N/A,#N/A,TRUE,"P&amp;L SH&amp;W";#N/A,#N/A,TRUE,"Rate G";#N/A,#N/A,TRUE,"Rate GV";#N/A,#N/A,TRUE,"Rate LG"}</definedName>
    <definedName name="XTO">'[16]Oil&amp;Gas Compare'!$DF$148</definedName>
    <definedName name="xxwhat" hidden="1">{#N/A,#N/A,TRUE,"Rate P&amp;L";#N/A,#N/A,TRUE,"P&amp;L water";#N/A,#N/A,TRUE,"P&amp;L SH&amp;W";#N/A,#N/A,TRUE,"Rate G";#N/A,#N/A,TRUE,"Rate GV";#N/A,#N/A,TRUE,"Rate LG"}</definedName>
    <definedName name="xxwhat_1" hidden="1">{#N/A,#N/A,TRUE,"Rate P&amp;L";#N/A,#N/A,TRUE,"P&amp;L water";#N/A,#N/A,TRUE,"P&amp;L SH&amp;W";#N/A,#N/A,TRUE,"Rate G";#N/A,#N/A,TRUE,"Rate GV";#N/A,#N/A,TRUE,"Rate LG"}</definedName>
    <definedName name="xxwhat_1_1" hidden="1">{#N/A,#N/A,TRUE,"Rate P&amp;L";#N/A,#N/A,TRUE,"P&amp;L water";#N/A,#N/A,TRUE,"P&amp;L SH&amp;W";#N/A,#N/A,TRUE,"Rate G";#N/A,#N/A,TRUE,"Rate GV";#N/A,#N/A,TRUE,"Rate LG"}</definedName>
    <definedName name="xxwhat_1_2" hidden="1">{#N/A,#N/A,TRUE,"Rate P&amp;L";#N/A,#N/A,TRUE,"P&amp;L water";#N/A,#N/A,TRUE,"P&amp;L SH&amp;W";#N/A,#N/A,TRUE,"Rate G";#N/A,#N/A,TRUE,"Rate GV";#N/A,#N/A,TRUE,"Rate LG"}</definedName>
    <definedName name="xxwhat_1_3" hidden="1">{#N/A,#N/A,TRUE,"Rate P&amp;L";#N/A,#N/A,TRUE,"P&amp;L water";#N/A,#N/A,TRUE,"P&amp;L SH&amp;W";#N/A,#N/A,TRUE,"Rate G";#N/A,#N/A,TRUE,"Rate GV";#N/A,#N/A,TRUE,"Rate LG"}</definedName>
    <definedName name="xxwhat_1_4" hidden="1">{#N/A,#N/A,TRUE,"Rate P&amp;L";#N/A,#N/A,TRUE,"P&amp;L water";#N/A,#N/A,TRUE,"P&amp;L SH&amp;W";#N/A,#N/A,TRUE,"Rate G";#N/A,#N/A,TRUE,"Rate GV";#N/A,#N/A,TRUE,"Rate LG"}</definedName>
    <definedName name="xxwhat_2" hidden="1">{#N/A,#N/A,TRUE,"Rate P&amp;L";#N/A,#N/A,TRUE,"P&amp;L water";#N/A,#N/A,TRUE,"P&amp;L SH&amp;W";#N/A,#N/A,TRUE,"Rate G";#N/A,#N/A,TRUE,"Rate GV";#N/A,#N/A,TRUE,"Rate LG"}</definedName>
    <definedName name="xxwhat_3" hidden="1">{#N/A,#N/A,TRUE,"Rate P&amp;L";#N/A,#N/A,TRUE,"P&amp;L water";#N/A,#N/A,TRUE,"P&amp;L SH&amp;W";#N/A,#N/A,TRUE,"Rate G";#N/A,#N/A,TRUE,"Rate GV";#N/A,#N/A,TRUE,"Rate LG"}</definedName>
    <definedName name="xxwhat_4" hidden="1">{#N/A,#N/A,TRUE,"Rate P&amp;L";#N/A,#N/A,TRUE,"P&amp;L water";#N/A,#N/A,TRUE,"P&amp;L SH&amp;W";#N/A,#N/A,TRUE,"Rate G";#N/A,#N/A,TRUE,"Rate GV";#N/A,#N/A,TRUE,"Rate LG"}</definedName>
    <definedName name="xxwhat_5" hidden="1">{#N/A,#N/A,TRUE,"Rate P&amp;L";#N/A,#N/A,TRUE,"P&amp;L water";#N/A,#N/A,TRUE,"P&amp;L SH&amp;W";#N/A,#N/A,TRUE,"Rate G";#N/A,#N/A,TRUE,"Rate GV";#N/A,#N/A,TRUE,"Rate LG"}</definedName>
    <definedName name="xxx">[14]Debt_interest!#REF!</definedName>
    <definedName name="xxxxxxxxxxxx" hidden="1">{#N/A,#N/A,TRUE,"Rate P&amp;L";#N/A,#N/A,TRUE,"P&amp;L water";#N/A,#N/A,TRUE,"P&amp;L SH&amp;W";#N/A,#N/A,TRUE,"Rate G";#N/A,#N/A,TRUE,"Rate GV";#N/A,#N/A,TRUE,"Rate LG"}</definedName>
    <definedName name="xxxxxxxxxxxx_1" hidden="1">{#N/A,#N/A,TRUE,"Rate P&amp;L";#N/A,#N/A,TRUE,"P&amp;L water";#N/A,#N/A,TRUE,"P&amp;L SH&amp;W";#N/A,#N/A,TRUE,"Rate G";#N/A,#N/A,TRUE,"Rate GV";#N/A,#N/A,TRUE,"Rate LG"}</definedName>
    <definedName name="xxxxxxxxxxxx_1_1" hidden="1">{#N/A,#N/A,TRUE,"Rate P&amp;L";#N/A,#N/A,TRUE,"P&amp;L water";#N/A,#N/A,TRUE,"P&amp;L SH&amp;W";#N/A,#N/A,TRUE,"Rate G";#N/A,#N/A,TRUE,"Rate GV";#N/A,#N/A,TRUE,"Rate LG"}</definedName>
    <definedName name="xxxxxxxxxxxx_1_2" hidden="1">{#N/A,#N/A,TRUE,"Rate P&amp;L";#N/A,#N/A,TRUE,"P&amp;L water";#N/A,#N/A,TRUE,"P&amp;L SH&amp;W";#N/A,#N/A,TRUE,"Rate G";#N/A,#N/A,TRUE,"Rate GV";#N/A,#N/A,TRUE,"Rate LG"}</definedName>
    <definedName name="xxxxxxxxxxxx_1_3" hidden="1">{#N/A,#N/A,TRUE,"Rate P&amp;L";#N/A,#N/A,TRUE,"P&amp;L water";#N/A,#N/A,TRUE,"P&amp;L SH&amp;W";#N/A,#N/A,TRUE,"Rate G";#N/A,#N/A,TRUE,"Rate GV";#N/A,#N/A,TRUE,"Rate LG"}</definedName>
    <definedName name="xxxxxxxxxxxx_1_4" hidden="1">{#N/A,#N/A,TRUE,"Rate P&amp;L";#N/A,#N/A,TRUE,"P&amp;L water";#N/A,#N/A,TRUE,"P&amp;L SH&amp;W";#N/A,#N/A,TRUE,"Rate G";#N/A,#N/A,TRUE,"Rate GV";#N/A,#N/A,TRUE,"Rate LG"}</definedName>
    <definedName name="xxxxxxxxxxxx_2" hidden="1">{#N/A,#N/A,TRUE,"Rate P&amp;L";#N/A,#N/A,TRUE,"P&amp;L water";#N/A,#N/A,TRUE,"P&amp;L SH&amp;W";#N/A,#N/A,TRUE,"Rate G";#N/A,#N/A,TRUE,"Rate GV";#N/A,#N/A,TRUE,"Rate LG"}</definedName>
    <definedName name="xxxxxxxxxxxx_3" hidden="1">{#N/A,#N/A,TRUE,"Rate P&amp;L";#N/A,#N/A,TRUE,"P&amp;L water";#N/A,#N/A,TRUE,"P&amp;L SH&amp;W";#N/A,#N/A,TRUE,"Rate G";#N/A,#N/A,TRUE,"Rate GV";#N/A,#N/A,TRUE,"Rate LG"}</definedName>
    <definedName name="xxxxxxxxxxxx_4" hidden="1">{#N/A,#N/A,TRUE,"Rate P&amp;L";#N/A,#N/A,TRUE,"P&amp;L water";#N/A,#N/A,TRUE,"P&amp;L SH&amp;W";#N/A,#N/A,TRUE,"Rate G";#N/A,#N/A,TRUE,"Rate GV";#N/A,#N/A,TRUE,"Rate LG"}</definedName>
    <definedName name="xxxxxxxxxxxx_5" hidden="1">{#N/A,#N/A,TRUE,"Rate P&amp;L";#N/A,#N/A,TRUE,"P&amp;L water";#N/A,#N/A,TRUE,"P&amp;L SH&amp;W";#N/A,#N/A,TRUE,"Rate G";#N/A,#N/A,TRUE,"Rate GV";#N/A,#N/A,TRUE,"Rate LG"}</definedName>
    <definedName name="YanSec1">#REF!</definedName>
    <definedName name="YanSec2">#REF!</definedName>
    <definedName name="YanSec3">#REF!</definedName>
    <definedName name="YanSec4">#REF!</definedName>
    <definedName name="YanSec5">#REF!</definedName>
    <definedName name="YanSec6">#REF!</definedName>
    <definedName name="YC_Shift">#REF!</definedName>
    <definedName name="YEAR">#REF!</definedName>
    <definedName name="YEAR1">'[93]purchased gas reconciliation'!#REF!</definedName>
    <definedName name="YED">#REF!</definedName>
    <definedName name="YED2005">#REF!</definedName>
    <definedName name="YED2007">'[94]Final 12-31-07'!$C$3:$N$92</definedName>
    <definedName name="YEDTrend">[18]Inputs!#REF!</definedName>
    <definedName name="yes">[95]DS!$A$1:$P$16</definedName>
    <definedName name="yes1">[95]DS!$A$1:$P$16</definedName>
    <definedName name="YGHFB">'[33]Health Curtailment'!$C$30</definedName>
    <definedName name="YGHNB">'[33]Health Curtailment'!$D$30</definedName>
    <definedName name="YGHRed">'[33]FS - Health'!$H$13</definedName>
    <definedName name="YGHSB">'[33]Health Curtailment'!$E$31</definedName>
    <definedName name="YGHSC">'[33]SC(G) - Health'!$B$13</definedName>
    <definedName name="YGLFB">'[33]Life Curtailment'!$C$30</definedName>
    <definedName name="YGLNB">'[33]Life Curtailment'!$D$30</definedName>
    <definedName name="YGLRed">'[33]FS - Life'!$H$13</definedName>
    <definedName name="YGLSB">'[33]Life Curtailment'!$E$31</definedName>
    <definedName name="YGLSC">'[33]SC(G) - Life'!$B$13</definedName>
    <definedName name="YR1BBTUSUMMARY">#REF!</definedName>
    <definedName name="YR1BBTUSUMRATIO">#REF!</definedName>
    <definedName name="YR2BBTUSUMMARY">#REF!</definedName>
    <definedName name="YTDCapVarCLP">'[30]CL&amp;P Capital'!$J$40</definedName>
    <definedName name="YTDCapVarPSN">'[30]PSNH Capital'!$J$43</definedName>
    <definedName name="YTDCapVarWME">'[30]WMECO Capital'!$J$35</definedName>
    <definedName name="YTDCapVarYAN">'[30]YGSCO Capital'!$I$32</definedName>
    <definedName name="YTDMMMMYYYY">'[96]Corp Center YTD'!$B$2</definedName>
    <definedName name="yyy">[14]Debt_interest!#REF!</definedName>
    <definedName name="YYYY">'[97]UTG Summary'!$I$4</definedName>
    <definedName name="zzz">[14]Debt_interest!#REF!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6" l="1"/>
  <c r="M8" i="6"/>
  <c r="M9" i="6"/>
  <c r="M10" i="6"/>
  <c r="M11" i="6"/>
  <c r="M12" i="6"/>
  <c r="M13" i="6"/>
  <c r="M14" i="6"/>
  <c r="M15" i="6"/>
  <c r="M16" i="6"/>
  <c r="M17" i="6"/>
  <c r="M6" i="6"/>
  <c r="L18" i="6" l="1"/>
  <c r="K18" i="6"/>
  <c r="J18" i="6"/>
  <c r="I18" i="6"/>
  <c r="H18" i="6"/>
  <c r="G18" i="6"/>
  <c r="F18" i="6"/>
  <c r="E18" i="6"/>
  <c r="D18" i="6"/>
  <c r="C18" i="6"/>
  <c r="M18" i="6" l="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Z47" i="11"/>
  <c r="Z46" i="11"/>
  <c r="Z45" i="11"/>
  <c r="T44" i="11"/>
  <c r="S44" i="11"/>
  <c r="R44" i="11"/>
  <c r="Q44" i="11"/>
  <c r="P44" i="11"/>
  <c r="O44" i="11"/>
  <c r="N44" i="11"/>
  <c r="U43" i="11"/>
  <c r="T43" i="11"/>
  <c r="S43" i="11"/>
  <c r="R43" i="11"/>
  <c r="Q43" i="11"/>
  <c r="Z43" i="11" s="1"/>
  <c r="Z42" i="11"/>
  <c r="L41" i="11"/>
  <c r="L40" i="11"/>
  <c r="M40" i="11" s="1"/>
  <c r="R39" i="11"/>
  <c r="K39" i="11"/>
  <c r="Q38" i="11"/>
  <c r="Q35" i="11"/>
  <c r="P35" i="11"/>
  <c r="O35" i="11"/>
  <c r="N35" i="11"/>
  <c r="Q34" i="11"/>
  <c r="P34" i="11"/>
  <c r="Z34" i="11" s="1"/>
  <c r="Z33" i="11"/>
  <c r="N33" i="11"/>
  <c r="L33" i="11"/>
  <c r="N32" i="11"/>
  <c r="V44" i="11" s="1"/>
  <c r="M32" i="11"/>
  <c r="U44" i="11" s="1"/>
  <c r="M30" i="11"/>
  <c r="L30" i="11"/>
  <c r="J30" i="11"/>
  <c r="I30" i="11"/>
  <c r="N29" i="11"/>
  <c r="Z29" i="11" s="1"/>
  <c r="M29" i="11"/>
  <c r="N28" i="11"/>
  <c r="M28" i="11"/>
  <c r="S39" i="11" s="1"/>
  <c r="L28" i="11"/>
  <c r="K28" i="11"/>
  <c r="J28" i="11"/>
  <c r="Q39" i="11" s="1"/>
  <c r="I28" i="11"/>
  <c r="P39" i="11" s="1"/>
  <c r="M26" i="11"/>
  <c r="Z26" i="11" s="1"/>
  <c r="L26" i="11"/>
  <c r="H25" i="11"/>
  <c r="I24" i="11"/>
  <c r="Z23" i="11"/>
  <c r="Z22" i="11"/>
  <c r="Z21" i="11"/>
  <c r="Z20" i="11"/>
  <c r="N19" i="11"/>
  <c r="K19" i="11"/>
  <c r="Z18" i="11"/>
  <c r="I17" i="11"/>
  <c r="H17" i="11"/>
  <c r="G17" i="11"/>
  <c r="Z17" i="11" s="1"/>
  <c r="Z15" i="11"/>
  <c r="J14" i="11"/>
  <c r="W36" i="11" s="1"/>
  <c r="I14" i="11"/>
  <c r="V36" i="11" s="1"/>
  <c r="H14" i="11"/>
  <c r="U36" i="11" s="1"/>
  <c r="G14" i="11"/>
  <c r="K25" i="11" s="1"/>
  <c r="F14" i="11"/>
  <c r="P38" i="11" s="1"/>
  <c r="H13" i="11"/>
  <c r="G13" i="11"/>
  <c r="Z13" i="11" s="1"/>
  <c r="Z12" i="11"/>
  <c r="Z11" i="11"/>
  <c r="Z10" i="11"/>
  <c r="Z9" i="11"/>
  <c r="G8" i="11"/>
  <c r="Z8" i="11" s="1"/>
  <c r="Z7" i="11"/>
  <c r="H7" i="11"/>
  <c r="G7" i="11"/>
  <c r="N30" i="11" l="1"/>
  <c r="O31" i="11"/>
  <c r="L27" i="11"/>
  <c r="K48" i="11"/>
  <c r="Z39" i="11"/>
  <c r="N40" i="11"/>
  <c r="O40" i="11" s="1"/>
  <c r="P40" i="11" s="1"/>
  <c r="Q40" i="11" s="1"/>
  <c r="R40" i="11" s="1"/>
  <c r="S40" i="11" s="1"/>
  <c r="T40" i="11" s="1"/>
  <c r="U40" i="11" s="1"/>
  <c r="V40" i="11" s="1"/>
  <c r="W40" i="11" s="1"/>
  <c r="X40" i="11" s="1"/>
  <c r="Z44" i="11"/>
  <c r="O19" i="11"/>
  <c r="J24" i="11"/>
  <c r="Z24" i="11" s="1"/>
  <c r="M25" i="11"/>
  <c r="O32" i="11"/>
  <c r="O37" i="11"/>
  <c r="R38" i="11"/>
  <c r="Z38" i="11" s="1"/>
  <c r="Z14" i="11"/>
  <c r="K24" i="11"/>
  <c r="N25" i="11"/>
  <c r="K30" i="11"/>
  <c r="P32" i="11"/>
  <c r="Z32" i="11" s="1"/>
  <c r="P37" i="11"/>
  <c r="S38" i="11"/>
  <c r="M41" i="11"/>
  <c r="N41" i="11" s="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L24" i="11"/>
  <c r="O25" i="11"/>
  <c r="Q32" i="11"/>
  <c r="S36" i="11"/>
  <c r="Z36" i="11" s="1"/>
  <c r="Q37" i="11"/>
  <c r="T38" i="11"/>
  <c r="M24" i="11"/>
  <c r="Z28" i="11"/>
  <c r="R32" i="11"/>
  <c r="T36" i="11"/>
  <c r="R37" i="11"/>
  <c r="L25" i="11"/>
  <c r="Z25" i="11" s="1"/>
  <c r="S37" i="11"/>
  <c r="L19" i="11"/>
  <c r="L48" i="11" s="1"/>
  <c r="Z40" i="11" l="1"/>
  <c r="M48" i="11"/>
  <c r="Z37" i="11"/>
  <c r="R35" i="11"/>
  <c r="O30" i="11"/>
  <c r="G16" i="11"/>
  <c r="P31" i="11"/>
  <c r="Z31" i="11" s="1"/>
  <c r="M27" i="11"/>
  <c r="S35" i="11" s="1"/>
  <c r="P30" i="11"/>
  <c r="H16" i="11"/>
  <c r="H48" i="11" s="1"/>
  <c r="Q31" i="11"/>
  <c r="N27" i="11"/>
  <c r="N48" i="11" s="1"/>
  <c r="Z30" i="11"/>
  <c r="J16" i="11"/>
  <c r="J48" i="11" s="1"/>
  <c r="S31" i="11"/>
  <c r="P27" i="11"/>
  <c r="I16" i="11"/>
  <c r="I48" i="11" s="1"/>
  <c r="R31" i="11"/>
  <c r="O27" i="11"/>
  <c r="O48" i="11" s="1"/>
  <c r="P19" i="11"/>
  <c r="Z41" i="11"/>
  <c r="P48" i="11" l="1"/>
  <c r="Q19" i="11"/>
  <c r="Z35" i="11"/>
  <c r="Z27" i="11"/>
  <c r="Z16" i="11"/>
  <c r="G48" i="11"/>
  <c r="G68" i="11" l="1"/>
  <c r="Z68" i="11" s="1"/>
  <c r="Q48" i="11"/>
  <c r="R19" i="11"/>
  <c r="R48" i="11" l="1"/>
  <c r="S19" i="11"/>
  <c r="S48" i="11" l="1"/>
  <c r="T19" i="11"/>
  <c r="U19" i="11" l="1"/>
  <c r="T48" i="11"/>
  <c r="V19" i="11" l="1"/>
  <c r="U48" i="11"/>
  <c r="V48" i="11" l="1"/>
  <c r="W19" i="11"/>
  <c r="W48" i="11" l="1"/>
  <c r="X19" i="11"/>
  <c r="X48" i="11" l="1"/>
  <c r="Z48" i="11" s="1"/>
  <c r="Z19" i="11"/>
  <c r="J56" i="3"/>
  <c r="K56" i="3"/>
  <c r="L56" i="3"/>
  <c r="I56" i="3"/>
  <c r="K67" i="4"/>
  <c r="L67" i="4"/>
  <c r="M67" i="4"/>
  <c r="N67" i="4"/>
  <c r="O67" i="4"/>
  <c r="J63" i="4" l="1"/>
  <c r="K63" i="4"/>
  <c r="L63" i="4"/>
  <c r="M63" i="4"/>
  <c r="N63" i="4"/>
  <c r="O63" i="4"/>
  <c r="I63" i="4"/>
  <c r="H61" i="4"/>
  <c r="M60" i="4"/>
  <c r="H60" i="4"/>
  <c r="O59" i="4"/>
  <c r="N59" i="4"/>
  <c r="H59" i="4"/>
  <c r="O58" i="4"/>
  <c r="H58" i="4"/>
  <c r="N57" i="4"/>
  <c r="H57" i="4"/>
  <c r="H56" i="4"/>
  <c r="P52" i="4"/>
  <c r="O51" i="4"/>
  <c r="O61" i="4" s="1"/>
  <c r="N51" i="4"/>
  <c r="N61" i="4" s="1"/>
  <c r="H51" i="4"/>
  <c r="G51" i="4"/>
  <c r="F51" i="4"/>
  <c r="H50" i="4"/>
  <c r="P49" i="4"/>
  <c r="M48" i="4"/>
  <c r="L48" i="4"/>
  <c r="J48" i="4"/>
  <c r="I48" i="4"/>
  <c r="H48" i="4"/>
  <c r="P47" i="4"/>
  <c r="K48" i="4" s="1"/>
  <c r="H46" i="4"/>
  <c r="P45" i="4"/>
  <c r="H44" i="4"/>
  <c r="P43" i="4"/>
  <c r="M42" i="4"/>
  <c r="L42" i="4"/>
  <c r="J42" i="4"/>
  <c r="I42" i="4"/>
  <c r="H42" i="4"/>
  <c r="P41" i="4"/>
  <c r="K42" i="4" s="1"/>
  <c r="M40" i="4"/>
  <c r="L40" i="4"/>
  <c r="J40" i="4"/>
  <c r="I40" i="4"/>
  <c r="P40" i="4" s="1"/>
  <c r="H40" i="4"/>
  <c r="P39" i="4"/>
  <c r="K40" i="4" s="1"/>
  <c r="M38" i="4"/>
  <c r="L38" i="4"/>
  <c r="J38" i="4"/>
  <c r="I38" i="4"/>
  <c r="H38" i="4"/>
  <c r="P37" i="4"/>
  <c r="K36" i="4" s="1"/>
  <c r="M36" i="4"/>
  <c r="L36" i="4"/>
  <c r="J36" i="4"/>
  <c r="I36" i="4"/>
  <c r="H36" i="4"/>
  <c r="P35" i="4"/>
  <c r="O34" i="4"/>
  <c r="O60" i="4" s="1"/>
  <c r="N34" i="4"/>
  <c r="N60" i="4" s="1"/>
  <c r="M34" i="4"/>
  <c r="G34" i="4"/>
  <c r="F34" i="4"/>
  <c r="L33" i="4"/>
  <c r="L34" i="4" s="1"/>
  <c r="L60" i="4" s="1"/>
  <c r="K33" i="4"/>
  <c r="K34" i="4" s="1"/>
  <c r="K60" i="4" s="1"/>
  <c r="H33" i="4"/>
  <c r="H34" i="4" s="1"/>
  <c r="P32" i="4"/>
  <c r="J33" i="4" s="1"/>
  <c r="J34" i="4" s="1"/>
  <c r="J60" i="4" s="1"/>
  <c r="O31" i="4"/>
  <c r="N31" i="4"/>
  <c r="M31" i="4"/>
  <c r="M59" i="4" s="1"/>
  <c r="H31" i="4"/>
  <c r="G31" i="4"/>
  <c r="F31" i="4"/>
  <c r="P30" i="4"/>
  <c r="K28" i="4"/>
  <c r="P25" i="4"/>
  <c r="J28" i="4" s="1"/>
  <c r="L24" i="4"/>
  <c r="K24" i="4"/>
  <c r="P23" i="4"/>
  <c r="J24" i="4" s="1"/>
  <c r="L22" i="4"/>
  <c r="J22" i="4"/>
  <c r="I22" i="4"/>
  <c r="P21" i="4"/>
  <c r="K22" i="4" s="1"/>
  <c r="O20" i="4"/>
  <c r="N20" i="4"/>
  <c r="N58" i="4" s="1"/>
  <c r="M20" i="4"/>
  <c r="M58" i="4" s="1"/>
  <c r="H20" i="4"/>
  <c r="G20" i="4"/>
  <c r="F20" i="4"/>
  <c r="K19" i="4"/>
  <c r="K20" i="4" s="1"/>
  <c r="K58" i="4" s="1"/>
  <c r="J19" i="4"/>
  <c r="I19" i="4"/>
  <c r="I20" i="4" s="1"/>
  <c r="P18" i="4"/>
  <c r="L19" i="4" s="1"/>
  <c r="L20" i="4" s="1"/>
  <c r="L58" i="4" s="1"/>
  <c r="P17" i="4"/>
  <c r="O16" i="4"/>
  <c r="O57" i="4" s="1"/>
  <c r="N16" i="4"/>
  <c r="H16" i="4"/>
  <c r="F16" i="4"/>
  <c r="P15" i="4"/>
  <c r="M14" i="4"/>
  <c r="M16" i="4" s="1"/>
  <c r="M57" i="4" s="1"/>
  <c r="P13" i="4"/>
  <c r="L14" i="4" s="1"/>
  <c r="L16" i="4" s="1"/>
  <c r="L57" i="4" s="1"/>
  <c r="O12" i="4"/>
  <c r="O56" i="4" s="1"/>
  <c r="H12" i="4"/>
  <c r="G12" i="4"/>
  <c r="F12" i="4"/>
  <c r="P10" i="4"/>
  <c r="N11" i="4" s="1"/>
  <c r="P9" i="4"/>
  <c r="P7" i="4"/>
  <c r="L8" i="4" s="1"/>
  <c r="P5" i="4"/>
  <c r="N6" i="4" s="1"/>
  <c r="N12" i="4" s="1"/>
  <c r="N56" i="4" s="1"/>
  <c r="N62" i="4" s="1"/>
  <c r="P19" i="4" l="1"/>
  <c r="M44" i="4"/>
  <c r="I58" i="4"/>
  <c r="P36" i="4"/>
  <c r="L50" i="4"/>
  <c r="O62" i="4"/>
  <c r="I44" i="4"/>
  <c r="K50" i="4"/>
  <c r="I6" i="4"/>
  <c r="I8" i="4"/>
  <c r="I11" i="4"/>
  <c r="I27" i="4"/>
  <c r="L28" i="4"/>
  <c r="J6" i="4"/>
  <c r="J8" i="4"/>
  <c r="J11" i="4"/>
  <c r="J27" i="4"/>
  <c r="K38" i="4"/>
  <c r="P38" i="4" s="1"/>
  <c r="K11" i="4"/>
  <c r="K27" i="4"/>
  <c r="L6" i="4"/>
  <c r="P22" i="4"/>
  <c r="J29" i="4"/>
  <c r="M6" i="4"/>
  <c r="M11" i="4"/>
  <c r="J14" i="4"/>
  <c r="J16" i="4" s="1"/>
  <c r="J57" i="4" s="1"/>
  <c r="J26" i="4"/>
  <c r="J31" i="4" s="1"/>
  <c r="J59" i="4" s="1"/>
  <c r="K29" i="4"/>
  <c r="P42" i="4"/>
  <c r="L44" i="4" s="1"/>
  <c r="P48" i="4"/>
  <c r="I50" i="4" s="1"/>
  <c r="J20" i="4"/>
  <c r="J58" i="4" s="1"/>
  <c r="K6" i="4"/>
  <c r="I29" i="4"/>
  <c r="L11" i="4"/>
  <c r="I26" i="4"/>
  <c r="M8" i="4"/>
  <c r="K14" i="4"/>
  <c r="K16" i="4" s="1"/>
  <c r="K57" i="4" s="1"/>
  <c r="I24" i="4"/>
  <c r="P24" i="4" s="1"/>
  <c r="K26" i="4"/>
  <c r="K31" i="4" s="1"/>
  <c r="K59" i="4" s="1"/>
  <c r="I28" i="4"/>
  <c r="L29" i="4"/>
  <c r="I33" i="4"/>
  <c r="K8" i="4"/>
  <c r="I14" i="4"/>
  <c r="L27" i="4"/>
  <c r="L26" i="4"/>
  <c r="L31" i="4" s="1"/>
  <c r="L59" i="4" s="1"/>
  <c r="J12" i="4" l="1"/>
  <c r="J56" i="4" s="1"/>
  <c r="P20" i="4"/>
  <c r="L12" i="4"/>
  <c r="L56" i="4" s="1"/>
  <c r="K44" i="4"/>
  <c r="J50" i="4"/>
  <c r="P50" i="4" s="1"/>
  <c r="I16" i="4"/>
  <c r="P14" i="4"/>
  <c r="P27" i="4"/>
  <c r="M50" i="4"/>
  <c r="I34" i="4"/>
  <c r="P33" i="4"/>
  <c r="P11" i="4"/>
  <c r="J44" i="4"/>
  <c r="P44" i="4" s="1"/>
  <c r="P29" i="4"/>
  <c r="P8" i="4"/>
  <c r="I31" i="4"/>
  <c r="P58" i="4"/>
  <c r="P26" i="4"/>
  <c r="P28" i="4"/>
  <c r="K12" i="4"/>
  <c r="K56" i="4" s="1"/>
  <c r="M12" i="4"/>
  <c r="M56" i="4" s="1"/>
  <c r="P6" i="4"/>
  <c r="I12" i="4"/>
  <c r="L46" i="4" l="1"/>
  <c r="L51" i="4" s="1"/>
  <c r="L61" i="4" s="1"/>
  <c r="I46" i="4"/>
  <c r="M46" i="4"/>
  <c r="M51" i="4" s="1"/>
  <c r="M61" i="4" s="1"/>
  <c r="L62" i="4"/>
  <c r="I56" i="4"/>
  <c r="P12" i="4"/>
  <c r="I59" i="4"/>
  <c r="P59" i="4" s="1"/>
  <c r="P31" i="4"/>
  <c r="J46" i="4"/>
  <c r="J51" i="4" s="1"/>
  <c r="J61" i="4" s="1"/>
  <c r="J62" i="4" s="1"/>
  <c r="K46" i="4"/>
  <c r="K51" i="4"/>
  <c r="K61" i="4" s="1"/>
  <c r="K62" i="4" s="1"/>
  <c r="M62" i="4"/>
  <c r="I57" i="4"/>
  <c r="P57" i="4" s="1"/>
  <c r="P16" i="4"/>
  <c r="I60" i="4"/>
  <c r="P60" i="4" s="1"/>
  <c r="P34" i="4"/>
  <c r="P56" i="4" l="1"/>
  <c r="P46" i="4"/>
  <c r="I51" i="4"/>
  <c r="P51" i="4" l="1"/>
  <c r="I61" i="4"/>
  <c r="P61" i="4" l="1"/>
  <c r="P62" i="4" s="1"/>
  <c r="I62" i="4"/>
  <c r="L51" i="3" l="1"/>
  <c r="J51" i="3"/>
  <c r="I51" i="3"/>
  <c r="H51" i="3"/>
  <c r="G51" i="3"/>
  <c r="G50" i="3"/>
  <c r="Z47" i="3"/>
  <c r="Z46" i="3"/>
  <c r="Z45" i="3"/>
  <c r="Z44" i="3"/>
  <c r="Z43" i="3"/>
  <c r="Z42" i="3"/>
  <c r="M41" i="3"/>
  <c r="L41" i="3"/>
  <c r="L40" i="3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P35" i="3"/>
  <c r="O35" i="3"/>
  <c r="N35" i="3"/>
  <c r="O34" i="3"/>
  <c r="O51" i="3" s="1"/>
  <c r="N34" i="3"/>
  <c r="N51" i="3" s="1"/>
  <c r="M34" i="3"/>
  <c r="M51" i="3" s="1"/>
  <c r="T33" i="3"/>
  <c r="S33" i="3"/>
  <c r="R33" i="3"/>
  <c r="Q33" i="3"/>
  <c r="P33" i="3"/>
  <c r="K33" i="3"/>
  <c r="Z33" i="3" s="1"/>
  <c r="N32" i="3"/>
  <c r="M32" i="3"/>
  <c r="S30" i="3"/>
  <c r="R30" i="3"/>
  <c r="Q30" i="3"/>
  <c r="P30" i="3"/>
  <c r="Z30" i="3" s="1"/>
  <c r="O30" i="3"/>
  <c r="N30" i="3"/>
  <c r="Q29" i="3"/>
  <c r="P29" i="3"/>
  <c r="Z29" i="3" s="1"/>
  <c r="K28" i="3"/>
  <c r="J28" i="3"/>
  <c r="J50" i="3" s="1"/>
  <c r="I28" i="3"/>
  <c r="I50" i="3" s="1"/>
  <c r="N26" i="3"/>
  <c r="M26" i="3"/>
  <c r="Z26" i="3" s="1"/>
  <c r="H25" i="3"/>
  <c r="H50" i="3" s="1"/>
  <c r="M24" i="3"/>
  <c r="I24" i="3"/>
  <c r="N23" i="3"/>
  <c r="U34" i="3" s="1"/>
  <c r="M23" i="3"/>
  <c r="M49" i="3" s="1"/>
  <c r="L23" i="3"/>
  <c r="T35" i="3" s="1"/>
  <c r="Z22" i="3"/>
  <c r="Z21" i="3"/>
  <c r="I20" i="3"/>
  <c r="H20" i="3"/>
  <c r="Z20" i="3" s="1"/>
  <c r="G20" i="3"/>
  <c r="O19" i="3"/>
  <c r="N19" i="3"/>
  <c r="K19" i="3"/>
  <c r="Z18" i="3"/>
  <c r="Z17" i="3"/>
  <c r="Z15" i="3"/>
  <c r="Z14" i="3"/>
  <c r="J14" i="3"/>
  <c r="W36" i="3" s="1"/>
  <c r="I14" i="3"/>
  <c r="H14" i="3"/>
  <c r="S39" i="3" s="1"/>
  <c r="G14" i="3"/>
  <c r="R39" i="3" s="1"/>
  <c r="F14" i="3"/>
  <c r="P38" i="3" s="1"/>
  <c r="H13" i="3"/>
  <c r="G13" i="3"/>
  <c r="Z13" i="3" s="1"/>
  <c r="Z12" i="3"/>
  <c r="Z11" i="3"/>
  <c r="Z10" i="3"/>
  <c r="Z9" i="3"/>
  <c r="Z8" i="3"/>
  <c r="G8" i="3"/>
  <c r="H7" i="3"/>
  <c r="G7" i="3"/>
  <c r="Z32" i="3" l="1"/>
  <c r="P28" i="3"/>
  <c r="L19" i="3"/>
  <c r="U35" i="3"/>
  <c r="Q38" i="3"/>
  <c r="Z38" i="3" s="1"/>
  <c r="T39" i="3"/>
  <c r="Z40" i="3"/>
  <c r="K25" i="3"/>
  <c r="V35" i="3"/>
  <c r="O37" i="3"/>
  <c r="R38" i="3"/>
  <c r="U39" i="3"/>
  <c r="K48" i="3"/>
  <c r="P37" i="3"/>
  <c r="S38" i="3"/>
  <c r="O28" i="3"/>
  <c r="P19" i="3"/>
  <c r="I23" i="3"/>
  <c r="J24" i="3"/>
  <c r="Z24" i="3" s="1"/>
  <c r="M25" i="3"/>
  <c r="O32" i="3"/>
  <c r="S36" i="3"/>
  <c r="Q37" i="3"/>
  <c r="T38" i="3"/>
  <c r="N41" i="3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J23" i="3"/>
  <c r="K24" i="3"/>
  <c r="N25" i="3"/>
  <c r="P32" i="3"/>
  <c r="T36" i="3"/>
  <c r="R37" i="3"/>
  <c r="K51" i="3"/>
  <c r="Z7" i="3"/>
  <c r="L25" i="3"/>
  <c r="K23" i="3"/>
  <c r="K49" i="3" s="1"/>
  <c r="L24" i="3"/>
  <c r="O25" i="3"/>
  <c r="Q32" i="3"/>
  <c r="S34" i="3"/>
  <c r="U36" i="3"/>
  <c r="S37" i="3"/>
  <c r="Q39" i="3"/>
  <c r="R32" i="3"/>
  <c r="T34" i="3"/>
  <c r="V36" i="3"/>
  <c r="Q31" i="3" l="1"/>
  <c r="N27" i="3"/>
  <c r="M50" i="3"/>
  <c r="M52" i="3" s="1"/>
  <c r="H16" i="3"/>
  <c r="Z41" i="3"/>
  <c r="P34" i="3"/>
  <c r="Q35" i="3"/>
  <c r="L28" i="3"/>
  <c r="Z23" i="3"/>
  <c r="R31" i="3"/>
  <c r="R50" i="3" s="1"/>
  <c r="O27" i="3"/>
  <c r="O48" i="3" s="1"/>
  <c r="N50" i="3"/>
  <c r="I16" i="3"/>
  <c r="L49" i="3"/>
  <c r="Z37" i="3"/>
  <c r="Q50" i="3"/>
  <c r="Z39" i="3"/>
  <c r="P31" i="3"/>
  <c r="P50" i="3" s="1"/>
  <c r="M27" i="3"/>
  <c r="M48" i="3" s="1"/>
  <c r="G16" i="3"/>
  <c r="Z36" i="3"/>
  <c r="O31" i="3"/>
  <c r="L27" i="3"/>
  <c r="Z27" i="3" s="1"/>
  <c r="Z25" i="3"/>
  <c r="K50" i="3"/>
  <c r="K52" i="3" s="1"/>
  <c r="N49" i="3"/>
  <c r="J16" i="3"/>
  <c r="S31" i="3"/>
  <c r="P27" i="3"/>
  <c r="Q19" i="3"/>
  <c r="P49" i="3"/>
  <c r="S35" i="3"/>
  <c r="N28" i="3"/>
  <c r="R34" i="3"/>
  <c r="R35" i="3"/>
  <c r="M28" i="3"/>
  <c r="Q34" i="3"/>
  <c r="Q51" i="3" s="1"/>
  <c r="O49" i="3"/>
  <c r="P48" i="3" l="1"/>
  <c r="Z28" i="3"/>
  <c r="N48" i="3"/>
  <c r="Z31" i="3"/>
  <c r="Z35" i="3"/>
  <c r="H49" i="3"/>
  <c r="H52" i="3" s="1"/>
  <c r="H48" i="3"/>
  <c r="L48" i="3"/>
  <c r="R51" i="3"/>
  <c r="J49" i="3"/>
  <c r="J52" i="3" s="1"/>
  <c r="J48" i="3"/>
  <c r="L50" i="3"/>
  <c r="L52" i="3" s="1"/>
  <c r="Z34" i="3"/>
  <c r="P51" i="3"/>
  <c r="P52" i="3" s="1"/>
  <c r="Q48" i="3"/>
  <c r="R19" i="3"/>
  <c r="Q49" i="3"/>
  <c r="Q52" i="3" s="1"/>
  <c r="O50" i="3"/>
  <c r="O52" i="3" s="1"/>
  <c r="Z16" i="3"/>
  <c r="G48" i="3"/>
  <c r="G49" i="3"/>
  <c r="G52" i="3" s="1"/>
  <c r="N52" i="3"/>
  <c r="I48" i="3"/>
  <c r="I49" i="3"/>
  <c r="I52" i="3" s="1"/>
  <c r="R49" i="3" l="1"/>
  <c r="R52" i="3" s="1"/>
  <c r="S19" i="3"/>
  <c r="R48" i="3"/>
  <c r="S48" i="3" l="1"/>
  <c r="T19" i="3"/>
  <c r="T48" i="3" l="1"/>
  <c r="U19" i="3"/>
  <c r="U48" i="3" l="1"/>
  <c r="V19" i="3"/>
  <c r="W19" i="3" l="1"/>
  <c r="V48" i="3"/>
  <c r="W48" i="3" l="1"/>
  <c r="X19" i="3"/>
  <c r="X48" i="3" s="1"/>
  <c r="Z48" i="3" s="1"/>
  <c r="Z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Martinez, Juan F</author>
  </authors>
  <commentList>
    <comment ref="Y24" authorId="0" shapeId="0" xr:uid="{8323C129-BBE5-44F9-81EC-B63E331F5EF5}">
      <text>
        <r>
          <rPr>
            <b/>
            <sz val="9"/>
            <color indexed="81"/>
            <rFont val="Tahoma"/>
            <family val="2"/>
          </rPr>
          <t>Martinez, Juan F:</t>
        </r>
        <r>
          <rPr>
            <sz val="9"/>
            <color indexed="81"/>
            <rFont val="Tahoma"/>
            <family val="2"/>
          </rPr>
          <t xml:space="preserve">
https://www.eversource.com/content/residential/about/transmission-distribution/projects/massachusetts-projects/burlington-to-woburn-supply-initiative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tc={DF12FF36-814C-44ED-9E1E-09D151B5D6E6}</author>
    <author>Martinez, Juan F</author>
    <author>tc={53971BBD-BFE9-47C3-BEBD-4FF982DCD4CC}</author>
    <author>tc={25B905CC-FF74-45A5-9084-EB414F944CE2}</author>
    <author>tc={E099EF26-233C-450B-804F-2C69CC40C82E}</author>
  </authors>
  <commentList>
    <comment ref="H15" authorId="0" shapeId="0" xr:uid="{DF12FF36-814C-44ED-9E1E-09D151B5D6E6}">
      <text>
        <t>[Threaded comment]
Your version of Excel allows you to read this threaded comment; however, any edits to it will get removed if the file is opened in a newer version of Excel. Learn more: https://go.microsoft.com/fwlink/?linkid=870924
Comment:
    @Schilling, Jennifer A please add an additional 76M to Reliablity line item for the increase in cost for 5th cable. Probably 30M in 2025 and 36M in 2026</t>
      </text>
    </comment>
    <comment ref="Y24" authorId="1" shapeId="0" xr:uid="{B8DFABA1-5D84-40C1-A55F-C7FF456D8C78}">
      <text>
        <r>
          <rPr>
            <b/>
            <sz val="9"/>
            <color indexed="81"/>
            <rFont val="Tahoma"/>
            <family val="2"/>
          </rPr>
          <t>Martinez, Juan F:</t>
        </r>
        <r>
          <rPr>
            <sz val="9"/>
            <color indexed="81"/>
            <rFont val="Tahoma"/>
            <family val="2"/>
          </rPr>
          <t xml:space="preserve">
https://www.eversource.com/content/residential/about/transmission-distribution/projects/massachusetts-projects/burlington-to-woburn-supply-initiative
</t>
        </r>
      </text>
    </comment>
    <comment ref="C33" authorId="2" shapeId="0" xr:uid="{53971BBD-BFE9-47C3-BEBD-4FF982DCD4CC}">
      <text>
        <t>[Threaded comment]
Your version of Excel allows you to read this threaded comment; however, any edits to it will get removed if the file is opened in a newer version of Excel. Learn more: https://go.microsoft.com/fwlink/?linkid=870924
Comment:
    @Schilling, Jennifer A, please not change to cashflow from moving this project to 2032</t>
      </text>
    </comment>
    <comment ref="C39" authorId="3" shapeId="0" xr:uid="{25B905CC-FF74-45A5-9084-EB414F944CE2}">
      <text>
        <t>[Threaded comment]
Your version of Excel allows you to read this threaded comment; however, any edits to it will get removed if the file is opened in a newer version of Excel. Learn more: https://go.microsoft.com/fwlink/?linkid=870924
Comment:
    @Schilling, Jennifer A please note the changes to Cashflow from moving this project to in-service 2034</t>
      </text>
    </comment>
    <comment ref="D52" authorId="4" shapeId="0" xr:uid="{E099EF26-233C-450B-804F-2C69CC40C82E}">
      <text>
        <t>[Threaded comment]
Your version of Excel allows you to read this threaded comment; however, any edits to it will get removed if the file is opened in a newer version of Excel. Learn more: https://go.microsoft.com/fwlink/?linkid=870924
Comment:
    @Schilling, Jennifer A here are the CIP numbers for all CIP projects only the capital portion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PEER, ERICA R</author>
  </authors>
  <commentList>
    <comment ref="E5" authorId="0" shapeId="0" xr:uid="{D8CB8682-53D6-4040-ABA3-506228A57C91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W-20-690F Rochester 745 D-split - Rev15 1-25-2023</t>
        </r>
      </text>
    </comment>
    <comment ref="E6" authorId="0" shapeId="0" xr:uid="{5F47EF8E-9C4C-4BF4-A3C3-F24BD8CDC967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22-47 Exh. Engineering Panel- 2 (Marion-Fairhaven Revised) </t>
        </r>
      </text>
    </comment>
    <comment ref="E7" authorId="0" shapeId="0" xr:uid="{15B78DCF-F78B-4068-8A21-E78E8A406940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W-20-690A Wing Lane 624 D-split Rev11-1-25-2023</t>
        </r>
      </text>
    </comment>
    <comment ref="E8" authorId="0" shapeId="0" xr:uid="{9C9C6FF4-FD51-41E6-A227-E179E15F74AF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22-47 Exh. Engineering Panel- 2 (Marion-Fairhaven Revised) </t>
        </r>
      </text>
    </comment>
    <comment ref="E9" authorId="0" shapeId="0" xr:uid="{31FC6974-A6EF-4A70-9BD8-1BC83678BF21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22-47 Exh. Engineering Panel- 2 (Marion-Fairhaven Revised) </t>
        </r>
      </text>
    </comment>
    <comment ref="E10" authorId="0" shapeId="0" xr:uid="{67A56812-D57C-4773-9363-C17795DFCB27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W-20-690C Crystal Springs 646 D Split Rev15 1-25-2023</t>
        </r>
      </text>
    </comment>
    <comment ref="E11" authorId="0" shapeId="0" xr:uid="{29980597-96E7-4792-86E9-975499C75050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22-47 Exh. Engineering Panel- 2 (Marion-Fairhaven Revised) </t>
        </r>
      </text>
    </comment>
    <comment ref="E13" authorId="0" shapeId="0" xr:uid="{621B2A80-56FF-4C72-BDC0-3D9E724916FF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All values pushed by 1 year
E-22-2Q Fisher Road_DIST_REV09_05-05-2022 EXT</t>
        </r>
      </text>
    </comment>
    <comment ref="E14" authorId="0" shapeId="0" xr:uid="{B160DFDA-B565-4A4C-917C-41FF4F6D5A12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D.P.U. 22-53 Exhibit Engineering Panel - 2 (Dartmouth-Westport)</t>
        </r>
      </text>
    </comment>
    <comment ref="E15" authorId="0" shapeId="0" xr:uid="{73C42012-FB64-41A1-AC6D-6069E65EA1FF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D.P.U. 22-53 Exhibit Engineering Panel - 2 (Dartmouth-Westport)</t>
        </r>
      </text>
    </comment>
    <comment ref="E17" authorId="0" shapeId="0" xr:uid="{35FB8945-8E2A-4936-84F6-658E3BAEBBCE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E-22-2A Asspnet_DIST_REV4_03-23-2022 1.70b EXT</t>
        </r>
      </text>
    </comment>
    <comment ref="E18" authorId="0" shapeId="0" xr:uid="{9F72AFC4-8B4A-4F86-BB6B-D9119DA98AFE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E-22-2AA Assonet_Mobile Transformer REV0_03-23-2022 1.70b EXT</t>
        </r>
      </text>
    </comment>
    <comment ref="E19" authorId="0" shapeId="0" xr:uid="{80ED0996-56D5-4B4B-ACB8-1E198C06EAF0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D.P.U. 22-51 Exhibit Engineering Panel - 2 (Freetown)</t>
        </r>
      </text>
    </comment>
    <comment ref="E21" authorId="0" shapeId="0" xr:uid="{11467FAF-B266-4C20-A4E0-4A1476D321FA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W-20-690H West Pond Dist. Split - REV08_04-13-22_1.70b EXT</t>
        </r>
      </text>
    </comment>
    <comment ref="I21" authorId="0" shapeId="0" xr:uid="{AC0D554C-A7F4-4BCA-85F9-B0215B0C773A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2022 and 2023 combined</t>
        </r>
      </text>
    </comment>
    <comment ref="E22" authorId="0" shapeId="0" xr:uid="{4BB77B27-1033-4E58-8B70-E6EE0B61718A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D.P.U. 22-54 Exhibit Engineering Panel - 2 (Plymouth) </t>
        </r>
      </text>
    </comment>
    <comment ref="E23" authorId="0" shapeId="0" xr:uid="{D732A4B1-A8FB-45C9-8997-724E71047819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W-20-690L Tremont D-Split - REV4_04-13-22_1.70b EXT</t>
        </r>
      </text>
    </comment>
    <comment ref="E24" authorId="0" shapeId="0" xr:uid="{44FEF416-D925-4D23-A604-D4DDFA3C16EC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D.P.U. 22-54 Exhibit Engineering Panel - 2 (Plymouth) </t>
        </r>
      </text>
    </comment>
    <comment ref="H24" authorId="0" shapeId="0" xr:uid="{9C82BE2A-E028-4A45-9653-5EAF21ED3D8C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Sum of both Trement Dsitribution Upgrade rows shown in engineering panel</t>
        </r>
      </text>
    </comment>
    <comment ref="E25" authorId="0" shapeId="0" xr:uid="{ACB1B032-86F7-48FD-A6F9-1D39B3489EAE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W-20-690N Wareham Dist. REV5_04-15-22_rev 1.70b EXT</t>
        </r>
      </text>
    </comment>
    <comment ref="E26" authorId="0" shapeId="0" xr:uid="{63238ABC-7AA6-47B9-BD62-3A7FF159DBF9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D.P.U. 22-54 Exhibit Engineering Panel - 2 (Plymouth) </t>
        </r>
      </text>
    </comment>
    <comment ref="E27" authorId="0" shapeId="0" xr:uid="{628E8044-A2E5-43B4-93FA-2DAD6468D904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D.P.U. 22-54 Exhibit Engineering Panel - 2 (Plymouth) </t>
        </r>
      </text>
    </comment>
    <comment ref="E28" authorId="0" shapeId="0" xr:uid="{A6E248C3-F346-4989-9B6B-35142A3B0EDF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D.P.U. 22-54 Exhibit Engineering Panel - 2 (Plymouth) </t>
        </r>
      </text>
    </comment>
    <comment ref="E29" authorId="0" shapeId="0" xr:uid="{9E18A9AE-8B2E-4E3C-9602-0A9F27DC82FE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D.P.U. 22-54 Exhibit Engineering Panel - 2 (Plymouth) </t>
        </r>
      </text>
    </comment>
    <comment ref="E32" authorId="0" shapeId="0" xr:uid="{61ADA4FF-CFA0-4C8A-A3CB-37B57909F62E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E-22_2G Blandford 19J_DIST_REV08_03-30-2022 EXT(1)</t>
        </r>
      </text>
    </comment>
    <comment ref="E36" authorId="0" shapeId="0" xr:uid="{10379B93-E76F-4BAD-BCE1-1A2015BDCDA3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CIP Distribution Work - Transmission</t>
        </r>
      </text>
    </comment>
    <comment ref="E37" authorId="0" shapeId="0" xr:uid="{6569E286-3209-4ACD-9086-BA9FB1532AAB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*All costs pushed back 1 year
E-22-2Yd115049 DG Upgrades - Harwich D Station 968 rev #01 EXT</t>
        </r>
      </text>
    </comment>
    <comment ref="P37" authorId="0" shapeId="0" xr:uid="{E85A930A-F4F7-4B74-8904-6B63770173F6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$21M according to CIP Distribution Work- Transmission</t>
        </r>
      </text>
    </comment>
    <comment ref="E38" authorId="0" shapeId="0" xr:uid="{1B835F95-8C3F-4575-8369-F059D683C728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CIP Distribution Work - Transmission</t>
        </r>
      </text>
    </comment>
    <comment ref="E39" authorId="0" shapeId="0" xr:uid="{2CDB5163-A9D6-48B8-87E2-DE003E3261D0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*All costs pushed out 1 year
E-22-2Xd 115049 DG Upgrades - Hatchville D Station 936 rev#01 EXT</t>
        </r>
      </text>
    </comment>
    <comment ref="P39" authorId="0" shapeId="0" xr:uid="{DBB65B1F-717A-4AEE-8FE2-D24C11A9496B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$14M according to "CIP Distribution Work - tranmsission" file</t>
        </r>
      </text>
    </comment>
    <comment ref="E40" authorId="0" shapeId="0" xr:uid="{68CADA4A-9124-4276-9A26-8C64A9C503A1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CIP Distribution Work - Transmission</t>
        </r>
      </text>
    </comment>
    <comment ref="E41" authorId="0" shapeId="0" xr:uid="{40EB9125-8061-4B96-A4D5-8B4BCE057F66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*All costs pushed by 1 year*
Cape Study DG Upgrades Summary</t>
        </r>
      </text>
    </comment>
    <comment ref="P41" authorId="0" shapeId="0" xr:uid="{EDB8F65A-53D9-4E99-80F6-80E2A0740356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38.5M According to CIP Distribution Work- Transmission</t>
        </r>
      </text>
    </comment>
    <comment ref="E42" authorId="0" shapeId="0" xr:uid="{924F0BE4-DB50-4A76-A3D6-5B436135B93A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CIP Distribution Work - Transmission</t>
        </r>
      </text>
    </comment>
    <comment ref="E43" authorId="0" shapeId="0" xr:uid="{1249DB1B-5E5D-46EC-A8C9-FBE1CFF0F764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CIP Distribution Work - Transmission</t>
        </r>
      </text>
    </comment>
    <comment ref="F43" authorId="0" shapeId="0" xr:uid="{BE08BD1C-5BAA-4B97-A15B-86F1AED33F28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Assuming the substation name column is correct, not the project name column, as there is a disconnect. Project name says Otis, Project description says Oak St</t>
        </r>
      </text>
    </comment>
    <comment ref="E46" authorId="0" shapeId="0" xr:uid="{04EAC0B0-84DB-487A-BCF4-4A95363A18C4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CIP Distribution Work - Transmission</t>
        </r>
      </text>
    </comment>
    <comment ref="E47" authorId="0" shapeId="0" xr:uid="{C2B3F762-239F-48DB-977A-397F2E7E158D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*All costs pushed out 1 year*
E-22-2Wd 115049 DG Upgrades - Oak Street D Station 920 rev#01 EXT</t>
        </r>
      </text>
    </comment>
    <comment ref="F47" authorId="0" shapeId="0" xr:uid="{A02276F3-2374-448B-9960-8BB1240D0374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Sum of both "Oak St 920 Substation Upgrade" costs</t>
        </r>
      </text>
    </comment>
    <comment ref="E49" authorId="0" shapeId="0" xr:uid="{2CF39EFE-A2AE-4351-B1F6-B9C5DC025755}">
      <text>
        <r>
          <rPr>
            <b/>
            <sz val="9"/>
            <color indexed="81"/>
            <rFont val="Tahoma"/>
            <family val="2"/>
          </rPr>
          <t>PEER, ERICA R:</t>
        </r>
        <r>
          <rPr>
            <sz val="9"/>
            <color indexed="81"/>
            <rFont val="Tahoma"/>
            <family val="2"/>
          </rPr>
          <t xml:space="preserve">
CIP Distribution Work - Transmission</t>
        </r>
      </text>
    </comment>
  </commentList>
</comments>
</file>

<file path=xl/sharedStrings.xml><?xml version="1.0" encoding="utf-8"?>
<sst xmlns="http://schemas.openxmlformats.org/spreadsheetml/2006/main" count="545" uniqueCount="222">
  <si>
    <t>AMI</t>
  </si>
  <si>
    <t>TOTAL</t>
  </si>
  <si>
    <t>Peak Load &amp; Capacity</t>
  </si>
  <si>
    <t>Basic Business</t>
  </si>
  <si>
    <t>Reliability</t>
  </si>
  <si>
    <t>New Customer</t>
  </si>
  <si>
    <t>DER/CIP*</t>
  </si>
  <si>
    <t>Eversource Solar</t>
  </si>
  <si>
    <t>EV</t>
  </si>
  <si>
    <t>Grid Mod</t>
  </si>
  <si>
    <t>Proposed Plan - Grid Technology</t>
  </si>
  <si>
    <t>Proposed Plan - CIP</t>
  </si>
  <si>
    <t>Proposed Plan - Resiliency</t>
  </si>
  <si>
    <t>Does not Apply to Headroom Sheet</t>
  </si>
  <si>
    <t>Long Range Capital Plan (In-Service from 2025-2029)</t>
  </si>
  <si>
    <t>2025-2029</t>
  </si>
  <si>
    <t>Beyond Long Range Capital Plan (In-Service 2030-2034)</t>
  </si>
  <si>
    <t>2030 to 2034 2034</t>
  </si>
  <si>
    <t>CAPITAL EXPENDITURES</t>
  </si>
  <si>
    <t>Included in DPU 22-22</t>
  </si>
  <si>
    <t>Included in ESMP</t>
  </si>
  <si>
    <t>In-Service Year</t>
  </si>
  <si>
    <t>MAJOR STATION CAPACITY PROJECTS:</t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</si>
  <si>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2021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</si>
  <si>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2022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</si>
  <si>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2023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</si>
  <si>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2024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</si>
  <si>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2025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</si>
  <si>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2026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</si>
  <si>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2027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</si>
  <si>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2028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</si>
  <si>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2029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</si>
  <si>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2030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</si>
  <si>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2031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</si>
  <si>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2032</t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</si>
  <si>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2033</t>
    </r>
    <r>
      <rPr>
        <sz val="11"/>
        <color theme="1"/>
        <rFont val="Calibri"/>
        <family val="2"/>
        <scheme val="minor"/>
      </rPr>
      <t/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</si>
  <si>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2034</t>
    </r>
    <r>
      <rPr>
        <sz val="11"/>
        <color theme="1"/>
        <rFont val="Calibri"/>
        <family val="2"/>
        <scheme val="minor"/>
      </rPr>
      <t/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</si>
  <si>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2035</t>
    </r>
    <r>
      <rPr>
        <sz val="11"/>
        <color theme="1"/>
        <rFont val="Calibri"/>
        <family val="2"/>
        <scheme val="minor"/>
      </rPr>
      <t/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</si>
  <si>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2036</t>
    </r>
    <r>
      <rPr>
        <sz val="11"/>
        <color theme="1"/>
        <rFont val="Calibri"/>
        <family val="2"/>
        <scheme val="minor"/>
      </rPr>
      <t/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</si>
  <si>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2037</t>
    </r>
    <r>
      <rPr>
        <sz val="11"/>
        <color theme="1"/>
        <rFont val="Calibri"/>
        <family val="2"/>
        <scheme val="minor"/>
      </rPr>
      <t/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</si>
  <si>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2038</t>
    </r>
    <r>
      <rPr>
        <sz val="11"/>
        <color theme="1"/>
        <rFont val="Calibri"/>
        <family val="2"/>
        <scheme val="minor"/>
      </rPr>
      <t/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</si>
  <si>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2039</t>
    </r>
    <r>
      <rPr>
        <sz val="11"/>
        <color theme="1"/>
        <rFont val="Calibri"/>
        <family val="2"/>
        <scheme val="minor"/>
      </rPr>
      <t/>
    </r>
  </si>
  <si>
    <r>
      <rPr>
        <u/>
        <sz val="11"/>
        <rFont val="Times New Roman"/>
        <family val="1"/>
      </rPr>
      <t> </t>
    </r>
    <r>
      <rPr>
        <b/>
        <u/>
        <sz val="11"/>
        <rFont val="Times New Roman"/>
        <family val="1"/>
      </rPr>
      <t>2040</t>
    </r>
    <r>
      <rPr>
        <sz val="11"/>
        <color theme="1"/>
        <rFont val="Calibri"/>
        <family val="2"/>
        <scheme val="minor"/>
      </rPr>
      <t/>
    </r>
  </si>
  <si>
    <t>Notes</t>
  </si>
  <si>
    <t>Total Project Cost</t>
  </si>
  <si>
    <t>Digaunto Comments</t>
  </si>
  <si>
    <t>Y</t>
  </si>
  <si>
    <r>
      <rPr>
        <sz val="8"/>
        <rFont val="Times New Roman"/>
        <family val="1"/>
      </rPr>
      <t>Somerville #402 Substation Expansion</t>
    </r>
  </si>
  <si>
    <t>Project Number 20332</t>
  </si>
  <si>
    <t>Clinton 21S Substation Transformer Upgrade</t>
  </si>
  <si>
    <t>Includes 3.18M in 2023 for Clinton 3X replacement completion</t>
  </si>
  <si>
    <t>Franconia Transformer</t>
  </si>
  <si>
    <t>Silver</t>
  </si>
  <si>
    <t>Plainfield</t>
  </si>
  <si>
    <t>N</t>
  </si>
  <si>
    <t>Ludlow - 2nd Transformer</t>
  </si>
  <si>
    <t>Upgrade Medway Station #65</t>
  </si>
  <si>
    <t>Project Number 19314 and 19566 - In Service 2024 as per Project Cost Sheet</t>
  </si>
  <si>
    <t>New East Eagle Substation #131</t>
  </si>
  <si>
    <t>Project Number 13327 and 13328</t>
  </si>
  <si>
    <r>
      <rPr>
        <sz val="8"/>
        <rFont val="Times New Roman"/>
        <family val="1"/>
      </rPr>
      <t>5th Submarine Cable to Martha's Vineyard</t>
    </r>
  </si>
  <si>
    <t>Project Number 21012 - Updated cost as per July Cashflow of $136M</t>
  </si>
  <si>
    <r>
      <t>This is very clearly incorrect - please fix (</t>
    </r>
    <r>
      <rPr>
        <sz val="10"/>
        <color rgb="FFFF0000"/>
        <rFont val="Times New Roman"/>
        <family val="1"/>
      </rPr>
      <t xml:space="preserve">Not sure on the final decision of the Steering Committee; need to discuss </t>
    </r>
    <r>
      <rPr>
        <sz val="10"/>
        <color rgb="FF000000"/>
        <rFont val="Times New Roman"/>
        <family val="1"/>
      </rPr>
      <t>)</t>
    </r>
  </si>
  <si>
    <r>
      <rPr>
        <sz val="8"/>
        <color rgb="FFFF0000"/>
        <rFont val="Times New Roman"/>
        <family val="1"/>
      </rPr>
      <t>Falmouth Tap Substation #924 Transformer Addition</t>
    </r>
  </si>
  <si>
    <t>Project Number 21420; Cost of project is $5M in the Project sheet, increased to match Hilltown</t>
  </si>
  <si>
    <t>Cannot be true - too low (increased to cost but $5M is what is in the Project Sheet - JFM)</t>
  </si>
  <si>
    <t>Bulk Distribution Transformer Additions (2 of 3)</t>
  </si>
  <si>
    <t>Alewife Sta 829; Requires new Switchgear and 2nd floor addition</t>
  </si>
  <si>
    <r>
      <rPr>
        <sz val="8"/>
        <rFont val="Times New Roman"/>
        <family val="1"/>
      </rPr>
      <t>Acton-Maynard Supply Initiatives</t>
    </r>
  </si>
  <si>
    <t>Only includes interim solution of upgrading the subsation, a new substation was added in the ESMP for longer-term solution</t>
  </si>
  <si>
    <t>For two breakers and transformer upgrade? Thought this was $15M; Decreased to be closer to 15M and not 20M</t>
  </si>
  <si>
    <t>2027+</t>
  </si>
  <si>
    <t>Future Targeted BESS Applications (Program)</t>
  </si>
  <si>
    <t>Included 3% escalation; Reduced beginning years to account for increase in Industrial Park and Hyde Park</t>
  </si>
  <si>
    <t>Future Targeted BESS Applications (Hyde Park)</t>
  </si>
  <si>
    <t>Use Previous numbers</t>
  </si>
  <si>
    <t>Future Targeted BESS Applications (Industrial Park)</t>
  </si>
  <si>
    <r>
      <rPr>
        <sz val="8"/>
        <color rgb="FFFF0000"/>
        <rFont val="Times New Roman"/>
        <family val="1"/>
      </rPr>
      <t>New Cambridge #8025 115kV/14kV Substation</t>
    </r>
  </si>
  <si>
    <t xml:space="preserve">Project Number 17305 and 17306; </t>
  </si>
  <si>
    <r>
      <rPr>
        <sz val="8"/>
        <color rgb="FFFF0000"/>
        <rFont val="Times New Roman"/>
        <family val="1"/>
      </rPr>
      <t>Hyde Park - Dorchester Area Supply Initiatives</t>
    </r>
  </si>
  <si>
    <t xml:space="preserve">City of Boston 1 of 6; Use same cost as East Cambridge due to property purchase and the need for 3 transformers from the beginning </t>
  </si>
  <si>
    <r>
      <rPr>
        <sz val="8"/>
        <color rgb="FFFF0000"/>
        <rFont val="Times New Roman"/>
        <family val="1"/>
      </rPr>
      <t>Future Burlington 115kV/14kV Substation</t>
    </r>
  </si>
  <si>
    <t>Public information says in-service 2028</t>
  </si>
  <si>
    <t>Future Hilltown Substation</t>
  </si>
  <si>
    <r>
      <rPr>
        <sz val="8.5"/>
        <color rgb="FFFF0000"/>
        <rFont val="Times New Roman"/>
        <family val="1"/>
      </rPr>
      <t>Beyond 10-Year;</t>
    </r>
    <r>
      <rPr>
        <sz val="8.5"/>
        <rFont val="Times New Roman"/>
        <family val="1"/>
      </rPr>
      <t xml:space="preserve"> Long term solution for the Worthington area of WMA, expected to be in-service after 2029; Use Project 19314 Medway</t>
    </r>
  </si>
  <si>
    <t>Seems low - please increase a bit more even though its in rural place; This only includes two banks and tow sections of switchgear; increasing to $50M</t>
  </si>
  <si>
    <t>Bulk Distribution Transformer Additions (3 of 3)</t>
  </si>
  <si>
    <t>Electric Ave 350</t>
  </si>
  <si>
    <r>
      <rPr>
        <sz val="8"/>
        <color rgb="FFFF0000"/>
        <rFont val="Times New Roman"/>
        <family val="1"/>
      </rPr>
      <t>Future Saxonville or Natick 115/14kV Substatio</t>
    </r>
    <r>
      <rPr>
        <sz val="8.5"/>
        <color rgb="FFFF0000"/>
        <rFont val="Times New Roman"/>
        <family val="1"/>
      </rPr>
      <t>n</t>
    </r>
  </si>
  <si>
    <r>
      <rPr>
        <sz val="8.5"/>
        <color rgb="FFFF0000"/>
        <rFont val="Times New Roman"/>
        <family val="1"/>
      </rPr>
      <t>Also known as ROW 8.</t>
    </r>
    <r>
      <rPr>
        <sz val="8.5"/>
        <rFont val="Times New Roman"/>
        <family val="1"/>
      </rPr>
      <t xml:space="preserve"> Affects Mainly Sherborn Station 274, Framignham Station 240, and Speend St Sta 433;  Used Medway Cost Project 19134</t>
    </r>
  </si>
  <si>
    <t>Crazy low - this is a brand new greenfield station. Please fix; This only includes two banks and tow sections of switchgear; increasing to $50M</t>
  </si>
  <si>
    <r>
      <rPr>
        <sz val="8"/>
        <color rgb="FFFF0000"/>
        <rFont val="Times New Roman"/>
        <family val="1"/>
      </rPr>
      <t>Mystic Station #250 Reliability</t>
    </r>
    <r>
      <rPr>
        <sz val="8.5"/>
        <color rgb="FFFF0000"/>
        <rFont val="Times New Roman"/>
        <family val="1"/>
      </rPr>
      <t xml:space="preserve"> (Charleston/East Boston)</t>
    </r>
  </si>
  <si>
    <t>City of Boston 2 of 6; Used Cambridge with no escalation</t>
  </si>
  <si>
    <t>Bulk Distribution Transformer Additions (1 of 3)</t>
  </si>
  <si>
    <t>Includes Seaport Sta 99</t>
  </si>
  <si>
    <t>Boston Substation Supply Initiative (Allston/Fenway/Brookline)</t>
  </si>
  <si>
    <t>City of Boston 3 of 6 - Labeled as Boston Substation Supply Initiative in ESMP; Used Cambridge with Escalation</t>
  </si>
  <si>
    <r>
      <rPr>
        <sz val="8"/>
        <color rgb="FFFF0000"/>
        <rFont val="Times New Roman"/>
        <family val="1"/>
      </rPr>
      <t>Future Dennis/Brewster 115/23kV Station</t>
    </r>
  </si>
  <si>
    <t>Land Purchase added in 2024</t>
  </si>
  <si>
    <t xml:space="preserve">Future North Acton Area Suppy Initiatives </t>
  </si>
  <si>
    <r>
      <rPr>
        <sz val="8.5"/>
        <color rgb="FFFF0000"/>
        <rFont val="Times New Roman"/>
        <family val="1"/>
      </rPr>
      <t>Beyond 10-Year</t>
    </r>
    <r>
      <rPr>
        <sz val="8.5"/>
        <rFont val="Times New Roman"/>
        <family val="1"/>
      </rPr>
      <t>; Long term solution for the Acton/Carlisle area, included in ESMP under "Future Acton-Maynard Supply Initiatives"; Used East Eagle with Escalation; Land Purchase added to 2027</t>
    </r>
  </si>
  <si>
    <t>This seems low for a brand new substation in Metro West (mostly two banks at the beginnning and station could be open air with Overhead feeders); This will be even simpler than East Eagle which is less than $100M</t>
  </si>
  <si>
    <t>Metro Boston Substation Supply Initiative (Network Station)</t>
  </si>
  <si>
    <t>City of Boston 4 of 6 - Network Substation; Used some East Cambridge with escalation; Land purchase added in 2027</t>
  </si>
  <si>
    <r>
      <rPr>
        <sz val="8"/>
        <color rgb="FFFF0000"/>
        <rFont val="Times New Roman"/>
        <family val="1"/>
      </rPr>
      <t>Boston Substation Supply Initiative</t>
    </r>
    <r>
      <rPr>
        <sz val="8.5"/>
        <color rgb="FFFF0000"/>
        <rFont val="Times New Roman"/>
        <family val="1"/>
      </rPr>
      <t xml:space="preserve"> - (South End - Andrew Square)</t>
    </r>
  </si>
  <si>
    <t>City of Boston 5 of 6 - Labeled as Boston Substation Supply Initiative in ESMP; Land Purchase added to 2024</t>
  </si>
  <si>
    <t>Boston Substation Supply Initiative (South Boston )</t>
  </si>
  <si>
    <t>City of Boston 6 of 6  - Labeled as Boston Substation Supply Initiative in ESMP</t>
  </si>
  <si>
    <t>Future West Framingham Area Supply Initiatives</t>
  </si>
  <si>
    <t>Beyond 10-Year; Land Purchase added to 2027</t>
  </si>
  <si>
    <t xml:space="preserve">Future Waltham Area Supply Initiatives </t>
  </si>
  <si>
    <t>Beyond 10-Year; Resolves Waltham Station 282 and Trapelo Rd Station 450</t>
  </si>
  <si>
    <t>Future Newtown Area Supply Initiatives</t>
  </si>
  <si>
    <r>
      <rPr>
        <sz val="8.5"/>
        <color rgb="FFFF0000"/>
        <rFont val="Times New Roman"/>
        <family val="1"/>
      </rPr>
      <t>Beyond 10-Year;</t>
    </r>
    <r>
      <rPr>
        <sz val="8.5"/>
        <rFont val="Times New Roman"/>
        <family val="1"/>
      </rPr>
      <t xml:space="preserve"> Long term solution for Newtown Substation Capacity and Reliabilty</t>
    </r>
  </si>
  <si>
    <r>
      <rPr>
        <sz val="8"/>
        <rFont val="Times New Roman"/>
        <family val="1"/>
      </rPr>
      <t>Somerville Substation Supply Initiatives</t>
    </r>
  </si>
  <si>
    <t>Origionally in Rate Case, removing from ESMP, this project is very long-term, the Mystic Project Station #10 should address near-term and long-term need</t>
  </si>
  <si>
    <t>2023+</t>
  </si>
  <si>
    <t>EMA - Distribution Line Capaciy - Not Including MV</t>
  </si>
  <si>
    <t>Distribution Enginering Projects for Distribution Line Capacity not Including Marthas Vinenard 5th cable; used Average plus 3% inflation for years after 2028</t>
  </si>
  <si>
    <t>WMA - Distribution Line Capacity</t>
  </si>
  <si>
    <t>Distribution Enginering Projects for Distribution Line Capacity used Average plus 3% inflation for years after 2028</t>
  </si>
  <si>
    <t>Capital Projects - Conjuction with DER</t>
  </si>
  <si>
    <t>Projects 22266, 23207, Tremont Transformer #2, and Rochester Transformer 114</t>
  </si>
  <si>
    <t>Distribution Line Capacity Projects - Substation Related</t>
  </si>
  <si>
    <t>Substation Permanent Transfer for Load Relief</t>
  </si>
  <si>
    <t>East Cambridge Supply Initiatives III</t>
  </si>
  <si>
    <t>Project Number 23204</t>
  </si>
  <si>
    <t>Bell Rock 661 – Assonet 647 34.5kV (D-SS)</t>
  </si>
  <si>
    <t>Used $9M  and the Projection for Assonet from Project Management Assonet Distribution Substation</t>
  </si>
  <si>
    <t>Partridge 2nd Transformer Addition</t>
  </si>
  <si>
    <t>Total By Year</t>
  </si>
  <si>
    <t>In Service 2025-2029</t>
  </si>
  <si>
    <t>In Service 2030-2034</t>
  </si>
  <si>
    <t>In Service 2035+</t>
  </si>
  <si>
    <t>New File</t>
  </si>
  <si>
    <t>LRP</t>
  </si>
  <si>
    <t>Delta</t>
  </si>
  <si>
    <t>Subsation Upgrades</t>
  </si>
  <si>
    <t>2030 to 2034</t>
  </si>
  <si>
    <t>New Substations</t>
  </si>
  <si>
    <t>Area</t>
  </si>
  <si>
    <t>MetroBoston</t>
  </si>
  <si>
    <t>Somerville #402 Substation Expansion</t>
  </si>
  <si>
    <t>WMA</t>
  </si>
  <si>
    <t>Project is Paused step load withdrew while forecast was being developed; keeping in 2026 for now until new forecast is developed</t>
  </si>
  <si>
    <t>MetroWest</t>
  </si>
  <si>
    <t>SEMA</t>
  </si>
  <si>
    <t>5th Submarine Cable to Martha's Vineyard</t>
  </si>
  <si>
    <r>
      <t>This is very clearly incorrect - please fix (</t>
    </r>
    <r>
      <rPr>
        <sz val="10"/>
        <color rgb="FFFF0000"/>
        <rFont val="Times New Roman"/>
        <family val="1"/>
      </rPr>
      <t xml:space="preserve">Modified to match the latest Cashflow for July 2023 </t>
    </r>
    <r>
      <rPr>
        <sz val="10"/>
        <color rgb="FF000000"/>
        <rFont val="Times New Roman"/>
        <family val="1"/>
      </rPr>
      <t>)</t>
    </r>
  </si>
  <si>
    <t>Falmouth Tap Substation #924 Transformer Addition</t>
  </si>
  <si>
    <t>Acton-Maynard Supply Initiatives</t>
  </si>
  <si>
    <t>New Cambridge #8025 115kV/14kV Substation</t>
  </si>
  <si>
    <t>Hyde Park - Dorchester Area Supply Initiatives</t>
  </si>
  <si>
    <t>Future Burlington 115kV/14kV Substation</t>
  </si>
  <si>
    <t>Future Hilltown Substation (Worthington)</t>
  </si>
  <si>
    <t>Future Saxonville or Natick 115/14kV Substation</t>
  </si>
  <si>
    <t>Mystic Station #250 Reliability (Charleston/East Boston)</t>
  </si>
  <si>
    <t>Future Dennis/Brewster 115/23kV Station</t>
  </si>
  <si>
    <t>MAJOR CIP PROJECTS - 
Distribution Capital Cost Only - Does not include DER Portion</t>
  </si>
  <si>
    <t>Marion-Fairhaven</t>
  </si>
  <si>
    <t>Dartmouth- Westport</t>
  </si>
  <si>
    <t>Freetown</t>
  </si>
  <si>
    <t>Plymouth</t>
  </si>
  <si>
    <t>Plainfield-Blandford</t>
  </si>
  <si>
    <t>Cape</t>
  </si>
  <si>
    <t>East Freetown</t>
  </si>
  <si>
    <t>Whately-Deerfield</t>
  </si>
  <si>
    <t>Berkshire</t>
  </si>
  <si>
    <t>Maynard</t>
  </si>
  <si>
    <t>Southwick</t>
  </si>
  <si>
    <t>Walpole</t>
  </si>
  <si>
    <t>DRAFT</t>
  </si>
  <si>
    <t>Group</t>
  </si>
  <si>
    <t>Type</t>
  </si>
  <si>
    <t>Project</t>
  </si>
  <si>
    <t>Subtype</t>
  </si>
  <si>
    <t>CIP distribution work</t>
  </si>
  <si>
    <t>Adjusted CIP Costs</t>
  </si>
  <si>
    <t>Single cost</t>
  </si>
  <si>
    <t>Total</t>
  </si>
  <si>
    <t>Comments</t>
  </si>
  <si>
    <t>Marion- Fairhaven</t>
  </si>
  <si>
    <t>DER</t>
  </si>
  <si>
    <t>Rochester</t>
  </si>
  <si>
    <t>D SS</t>
  </si>
  <si>
    <t>Missing</t>
  </si>
  <si>
    <t>D line</t>
  </si>
  <si>
    <t>Wing Lane</t>
  </si>
  <si>
    <t>Arsene</t>
  </si>
  <si>
    <t>Crystal Spring</t>
  </si>
  <si>
    <t>Dist</t>
  </si>
  <si>
    <t>Darmouth- Westport</t>
  </si>
  <si>
    <t>Fisher Road</t>
  </si>
  <si>
    <t>Cross Road</t>
  </si>
  <si>
    <t xml:space="preserve">DER </t>
  </si>
  <si>
    <t>Assonet</t>
  </si>
  <si>
    <t>Mobile</t>
  </si>
  <si>
    <t>West Pond</t>
  </si>
  <si>
    <t>Tremont</t>
  </si>
  <si>
    <t>Wareham</t>
  </si>
  <si>
    <t>Valley</t>
  </si>
  <si>
    <t>Brook St</t>
  </si>
  <si>
    <t>Kingston</t>
  </si>
  <si>
    <t>Manomet</t>
  </si>
  <si>
    <t>Blandford</t>
  </si>
  <si>
    <t>The number filed with the DPU (#F57) is far less than the sum of most recent estimates (#O57)</t>
  </si>
  <si>
    <t>Falmouth</t>
  </si>
  <si>
    <t>Harwich</t>
  </si>
  <si>
    <t>Hatchville</t>
  </si>
  <si>
    <t>Hyannis Junction</t>
  </si>
  <si>
    <t>Otis</t>
  </si>
  <si>
    <t>Sandwich</t>
  </si>
  <si>
    <t>Oak Street</t>
  </si>
  <si>
    <t>Mashpee</t>
  </si>
  <si>
    <t>DER/CIP</t>
  </si>
  <si>
    <t xml:space="preserve"> $                        39,200,000 </t>
  </si>
  <si>
    <t>Whately Deerfield</t>
  </si>
  <si>
    <t xml:space="preserve"> $                        69,965,000 </t>
  </si>
  <si>
    <t>$ millions</t>
  </si>
  <si>
    <t>Eversource Energy</t>
  </si>
  <si>
    <t>MA ESMP</t>
  </si>
  <si>
    <t xml:space="preserve">10-year Capital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</si>
</sst>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"/>
    <numFmt numFmtId="166" formatCode="\$0.00"/>
    <numFmt numFmtId="167" formatCode="&quot;$&quot;#,##0"/>
    <numFmt numFmtId="168" formatCode="\$0.0"/>
    <numFmt numFmtId="169" formatCode="_(&quot;$&quot;* #,##0_);_(&quot;$&quot;* \(#,##0\);_(&quot;$&quot;* &quot;-&quot;??_);_(@_)"/>
    <numFmt numFmtId="170" formatCode="_(&quot;$&quot;* #,##0.0_);_(&quot;$&quot;* \(#,##0.0\);_(&quot;$&quot;* &quot;-&quot;??_);_(@_)"/>
    <numFmt numFmtId="172" formatCode="&quot;$&quot;#,##0.0_);[Red]\(&quot;$&quot;#,##0.0\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b/>
      <u/>
      <sz val="8"/>
      <name val="Times New Roman"/>
      <family val="1"/>
    </font>
    <font>
      <sz val="11"/>
      <color rgb="FF000000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2"/>
    </font>
    <font>
      <b/>
      <sz val="8.5"/>
      <name val="Times New Roman"/>
    </font>
    <font>
      <sz val="8"/>
      <name val="Times New Roman"/>
      <family val="1"/>
    </font>
    <font>
      <b/>
      <sz val="8.5"/>
      <name val="Times New Roman"/>
      <family val="1"/>
    </font>
    <font>
      <sz val="8.5"/>
      <color rgb="FFFF0000"/>
      <name val="Times New Roman"/>
      <family val="1"/>
    </font>
    <font>
      <sz val="8.5"/>
      <name val="Times New Roman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8.5"/>
      <name val="Times New Roman"/>
      <family val="1"/>
    </font>
    <font>
      <sz val="8"/>
      <color rgb="FF0070C0"/>
      <name val="Times New Roman"/>
      <family val="2"/>
    </font>
    <font>
      <sz val="8.5"/>
      <color rgb="FF000000"/>
      <name val="Times New Roman"/>
      <family val="1"/>
    </font>
    <font>
      <b/>
      <sz val="11"/>
      <color rgb="FF000000"/>
      <name val="Times New Roman"/>
      <family val="2"/>
    </font>
    <font>
      <b/>
      <sz val="8.5"/>
      <color rgb="FF000000"/>
      <name val="Times New Roman"/>
      <family val="2"/>
    </font>
    <font>
      <b/>
      <sz val="12"/>
      <color rgb="FF000000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theme="9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2"/>
      <charset val="204"/>
    </font>
    <font>
      <b/>
      <sz val="14"/>
      <color rgb="FFFF0000"/>
      <name val="Times New Roman"/>
      <family val="1"/>
    </font>
    <font>
      <sz val="8"/>
      <color rgb="FFFF0000"/>
      <name val="Times New Roman"/>
      <family val="2"/>
    </font>
    <font>
      <sz val="9"/>
      <color rgb="FF000000"/>
      <name val="Times New Roman"/>
      <family val="2"/>
      <charset val="204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3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7">
    <xf numFmtId="0" fontId="0" fillId="0" borderId="0" xfId="0"/>
    <xf numFmtId="0" fontId="4" fillId="0" borderId="0" xfId="2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0" borderId="0" xfId="2" applyFont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5" fillId="4" borderId="0" xfId="2" applyFont="1" applyFill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2" applyAlignment="1">
      <alignment vertical="center" wrapText="1"/>
    </xf>
    <xf numFmtId="0" fontId="6" fillId="5" borderId="0" xfId="2" applyFont="1" applyFill="1" applyAlignment="1">
      <alignment horizontal="center" vertical="center" wrapText="1"/>
    </xf>
    <xf numFmtId="0" fontId="5" fillId="6" borderId="0" xfId="2" applyFont="1" applyFill="1" applyAlignment="1">
      <alignment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 wrapText="1"/>
    </xf>
    <xf numFmtId="0" fontId="11" fillId="7" borderId="3" xfId="2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1" fontId="13" fillId="0" borderId="5" xfId="2" applyNumberFormat="1" applyFont="1" applyBorder="1" applyAlignment="1">
      <alignment horizontal="center" vertical="center" shrinkToFit="1"/>
    </xf>
    <xf numFmtId="1" fontId="13" fillId="0" borderId="6" xfId="2" applyNumberFormat="1" applyFont="1" applyBorder="1" applyAlignment="1">
      <alignment horizontal="center" vertical="center" shrinkToFit="1"/>
    </xf>
    <xf numFmtId="1" fontId="14" fillId="4" borderId="6" xfId="2" applyNumberFormat="1" applyFont="1" applyFill="1" applyBorder="1" applyAlignment="1">
      <alignment horizontal="center" vertical="center" shrinkToFit="1"/>
    </xf>
    <xf numFmtId="0" fontId="15" fillId="4" borderId="6" xfId="2" applyFont="1" applyFill="1" applyBorder="1" applyAlignment="1">
      <alignment vertical="center" wrapText="1"/>
    </xf>
    <xf numFmtId="165" fontId="13" fillId="0" borderId="6" xfId="2" applyNumberFormat="1" applyFont="1" applyBorder="1" applyAlignment="1">
      <alignment horizontal="center" vertical="center" shrinkToFit="1"/>
    </xf>
    <xf numFmtId="165" fontId="13" fillId="7" borderId="6" xfId="2" applyNumberFormat="1" applyFont="1" applyFill="1" applyBorder="1" applyAlignment="1">
      <alignment horizontal="center" vertical="center" shrinkToFit="1"/>
    </xf>
    <xf numFmtId="165" fontId="13" fillId="0" borderId="7" xfId="2" applyNumberFormat="1" applyFont="1" applyBorder="1" applyAlignment="1">
      <alignment horizontal="center" vertical="center" shrinkToFit="1"/>
    </xf>
    <xf numFmtId="0" fontId="17" fillId="7" borderId="5" xfId="2" applyFont="1" applyFill="1" applyBorder="1" applyAlignment="1">
      <alignment vertical="center" wrapText="1"/>
    </xf>
    <xf numFmtId="165" fontId="5" fillId="0" borderId="7" xfId="2" applyNumberFormat="1" applyFont="1" applyBorder="1" applyAlignment="1">
      <alignment horizontal="center" vertical="center"/>
    </xf>
    <xf numFmtId="1" fontId="14" fillId="0" borderId="6" xfId="2" applyNumberFormat="1" applyFont="1" applyBorder="1" applyAlignment="1">
      <alignment horizontal="center" vertical="center" shrinkToFit="1"/>
    </xf>
    <xf numFmtId="0" fontId="17" fillId="4" borderId="6" xfId="2" applyFont="1" applyFill="1" applyBorder="1" applyAlignment="1">
      <alignment vertical="center" wrapText="1"/>
    </xf>
    <xf numFmtId="165" fontId="13" fillId="5" borderId="6" xfId="2" applyNumberFormat="1" applyFont="1" applyFill="1" applyBorder="1" applyAlignment="1">
      <alignment horizontal="center" vertical="center" shrinkToFit="1"/>
    </xf>
    <xf numFmtId="0" fontId="17" fillId="0" borderId="5" xfId="2" applyFont="1" applyBorder="1" applyAlignment="1">
      <alignment vertical="center" wrapText="1"/>
    </xf>
    <xf numFmtId="165" fontId="4" fillId="0" borderId="6" xfId="2" applyNumberFormat="1" applyBorder="1" applyAlignment="1">
      <alignment horizontal="center" vertical="center" wrapText="1"/>
    </xf>
    <xf numFmtId="165" fontId="4" fillId="0" borderId="6" xfId="2" applyNumberFormat="1" applyBorder="1" applyAlignment="1">
      <alignment horizontal="left" vertical="center"/>
    </xf>
    <xf numFmtId="0" fontId="15" fillId="0" borderId="5" xfId="2" applyFont="1" applyBorder="1" applyAlignment="1">
      <alignment vertical="center" wrapText="1"/>
    </xf>
    <xf numFmtId="1" fontId="13" fillId="5" borderId="5" xfId="2" applyNumberFormat="1" applyFont="1" applyFill="1" applyBorder="1" applyAlignment="1">
      <alignment horizontal="center" vertical="center" shrinkToFit="1"/>
    </xf>
    <xf numFmtId="0" fontId="16" fillId="4" borderId="6" xfId="2" applyFont="1" applyFill="1" applyBorder="1" applyAlignment="1">
      <alignment vertical="center" wrapText="1"/>
    </xf>
    <xf numFmtId="0" fontId="18" fillId="4" borderId="6" xfId="2" applyFont="1" applyFill="1" applyBorder="1" applyAlignment="1">
      <alignment vertical="center" wrapText="1"/>
    </xf>
    <xf numFmtId="0" fontId="5" fillId="7" borderId="5" xfId="2" applyFont="1" applyFill="1" applyBorder="1" applyAlignment="1">
      <alignment horizontal="left" vertical="center"/>
    </xf>
    <xf numFmtId="0" fontId="19" fillId="4" borderId="6" xfId="2" applyFont="1" applyFill="1" applyBorder="1" applyAlignment="1">
      <alignment vertical="center" wrapText="1"/>
    </xf>
    <xf numFmtId="0" fontId="5" fillId="0" borderId="0" xfId="2" applyFont="1" applyAlignment="1">
      <alignment horizontal="left" vertical="center"/>
    </xf>
    <xf numFmtId="0" fontId="22" fillId="0" borderId="5" xfId="2" applyFont="1" applyBorder="1" applyAlignment="1">
      <alignment vertical="center" wrapText="1"/>
    </xf>
    <xf numFmtId="1" fontId="23" fillId="0" borderId="6" xfId="2" applyNumberFormat="1" applyFont="1" applyBorder="1" applyAlignment="1">
      <alignment horizontal="center" vertical="center" shrinkToFit="1"/>
    </xf>
    <xf numFmtId="0" fontId="22" fillId="4" borderId="6" xfId="2" applyFont="1" applyFill="1" applyBorder="1" applyAlignment="1">
      <alignment vertical="center" wrapText="1"/>
    </xf>
    <xf numFmtId="165" fontId="13" fillId="5" borderId="7" xfId="2" applyNumberFormat="1" applyFont="1" applyFill="1" applyBorder="1" applyAlignment="1">
      <alignment horizontal="center" vertical="center" shrinkToFit="1"/>
    </xf>
    <xf numFmtId="0" fontId="22" fillId="0" borderId="5" xfId="2" applyFont="1" applyBorder="1" applyAlignment="1">
      <alignment vertical="center"/>
    </xf>
    <xf numFmtId="1" fontId="14" fillId="6" borderId="6" xfId="2" applyNumberFormat="1" applyFont="1" applyFill="1" applyBorder="1" applyAlignment="1">
      <alignment horizontal="center" vertical="center" shrinkToFit="1"/>
    </xf>
    <xf numFmtId="0" fontId="18" fillId="6" borderId="6" xfId="2" applyFont="1" applyFill="1" applyBorder="1" applyAlignment="1">
      <alignment vertical="center" wrapText="1"/>
    </xf>
    <xf numFmtId="0" fontId="16" fillId="6" borderId="6" xfId="2" applyFont="1" applyFill="1" applyBorder="1" applyAlignment="1">
      <alignment vertical="center" wrapText="1"/>
    </xf>
    <xf numFmtId="0" fontId="21" fillId="0" borderId="6" xfId="2" applyFont="1" applyBorder="1" applyAlignment="1">
      <alignment vertical="center" wrapText="1"/>
    </xf>
    <xf numFmtId="0" fontId="18" fillId="0" borderId="6" xfId="2" applyFont="1" applyBorder="1" applyAlignment="1">
      <alignment vertical="center" wrapText="1"/>
    </xf>
    <xf numFmtId="0" fontId="24" fillId="0" borderId="6" xfId="2" applyFont="1" applyBorder="1" applyAlignment="1">
      <alignment vertical="center" wrapText="1"/>
    </xf>
    <xf numFmtId="0" fontId="22" fillId="0" borderId="6" xfId="2" applyFont="1" applyBorder="1" applyAlignment="1">
      <alignment vertical="center" wrapText="1"/>
    </xf>
    <xf numFmtId="0" fontId="19" fillId="0" borderId="6" xfId="2" applyFont="1" applyBorder="1" applyAlignment="1">
      <alignment vertical="center" wrapText="1"/>
    </xf>
    <xf numFmtId="165" fontId="17" fillId="0" borderId="6" xfId="2" applyNumberFormat="1" applyFont="1" applyBorder="1" applyAlignment="1">
      <alignment vertical="center" wrapText="1"/>
    </xf>
    <xf numFmtId="0" fontId="17" fillId="0" borderId="6" xfId="2" applyFont="1" applyBorder="1" applyAlignment="1">
      <alignment vertical="center" wrapText="1"/>
    </xf>
    <xf numFmtId="165" fontId="4" fillId="5" borderId="6" xfId="2" applyNumberFormat="1" applyFill="1" applyBorder="1" applyAlignment="1">
      <alignment horizontal="center" vertical="center" wrapText="1"/>
    </xf>
    <xf numFmtId="166" fontId="13" fillId="0" borderId="6" xfId="2" applyNumberFormat="1" applyFont="1" applyBorder="1" applyAlignment="1">
      <alignment horizontal="center" vertical="center" shrinkToFit="1"/>
    </xf>
    <xf numFmtId="166" fontId="13" fillId="0" borderId="7" xfId="2" applyNumberFormat="1" applyFont="1" applyBorder="1" applyAlignment="1">
      <alignment horizontal="center" vertical="center" shrinkToFit="1"/>
    </xf>
    <xf numFmtId="166" fontId="13" fillId="5" borderId="6" xfId="2" applyNumberFormat="1" applyFont="1" applyFill="1" applyBorder="1" applyAlignment="1">
      <alignment horizontal="center" vertical="center" shrinkToFit="1"/>
    </xf>
    <xf numFmtId="0" fontId="4" fillId="0" borderId="6" xfId="2" applyBorder="1" applyAlignment="1">
      <alignment horizontal="center" vertical="center" wrapText="1"/>
    </xf>
    <xf numFmtId="0" fontId="15" fillId="0" borderId="9" xfId="2" applyFont="1" applyBorder="1" applyAlignment="1">
      <alignment vertical="center" wrapText="1"/>
    </xf>
    <xf numFmtId="165" fontId="25" fillId="0" borderId="9" xfId="2" applyNumberFormat="1" applyFont="1" applyBorder="1" applyAlignment="1">
      <alignment horizontal="center" vertical="center" shrinkToFit="1"/>
    </xf>
    <xf numFmtId="165" fontId="25" fillId="0" borderId="10" xfId="2" applyNumberFormat="1" applyFont="1" applyBorder="1" applyAlignment="1">
      <alignment horizontal="center" vertical="center" shrinkToFit="1"/>
    </xf>
    <xf numFmtId="0" fontId="4" fillId="0" borderId="8" xfId="2" applyBorder="1" applyAlignment="1">
      <alignment horizontal="left" vertical="center" wrapText="1"/>
    </xf>
    <xf numFmtId="167" fontId="8" fillId="0" borderId="10" xfId="2" applyNumberFormat="1" applyFont="1" applyBorder="1" applyAlignment="1">
      <alignment horizontal="center" vertical="center"/>
    </xf>
    <xf numFmtId="0" fontId="4" fillId="0" borderId="0" xfId="2" applyAlignment="1">
      <alignment horizontal="left" vertical="center" wrapText="1"/>
    </xf>
    <xf numFmtId="0" fontId="15" fillId="0" borderId="0" xfId="2" applyFont="1" applyAlignment="1">
      <alignment horizontal="right" vertical="center" wrapText="1"/>
    </xf>
    <xf numFmtId="168" fontId="26" fillId="0" borderId="0" xfId="2" applyNumberFormat="1" applyFont="1" applyAlignment="1">
      <alignment horizontal="left" vertical="center" shrinkToFit="1"/>
    </xf>
    <xf numFmtId="166" fontId="26" fillId="0" borderId="0" xfId="2" applyNumberFormat="1" applyFont="1" applyAlignment="1">
      <alignment horizontal="left" vertical="center" shrinkToFit="1"/>
    </xf>
    <xf numFmtId="168" fontId="4" fillId="0" borderId="0" xfId="2" applyNumberFormat="1" applyAlignment="1">
      <alignment horizontal="left" vertical="center"/>
    </xf>
    <xf numFmtId="0" fontId="27" fillId="0" borderId="0" xfId="2" applyFont="1" applyAlignment="1">
      <alignment horizontal="left" vertical="center"/>
    </xf>
    <xf numFmtId="168" fontId="26" fillId="8" borderId="0" xfId="2" applyNumberFormat="1" applyFont="1" applyFill="1" applyAlignment="1">
      <alignment horizontal="left" vertical="center" shrinkToFit="1"/>
    </xf>
    <xf numFmtId="166" fontId="26" fillId="8" borderId="0" xfId="2" applyNumberFormat="1" applyFont="1" applyFill="1" applyAlignment="1">
      <alignment horizontal="left" vertical="center" shrinkToFit="1"/>
    </xf>
    <xf numFmtId="168" fontId="4" fillId="8" borderId="0" xfId="2" applyNumberFormat="1" applyFill="1" applyAlignment="1">
      <alignment horizontal="left" vertical="center"/>
    </xf>
    <xf numFmtId="44" fontId="0" fillId="0" borderId="0" xfId="1" applyFont="1"/>
    <xf numFmtId="0" fontId="0" fillId="0" borderId="11" xfId="0" applyBorder="1"/>
    <xf numFmtId="0" fontId="0" fillId="0" borderId="12" xfId="0" applyBorder="1"/>
    <xf numFmtId="44" fontId="0" fillId="0" borderId="13" xfId="1" applyFont="1" applyBorder="1"/>
    <xf numFmtId="44" fontId="0" fillId="5" borderId="14" xfId="1" applyFont="1" applyFill="1" applyBorder="1"/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/>
    <xf numFmtId="169" fontId="0" fillId="0" borderId="18" xfId="1" applyNumberFormat="1" applyFont="1" applyFill="1" applyBorder="1"/>
    <xf numFmtId="169" fontId="0" fillId="5" borderId="19" xfId="1" applyNumberFormat="1" applyFont="1" applyFill="1" applyBorder="1"/>
    <xf numFmtId="169" fontId="0" fillId="0" borderId="20" xfId="1" applyNumberFormat="1" applyFont="1" applyBorder="1"/>
    <xf numFmtId="169" fontId="0" fillId="0" borderId="16" xfId="1" applyNumberFormat="1" applyFont="1" applyBorder="1"/>
    <xf numFmtId="0" fontId="0" fillId="10" borderId="0" xfId="0" applyFill="1"/>
    <xf numFmtId="0" fontId="0" fillId="0" borderId="21" xfId="0" applyBorder="1"/>
    <xf numFmtId="169" fontId="0" fillId="0" borderId="22" xfId="1" applyNumberFormat="1" applyFont="1" applyFill="1" applyBorder="1"/>
    <xf numFmtId="169" fontId="0" fillId="5" borderId="23" xfId="1" applyNumberFormat="1" applyFont="1" applyFill="1" applyBorder="1"/>
    <xf numFmtId="169" fontId="3" fillId="0" borderId="24" xfId="1" applyNumberFormat="1" applyFont="1" applyBorder="1"/>
    <xf numFmtId="169" fontId="0" fillId="0" borderId="6" xfId="1" applyNumberFormat="1" applyFont="1" applyBorder="1"/>
    <xf numFmtId="0" fontId="0" fillId="0" borderId="6" xfId="0" applyBorder="1" applyAlignment="1">
      <alignment horizontal="center" vertical="center"/>
    </xf>
    <xf numFmtId="0" fontId="3" fillId="0" borderId="17" xfId="0" applyFont="1" applyBorder="1"/>
    <xf numFmtId="169" fontId="3" fillId="0" borderId="18" xfId="1" applyNumberFormat="1" applyFont="1" applyFill="1" applyBorder="1"/>
    <xf numFmtId="169" fontId="3" fillId="5" borderId="19" xfId="1" applyNumberFormat="1" applyFont="1" applyFill="1" applyBorder="1"/>
    <xf numFmtId="169" fontId="3" fillId="0" borderId="20" xfId="1" applyNumberFormat="1" applyFont="1" applyBorder="1"/>
    <xf numFmtId="169" fontId="3" fillId="0" borderId="16" xfId="1" applyNumberFormat="1" applyFont="1" applyBorder="1"/>
    <xf numFmtId="169" fontId="3" fillId="5" borderId="16" xfId="1" applyNumberFormat="1" applyFont="1" applyFill="1" applyBorder="1"/>
    <xf numFmtId="0" fontId="0" fillId="0" borderId="29" xfId="0" applyBorder="1"/>
    <xf numFmtId="169" fontId="0" fillId="0" borderId="30" xfId="1" applyNumberFormat="1" applyFont="1" applyFill="1" applyBorder="1"/>
    <xf numFmtId="169" fontId="0" fillId="5" borderId="31" xfId="1" applyNumberFormat="1" applyFont="1" applyFill="1" applyBorder="1"/>
    <xf numFmtId="169" fontId="3" fillId="0" borderId="32" xfId="1" applyNumberFormat="1" applyFont="1" applyBorder="1"/>
    <xf numFmtId="169" fontId="0" fillId="0" borderId="3" xfId="1" applyNumberFormat="1" applyFont="1" applyBorder="1"/>
    <xf numFmtId="169" fontId="0" fillId="0" borderId="3" xfId="1" applyNumberFormat="1" applyFont="1" applyFill="1" applyBorder="1"/>
    <xf numFmtId="169" fontId="0" fillId="0" borderId="6" xfId="1" applyNumberFormat="1" applyFont="1" applyFill="1" applyBorder="1"/>
    <xf numFmtId="0" fontId="0" fillId="0" borderId="16" xfId="0" applyBorder="1" applyAlignment="1">
      <alignment horizontal="center" vertical="center"/>
    </xf>
    <xf numFmtId="0" fontId="0" fillId="0" borderId="34" xfId="0" applyBorder="1"/>
    <xf numFmtId="169" fontId="3" fillId="0" borderId="35" xfId="1" applyNumberFormat="1" applyFont="1" applyFill="1" applyBorder="1"/>
    <xf numFmtId="169" fontId="0" fillId="5" borderId="36" xfId="1" applyNumberFormat="1" applyFont="1" applyFill="1" applyBorder="1"/>
    <xf numFmtId="169" fontId="3" fillId="0" borderId="33" xfId="1" applyNumberFormat="1" applyFont="1" applyBorder="1"/>
    <xf numFmtId="169" fontId="3" fillId="5" borderId="33" xfId="1" applyNumberFormat="1" applyFont="1" applyFill="1" applyBorder="1"/>
    <xf numFmtId="169" fontId="3" fillId="0" borderId="32" xfId="1" applyNumberFormat="1" applyFont="1" applyFill="1" applyBorder="1"/>
    <xf numFmtId="169" fontId="3" fillId="0" borderId="24" xfId="1" applyNumberFormat="1" applyFont="1" applyFill="1" applyBorder="1"/>
    <xf numFmtId="44" fontId="0" fillId="0" borderId="6" xfId="1" applyFont="1" applyBorder="1"/>
    <xf numFmtId="0" fontId="0" fillId="10" borderId="21" xfId="0" applyFill="1" applyBorder="1"/>
    <xf numFmtId="169" fontId="3" fillId="10" borderId="24" xfId="1" applyNumberFormat="1" applyFont="1" applyFill="1" applyBorder="1"/>
    <xf numFmtId="169" fontId="0" fillId="10" borderId="6" xfId="1" applyNumberFormat="1" applyFont="1" applyFill="1" applyBorder="1"/>
    <xf numFmtId="169" fontId="3" fillId="10" borderId="20" xfId="1" applyNumberFormat="1" applyFont="1" applyFill="1" applyBorder="1"/>
    <xf numFmtId="169" fontId="3" fillId="10" borderId="16" xfId="1" applyNumberFormat="1" applyFont="1" applyFill="1" applyBorder="1"/>
    <xf numFmtId="44" fontId="0" fillId="0" borderId="32" xfId="1" applyFont="1" applyBorder="1"/>
    <xf numFmtId="44" fontId="0" fillId="0" borderId="3" xfId="1" applyFont="1" applyBorder="1"/>
    <xf numFmtId="44" fontId="0" fillId="10" borderId="24" xfId="1" applyFont="1" applyFill="1" applyBorder="1"/>
    <xf numFmtId="44" fontId="0" fillId="10" borderId="6" xfId="1" applyFont="1" applyFill="1" applyBorder="1"/>
    <xf numFmtId="0" fontId="3" fillId="10" borderId="17" xfId="0" applyFont="1" applyFill="1" applyBorder="1"/>
    <xf numFmtId="169" fontId="3" fillId="0" borderId="1" xfId="1" applyNumberFormat="1" applyFont="1" applyFill="1" applyBorder="1"/>
    <xf numFmtId="44" fontId="3" fillId="10" borderId="20" xfId="1" applyFont="1" applyFill="1" applyBorder="1"/>
    <xf numFmtId="44" fontId="3" fillId="5" borderId="16" xfId="1" applyFont="1" applyFill="1" applyBorder="1"/>
    <xf numFmtId="0" fontId="0" fillId="0" borderId="3" xfId="0" applyBorder="1"/>
    <xf numFmtId="169" fontId="0" fillId="0" borderId="29" xfId="1" applyNumberFormat="1" applyFont="1" applyFill="1" applyBorder="1"/>
    <xf numFmtId="44" fontId="0" fillId="5" borderId="31" xfId="1" applyFont="1" applyFill="1" applyBorder="1"/>
    <xf numFmtId="44" fontId="0" fillId="0" borderId="32" xfId="1" applyFont="1" applyFill="1" applyBorder="1"/>
    <xf numFmtId="44" fontId="0" fillId="0" borderId="3" xfId="1" applyFont="1" applyFill="1" applyBorder="1"/>
    <xf numFmtId="0" fontId="0" fillId="0" borderId="6" xfId="0" applyBorder="1"/>
    <xf numFmtId="169" fontId="0" fillId="0" borderId="21" xfId="1" applyNumberFormat="1" applyFont="1" applyBorder="1"/>
    <xf numFmtId="169" fontId="0" fillId="0" borderId="24" xfId="1" applyNumberFormat="1" applyFont="1" applyBorder="1"/>
    <xf numFmtId="169" fontId="0" fillId="9" borderId="21" xfId="1" applyNumberFormat="1" applyFont="1" applyFill="1" applyBorder="1"/>
    <xf numFmtId="169" fontId="2" fillId="0" borderId="24" xfId="1" applyNumberFormat="1" applyFont="1" applyBorder="1"/>
    <xf numFmtId="169" fontId="0" fillId="9" borderId="6" xfId="1" applyNumberFormat="1" applyFont="1" applyFill="1" applyBorder="1"/>
    <xf numFmtId="44" fontId="0" fillId="9" borderId="21" xfId="1" applyFont="1" applyFill="1" applyBorder="1"/>
    <xf numFmtId="44" fontId="0" fillId="0" borderId="21" xfId="1" applyFont="1" applyBorder="1"/>
    <xf numFmtId="0" fontId="0" fillId="0" borderId="9" xfId="0" applyBorder="1"/>
    <xf numFmtId="169" fontId="0" fillId="0" borderId="41" xfId="1" applyNumberFormat="1" applyFont="1" applyBorder="1"/>
    <xf numFmtId="169" fontId="0" fillId="5" borderId="42" xfId="1" applyNumberFormat="1" applyFont="1" applyFill="1" applyBorder="1"/>
    <xf numFmtId="169" fontId="0" fillId="0" borderId="27" xfId="1" applyNumberFormat="1" applyFont="1" applyBorder="1"/>
    <xf numFmtId="169" fontId="0" fillId="0" borderId="9" xfId="1" applyNumberFormat="1" applyFont="1" applyBorder="1"/>
    <xf numFmtId="0" fontId="3" fillId="0" borderId="43" xfId="0" applyFont="1" applyBorder="1"/>
    <xf numFmtId="169" fontId="3" fillId="0" borderId="38" xfId="1" applyNumberFormat="1" applyFont="1" applyBorder="1"/>
    <xf numFmtId="169" fontId="3" fillId="5" borderId="44" xfId="1" applyNumberFormat="1" applyFont="1" applyFill="1" applyBorder="1"/>
    <xf numFmtId="169" fontId="3" fillId="0" borderId="39" xfId="1" applyNumberFormat="1" applyFont="1" applyBorder="1"/>
    <xf numFmtId="169" fontId="3" fillId="0" borderId="45" xfId="1" applyNumberFormat="1" applyFont="1" applyBorder="1"/>
    <xf numFmtId="169" fontId="3" fillId="5" borderId="45" xfId="1" applyNumberFormat="1" applyFont="1" applyFill="1" applyBorder="1"/>
    <xf numFmtId="0" fontId="3" fillId="0" borderId="11" xfId="0" applyFont="1" applyBorder="1"/>
    <xf numFmtId="0" fontId="0" fillId="0" borderId="13" xfId="0" applyBorder="1"/>
    <xf numFmtId="169" fontId="0" fillId="0" borderId="46" xfId="1" applyNumberFormat="1" applyFont="1" applyFill="1" applyBorder="1"/>
    <xf numFmtId="169" fontId="0" fillId="0" borderId="14" xfId="1" applyNumberFormat="1" applyFont="1" applyFill="1" applyBorder="1"/>
    <xf numFmtId="169" fontId="0" fillId="0" borderId="15" xfId="0" applyNumberFormat="1" applyBorder="1"/>
    <xf numFmtId="169" fontId="0" fillId="0" borderId="12" xfId="0" applyNumberFormat="1" applyBorder="1"/>
    <xf numFmtId="169" fontId="0" fillId="0" borderId="0" xfId="0" applyNumberFormat="1"/>
    <xf numFmtId="169" fontId="0" fillId="5" borderId="0" xfId="0" applyNumberFormat="1" applyFill="1"/>
    <xf numFmtId="0" fontId="3" fillId="0" borderId="0" xfId="0" applyFont="1"/>
    <xf numFmtId="169" fontId="3" fillId="0" borderId="0" xfId="0" applyNumberFormat="1" applyFont="1"/>
    <xf numFmtId="44" fontId="0" fillId="0" borderId="0" xfId="0" applyNumberFormat="1"/>
    <xf numFmtId="0" fontId="32" fillId="5" borderId="0" xfId="0" applyFont="1" applyFill="1" applyAlignment="1">
      <alignment vertical="center"/>
    </xf>
    <xf numFmtId="6" fontId="0" fillId="0" borderId="0" xfId="0" applyNumberFormat="1"/>
    <xf numFmtId="8" fontId="4" fillId="0" borderId="0" xfId="2" applyNumberFormat="1" applyAlignment="1">
      <alignment horizontal="left" vertical="center"/>
    </xf>
    <xf numFmtId="8" fontId="25" fillId="0" borderId="9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33" fillId="0" borderId="6" xfId="2" applyFont="1" applyBorder="1" applyAlignment="1">
      <alignment vertical="center" wrapText="1"/>
    </xf>
    <xf numFmtId="0" fontId="20" fillId="0" borderId="6" xfId="2" applyFont="1" applyBorder="1" applyAlignment="1">
      <alignment vertical="center" wrapText="1"/>
    </xf>
    <xf numFmtId="0" fontId="34" fillId="0" borderId="6" xfId="2" applyFont="1" applyBorder="1" applyAlignment="1">
      <alignment vertical="center" wrapText="1"/>
    </xf>
    <xf numFmtId="165" fontId="35" fillId="0" borderId="47" xfId="2" applyNumberFormat="1" applyFont="1" applyBorder="1" applyAlignment="1">
      <alignment horizontal="center" vertical="center" shrinkToFit="1"/>
    </xf>
    <xf numFmtId="165" fontId="35" fillId="0" borderId="6" xfId="2" applyNumberFormat="1" applyFont="1" applyBorder="1" applyAlignment="1">
      <alignment horizontal="center" vertical="center" shrinkToFit="1"/>
    </xf>
    <xf numFmtId="1" fontId="36" fillId="6" borderId="6" xfId="2" applyNumberFormat="1" applyFont="1" applyFill="1" applyBorder="1" applyAlignment="1">
      <alignment horizontal="center" vertical="center" shrinkToFit="1"/>
    </xf>
    <xf numFmtId="165" fontId="37" fillId="0" borderId="6" xfId="2" applyNumberFormat="1" applyFont="1" applyBorder="1" applyAlignment="1">
      <alignment horizontal="center" vertical="center" shrinkToFit="1"/>
    </xf>
    <xf numFmtId="165" fontId="37" fillId="5" borderId="21" xfId="2" applyNumberFormat="1" applyFont="1" applyFill="1" applyBorder="1" applyAlignment="1">
      <alignment horizontal="center" vertical="center" shrinkToFit="1"/>
    </xf>
    <xf numFmtId="165" fontId="37" fillId="0" borderId="7" xfId="2" applyNumberFormat="1" applyFont="1" applyBorder="1" applyAlignment="1">
      <alignment horizontal="center" vertical="center" shrinkToFit="1"/>
    </xf>
    <xf numFmtId="165" fontId="37" fillId="5" borderId="6" xfId="2" applyNumberFormat="1" applyFont="1" applyFill="1" applyBorder="1" applyAlignment="1">
      <alignment horizontal="center" vertical="center" shrinkToFit="1"/>
    </xf>
    <xf numFmtId="165" fontId="38" fillId="0" borderId="16" xfId="2" applyNumberFormat="1" applyFont="1" applyBorder="1" applyAlignment="1">
      <alignment horizontal="center" vertical="center" shrinkToFit="1"/>
    </xf>
    <xf numFmtId="165" fontId="38" fillId="5" borderId="16" xfId="2" applyNumberFormat="1" applyFont="1" applyFill="1" applyBorder="1" applyAlignment="1">
      <alignment horizontal="center" vertical="center" shrinkToFit="1"/>
    </xf>
    <xf numFmtId="165" fontId="38" fillId="0" borderId="6" xfId="2" applyNumberFormat="1" applyFont="1" applyBorder="1" applyAlignment="1">
      <alignment horizontal="center" vertical="center" shrinkToFit="1"/>
    </xf>
    <xf numFmtId="165" fontId="35" fillId="0" borderId="7" xfId="2" applyNumberFormat="1" applyFont="1" applyBorder="1" applyAlignment="1">
      <alignment horizontal="center" vertical="center" shrinkToFit="1"/>
    </xf>
    <xf numFmtId="165" fontId="13" fillId="5" borderId="47" xfId="2" applyNumberFormat="1" applyFont="1" applyFill="1" applyBorder="1" applyAlignment="1">
      <alignment horizontal="center" vertical="center" shrinkToFit="1"/>
    </xf>
    <xf numFmtId="165" fontId="13" fillId="0" borderId="47" xfId="2" applyNumberFormat="1" applyFont="1" applyBorder="1" applyAlignment="1">
      <alignment horizontal="center" vertical="center" shrinkToFit="1"/>
    </xf>
    <xf numFmtId="165" fontId="13" fillId="0" borderId="21" xfId="2" applyNumberFormat="1" applyFont="1" applyBorder="1" applyAlignment="1">
      <alignment horizontal="center" vertical="center" shrinkToFit="1"/>
    </xf>
    <xf numFmtId="165" fontId="13" fillId="5" borderId="16" xfId="2" applyNumberFormat="1" applyFont="1" applyFill="1" applyBorder="1" applyAlignment="1">
      <alignment horizontal="center" vertical="center" shrinkToFit="1"/>
    </xf>
    <xf numFmtId="1" fontId="13" fillId="4" borderId="6" xfId="2" applyNumberFormat="1" applyFont="1" applyFill="1" applyBorder="1" applyAlignment="1">
      <alignment horizontal="center" vertical="center" shrinkToFit="1"/>
    </xf>
    <xf numFmtId="0" fontId="17" fillId="0" borderId="9" xfId="2" applyFont="1" applyBorder="1" applyAlignment="1">
      <alignment vertical="center" wrapText="1"/>
    </xf>
    <xf numFmtId="0" fontId="17" fillId="0" borderId="0" xfId="2" applyFont="1" applyAlignment="1">
      <alignment horizontal="right" vertical="center" wrapText="1"/>
    </xf>
    <xf numFmtId="0" fontId="12" fillId="0" borderId="3" xfId="2" applyFont="1" applyBorder="1" applyAlignment="1">
      <alignment horizontal="center" vertical="center" wrapText="1"/>
    </xf>
    <xf numFmtId="9" fontId="13" fillId="0" borderId="6" xfId="4" applyFont="1" applyFill="1" applyBorder="1" applyAlignment="1">
      <alignment horizontal="center" vertical="center" shrinkToFit="1"/>
    </xf>
    <xf numFmtId="167" fontId="5" fillId="0" borderId="6" xfId="2" applyNumberFormat="1" applyFont="1" applyBorder="1" applyAlignment="1">
      <alignment horizontal="center" vertical="center"/>
    </xf>
    <xf numFmtId="9" fontId="13" fillId="5" borderId="6" xfId="4" applyFont="1" applyFill="1" applyBorder="1" applyAlignment="1">
      <alignment horizontal="center" vertical="center" shrinkToFit="1"/>
    </xf>
    <xf numFmtId="1" fontId="13" fillId="5" borderId="6" xfId="2" applyNumberFormat="1" applyFont="1" applyFill="1" applyBorder="1" applyAlignment="1">
      <alignment horizontal="center" vertical="center" shrinkToFit="1"/>
    </xf>
    <xf numFmtId="1" fontId="14" fillId="5" borderId="6" xfId="2" applyNumberFormat="1" applyFont="1" applyFill="1" applyBorder="1" applyAlignment="1">
      <alignment horizontal="center" vertical="center" shrinkToFit="1"/>
    </xf>
    <xf numFmtId="0" fontId="33" fillId="5" borderId="6" xfId="2" applyFont="1" applyFill="1" applyBorder="1" applyAlignment="1">
      <alignment vertical="center" wrapText="1"/>
    </xf>
    <xf numFmtId="0" fontId="17" fillId="5" borderId="6" xfId="2" applyFont="1" applyFill="1" applyBorder="1" applyAlignment="1">
      <alignment vertical="center" wrapText="1"/>
    </xf>
    <xf numFmtId="167" fontId="5" fillId="5" borderId="6" xfId="2" applyNumberFormat="1" applyFont="1" applyFill="1" applyBorder="1" applyAlignment="1">
      <alignment horizontal="center" vertical="center"/>
    </xf>
    <xf numFmtId="0" fontId="4" fillId="5" borderId="0" xfId="2" applyFill="1" applyAlignment="1">
      <alignment horizontal="left" vertical="center"/>
    </xf>
    <xf numFmtId="165" fontId="13" fillId="5" borderId="21" xfId="2" applyNumberFormat="1" applyFont="1" applyFill="1" applyBorder="1" applyAlignment="1">
      <alignment horizontal="center" vertical="center" shrinkToFit="1"/>
    </xf>
    <xf numFmtId="165" fontId="37" fillId="0" borderId="21" xfId="2" applyNumberFormat="1" applyFont="1" applyBorder="1" applyAlignment="1">
      <alignment horizontal="center" vertical="center" shrinkToFit="1"/>
    </xf>
    <xf numFmtId="165" fontId="35" fillId="0" borderId="24" xfId="2" applyNumberFormat="1" applyFont="1" applyBorder="1" applyAlignment="1">
      <alignment horizontal="center" vertical="center" shrinkToFit="1"/>
    </xf>
    <xf numFmtId="172" fontId="13" fillId="0" borderId="6" xfId="2" applyNumberFormat="1" applyFont="1" applyBorder="1" applyAlignment="1">
      <alignment horizontal="center" vertical="center" shrinkToFit="1"/>
    </xf>
    <xf numFmtId="172" fontId="13" fillId="5" borderId="6" xfId="2" applyNumberFormat="1" applyFont="1" applyFill="1" applyBorder="1" applyAlignment="1">
      <alignment horizontal="center" vertical="center" shrinkToFit="1"/>
    </xf>
    <xf numFmtId="172" fontId="25" fillId="0" borderId="9" xfId="2" applyNumberFormat="1" applyFont="1" applyBorder="1" applyAlignment="1">
      <alignment horizontal="center" vertical="center" shrinkToFit="1"/>
    </xf>
    <xf numFmtId="172" fontId="25" fillId="0" borderId="10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left" vertical="center" wrapText="1"/>
    </xf>
    <xf numFmtId="0" fontId="5" fillId="0" borderId="8" xfId="2" applyFont="1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0" fillId="9" borderId="0" xfId="0" applyFon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9" fillId="10" borderId="6" xfId="0" applyFont="1" applyFill="1" applyBorder="1" applyAlignment="1">
      <alignment horizontal="center"/>
    </xf>
    <xf numFmtId="170" fontId="0" fillId="0" borderId="6" xfId="1" applyNumberFormat="1" applyFont="1" applyBorder="1"/>
    <xf numFmtId="170" fontId="0" fillId="0" borderId="6" xfId="1" applyNumberFormat="1" applyFont="1" applyFill="1" applyBorder="1"/>
    <xf numFmtId="0" fontId="40" fillId="0" borderId="0" xfId="0" applyFont="1"/>
    <xf numFmtId="170" fontId="0" fillId="11" borderId="26" xfId="1" applyNumberFormat="1" applyFont="1" applyFill="1" applyBorder="1"/>
    <xf numFmtId="170" fontId="0" fillId="11" borderId="6" xfId="1" applyNumberFormat="1" applyFont="1" applyFill="1" applyBorder="1"/>
  </cellXfs>
  <cellStyles count="5">
    <cellStyle name="Comma 2" xfId="3" xr:uid="{49844E09-7452-470E-8B95-CE27E9D4E56F}"/>
    <cellStyle name="Currency" xfId="1" builtinId="4"/>
    <cellStyle name="Normal" xfId="0" builtinId="0"/>
    <cellStyle name="Normal 2" xfId="2" xr:uid="{1824EA4C-AF8C-419D-9E9D-E6B01D8F1D7B}"/>
    <cellStyle name="Percent 2" xfId="4" xr:uid="{034EB7C0-37D0-4C67-9282-9CADB7E6C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07" Type="http://schemas.openxmlformats.org/officeDocument/2006/relationships/customXml" Target="../customXml/item1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externalLink" Target="externalLinks/externalLink83.xml"/><Relationship Id="rId102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microsoft.com/office/2017/10/relationships/person" Target="persons/perso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styles" Target="styles.xml"/><Relationship Id="rId108" Type="http://schemas.openxmlformats.org/officeDocument/2006/relationships/customXml" Target="../customXml/item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6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customXml" Target="../customXml/item3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313777</xdr:colOff>
      <xdr:row>6</xdr:row>
      <xdr:rowOff>0</xdr:rowOff>
    </xdr:from>
    <xdr:to>
      <xdr:col>22</xdr:col>
      <xdr:colOff>944415</xdr:colOff>
      <xdr:row>11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864AA2-7025-48CE-964B-5F4734148838}"/>
            </a:ext>
          </a:extLst>
        </xdr:cNvPr>
        <xdr:cNvSpPr txBox="1"/>
      </xdr:nvSpPr>
      <xdr:spPr>
        <a:xfrm>
          <a:off x="20268652" y="1171575"/>
          <a:ext cx="6726638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Assumptions:</a:t>
          </a:r>
        </a:p>
        <a:p>
          <a:r>
            <a:rPr lang="en-US" sz="1100"/>
            <a:t>- Estimates</a:t>
          </a:r>
          <a:r>
            <a:rPr lang="en-US" sz="1100" baseline="0"/>
            <a:t> used assume a Q42022 DPU Program approval</a:t>
          </a:r>
        </a:p>
        <a:p>
          <a:r>
            <a:rPr lang="en-US" sz="1100" baseline="0"/>
            <a:t>- For the projects we know a DPU filling is required we will need to account for a 2 year gap for permit review/approval. This is complete for both Freetown lines and the 112 line extension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ontroller\Trans%20Admin\Rate%20Calculations\NEPOOL\PTF%20RR\2006\True%20Up%20ROE%20Examp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EPTDATA\Yankee%20Rate%20Case\YGS%20PHASE%202\COSSSTUDIES\COSS%2010_16%20fix%20peak%20allo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Overheads\9C%209%20X%20Allocations\COMBO%20RATE%20%209C%209X%20Oct%2026,%202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OMR6405\Business%20Controlling\Team_Pre-FID%20controlling\1)%20Monthly%20reporting\2017\08%202017\Projects\MAW01\Reporting_Dashboard_V1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.barcapint.com\dfs-amer\Nyk\Area\IBD\Power\Dominion\2010_03_Combo%20Analysis\Excel\D%20Combo%20Analysis_vMaste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Mgt\DATA\FY2007\Debt_2007%20V_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eflinro\Local%20Settings\Temporary%20Internet%20Files\OLKB08\Local%20Settings\Temporary%20Internet%20Files\OLK1B3\SN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eflinro\Local%20Settings\Temporary%20Internet%20Files\OLKB08\Local%20Settings\Temporary%20Internet%20Files\OLK1B3\Old%20Oil&amp;Power%20Group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oufekan\Desktop\Copy%20of%20Daily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5\RET\Budgets\5-Year%20Projection\March\2014%20PRW%20Results%20for%20YED_(3)%20Revised%202016-2020%20DR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theast%20Utilities%20-%20109674\11\RET\2011%20Valuation\Results\Exec%20-%20Anl\Expense%20&amp;%20Forecast%20Spreadsheets\2011%20PRW%20Results_v1_June%202011%20Present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ork%20data\Work%20folder%202\VJOSADEPTDATA\MA%201-1-98%20Filing\WME95W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TING\MI\Monthly%20Financial%20Reports%2099\1st%20Qtr\Monthly%20Finanacial%20Highligh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clients\608827\2017Valuation\Documents\2017%20PRW%20Result%20-%20g)%202018%20Budget%20Expense_Attribution+AROA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0270\2000mlob\othsys\team\p8001w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Mgt\DATA\2007\2007%20Rolling%20Forecast\8+4%20Interest%20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Mgt\DATA\FY%202008\Pl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kpcm01200v01s\Dfs-Nyk\Nyk\DesktopPub\Common\IBD%20DCM%20Morning%20Meetings\weekl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ducif\Local%20Settings\Temporary%20Internet%20Files\OLKA3\~snapshot\2300_15-MAY-2007\~snapshot\2300_16-SEP-2005\Utility%20Spreads%20-%20new%20database%2011-16-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eflinro\Local%20Settings\Temporary%20Internet%20Files\OLKB08\Local%20Settings\Temporary%20Internet%20Files\OLK1B3\Utility%20CDS%20Spread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GORMA~1\LOCALS~1\Temp\notesC9812B\Resource%20roll%20ups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en\AppData\Local\Temp\SHARED\FINMGT\DATA\2002\Executive%20Summary%202002\NSTAR%20Gas%20Monthly%20Variance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MA%201-1-98%20Filing\WME95W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I\Monthly%20Financial%20Reports%202008\1st%20Quarter\March\February%202008%20-%20UG%20Monthly%20Financial%20Repor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thly%20Financial%20Rpts\Results\February%202008%20-%20Resul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4049F5\Organize\SEC%20-%20July%20Testing\CPM%20Import%20Worksheet%20-%20after%20LIVE%20logic%20change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3951\06RET\PEN\Curtailment%20True-up\Final%20Curtailment%20Calculatio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thly%20Financial%20Rpts\ATL\December%202011%20-%20AT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Markets\Vasanth\Bibles\BIBLE%20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ntvlm\AppData\Local\Temp\TM1FFD2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solo9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.barcapint.com\dfs-amer\Northeast%20Utilities\2010-06%20Project%20Newcastle\Model\Interloper%20Analysis\Merger%20Model_vInterloper_v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eflinro\Local%20Settings\Temporary%20Internet%20Files\OLKB08\Local%20Settings\Temporary%20Internet%20Files\OLK1B3\Services%20Comps%20Aug%20'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BUDGET\2005\BUD05TAB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79507B\December%202005%20P-%20Result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Northeast%20Utilities%20-%20109674\08\RET\YED\Exec-Anl\Northeast%20Utilities%20YED%202008%20-%20FAS%2010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FinMgt\DATA\O&amp;M-Capital\2008\01January2008\NSTAR_Complement_Staffing_Detail_2008_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theast%20Utilities%20-%20109674\10\RET\198642%20-%202010%20Valuation\Data\Exec%20-%20Anl\Reconciliations\Old\Reconciliation%20prep%20by%20grou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Startup" Target="CONADM/TEST/FCW/Data97/TRANC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acmag\LOCALS~1\Temp\Approximate%20calculation%20of%20PTF%20and%20non-PTF%20plant%20for%20200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87497\05RET\PEN\Results\2005%20Result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ortheast%20Utilities%20-%20109674\10\RET\198642%20-%202010%20Valuation\Results\Exec%20-%20Anl\Expense%20&amp;%20Forecast%20Spreadsheets\RMSA%20Forecast\RMSA%205%20Year%20Forecast_v3_2011-2016%20forecas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goldd\LOCALS~1\Temp\notes6030C8\2010%20Cost%20Accruals_Estimate_06.24.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2582\XL123\Disclosure\2008\Qualified\Liability%20Roll%20Forward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Yankee%20Rate%20Case\YGS%20PHASE%202\COSSSTUDIES\COSS%2010_16%20fix%20peak%20alloc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LIENT\Northeast%20Utilities%20-%20608827\15\RET\Budgets\5-Year%20Projection\March\NSTAR%20PBOP%202015-2020%20Expense%20Forecast_032515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87497\04RET\PEN\Assets\Administration\2003%20Disbursement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DepartmentData\NUSCO-Acct\GA\Major%20Reserves\Incentives\Employee%20Incentives\2017\June%20Adjustment\2017%20Service%20Company%20Incentives%20-%20Allocations%20FERC%20Split_June%202017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wsiefer\Local%20Settings\Temporary%20Internet%20Files\Content.Outlook\SSNU0AJW\q_2013%20-%20Expense%20projections%20FY2014%20-%20FY2018%20-%204.9%25,%205.0%25,%205.0%25,%205.25%2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Support\TILAK%20Metric%20Tracking\2019\EE%20-%20KPI%20FEB%202019%20(YTD%20JAN)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GA\Major%20Reserves\Incentives\Employee%20Incentives\2017\June%20Adjustment\2017%20Non%20Service%20Company%20Incentives%20-%20Allocations%20FERC%20Split_June%202017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Startup" Target="CONADM/TEST/NUTRANS/TARIFFS/FIRM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judar\Local%20Settings\Temp\C.NOTEDATA\fastoo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thly%20Financial%20Rpts\Results\2010%20Results\2008%20Results\October%202008%20-%20Result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7F19F9\01-13%20Financial%20Position%20Official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eflinro\Local%20Settings\Temporary%20Internet%20Files\OLKB08\Local%20Settings\Temporary%20Internet%20Files\OLK1B3\Old%20Bank%20Group%20Fil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3951\06RET\PEN\2006%20Val\Liabilities\Liabilities%20Summary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eflinro\Local%20Settings\Temporary%20Internet%20Files\OLKB08\Local%20Settings\Temporary%20Internet%20Files\OLK1B3\Pitchbook%20-%20Old%20Chart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esulliv\LOCALS~1\Temp\PBTemp\Temporary_PBTemplat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HARED\FINMGT\DATA\2002%20revenue%20forecast%20-%20NSTAR%20Gas\Seasonal%20Spli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umentHistory%202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.barcapint.com\dfs-amer\Power\Xcel%20Energy\2009-06%20Financing%20Discussion\Excel\Precedent\ML%20Rate%20Base%20Model_vCurren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ACCTING\BA\Pensions\2003%20-5%20Pension%20Special%20by%20CAU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move%20duplicate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en\AppData\Local\Temp\SHARED\FINMGT\CCREPORTS\2003%20Overtime\Executive%20Briefing%202003\March\Weekly%20Graph%20Ma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en\AppData\Local\Temp\SHARED\FINMGT\CCREPORTS\2003%20Overtime\Executive%20Briefing%202003\March\NSTAR%20Graph%20Mar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eflinro\Local%20Settings\Temporary%20Internet%20Files\OLKB08\Local%20Settings\Temporary%20Internet%20Files\OLK1B3\Old%20Energy%20Bank%20Group%20Fil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view01\pbviews\NPS_USER_DATA\Org_Effectiveness_Data\NSTAR_Staffing_Complemen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WRK_GRP\PRICING\Transmission\PTF\2002\corrected%20all_ptf2002%20UI%20Revisions%20After%20Audit-In%20Progres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thly%20Financial%20Rpts\ATL\July%202005%20-%20AT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710590\June%202005%20-%20ELF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4844\2011\Val\2011%20Estimated%20Funding%20RIP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EB23D7\Bud06TAB%20PSNH%20REVISED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Mgt\DATA\FY2007\interest%2010-3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Mgt\DATA\FY%202008\Consolidating%20Interest%20Expense%2011_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TING\MI\REVENUES\Fuel\fuel.xlw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ttlkl\AppData\Local\Temp\notes8CA8B6\Exec%20Comp%20Filings%20Info%20Request%203-15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.barcapint.com\dfs-amer\Power\Exelon%20Corp\2010-02%20Project%20Summit\Model\Valuation%20Model\Summit%20Valuation_vWork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ssetMan\Bud\Var%20O&amp;M\2004\om_0204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_Monthly_Table_LookUp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2582\XL123\Expense\2005\SERP\individual%20expens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ACCTING\MI\REVENUES2002\revanalMar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nkee%20Gas\YGS%20ROR%20Schedule%20December%202003%20Revised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theast%20Utilities%20-%20109674\09\RET\2009%20YED\Exec%20-%20Data\Compare%202009%20Val%20vs%20YED%20Summary%20Exhibit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011148\Local%20Settings\Temporary%20Internet%20Files\OLK1D8\WMECO%20RDM%20Filing%20for%20February%202013%20Rate%20Change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twonline.sharepoint.com/sites/tctclient_608827_2021retp/Documents/2022%20Budget%20Estimate%2009.30.2021%20-%20PBOP.xlsm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ngkm\My%20Documents\EFM\PSNH%20Forecast%202004-2008%20Delivery%20Rate%20reconciliation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C.Lotus.Notes.Data\C_schedul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Z\Jan-06\Monthly%20Report%20Out%20File%20Central%20DEC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87497\2004\04RET\PEN\Results\Contribution%20development%20-%20Mercer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ibd\Power\Exelon%20Corp\2008-10%20Project%20Wilson\Received%20from%20Client\Project%20Wilson%20v119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en\AppData\Local\Temp\SHARED\FinMgt\DATA\O&amp;M-Capital\2009\07July2009\Staffing_Reports_Finance_Monthly_2009_07%20updated%208-12-09%20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en\AppData\Local\Temp\SHARED\FINMGT\DATA\FY2004\NSTAR%20Gas%20Sales%20&amp;%20Revenues%202004\NSTAR%20GAS%20SALES%20&amp;%20REVENUE%20FORECAST\OCT%2003\NSTAR%20GAS%202004%20SALES%20&amp;%20REVENUE%20FCST%205%20YR_103003v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Northeast%20Utilities%20-%20109674\08\RET\YED\Exec-Anl\Northeast%20Utilities%20YED%202008%20-%20FAS%201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FINMGT\DATA\Fy2003\deferrals\2003%20BECO%20Deferrals-temp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79507B\~143067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.com\data\Monthly%20Financial%20Rpts\Results\February%202008%20-%20Resul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R"/>
      <sheetName val="Summary 0606-1006"/>
      <sheetName val="Cap  Structure"/>
      <sheetName val="Rate Base"/>
      <sheetName val="Expense"/>
      <sheetName val="Allocations"/>
      <sheetName val="Support"/>
      <sheetName val="PTF Plant"/>
      <sheetName val="HVDC Plant"/>
      <sheetName val="Equity AFUDC"/>
      <sheetName val="Int. Fac. Chg"/>
      <sheetName val="AandGExp"/>
      <sheetName val="Rents"/>
      <sheetName val="Revenue"/>
      <sheetName val="Summary 1106-0507"/>
      <sheetName val="Trueup"/>
      <sheetName val="Interest"/>
      <sheetName val="St.Macros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&amp;Desc"/>
      <sheetName val="EXALLOC"/>
      <sheetName val="INALLOC"/>
      <sheetName val="PAYROLLEXP"/>
      <sheetName val="EXPENSE"/>
      <sheetName val="RBASE"/>
      <sheetName val="REVENUE"/>
      <sheetName val="TAXES"/>
      <sheetName val="SUMMARY OF RESULTS"/>
      <sheetName val="REV DEF OR EXCESS"/>
      <sheetName val="LEVELIZED ROR"/>
      <sheetName val="RECONCILE"/>
      <sheetName val="FUNCTION"/>
      <sheetName val="CUST-MCF"/>
      <sheetName val="SDPeakCalc"/>
      <sheetName val="SDINCRWSLS"/>
      <sheetName val="SDMerc Revs "/>
      <sheetName val="Revenue Calc"/>
      <sheetName val="AC150&amp;164"/>
      <sheetName val="SDDa374lr "/>
      <sheetName val="SDDA375 "/>
      <sheetName val="SDDA235C"/>
      <sheetName val="SDDA380A"/>
      <sheetName val="SDDA381A"/>
      <sheetName val="SDMTRCOST"/>
      <sheetName val="SDMTRCOUNT"/>
      <sheetName val="282.00&amp;01"/>
      <sheetName val="SDDA385A"/>
      <sheetName val="SDDA387"/>
      <sheetName val="SDDA487"/>
      <sheetName val="SDDA879894"/>
      <sheetName val="SDDA904C"/>
      <sheetName val="SDAC903,5,9,11,12,16"/>
      <sheetName val="DA252C"/>
      <sheetName val="SDDA908&amp;908.5"/>
      <sheetName val="SDAC931"/>
      <sheetName val="Transportation"/>
      <sheetName val="C&amp;IVolumes"/>
      <sheetName val="C&amp;ICustomers"/>
      <sheetName val="RESCust"/>
      <sheetName val="RESCCF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 "/>
      <sheetName val="2008 "/>
      <sheetName val="Pivot 2007"/>
      <sheetName val="Pivot 2008"/>
      <sheetName val="Pivot 2009"/>
      <sheetName val="Pivot 2010"/>
      <sheetName val="Pivot 2011"/>
      <sheetName val="l9c7112"/>
      <sheetName val="l9x7112"/>
      <sheetName val="2007 - 11 9x"/>
      <sheetName val="2007 May 8 2006  MIBS Input"/>
      <sheetName val="2008 May 8 2006  MIBS Input"/>
      <sheetName val="2009 May 8 2006  MIBS Input"/>
      <sheetName val="2010 May 8 2006  MIBS Input"/>
      <sheetName val="2011 May 8 2006  MIBS Input"/>
      <sheetName val="2005 May4 2005 MIBS Input 9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 data Full proj"/>
      <sheetName val="Data"/>
      <sheetName val="Life Data per package"/>
      <sheetName val="Life Data"/>
      <sheetName val="Manual data 2017"/>
      <sheetName val="Data Hours"/>
      <sheetName val="Input data"/>
      <sheetName val="Life Time"/>
      <sheetName val="Package"/>
      <sheetName val="Highlights"/>
      <sheetName val="Dashboard"/>
      <sheetName val="Drill"/>
      <sheetName val="Workload"/>
      <sheetName val="Mail"/>
      <sheetName val="Tekst"/>
      <sheetName val="Testing"/>
      <sheetName val="Total proj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Inputs"/>
      <sheetName val="Merger Input"/>
      <sheetName val="Model"/>
      <sheetName val="Acc. Dil Summary"/>
      <sheetName val="Side by Side"/>
      <sheetName val="Peers Input"/>
      <sheetName val="Merger Assumptions"/>
      <sheetName val="Merger Output"/>
      <sheetName val="Trading Multiples for Graph"/>
      <sheetName val="__FDSCACHE__"/>
      <sheetName val="Exchange Ratio"/>
      <sheetName val="Questions"/>
      <sheetName val="Additional Check"/>
      <sheetName val="Summary Profile"/>
      <sheetName val="Utility"/>
      <sheetName val="Integrated"/>
      <sheetName val="T-D"/>
      <sheetName val="Merchant"/>
      <sheetName val="Gas LDC"/>
      <sheetName val="Performance"/>
      <sheetName val="PPR"/>
      <sheetName val="Check"/>
      <sheetName val="Assumptions"/>
      <sheetName val="WACC"/>
      <sheetName val="Cover"/>
      <sheetName val="Case Selections"/>
      <sheetName val="Output --&gt;"/>
      <sheetName val="Trading Mults"/>
      <sheetName val="Side-By-Side"/>
      <sheetName val="Rules of Thumb"/>
      <sheetName val="Price Targets"/>
      <sheetName val="Incremental Cash Flow Analysis"/>
      <sheetName val="Social Issues"/>
      <sheetName val="Dividend Policy"/>
      <sheetName val="Ownership"/>
      <sheetName val="BOE Credit Stats"/>
      <sheetName val="Contribution Analysis"/>
      <sheetName val="Exchange Ratios"/>
      <sheetName val="NST Dan Ford --&gt;"/>
      <sheetName val="NST Summary"/>
      <sheetName val="Income Statement Factor Model"/>
      <sheetName val="Factor Cash Flow"/>
      <sheetName val="Balance Sheet"/>
      <sheetName val="CAPEX"/>
      <sheetName val="NU Dan Ford --&gt;"/>
      <sheetName val="NU Summary"/>
      <sheetName val="AS"/>
      <sheetName val="NU"/>
      <sheetName val="VAL"/>
      <sheetName val="Canada Trans"/>
      <sheetName val="CL&amp;P"/>
      <sheetName val="cl&amp;p-M"/>
      <sheetName val="PSNH"/>
      <sheetName val="psnh-M"/>
      <sheetName val="WMECO"/>
      <sheetName val="wmeco-M"/>
      <sheetName val="YGSC"/>
      <sheetName val="YGSC-M"/>
      <sheetName val="Debt"/>
      <sheetName val="Old--&gt;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rivers for LTD change"/>
      <sheetName val="Debt_interest"/>
      <sheetName val="2006 Securitization"/>
      <sheetName val="New Issues_Maturities"/>
      <sheetName val="Debt_Details"/>
      <sheetName val="Accrued Interest"/>
      <sheetName val="DISCOUNT"/>
      <sheetName val="Discount Adj from Original"/>
      <sheetName val="MATEP_BEC 2005"/>
      <sheetName val="OFA"/>
      <sheetName val="BEC"/>
      <sheetName val="SF and Maturities all years"/>
      <sheetName val="SF &amp; Maturities Beco alone"/>
      <sheetName val="Debt_2007 V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_Rating_Analysis"/>
      <sheetName val="Power Profile"/>
      <sheetName val="Income Statement"/>
      <sheetName val="SEC Power Companies"/>
      <sheetName val="List of Cos."/>
      <sheetName val="Peer_Summary_Ratings"/>
      <sheetName val="Peer_Ratings_by_Industry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il&amp;Gas Compare"/>
      <sheetName val="Power - Banks 2004&amp;B4"/>
      <sheetName val="Power Bank Groups"/>
      <sheetName val="#RE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(usd issues)"/>
      <sheetName val="Graphs"/>
      <sheetName val="Deal Input"/>
      <sheetName val="Deal Output"/>
      <sheetName val="Libor new"/>
      <sheetName val="Secondaries"/>
      <sheetName val="DATA(don't touch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Placeholders"/>
      <sheetName val="ReviewDoc"/>
      <sheetName val="Inputs"/>
      <sheetName val="MedV Inputs"/>
      <sheetName val="FAS 106 --&gt;"/>
      <sheetName val="2012 YED"/>
      <sheetName val="2013 YED"/>
      <sheetName val="2013 FAS 106 Expense"/>
      <sheetName val="2014-2019 FAS 106"/>
      <sheetName val="2014 FAS 106 Expense"/>
      <sheetName val="2015-2020 FAS 106"/>
      <sheetName val="2015-2020 GL Amort"/>
      <sheetName val="NU HLS - Health"/>
      <sheetName val="NU HLS - Life"/>
      <sheetName val="High Level Summaries - Health"/>
      <sheetName val="High Level Summaries - Life"/>
      <sheetName val="LTD liab"/>
      <sheetName val="Medical Summary"/>
      <sheetName val="Life Summary"/>
      <sheetName val="MedVantage--&gt;"/>
      <sheetName val="2012 YED MedV"/>
      <sheetName val="2013 YED MedV"/>
      <sheetName val="RMSA 1.1.2013 Exhibit"/>
      <sheetName val="MedV Forecast"/>
      <sheetName val="2014 MedV Forecast"/>
      <sheetName val="MV YED Exhibit"/>
      <sheetName val="2014 MV YED Exhibit"/>
      <sheetName val="MedV Cost Accruals"/>
      <sheetName val="2014 MedV Cost Accruals"/>
      <sheetName val="MedV Data - Summary"/>
      <sheetName val="2014 MedV Data - Summary"/>
      <sheetName val="Funding --&gt;"/>
      <sheetName val="Funding Summary"/>
      <sheetName val="PVB Summary"/>
      <sheetName val="PVB Update"/>
      <sheetName val="PVB 7.0"/>
      <sheetName val="2014 PVB 7%"/>
      <sheetName val="EBP 2013"/>
      <sheetName val="EBP 2014"/>
      <sheetName val="AFWL"/>
      <sheetName val="2014 AFWL"/>
      <sheetName val="VEBA Limit"/>
      <sheetName val="2014 VEBA Limit"/>
      <sheetName val="401h limit"/>
      <sheetName val="2014 401h limit"/>
      <sheetName val="Allocation"/>
      <sheetName val="2013 Contrib Est"/>
      <sheetName val="Sensitivities --&gt;"/>
      <sheetName val="2014 Valuation Run Sens"/>
      <sheetName val="Valuation Run Sens"/>
      <sheetName val="SENS_trend_svc+int"/>
      <sheetName val="SENS_Hlth"/>
      <sheetName val="SENS_Life"/>
      <sheetName val="2014 MedV Sensitivity"/>
      <sheetName val="MedV Sensitivity"/>
      <sheetName val="Exhibits--&gt;"/>
      <sheetName val="Add'l Financial Requests Exhibi"/>
      <sheetName val="Val Report Exhibits 2010"/>
      <sheetName val="MV 5 yrs Forecast Exhibit"/>
      <sheetName val="Requests Forecast Exhibit"/>
      <sheetName val="MedV Forecast Exh"/>
      <sheetName val="Final YED Exhibits"/>
      <sheetName val="Forecast FAS 106 Exhibit"/>
      <sheetName val="RMSA Forecast Exhibit"/>
      <sheetName val="Quarterly Cost Accruals - Calc"/>
      <sheetName val="Quarterly Cost Accruals"/>
      <sheetName val="YED Impact of HCCT"/>
      <sheetName val="PRW FS &amp; Cost"/>
      <sheetName val="MedV FS &amp; Cost"/>
      <sheetName val="2014 Cost Estimate - PRW"/>
      <sheetName val="2014 Cost Estimate - MedVantage"/>
      <sheetName val="Contribution Exhibit"/>
      <sheetName val="YED 2013 - hcct"/>
      <sheetName val="YED 2013 - calc"/>
      <sheetName val="YED 2013 - exh"/>
      <sheetName val="CLP Total"/>
      <sheetName val="HWP"/>
      <sheetName val="NUSCO"/>
      <sheetName val="NNECO"/>
      <sheetName val="WMECO Total"/>
      <sheetName val="PSNH Total"/>
      <sheetName val="NAESCO"/>
      <sheetName val="Select"/>
      <sheetName val="NGS"/>
      <sheetName val="Yankee Gas"/>
      <sheetName val="NU Total"/>
      <sheetName val="checksums"/>
      <sheetName val="Contribution Summary"/>
      <sheetName val="2013 val bps"/>
      <sheetName val="2014 val bps"/>
      <sheetName val="Assets --&gt;"/>
      <sheetName val="2012 MVA Summary"/>
      <sheetName val="2012 FVA"/>
      <sheetName val="2013 FVA"/>
      <sheetName val="2013 MVA Summary"/>
      <sheetName val="2014 FVA"/>
      <sheetName val="2013DisbHlth"/>
      <sheetName val="2013DisbLife"/>
      <sheetName val="2014 MVA Summary"/>
      <sheetName val="2015 FVA"/>
      <sheetName val="2014BPs"/>
      <sheetName val="2014 EGWP"/>
      <sheetName val="FVA Forecast"/>
      <sheetName val="MRV"/>
      <sheetName val="2012 &amp; 2013  Cont % split"/>
      <sheetName val="1.1.2014 Transfers"/>
      <sheetName val="1.1.2013 Transfers"/>
      <sheetName val="VEBA from Mike --&gt;"/>
      <sheetName val="2014 VEBA ctrbs"/>
      <sheetName val="2013 Med D Contrib"/>
      <sheetName val="2013 VEBA ctrbs"/>
      <sheetName val="12 Med D subsidy Adj"/>
      <sheetName val="2012 VEBA ctrbs"/>
      <sheetName val="2012 Cont Schedule"/>
      <sheetName val="10&amp;11 Med D subsidy Adj"/>
      <sheetName val="Key EE benefit"/>
      <sheetName val="2013 Key EE Pmts_from Mike"/>
      <sheetName val="2012 Key EE Pmts_from Mike"/>
      <sheetName val="2012 Disb - Health"/>
      <sheetName val="2012 Disb - Life"/>
      <sheetName val="File Imports --&gt;"/>
      <sheetName val="Projected Benefit Disbursements"/>
      <sheetName val="High Level Summaries -HealthOLD"/>
      <sheetName val="back up for funding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MedV Inputs"/>
      <sheetName val="FAS 106 --&gt;"/>
      <sheetName val="2010 YED"/>
      <sheetName val="2011 FAS 106 Expense"/>
      <sheetName val="2012-2017 FAS 106"/>
      <sheetName val="2015-2017 FAS 106_old"/>
      <sheetName val="MedVantage --&gt;"/>
      <sheetName val="2010 YED MedV"/>
      <sheetName val="MedV Forecast"/>
      <sheetName val="MedV Data - Summary"/>
      <sheetName val="RMSA 1.1.2011 Exhibit"/>
      <sheetName val="Sensitivities --&gt;"/>
      <sheetName val="Valuation Run Sens"/>
      <sheetName val="11-1 APBO Impact"/>
      <sheetName val="MedV Sensitivity"/>
      <sheetName val="Exhibits--&gt;"/>
      <sheetName val="YED 2011"/>
      <sheetName val="Final YED Exhibits"/>
      <sheetName val="Quarterly Cost Accruals - Calc"/>
      <sheetName val="Quarterly Cost Accruals"/>
      <sheetName val="YED Impact of HCCT"/>
      <sheetName val="YED FAS 106 Funded Status"/>
      <sheetName val="Val Report Exhibits 2010"/>
      <sheetName val="MV YED Exhibit"/>
      <sheetName val="MV 5 yrs Forecast Exhibit"/>
      <sheetName val="Assets --&gt;"/>
      <sheetName val="2011 MVA Summary"/>
      <sheetName val="2011 FVA"/>
      <sheetName val="FVA Forecast"/>
      <sheetName val="MRV"/>
      <sheetName val="Cont % split"/>
      <sheetName val="1.1.2011 Transfers"/>
      <sheetName val="VEBA from Mike --&gt;"/>
      <sheetName val="2010 VEBA ctrbs"/>
      <sheetName val="2011 VEBA ctrbs"/>
      <sheetName val="08&amp;09 Med D subsidy Adj"/>
      <sheetName val="2010 Key EE benefit"/>
      <sheetName val="2010 Disb - Health"/>
      <sheetName val="2010 Disb - Life"/>
      <sheetName val="1.1.2010 Transfers"/>
      <sheetName val="File Imports --&gt;"/>
      <sheetName val="High Level Summaries - Health"/>
      <sheetName val="High Level Summaries - Life"/>
      <sheetName val="Projected Ben Disbursements"/>
      <sheetName val="Exp Med D from Ensem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marks"/>
      <sheetName val="Assumptions"/>
      <sheetName val="NU Output - Health"/>
      <sheetName val="NU Output - Health Update"/>
      <sheetName val="NU Output - Health DR+100bp"/>
      <sheetName val="NU Output - Life"/>
      <sheetName val="NU Output - Life DR+100bp"/>
      <sheetName val="NSTAR Output - Health"/>
      <sheetName val="NSTAR Output - Life"/>
      <sheetName val="Output - Upd SBA Claims"/>
      <sheetName val="2016 FAS 106 Expense"/>
      <sheetName val="2017 FAS 106 Expense"/>
      <sheetName val="Granular IC Summary"/>
      <sheetName val="2017-2022 FAS 106"/>
      <sheetName val="2018-2023 FAS 106"/>
      <sheetName val="PSC"/>
      <sheetName val="2018 - 2023 Alt SC_IC Results"/>
      <sheetName val="2017-2022 GL Amort"/>
      <sheetName val="2016 MedV Forecast"/>
      <sheetName val="2017 MedV Forecast"/>
      <sheetName val="2017 MedV Data - Summary"/>
      <sheetName val="2016 MedV Data - Summary"/>
      <sheetName val="Valuation Sensitivities"/>
      <sheetName val="HWP"/>
      <sheetName val="NUSCO"/>
      <sheetName val="NNECO"/>
      <sheetName val="WMECO Total"/>
      <sheetName val="PSNH Total"/>
      <sheetName val="NAESCO"/>
      <sheetName val="Select"/>
      <sheetName val="NGS"/>
      <sheetName val="Yankee Gas"/>
      <sheetName val="2015 MVA Summary"/>
      <sheetName val="8.1.2016 MVA Summary"/>
      <sheetName val="2016 MVA Summary"/>
      <sheetName val="2015 FVA"/>
      <sheetName val="2016 FVA"/>
      <sheetName val="2017 FVA"/>
      <sheetName val="2018 FVA"/>
      <sheetName val="FVA Forecast"/>
      <sheetName val="Transfers"/>
      <sheetName val="2016 Val BPs"/>
      <sheetName val="NSTAR Medical BP by Group"/>
      <sheetName val="NSTAR Life BP by Group"/>
      <sheetName val="2017 VEBA ctrbs"/>
      <sheetName val="2016 VEBA ctrbs"/>
      <sheetName val="2015 VEBA ctrbs"/>
      <sheetName val="2014 VEBA ctrbs"/>
      <sheetName val="Key EE benef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us"/>
      <sheetName val="FAS132CY"/>
      <sheetName val="FAS132PY"/>
      <sheetName val="Summary"/>
      <sheetName val="FAS106 CY"/>
      <sheetName val="FAS106 PY"/>
      <sheetName val="FAS106 PY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"/>
      <sheetName val="beco data"/>
      <sheetName val="ComElectric"/>
      <sheetName val="Cambridge"/>
      <sheetName val="cambridge data"/>
      <sheetName val="comelectric data"/>
      <sheetName val="NSTAR Gas"/>
      <sheetName val="gas data"/>
      <sheetName val="Utility"/>
      <sheetName val="ST fees for NSTAR consolidated"/>
      <sheetName val="parent"/>
      <sheetName val="AES"/>
      <sheetName val="Canal"/>
      <sheetName val="Hopco"/>
      <sheetName val="Consolidating"/>
      <sheetName val="NSTAR Consolidated"/>
      <sheetName val="Data Parent YTD"/>
      <sheetName val="Data Service Co YtD"/>
      <sheetName val="Data AES YTD"/>
      <sheetName val="Data Hopco YTD"/>
      <sheetName val="Data Canal YTD"/>
      <sheetName val="Full Year Budget"/>
      <sheetName val="Reg Interest Quantification"/>
      <sheetName val="Interest on Tax Def"/>
      <sheetName val="NSTA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OE Waterfalls"/>
      <sheetName val="covenants"/>
      <sheetName val="Earnings Sum"/>
      <sheetName val="Deferrals"/>
      <sheetName val="Margin"/>
      <sheetName val="Consolidating "/>
      <sheetName val="Consolidated"/>
      <sheetName val="OpPlan Book"/>
      <sheetName val="Consol BAL"/>
      <sheetName val="NSTAR BAL"/>
      <sheetName val="NSTAR CF_RE"/>
      <sheetName val="Elimination Feed Income Stmt"/>
      <sheetName val="O&amp;M Proof"/>
      <sheetName val="Other Balance Sheets"/>
      <sheetName val="NSTAR"/>
      <sheetName val="Electric Company"/>
      <sheetName val="NSTAR Electric"/>
      <sheetName val="Com Elect Not used"/>
      <sheetName val="Cambridge Not used"/>
      <sheetName val="Canal Not Used"/>
      <sheetName val="NSTAR Gas"/>
      <sheetName val="BETG"/>
      <sheetName val="Hop LNG"/>
      <sheetName val="Steam"/>
      <sheetName val="AES"/>
      <sheetName val="Fuel and PP"/>
      <sheetName val="Purch Gas"/>
      <sheetName val="Gas Sales"/>
      <sheetName val="Revenues"/>
      <sheetName val="Oper and Maint"/>
      <sheetName val="Depreciation"/>
      <sheetName val="Prop Taxes"/>
      <sheetName val="Income Tax by Company"/>
      <sheetName val="Income Tax "/>
      <sheetName val="payroll taxes"/>
      <sheetName val="Other Income"/>
      <sheetName val="Financing"/>
      <sheetName val="CWIP"/>
      <sheetName val="Capital Spending"/>
      <sheetName val="Plant-in-Service"/>
      <sheetName val="Pension_PBOP Payments"/>
      <sheetName val="NSTAR Electric (2)"/>
      <sheetName val="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Sheet Final"/>
      <sheetName val="Spreads Data"/>
      <sheetName val="Rates for Swap Graph"/>
      <sheetName val="Weekly te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all"/>
      <sheetName val="Yields"/>
      <sheetName val="Input"/>
      <sheetName val="Tr"/>
      <sheetName val="Graphs"/>
      <sheetName val="All data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preads"/>
      <sheetName val="historicalSpreads"/>
      <sheetName val="weeklyChanges"/>
      <sheetName val="CDS 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all resources NU"/>
      <sheetName val="Sorted resource"/>
      <sheetName val="Sorted by $"/>
      <sheetName val="System offsets"/>
      <sheetName val="resource w budget"/>
      <sheetName val="w high level descrip"/>
      <sheetName val="Vehicle detail"/>
      <sheetName val="Pivot on high level"/>
      <sheetName val="Payroll detail from pivot"/>
      <sheetName val="Vehicle Detail from pivot"/>
      <sheetName val="Sheet2"/>
      <sheetName val="Sheet1"/>
      <sheetName val="Sheet3"/>
      <sheetName val="CPM w Heirarchy"/>
      <sheetName val="CPM vs MIB vs bud"/>
      <sheetName val="Sheet4"/>
      <sheetName val="Sheet6"/>
      <sheetName val="2013 Resource Heirarchy"/>
      <sheetName val="1.17.13"/>
      <sheetName val="1.21.13 2014 prop"/>
      <sheetName val="budgeted resource"/>
      <sheetName val="1.24.13 Fut &amp; Cur"/>
      <sheetName val="Undecided Resources"/>
      <sheetName val="Pivot heir roll 3-1"/>
      <sheetName val="Future Base Level"/>
      <sheetName val="Sheet7"/>
      <sheetName val="Data"/>
      <sheetName val="1.24.13 Heirarchy"/>
      <sheetName val="1.29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ghlights"/>
      <sheetName val="sepsummary "/>
      <sheetName val="augsummary"/>
      <sheetName val="julysummary"/>
      <sheetName val="junesummary"/>
      <sheetName val="maysummary"/>
      <sheetName val="aprilsummary"/>
      <sheetName val="act v prior year"/>
      <sheetName val="act v plan"/>
      <sheetName val="sales revenue"/>
      <sheetName val="total sales by sector"/>
      <sheetName val="sales detail"/>
      <sheetName val="stats"/>
      <sheetName val="ACT_EST REV"/>
      <sheetName val="LY REV"/>
      <sheetName val="BUD REV"/>
      <sheetName val="ACT_EST SALES"/>
      <sheetName val="BUD SALES"/>
      <sheetName val="LY SALES"/>
      <sheetName val="revenue data"/>
      <sheetName val="sales data"/>
      <sheetName val="formula unbilled revenue RE (2)"/>
      <sheetName val="price volume analysis"/>
      <sheetName val="revenue by sector (after june)"/>
      <sheetName val="Cover"/>
      <sheetName val="act v prior year (2)"/>
      <sheetName val="sales and revenue report 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"/>
      <sheetName val="Exec Summ"/>
      <sheetName val="UTG Summary"/>
      <sheetName val="Retail Revenue"/>
      <sheetName val="Retail Cal. Sales - Month"/>
      <sheetName val="Retail Cal. Sales - QTR"/>
      <sheetName val="Retail Cal. Sales - YTD"/>
      <sheetName val="UG Total O&amp;M "/>
      <sheetName val="YTD Shared Services"/>
      <sheetName val="Projected Shared Services"/>
      <sheetName val="CL&amp;P Dist Earnings"/>
      <sheetName val="CL&amp;P O&amp;M"/>
      <sheetName val="CL&amp;P - OI&amp;D (BTL)"/>
      <sheetName val="CL&amp;P Capital"/>
      <sheetName val="PSNH Dist Earnings"/>
      <sheetName val="PSNH O&amp;M"/>
      <sheetName val="PSNH - OI&amp;D (BTL)"/>
      <sheetName val="PSNH Capital"/>
      <sheetName val="WMECO Dist Earnings"/>
      <sheetName val="WMECO O&amp;M"/>
      <sheetName val="WMECO - OI&amp;D (BTL)"/>
      <sheetName val="WMECO Capital"/>
      <sheetName val="Yankee Earnings"/>
      <sheetName val="YGSCO O&amp;M"/>
      <sheetName val="Yankee - OI&amp;D (BTL)"/>
      <sheetName val="YGSCO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"/>
      <sheetName val="Exec Summ"/>
      <sheetName val="UTG Summary"/>
      <sheetName val="Retail Revenue"/>
      <sheetName val="Retail Cal. Sales - Month"/>
      <sheetName val="Retail Cal. Sales - QTR"/>
      <sheetName val="Retail Cal. Sales - YTD"/>
      <sheetName val="UG Total O&amp;M "/>
      <sheetName val="YTD Shared Services"/>
      <sheetName val="Projected Shared Services"/>
      <sheetName val="CL&amp;P Dist Earnings"/>
      <sheetName val="CL&amp;P O&amp;M"/>
      <sheetName val="CL&amp;P - OI&amp;D (BTL)"/>
      <sheetName val="CL&amp;P Capital"/>
      <sheetName val="PSNH Dist Earnings"/>
      <sheetName val="PSNH O&amp;M"/>
      <sheetName val="PSNH - OI&amp;D (BTL)"/>
      <sheetName val="PSNH Capital"/>
      <sheetName val="WMECO Dist Earnings"/>
      <sheetName val="WMECO O&amp;M"/>
      <sheetName val="WMECO - OI&amp;D (BTL)"/>
      <sheetName val="WMECO Capital"/>
      <sheetName val="Yankee Earnings"/>
      <sheetName val="YGSCO O&amp;M"/>
      <sheetName val="Yankee - OI&amp;D (BTL)"/>
      <sheetName val="YGSCO Capital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U BTL Actuals"/>
      <sheetName val="Sheet18"/>
      <sheetName val="Bottom Level excl Passback"/>
      <sheetName val="Consol - incl passback"/>
      <sheetName val="Bottom Level only"/>
      <sheetName val="CFM PASSBACK ONLY"/>
      <sheetName val="Sheet6"/>
      <sheetName val="Sheet2"/>
      <sheetName val="Sheet14"/>
      <sheetName val="Sheet3"/>
      <sheetName val="FILTER"/>
      <sheetName val="Sheet5"/>
      <sheetName val="OTHER NET ONLY - INCL. VALUES"/>
      <sheetName val="CFM MAP"/>
      <sheetName val="LOOKUP"/>
      <sheetName val="MAP RESULTS"/>
      <sheetName val="Smartview"/>
      <sheetName val="Old HFM Ledger"/>
      <sheetName val="Sheet4"/>
      <sheetName val="Activity"/>
      <sheetName val="GARBAGE"/>
      <sheetName val="Sheet10"/>
      <sheetName val="Sheet11"/>
      <sheetName val="Sheet12"/>
      <sheetName val="Sheet13"/>
      <sheetName val="Sheet8"/>
      <sheetName val="Sheet15"/>
      <sheetName val="Sheet21"/>
      <sheetName val="Import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Curtailment"/>
      <sheetName val="Health Curtailment"/>
      <sheetName val="Life Curtailment"/>
      <sheetName val="FS - Health"/>
      <sheetName val="FS - Life"/>
      <sheetName val="Prob55"/>
      <sheetName val="SC(G) - Health"/>
      <sheetName val="SC(G) - Life"/>
      <sheetName val="Participant - Health"/>
      <sheetName val="Participant - Life"/>
      <sheetName val="Count"/>
      <sheetName val="Consolidated List"/>
      <sheetName val="12.31.05 Estimate"/>
      <sheetName val="12.31.05 Curtail Eff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Cover"/>
      <sheetName val="Table of Content"/>
      <sheetName val="UTG Summary"/>
      <sheetName val="Retail Revenue"/>
      <sheetName val="Retail Cal. Sales - Month"/>
      <sheetName val="Retail Cal. Sales - YTD"/>
      <sheetName val="Retail Cal. Sales - QTR"/>
      <sheetName val="UG Total O&amp;M "/>
      <sheetName val="YTD Shared Services"/>
      <sheetName val="Projected Shared Services"/>
      <sheetName val="CL&amp;P Dist Earnings"/>
      <sheetName val="CL&amp;P O&amp;M"/>
      <sheetName val="CL&amp;P - OI&amp;D (BTL)"/>
      <sheetName val="CL&amp;P Capital"/>
      <sheetName val="PSNH Dist Earnings"/>
      <sheetName val="PSNH O&amp;M"/>
      <sheetName val="PSNH - OI&amp;D (BTL)"/>
      <sheetName val="PSNH Capital"/>
      <sheetName val="WMECO Dist Earnings"/>
      <sheetName val="WMECO O&amp;M"/>
      <sheetName val="WMECO - OI&amp;D (BTL)"/>
      <sheetName val="WMECO Capital"/>
      <sheetName val="Yankee Earnings"/>
      <sheetName val="YGSCO O&amp;M"/>
      <sheetName val="Yankee - OI&amp;D (BTL)"/>
      <sheetName val="YGSCO Capital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/>
      <sheetData sheetId="2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Ns vs Fixed"/>
      <sheetName val="FRNS"/>
      <sheetName val="06_DomesticAll"/>
      <sheetName val="06_DomesticCorp"/>
      <sheetName val="05-06 Corp Differential"/>
      <sheetName val="Covenant Analysis (MWV)"/>
      <sheetName val="Covenant Analysis"/>
      <sheetName val="Recent Eur GBP Transactions"/>
      <sheetName val="Recent Deals by Tenor (3)"/>
      <sheetName val="Recent Deals by Tenor (2)"/>
      <sheetName val="Healthcare New Issues "/>
      <sheetName val="Healthcare New Issues 05 06 YTD"/>
      <sheetName val="Recent New Issues"/>
      <sheetName val="10s 30s Curve"/>
      <sheetName val="SizeRa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er"/>
      <sheetName val="Existing Employees"/>
      <sheetName val="New and Terminated Employees"/>
      <sheetName val="{PL}PickLst"/>
    </sheetNames>
    <sheetDataSet>
      <sheetData sheetId="0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heet1"/>
      <sheetName val="QMFPRINT"/>
    </sheetNames>
    <sheetDataSet>
      <sheetData sheetId="0" refreshError="1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ding Comps"/>
      <sheetName val="Financial Inputs"/>
      <sheetName val="MC --&gt;"/>
      <sheetName val="Merger Input MC"/>
      <sheetName val="Case Selections MC"/>
      <sheetName val="Model MC"/>
      <sheetName val="Merger Output MC"/>
      <sheetName val="MC Con IS"/>
      <sheetName val="NC --&gt;"/>
      <sheetName val="__FDSCACHE__"/>
      <sheetName val="Merger Input NC"/>
      <sheetName val="Case Selections NC"/>
      <sheetName val="Model NC"/>
      <sheetName val="Merger Output NC"/>
      <sheetName val="NC Con IS"/>
      <sheetName val="Other --&gt;"/>
      <sheetName val="Interloper Landscape"/>
      <sheetName val="Interloper Side-By-Sid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s"/>
      <sheetName val="grid pricing"/>
      <sheetName val="Services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snhdata"/>
      <sheetName val="Streetlighting"/>
      <sheetName val="Monthly Shares"/>
      <sheetName val="Monthly Shares Graphs"/>
      <sheetName val="normal sales comp "/>
      <sheetName val="normal output comp"/>
      <sheetName val="Annual"/>
      <sheetName val="AnnualACT"/>
      <sheetName val="AnnualNORM"/>
      <sheetName val="AnnualNORM (2)"/>
      <sheetName val="AnnualActCal"/>
      <sheetName val="AnnualNORMCal"/>
      <sheetName val="NetAnnualACT"/>
      <sheetName val="NetAnnualNORM"/>
      <sheetName val="Compare"/>
      <sheetName val="Compare Graphs"/>
      <sheetName val="output to sas"/>
      <sheetName val="BUDPEAKS"/>
      <sheetName val="Prelim Budpeaks"/>
      <sheetName val="2004MODEL"/>
      <sheetName val="2004FINAL"/>
      <sheetName val="2004NORMAL"/>
      <sheetName val="2005FINAL"/>
      <sheetName val="2006FINAL"/>
      <sheetName val="2007FINAL"/>
      <sheetName val="2008FINAL"/>
      <sheetName val="2009FINAL"/>
      <sheetName val="2004ModelCal"/>
      <sheetName val="2004Calendar"/>
      <sheetName val="2004NORMALCal"/>
      <sheetName val="2005Calendar"/>
      <sheetName val="2006Calendar"/>
      <sheetName val="2007Calendar"/>
      <sheetName val="2008Calendar"/>
      <sheetName val="2009Calendar"/>
      <sheetName val="AnnualActCal (2)"/>
      <sheetName val="AnnualActCalNet"/>
      <sheetName val="Compare Econ &amp; Alg"/>
      <sheetName val="Compare Models"/>
      <sheetName val="AnnualNORMCalNet"/>
      <sheetName val="Compare Billed &amp; Cal"/>
      <sheetName val="Sales to SAS"/>
      <sheetName val="yoychg"/>
      <sheetName val="sales comp"/>
      <sheetName val="RESTAB"/>
      <sheetName val="RESTAB (2)"/>
      <sheetName val="ELIMS"/>
      <sheetName val="OUTPEAKS"/>
      <sheetName val="Module1"/>
      <sheetName val="2003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"/>
      <sheetName val="Retail Cal. Sales - Month"/>
      <sheetName val="Retail Cal. Sales - YTD"/>
      <sheetName val="Retail Cal. Sales - QTR"/>
      <sheetName val="UG Total O&amp;M"/>
      <sheetName val="Corp Center Cur Mth"/>
      <sheetName val="Corp Center YTD"/>
      <sheetName val="CL&amp;P O&amp;M"/>
      <sheetName val="PSNH O&amp;M"/>
      <sheetName val="WMECO O&amp;M"/>
      <sheetName val="YGSCO O&amp;M"/>
      <sheetName val="NU REGULATED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"/>
      <sheetName val="Funded Status"/>
      <sheetName val="CY Inputs"/>
      <sheetName val="Liabilities"/>
      <sheetName val="2009 FVA"/>
      <sheetName val="FAS 109"/>
      <sheetName val="2008 FAS 106 expense"/>
      <sheetName val="Final 2008 Results"/>
      <sheetName val="All Plans Life"/>
      <sheetName val="All Plans Health"/>
      <sheetName val="FAS106 Total Diagnostics"/>
      <sheetName val="CLP"/>
      <sheetName val="HWP"/>
      <sheetName val="NAESCO"/>
      <sheetName val="NGS"/>
      <sheetName val="NNECO"/>
      <sheetName val="NUSCO"/>
      <sheetName val="PSNH"/>
      <sheetName val="Select"/>
      <sheetName val="WMECO"/>
      <sheetName val="YankeeGa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BR"/>
      <sheetName val="NSTAR_Complement"/>
      <sheetName val="Staffing"/>
      <sheetName val="PayStatus"/>
      <sheetName val="SalPlan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an 2009 data"/>
    </sheetNames>
    <sheetDataSet>
      <sheetData sheetId="0" refreshError="1"/>
      <sheetData sheetId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 for end-of-year 2003"/>
      <sheetName val="pre-97_post-96 2002"/>
      <sheetName val="Pivot_final_substation 2002"/>
      <sheetName val="Assumed additions 2003"/>
      <sheetName val="T&amp;D Split Substation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.L Analysis"/>
      <sheetName val="2005 Contr. AggMeth"/>
      <sheetName val="2005 Contributions - Merc Mod"/>
      <sheetName val="2005 Contributions - Merc Meth"/>
      <sheetName val="2005 Inputs"/>
      <sheetName val="2004 Inputs"/>
      <sheetName val="Earnings by ER"/>
      <sheetName val="AAL by Status by ER"/>
      <sheetName val="Funded Status by ER"/>
      <sheetName val="Actual Assets"/>
      <sheetName val="Expenses"/>
      <sheetName val="(Gain)Loss"/>
      <sheetName val="Liability (G)L"/>
      <sheetName val="Asset (G)L"/>
      <sheetName val="ER Contrib Summary 04"/>
      <sheetName val="Monthly Contrib Summary"/>
      <sheetName val="Contributions 2004"/>
      <sheetName val="ER Summary 2005"/>
      <sheetName val="ER Disb Summary"/>
      <sheetName val="Data"/>
      <sheetName val="Contributions"/>
      <sheetName val="Contr Rec"/>
      <sheetName val="Disbursements"/>
      <sheetName val="Employers"/>
      <sheetName val="Final Contrib Strategy"/>
      <sheetName val="Final 2004 Results"/>
      <sheetName val="2006 Contr. AggMeth"/>
      <sheetName val="2006 Contributions - Merc Mod"/>
      <sheetName val="2006 Contributions - Merc w-CB"/>
      <sheetName val="ER Contrib Summary 2005"/>
      <sheetName val="Data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orecast"/>
      <sheetName val="Interest Rate Sensitivity"/>
      <sheetName val="Mortality Factors"/>
      <sheetName val="RMSA Data - Summary"/>
      <sheetName val="Projected Ben Disbursements"/>
      <sheetName val="Exhibit --&gt;"/>
      <sheetName val="YED Exhibit"/>
      <sheetName val="5 yrs Forecast Exhibit"/>
      <sheetName val="RMSA 1.1.2010 Exhib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 FAS 106 Expense"/>
      <sheetName val="2009 YED"/>
      <sheetName val="Forecast 2010 Expense"/>
      <sheetName val="Mike - VEBA Ctrbs 05.21.10"/>
      <sheetName val="input file"/>
      <sheetName val="EXHIBIT File"/>
      <sheetName val="exhibits --&gt; "/>
      <sheetName val="CL&amp;P"/>
      <sheetName val="CL&amp;P Trans"/>
      <sheetName val="HWP"/>
      <sheetName val="NUSCO"/>
      <sheetName val="NNECO"/>
      <sheetName val="WMECO"/>
      <sheetName val="WMECO Trans"/>
      <sheetName val="PSNH"/>
      <sheetName val="PSNH Trans"/>
      <sheetName val="PSNH Gen"/>
      <sheetName val="NAESCO"/>
      <sheetName val="Select"/>
      <sheetName val="NGS"/>
      <sheetName val="YG"/>
      <sheetName val="Total NU"/>
      <sheetName val="check --&gt;"/>
      <sheetName val="Total check"/>
      <sheetName val="RMSA Exhibit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oads for 2008 Experience"/>
      <sheetName val="2008 FAS 87"/>
      <sheetName val="Benefit Payments"/>
      <sheetName val="Qualified - PBO"/>
      <sheetName val="Qualified - ABO"/>
      <sheetName val="Service Cos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&amp;Desc"/>
      <sheetName val="EXALLOC"/>
      <sheetName val="INALLOC"/>
      <sheetName val="PAYROLLEXP"/>
      <sheetName val="EXPENSE"/>
      <sheetName val="RBASE"/>
      <sheetName val="REVENUE"/>
      <sheetName val="TAXES"/>
      <sheetName val="SUMMARY OF RESULTS"/>
      <sheetName val="REV DEF OR EXCESS"/>
      <sheetName val="LEVELIZED ROR"/>
      <sheetName val="RECONCILE"/>
      <sheetName val="FUNCTION"/>
      <sheetName val="CUST-MCF"/>
      <sheetName val="SDPeakCalc"/>
      <sheetName val="SDINCRWSLS"/>
      <sheetName val="SDMerc Revs "/>
      <sheetName val="Revenue Calc"/>
      <sheetName val="AC150&amp;164"/>
      <sheetName val="SDDa374lr "/>
      <sheetName val="SDDA375 "/>
      <sheetName val="SDDA235C"/>
      <sheetName val="SDDA380A"/>
      <sheetName val="SDDA381A"/>
      <sheetName val="SDMTRCOST"/>
      <sheetName val="SDMTRCOUNT"/>
      <sheetName val="282.00&amp;01"/>
      <sheetName val="SDDA385A"/>
      <sheetName val="SDDA387"/>
      <sheetName val="SDDA487"/>
      <sheetName val="SDDA879894"/>
      <sheetName val="SDDA904C"/>
      <sheetName val="SDAC903,5,9,11,12,16"/>
      <sheetName val="DA252C"/>
      <sheetName val="SDDA908&amp;908.5"/>
      <sheetName val="SDAC931"/>
      <sheetName val="Transportation"/>
      <sheetName val="C&amp;IVolumes"/>
      <sheetName val="C&amp;ICustomers"/>
      <sheetName val="RESCust"/>
      <sheetName val="RESCCF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Medical BP by Group"/>
      <sheetName val="Life BP by Group"/>
    </sheetNames>
    <sheetDataSet>
      <sheetData sheetId="0"/>
      <sheetData sheetId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bursements"/>
      <sheetName val="ER Summary"/>
      <sheetName val="Ind Summary"/>
      <sheetName val="Monthly Summary"/>
      <sheetName val="Employer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4"/>
      <sheetName val="Sheet2"/>
      <sheetName val="Service Co Allocation Rates"/>
      <sheetName val="SQLT0084 (2)"/>
      <sheetName val="2016 N99 rates "/>
      <sheetName val="Raw Data"/>
      <sheetName val="List of rate codes"/>
      <sheetName val="FERC Prime Class"/>
      <sheetName val="Summary"/>
      <sheetName val="Summary (61)"/>
      <sheetName val="Summary (Rate Cod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Read Me"/>
      <sheetName val="Funding ProVal"/>
      <sheetName val="PBO ProVal"/>
      <sheetName val="Funding Liab"/>
      <sheetName val="Assumptions"/>
      <sheetName val="Amort Bases"/>
      <sheetName val="UPSC Summary"/>
      <sheetName val="Asset Inputs"/>
      <sheetName val="Bft Pmt Inputs"/>
      <sheetName val="Liability Input"/>
      <sheetName val="Cash Flow"/>
      <sheetName val="Transfers"/>
      <sheetName val="MVA and MRVA"/>
      <sheetName val="MRVA"/>
      <sheetName val="MRVA Split"/>
      <sheetName val="MVA for Funding"/>
      <sheetName val="CL&amp;P Dist"/>
      <sheetName val="CL&amp;P Gener"/>
      <sheetName val="CL&amp;P Trans"/>
      <sheetName val="HWP"/>
      <sheetName val="NUSCO"/>
      <sheetName val="NNECO"/>
      <sheetName val="WMECO Distrib"/>
      <sheetName val="WMECO Trans"/>
      <sheetName val="PSNH Distrib"/>
      <sheetName val="PSNH Trans"/>
      <sheetName val="PSNH Gener"/>
      <sheetName val="NAESCO"/>
      <sheetName val="SELECT"/>
      <sheetName val="NGS"/>
      <sheetName val="Yankee Gas"/>
      <sheetName val="Total"/>
      <sheetName val="Allocation of Contrib By Co"/>
      <sheetName val="Discounted Contrib"/>
      <sheetName val="Funding Calculations"/>
      <sheetName val="Contrib Timing"/>
      <sheetName val="Summary - Contributions"/>
      <sheetName val="Summary - Expense"/>
      <sheetName val="Summary - By Component"/>
      <sheetName val="Allocation Summary"/>
      <sheetName val="2012 Summary"/>
      <sheetName val="Summary to N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rsource SUMMARY"/>
      <sheetName val="MA E"/>
      <sheetName val="MA G"/>
      <sheetName val="CT E"/>
      <sheetName val="CT G"/>
      <sheetName val="NH"/>
      <sheetName val="CPS Import"/>
      <sheetName val="Loc Msr LkUp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Split"/>
      <sheetName val="SQLT0082"/>
      <sheetName val="Capital Accounts"/>
    </sheetNames>
    <sheetDataSet>
      <sheetData sheetId="0" refreshError="1"/>
      <sheetData sheetId="1" refreshError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Voting Share"/>
      <sheetName val="Worksheet 1"/>
      <sheetName val="Worksheet 2a"/>
      <sheetName val="Worksheet 3a"/>
      <sheetName val="Worksheet 4a"/>
      <sheetName val="Worksheet 2b"/>
      <sheetName val="Worksheet 3b"/>
      <sheetName val="Worksheet 4b"/>
      <sheetName val="Worksheet 2c"/>
      <sheetName val="Worksheet 3c"/>
      <sheetName val="Worksheet 4c"/>
      <sheetName val="Worksheet 2d"/>
      <sheetName val="Worksheet 3d"/>
      <sheetName val="Worksheet 4d"/>
      <sheetName val="Worksheet 5"/>
      <sheetName val="Worksheet 6"/>
      <sheetName val="Worksheet 7"/>
      <sheetName val="Worksheet 8"/>
      <sheetName val="AFUDC Equity"/>
      <sheetName val="1998 PTF Info"/>
      <sheetName val="St.Macros"/>
      <sheetName val="Tem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Benefit Obligations"/>
      <sheetName val="Plan Assets"/>
      <sheetName val="Funded Status"/>
      <sheetName val="Cash Flow and Co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"/>
      <sheetName val="Exec Summ"/>
      <sheetName val="UTG Summary"/>
      <sheetName val="Retail Revenue"/>
      <sheetName val="Retail Cal. Sales - Month"/>
      <sheetName val="Retail Cal. Sales - QTR"/>
      <sheetName val="Retail Cal. Sales - YTD"/>
      <sheetName val="UG Total O&amp;M "/>
      <sheetName val="YTD Shared Services"/>
      <sheetName val="Projected Shared Services"/>
      <sheetName val="CL&amp;P Dist Earnings"/>
      <sheetName val="CL&amp;P O&amp;M"/>
      <sheetName val="CL&amp;P - OI&amp;D (BTL)"/>
      <sheetName val="CL&amp;P Capital"/>
      <sheetName val="PSNH Dist Earnings"/>
      <sheetName val="PSNH O&amp;M"/>
      <sheetName val="PSNH - OI&amp;D (BTL)"/>
      <sheetName val="PSNH Capital"/>
      <sheetName val="WMECO Dist Earnings"/>
      <sheetName val="WMECO O&amp;M"/>
      <sheetName val="WMECO - OI&amp;D (BTL)"/>
      <sheetName val="WMECO Capital"/>
      <sheetName val="Yankee Earnings"/>
      <sheetName val="YGSCO O&amp;M"/>
      <sheetName val="Yankee - OI&amp;D (BTL)"/>
      <sheetName val="YGSCO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F-Stmnt of Position"/>
      <sheetName val="Grants rollforward"/>
      <sheetName val="Spending"/>
      <sheetName val="Net assets avaible"/>
      <sheetName val="month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noco"/>
      <sheetName val="Sunoco Logistics"/>
      <sheetName val="Talisman"/>
      <sheetName val="Valero"/>
      <sheetName val="Williams"/>
      <sheetName val="Marathon Oil"/>
      <sheetName val="McDermott"/>
      <sheetName val="Mirant"/>
      <sheetName val="Nexen"/>
      <sheetName val="National Oilwell"/>
      <sheetName val="Noble Corp."/>
      <sheetName val="Noble Energy"/>
      <sheetName val="Oil States"/>
      <sheetName val="ONEOK"/>
      <sheetName val="Occidental"/>
      <sheetName val="Petro-Canada"/>
      <sheetName val="SandRidge"/>
      <sheetName val="ChevronPhillips"/>
      <sheetName val="Enterprise Products"/>
      <sheetName val="Equitable"/>
      <sheetName val="EOG"/>
      <sheetName val="Exxon"/>
      <sheetName val="EnCana Gas Storage"/>
      <sheetName val="ConocoPhillips"/>
      <sheetName val="Copano"/>
      <sheetName val="Devon"/>
      <sheetName val="DCP"/>
      <sheetName val="AES"/>
      <sheetName val="Anadarko"/>
      <sheetName val="Apache"/>
      <sheetName val="Aquila"/>
      <sheetName val="Baker Hughes"/>
      <sheetName val="Cameron"/>
      <sheetName val="Canadian Nat Res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FAS106 - Health"/>
      <sheetName val="FAS106 - Life"/>
    </sheetNames>
    <sheetDataSet>
      <sheetData sheetId="0"/>
      <sheetData sheetId="1"/>
      <sheetData sheetId="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ive TS"/>
      <sheetName val="UTILITY CDS"/>
      <sheetName val="ENERGY CDS"/>
      <sheetName val="Oil&amp;Gas - Refi Deals"/>
      <sheetName val="Power - Commitment Graph"/>
      <sheetName val="Power - CommitmentTable"/>
      <sheetName val="Power - Refi Deals"/>
      <sheetName val="Agg. Comm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Ticker"/>
      <sheetName val="BusDescData"/>
      <sheetName val="BusDescQ"/>
      <sheetName val="BusDescH"/>
      <sheetName val="ValData"/>
      <sheetName val="ValQ"/>
      <sheetName val="ValH"/>
      <sheetName val="SF_Data"/>
      <sheetName val="SF_Q"/>
      <sheetName val="SF_H"/>
      <sheetName val="SF_F"/>
      <sheetName val="AnalystRecData"/>
      <sheetName val="ARData2"/>
      <sheetName val="AnalystRecPie"/>
      <sheetName val="AnalystRecBar"/>
      <sheetName val="Historic Estimate Trend"/>
      <sheetName val="Price Targets"/>
      <sheetName val="Broker Detail_Final"/>
      <sheetName val="OwnerData"/>
      <sheetName val="Mapping"/>
      <sheetName val="StylesPie"/>
      <sheetName val="InstitutionPie"/>
      <sheetName val="InvestmentStyle"/>
      <sheetName val="InstitutionTable25"/>
      <sheetName val="Buyers10"/>
      <sheetName val="Sellers10"/>
      <sheetName val="InstitutionTable10"/>
      <sheetName val="InsiderTable"/>
      <sheetName val="RegionTable"/>
      <sheetName val="Seg_Data"/>
      <sheetName val="Segments"/>
      <sheetName val="PriceChartData"/>
      <sheetName val="MgmtData"/>
      <sheetName val="MgmtQ"/>
      <sheetName val="MgmtH"/>
      <sheetName val="MgmtF"/>
      <sheetName val="TransData"/>
      <sheetName val="TransQ"/>
      <sheetName val="TransH"/>
      <sheetName val="DefData"/>
      <sheetName val="Def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 calc"/>
      <sheetName val="2001"/>
      <sheetName val="2000"/>
      <sheetName val="1999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mentHistory 2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arch Projections"/>
      <sheetName val="Capex"/>
      <sheetName val="WACC"/>
      <sheetName val="Valuation Assumptions"/>
      <sheetName val="PPR"/>
      <sheetName val="Football"/>
      <sheetName val="__FDSCACHE__"/>
      <sheetName val="Financial Inputs"/>
      <sheetName val="Barra Beta"/>
      <sheetName val="Utility"/>
      <sheetName val="Rating Agency Metrics"/>
      <sheetName val="ROE Output"/>
      <sheetName val="Operating Plants"/>
      <sheetName val="Misc"/>
      <sheetName val="WR-GXP Analysis--&gt;"/>
      <sheetName val="Merger Input"/>
      <sheetName val="Model"/>
      <sheetName val="New AccDil Summary"/>
      <sheetName val="Acc. Dil Summary"/>
      <sheetName val="Additional Check"/>
      <sheetName val="Summary Profile"/>
      <sheetName val="Exchange Ratio"/>
      <sheetName val="Side by S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- 2004 Monthly"/>
      <sheetName val="2003 CPNEX Annual "/>
      <sheetName val="2004 CPNEX Annual "/>
      <sheetName val="2005 CPNEX Annual"/>
      <sheetName val="2003 Sppen Annual "/>
      <sheetName val="M. G. MORRIS "/>
      <sheetName val=" FORSGREN-RETIRE."/>
      <sheetName val="FORSGREN-DEF. COMP."/>
      <sheetName val="C.GRISE"/>
      <sheetName val="L. OLIVIER"/>
      <sheetName val="C. SHIVERY"/>
      <sheetName val="K. MARVIN"/>
      <sheetName val="J. SCHEIDERICH"/>
      <sheetName val="W. SCHIVLEY"/>
      <sheetName val="S. RILEY"/>
      <sheetName val="D. BROWN"/>
      <sheetName val="JOHN CARLIN"/>
      <sheetName val="KENYON"/>
      <sheetName val="T. FEIGENBAUM"/>
      <sheetName val="G. SIMON"/>
      <sheetName val="J. KEA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ove duplicates"/>
      <sheetName val="budgeted resource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2-22-03"/>
      <sheetName val="3-01-03"/>
      <sheetName val="3-08-03"/>
      <sheetName val="3-15-03"/>
      <sheetName val="3-22-03"/>
      <sheetName val="Totals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TD"/>
      <sheetName val="Total Slide"/>
      <sheetName val="Budgets"/>
      <sheetName val="Tot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TO"/>
      <sheetName val="Kinder Morgan"/>
      <sheetName val="Northern Border"/>
      <sheetName val="Sunoco"/>
      <sheetName val="Sunoco Logistics"/>
      <sheetName val="Talisman"/>
      <sheetName val="Valero"/>
      <sheetName val="Williams"/>
      <sheetName val="Marathon Oil"/>
      <sheetName val="McDermott"/>
      <sheetName val="Mirant"/>
      <sheetName val="Nexen"/>
      <sheetName val="National Oilwell"/>
      <sheetName val="Noble Corp."/>
      <sheetName val="Noble Energy"/>
      <sheetName val="Oil States"/>
      <sheetName val="ONEOK"/>
      <sheetName val="Occidental"/>
      <sheetName val="Petro-Canada"/>
      <sheetName val="SandRidge"/>
      <sheetName val="ChevronPhillips"/>
      <sheetName val="Enterprise Products"/>
      <sheetName val="Equitable"/>
      <sheetName val="EOG"/>
      <sheetName val="Exxon"/>
      <sheetName val="EnCana Gas Storage"/>
      <sheetName val="ConocoPhillips"/>
      <sheetName val="Copano"/>
      <sheetName val="Devon"/>
      <sheetName val="DCP"/>
      <sheetName val="AES"/>
      <sheetName val="Anadarko"/>
      <sheetName val="Apache"/>
      <sheetName val="Aquila"/>
      <sheetName val="Baker Hughes"/>
      <sheetName val="Cameron"/>
      <sheetName val="Canadian Nat 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 Staffing"/>
      <sheetName val="Org_Staffing_by_Month"/>
      <sheetName val="NPS_Data"/>
      <sheetName val="NPS_Targets_by_Month"/>
      <sheetName val="Validation_LookUp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_Account"/>
      <sheetName val="pre-97_post-96"/>
      <sheetName val=" pivot_minus_Skiff&amp;Western"/>
      <sheetName val="Table_Minus_Skiff&amp;Western"/>
      <sheetName val="Pivot_final_substation "/>
      <sheetName val="Table_Allclassified "/>
      <sheetName val="Adds_Retires_Adj_Trans_2002"/>
      <sheetName val="316 items added and retired"/>
      <sheetName val="Acct 316 detail for 2002"/>
      <sheetName val="316 Additions removed"/>
      <sheetName val="Last year's minus S&amp;W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"/>
      <sheetName val="UTG Summary"/>
      <sheetName val="Retail Revenue"/>
      <sheetName val="Retail Cal. Sales - Month"/>
      <sheetName val="Retail Cal. Sales - YTD"/>
      <sheetName val="UG Total O&amp;M "/>
      <sheetName val="YTD Corporate Center"/>
      <sheetName val="Projected Corporate Center"/>
      <sheetName val="CL&amp;P Dist Earnings"/>
      <sheetName val="CL&amp;P O&amp;M"/>
      <sheetName val="CL&amp;P - OI&amp;D (BTL)"/>
      <sheetName val="CL&amp;P Capital"/>
      <sheetName val="PSNH Dist Earnings"/>
      <sheetName val="PSNH O&amp;M"/>
      <sheetName val="PSNH - OI&amp;D (BTL)"/>
      <sheetName val="PSNH Capital"/>
      <sheetName val="WMECO Dist Earnings"/>
      <sheetName val="WMECO O&amp;M"/>
      <sheetName val="WMECO - OI&amp;D (BTL)"/>
      <sheetName val="WMECO Capital"/>
      <sheetName val="Yankee Earnings"/>
      <sheetName val="YGSCO O&amp;M"/>
      <sheetName val="Yankee - OI&amp;D (BTL)"/>
      <sheetName val="YGSCO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TG Summary"/>
      <sheetName val="Retail Cal. Sales - Mnth"/>
      <sheetName val="Retail Cal. Sale - YTD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ibution Est"/>
      <sheetName val="VPA Inputs"/>
      <sheetName val="VPA Outputs"/>
      <sheetName val="Process Map (match SB)"/>
      <sheetName val="Schedule SB calcs"/>
      <sheetName val="Asset Return"/>
      <sheetName val="Inputs"/>
      <sheetName val="Process Ma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nnual"/>
      <sheetName val="Monthly Shares"/>
      <sheetName val="normal sales comp "/>
      <sheetName val="normal output comp"/>
      <sheetName val="AnnualACT"/>
      <sheetName val="AnnualActCal"/>
      <sheetName val="AnnualNormCal"/>
      <sheetName val="output to sas"/>
      <sheetName val="LRPEAKS"/>
      <sheetName val="2005MODEL"/>
      <sheetName val="2005FINAL"/>
      <sheetName val="2005NORMAL"/>
      <sheetName val="2006FINAL"/>
      <sheetName val="2007FINAL"/>
      <sheetName val="2008FINAL"/>
      <sheetName val="2009FINAL"/>
      <sheetName val="2010FINAL"/>
      <sheetName val="2005Calendar"/>
      <sheetName val="2005CalNormal"/>
      <sheetName val="2006Calendar"/>
      <sheetName val="2007Calendar"/>
      <sheetName val="2008Calendar"/>
      <sheetName val="2009Calendar"/>
      <sheetName val="2010Calendar"/>
      <sheetName val="Sales to SAS"/>
      <sheetName val="CLP Comp"/>
      <sheetName val="PSNH Comp"/>
      <sheetName val="WMECO Comp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int"/>
      <sheetName val="Key drives for LTD change"/>
      <sheetName val="NSTAR Consolidate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2007 Consolidating"/>
      <sheetName val="BECO"/>
      <sheetName val="beco data"/>
      <sheetName val="ComElectric"/>
      <sheetName val="Cambridge"/>
      <sheetName val="cambridge data"/>
      <sheetName val="comelectric data"/>
      <sheetName val="NSTAR Gas"/>
      <sheetName val="gas data"/>
      <sheetName val="Utility"/>
      <sheetName val="ST fees for NSTAR consolidated"/>
      <sheetName val="parent"/>
      <sheetName val="AES"/>
      <sheetName val="Canal"/>
      <sheetName val="Hopco"/>
      <sheetName val="2007 Consolidating"/>
      <sheetName val="2008 Consolidating "/>
      <sheetName val="NSTAR Consolidated"/>
      <sheetName val="vs LRP"/>
      <sheetName val="Data Parent YTD"/>
      <sheetName val="Data Service Co YtD"/>
      <sheetName val="Data AES YTD"/>
      <sheetName val="Data Hopco YTD"/>
      <sheetName val="Data Canal YTD"/>
      <sheetName val="Full Year Budget"/>
      <sheetName val="Reg Interest Quantification"/>
      <sheetName val="Interest on Tax Def"/>
      <sheetName val="AFUDC High Level"/>
      <sheetName val="NSTA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FUEL old version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Info Requests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Everest----&gt;"/>
      <sheetName val="Everest Adjusted Financials"/>
      <sheetName val="Everest DCFs - 5 Year"/>
      <sheetName val="Everest DCFs - 10 Year"/>
      <sheetName val="Everest Sensitivities"/>
      <sheetName val="Securit., IL Settle, Carbon"/>
      <sheetName val="Everest DCF SOP"/>
      <sheetName val="Everest Trading SOP"/>
      <sheetName val="Everest Consol"/>
      <sheetName val="Utility IL"/>
      <sheetName val="Utility PA"/>
      <sheetName val="HoldCo &amp; Other"/>
      <sheetName val="Everest Generation Trading"/>
      <sheetName val="Everest Generation SOP"/>
      <sheetName val="McKinley----&gt;"/>
      <sheetName val="McKinley Financials"/>
      <sheetName val="McKinley DCFs - 5 Year"/>
      <sheetName val="McKinley DCFs - 10 Year"/>
      <sheetName val="Shasta Sensitivities"/>
      <sheetName val="McKinley DCF SOP"/>
      <sheetName val="__FDSCACHE__"/>
      <sheetName val="McKinley Trading SOP"/>
      <sheetName val="McKinley Consol"/>
      <sheetName val="Shasta Trading"/>
      <sheetName val="HoldCo and Other"/>
      <sheetName val="UTY Elim"/>
      <sheetName val="Mississippi"/>
      <sheetName val="Arkansas"/>
      <sheetName val="Texas"/>
      <sheetName val="New Orleans"/>
      <sheetName val="Louisiana"/>
      <sheetName val="Gulf States"/>
      <sheetName val="System Energy Resources"/>
      <sheetName val="McKinley GenCo SOP"/>
      <sheetName val="Securitization Impact"/>
      <sheetName val="Support and Output--&gt;"/>
      <sheetName val="Football Field"/>
      <sheetName val="Synergies Multiples"/>
      <sheetName val="Carbon Cost Sensitivity"/>
      <sheetName val="Analyst Estimates"/>
      <sheetName val="Exchange Ratios"/>
      <sheetName val="Summary Financials"/>
      <sheetName val="Value Capture"/>
      <sheetName val="Synergies"/>
      <sheetName val="Shares &amp; Debt"/>
      <sheetName val="DCF Summary"/>
      <sheetName val="Earnings Contribution "/>
      <sheetName val="Trading Summary"/>
      <sheetName val="Adj. Summary"/>
      <sheetName val="Shasta Projection Output"/>
      <sheetName val="PPR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"/>
      <sheetName val="input"/>
      <sheetName val="analysis"/>
      <sheetName val="forecast"/>
      <sheetName val="rev"/>
      <sheetName val="rev2"/>
      <sheetName val="varsum"/>
      <sheetName val="labor"/>
      <sheetName val="labor YE"/>
      <sheetName val="prior"/>
      <sheetName val="phone"/>
      <sheetName val="avg wage"/>
      <sheetName val="heading"/>
      <sheetName val="MJ ben"/>
      <sheetName val="pye"/>
      <sheetName val="pye source"/>
      <sheetName val="pye by fe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onthly_Table_LookUp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or service cost"/>
      <sheetName val="individual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ummry1"/>
      <sheetName val="Budget input "/>
      <sheetName val="bsummry1"/>
      <sheetName val="Current Year Sales&amp;Rev"/>
      <sheetName val="Prior Year Sales&amp;Rev"/>
      <sheetName val="2001vs2000salesvar"/>
      <sheetName val="incent"/>
      <sheetName val="Rate Change 2002"/>
      <sheetName val="RATE CHANGES2001"/>
      <sheetName val="Weather"/>
      <sheetName val="Revenues by Segments - 2002"/>
      <sheetName val="Revenues by Segments-2001"/>
      <sheetName val=" Actual vs Gray Book- Rec"/>
      <sheetName val="Yankee Gas Revenue-Rec"/>
      <sheetName val="Other Revenue-Other Misc-Rec"/>
      <sheetName val="Other Budget Rec"/>
      <sheetName val="NU Consolidated-500 Report Re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1(A)"/>
      <sheetName val="Exhibit 1(B)"/>
      <sheetName val="Exhibit 1(C)"/>
      <sheetName val="Exhibit 1(D)"/>
      <sheetName val="Rate Base"/>
      <sheetName val="Operating Incom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 17"/>
      <sheetName val="Common Equity"/>
      <sheetName val="Cost of Debt"/>
      <sheetName val="Schedule C-2"/>
      <sheetName val="WP C-2A"/>
      <sheetName val="WP C-2B"/>
      <sheetName val="WP C-2C"/>
      <sheetName val="WP C-2D"/>
      <sheetName val="WP C-2E"/>
      <sheetName val="Schedule C-3"/>
      <sheetName val="Schedule D-1"/>
      <sheetName val="Schedule D-2"/>
      <sheetName val="ROR"/>
      <sheetName val="Dialog1"/>
      <sheetName val="Module1"/>
      <sheetName val="ACCESS_DATA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OY Pivots"/>
      <sheetName val="EOY Pivots"/>
      <sheetName val="Recon"/>
      <sheetName val="Retiree Recon"/>
      <sheetName val="Active Recon"/>
      <sheetName val="Retire Rates"/>
      <sheetName val="RFATablesB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heet1"/>
      <sheetName val="D rate design"/>
      <sheetName val="Exh 3, 1 of 2"/>
      <sheetName val="Exh 3, 2 of 2"/>
      <sheetName val="Basic Service Calc"/>
      <sheetName val="BS Calc (New BS Adj), Att 3"/>
      <sheetName val="Att 4, 1 of 3"/>
      <sheetName val="Att 4, 2 of 3 "/>
      <sheetName val="Att 4, 3 of 3 "/>
      <sheetName val="Att 5, Transition"/>
      <sheetName val="Att 6, side by side"/>
      <sheetName val="Att 7, 1 of 18"/>
      <sheetName val="Att 7, 2 of 18"/>
      <sheetName val="2013 Avg Rates"/>
      <sheetName val="Att 7, 3 of 18"/>
      <sheetName val="Att 7, 4 of 18"/>
      <sheetName val="Att 7, 5 of 18"/>
      <sheetName val="Att 7, 6 of 18"/>
      <sheetName val="Att 7, 7 of 18"/>
      <sheetName val="Att 7, 8 of 18"/>
      <sheetName val="Att 7, 9 of 18"/>
      <sheetName val="Att 7, 10 of 18"/>
      <sheetName val="Att 7, 11 of 18"/>
      <sheetName val="Att 7, 12 of 18"/>
      <sheetName val="Att 7, 13 of 18"/>
      <sheetName val="Att 7, 14 of 18"/>
      <sheetName val="Att 7, 15 of 18"/>
      <sheetName val="Att 7, 16 of 18"/>
      <sheetName val="Att 7, 17 of 18"/>
      <sheetName val="Att 7, 18 of 18"/>
      <sheetName val="Att 8, 1 of 13"/>
      <sheetName val="Att 8, 2 of 13"/>
      <sheetName val="Att 8, 3 of 13"/>
      <sheetName val="Att 8, 4 of 13"/>
      <sheetName val="Att 8, 5 of 13"/>
      <sheetName val="Att 8, 6 of 13"/>
      <sheetName val="Att 8, 7 of 13"/>
      <sheetName val="Att 8, 8 of 13"/>
      <sheetName val="Att 8, 9 of 13"/>
      <sheetName val="Att 8, 10 of 13"/>
      <sheetName val="Att 8, 11 of 13"/>
      <sheetName val="Att 8, 12 of 13"/>
      <sheetName val="Att 8, 13 of 13"/>
      <sheetName val="Outside calc - Use this"/>
      <sheetName val="PR Calc"/>
      <sheetName val="Outside calc "/>
      <sheetName val="Att 4, 1 of 3 keep for demand"/>
      <sheetName val="S-2 Charge "/>
      <sheetName val="Current"/>
      <sheetName val="Exh-3, 2 of 2"/>
      <sheetName val="Att 2 Basic Service Calc"/>
      <sheetName val="Att 2 BS Calc Apr-Jun 2012"/>
      <sheetName val="Basic Service 7-27-11"/>
      <sheetName val="Exh 5"/>
      <sheetName val="Current Trackers"/>
      <sheetName val="TY R1"/>
      <sheetName val="TY R2"/>
      <sheetName val="TY R3"/>
      <sheetName val="TY R4"/>
      <sheetName val="TY 23"/>
      <sheetName val="TY 24"/>
      <sheetName val="TY G0"/>
      <sheetName val="TY T0"/>
      <sheetName val="TY G2"/>
      <sheetName val="TY T4"/>
      <sheetName val="TY T2"/>
      <sheetName val="TY T5"/>
      <sheetName val="TY PR"/>
      <sheetName val="CRG-9"/>
      <sheetName val="CRG-10, 1 of 2"/>
      <sheetName val="CRG10, 2 of 2"/>
      <sheetName val="CRG-11"/>
      <sheetName val="CRG-11 WP"/>
      <sheetName val="Solutia"/>
      <sheetName val="Proform"/>
      <sheetName val=" D Act vs TY"/>
      <sheetName val="under 50 calc"/>
      <sheetName val="Res Ave Use"/>
      <sheetName val="TY 2009 Bills"/>
      <sheetName val="TY Cust"/>
      <sheetName val="PM Credit"/>
      <sheetName val="TY Sales"/>
      <sheetName val="Res Analysis"/>
      <sheetName val="D rev v. Prop"/>
      <sheetName val="KW Analysis"/>
      <sheetName val="TY Res C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Exhibit_final"/>
      <sheetName val="Summary Exhibit"/>
      <sheetName val="Budget Exhibit"/>
      <sheetName val="2022 Budget Calc"/>
      <sheetName val="Liabilities_9.30"/>
      <sheetName val="Budget Scenarios"/>
      <sheetName val="Sensitivity_Deliverable_1"/>
      <sheetName val="Sensitivity_Deliverable_2"/>
      <sheetName val="Liabilities"/>
      <sheetName val="Asset Allocation"/>
      <sheetName val="Asset Allocation_9.30"/>
      <sheetName val="G-L Amortization"/>
      <sheetName val="G-L Amortization_9.30"/>
      <sheetName val="PSC"/>
      <sheetName val="ASC 965 Summary"/>
      <sheetName val="NU Medical21_9.30"/>
      <sheetName val="NU Life21_9.30"/>
      <sheetName val="NSTAR Medical21_9.30"/>
      <sheetName val="NSTAR Life21_9.30"/>
      <sheetName val="NU Medical21"/>
      <sheetName val="NU Life21"/>
      <sheetName val="NSTAR Medical21"/>
      <sheetName val="NSTAR Life21"/>
      <sheetName val="Final Data St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ummary"/>
      <sheetName val="Detail"/>
    </sheetNames>
    <sheetDataSet>
      <sheetData sheetId="0" refreshError="1"/>
      <sheetData sheetId="1" refreshError="1"/>
      <sheetData sheetId="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 inc. stat.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v Planning Doc Model"/>
      <sheetName val="OM B A"/>
      <sheetName val="OMD"/>
      <sheetName val="summaries"/>
      <sheetName val="O&amp;M 4cst source"/>
      <sheetName val="O&amp;M 4cst LCP"/>
      <sheetName val="Central Total O&amp;M PVT"/>
      <sheetName val="YTD ACCT var VIEW"/>
      <sheetName val="New Customer"/>
      <sheetName val="MANPOWER"/>
      <sheetName val=" cap sum"/>
      <sheetName val="central"/>
      <sheetName val="account rec"/>
      <sheetName val="Sheet1"/>
      <sheetName val="DLOAD"/>
      <sheetName val="OM B A-WORKING COPY"/>
      <sheetName val="Sheet2"/>
      <sheetName val="to determine New auth"/>
      <sheetName val="priors"/>
      <sheetName val="exp"/>
      <sheetName val="approve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Summary"/>
      <sheetName val="2005 Inputs"/>
      <sheetName val="2004 Summary"/>
      <sheetName val="2004 Inputs"/>
    </sheetNames>
    <sheetDataSet>
      <sheetData sheetId="0"/>
      <sheetData sheetId="1"/>
      <sheetData sheetId="2"/>
      <sheetData sheetId="3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merald valuation&gt;&gt;&gt;"/>
      <sheetName val="Valuation summary"/>
      <sheetName val="ComEd DCF"/>
      <sheetName val="PECO DCF"/>
      <sheetName val="ExGen DCF"/>
      <sheetName val="ExGen DCF (20-yr)"/>
      <sheetName val="ExGen DCF (perp)"/>
      <sheetName val="Other DCF"/>
      <sheetName val="Consolidated DCF"/>
      <sheetName val="Assumptions"/>
      <sheetName val="DCF inputs"/>
      <sheetName val="Other"/>
      <sheetName val="Wilson valuation&gt;&gt;&gt;"/>
      <sheetName val="Assumptions (2)"/>
      <sheetName val="Valuation summary (2)"/>
      <sheetName val="5-year DCF"/>
      <sheetName val="20-year DCF"/>
      <sheetName val="Case inputs"/>
      <sheetName val="EBITDA Summary"/>
      <sheetName val="1 - Reference"/>
      <sheetName val="2 - Nuclear Stress (Low)"/>
      <sheetName val="3 - High Fuel (High)"/>
      <sheetName val="Expected case"/>
      <sheetName val="MACRS"/>
      <sheetName val="MACRS_curves"/>
      <sheetName val="NRG assets"/>
      <sheetName val="NRG assets (2)"/>
      <sheetName val="Comp"/>
      <sheetName val="Combo analysis---&gt;&gt;&gt;"/>
      <sheetName val="PF assumptions"/>
      <sheetName val="PF model"/>
      <sheetName val="Relative ratio"/>
      <sheetName val="Value"/>
      <sheetName val="W inputs"/>
      <sheetName val="AVP"/>
      <sheetName val="Synergies"/>
      <sheetName val="Offer"/>
      <sheetName val="Feeder&gt;&gt;&gt;"/>
      <sheetName val="EXC IS-Feed"/>
      <sheetName val="ExGen IS-Feed"/>
      <sheetName val="PECO IS-Feed"/>
      <sheetName val="Comed IS-Feed"/>
      <sheetName val="HoldCo IS-Feed"/>
      <sheetName val="EXC BS-Feed"/>
      <sheetName val="ExGen BS-Feed"/>
      <sheetName val="PECO BS-Feed"/>
      <sheetName val="Comed BS-Feed"/>
      <sheetName val="HoldCo BS-Feed"/>
      <sheetName val="EXC CF-Feed"/>
      <sheetName val="ExGen CF-Feed"/>
      <sheetName val="PECO CF-Feed"/>
      <sheetName val="Comed CF-Feed"/>
      <sheetName val="HoldCo CF-Feed"/>
      <sheetName val="Reference case&gt;&gt;&gt;"/>
      <sheetName val="EXC IS-Ref"/>
      <sheetName val="ExGen IS-Ref"/>
      <sheetName val="PECO IS-Ref"/>
      <sheetName val="Comed IS-Ref"/>
      <sheetName val="HoldCo IS-Ref"/>
      <sheetName val="EXC BS-Ref"/>
      <sheetName val="ExGen BS-Ref"/>
      <sheetName val="PECO BS-Ref"/>
      <sheetName val="Comed BS-Ref"/>
      <sheetName val="HoldCo BS-Ref"/>
      <sheetName val="EXC CF-Ref"/>
      <sheetName val="ExGen CF-Ref"/>
      <sheetName val="PECO CF-Ref"/>
      <sheetName val="Comed CF-Ref"/>
      <sheetName val="HoldCo CF-Ref"/>
      <sheetName val="High case&gt;&gt;&gt; "/>
      <sheetName val="EXC IS-Hi"/>
      <sheetName val="ExGen IS-Hi"/>
      <sheetName val="PECO IS-Hi"/>
      <sheetName val="Comed IS-Hi"/>
      <sheetName val="HoldCo IS-Hi"/>
      <sheetName val="EXC BS-Hi"/>
      <sheetName val="ExGen BS-Hi"/>
      <sheetName val="PECO BS-Hi"/>
      <sheetName val="Comed BS-Hi"/>
      <sheetName val="HoldCo BS-Hi"/>
      <sheetName val="EXC CF-Hi"/>
      <sheetName val="ExGen CF-Hi"/>
      <sheetName val="PECO CF-Hi"/>
      <sheetName val="Comed CF-Hi"/>
      <sheetName val="HoldCo CF-Hi"/>
      <sheetName val="Low case&gt;&gt;&gt;"/>
      <sheetName val="EXC IS-Low"/>
      <sheetName val="ExGen IS-Low"/>
      <sheetName val="PECO IS-Low"/>
      <sheetName val="Comed IS-Low"/>
      <sheetName val="HoldCo IS-Low"/>
      <sheetName val="EXC BS-Low"/>
      <sheetName val="ExGen BS-Low"/>
      <sheetName val="PECO BS-Low"/>
      <sheetName val="Comed BS-Low"/>
      <sheetName val="HoldCo BS-Low"/>
      <sheetName val="EXC CF-Low"/>
      <sheetName val="ExGen CF-Low"/>
      <sheetName val="PECO CF-Low"/>
      <sheetName val="Comed CF-Low"/>
      <sheetName val="HoldCo CF-Low"/>
      <sheetName val="Expected case&gt;&gt;&gt; "/>
      <sheetName val="EXC IS-Exp"/>
      <sheetName val="ExGen IS-Exp"/>
      <sheetName val="PECO IS-Exp"/>
      <sheetName val="Comed IS-Exp"/>
      <sheetName val="HoldCo IS-Exp"/>
      <sheetName val="EXC BS-Exp"/>
      <sheetName val="ExGen BS-Exp"/>
      <sheetName val="PECO BS-Exp"/>
      <sheetName val="Comed BS-Exp"/>
      <sheetName val="HoldCo BS-Exp"/>
      <sheetName val="EXC CF-Exp"/>
      <sheetName val="ExGen CF-Exp"/>
      <sheetName val="PECO CF-Exp"/>
      <sheetName val="Comed CF-Exp"/>
      <sheetName val="HoldCo CF-Exp"/>
      <sheetName val="Celtic capital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onthly_NSTAR_Complement"/>
      <sheetName val="FIN_Monthly_Staffing_Detail"/>
      <sheetName val="FIN_Monthly_PIVOT"/>
      <sheetName val="FIN_Staffing_by_Month_2009"/>
      <sheetName val="FIN_Monthly_Table_Lookups"/>
      <sheetName val="CFO"/>
      <sheetName val="CFO Pivot"/>
      <sheetName val="U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report trunc (2)"/>
      <sheetName val="revenue report (2)"/>
      <sheetName val="revenue calculation (2)"/>
      <sheetName val=" SALES SENDOUT ANALYSIS "/>
      <sheetName val="SUMMARY"/>
      <sheetName val="SALES OFA"/>
      <sheetName val="REVENUE OFA"/>
      <sheetName val="inputs (2)"/>
      <sheetName val="inputs"/>
      <sheetName val="split"/>
      <sheetName val="base revenue factor calc"/>
      <sheetName val="sendout data per gas supply"/>
      <sheetName val="sendout data (2)"/>
      <sheetName val="sendout data"/>
      <sheetName val="sales report (2)"/>
      <sheetName val="sales calculation final"/>
      <sheetName val="sales calculation"/>
      <sheetName val="MIT special contracts calc"/>
      <sheetName val="interruptible calc"/>
      <sheetName val="revenue calculation"/>
      <sheetName val="purchased gas reconciliatio (2)"/>
      <sheetName val="excess"/>
      <sheetName val="purchased gas reconciliatio (3)"/>
      <sheetName val="purchased gas reconciliatio (5)"/>
      <sheetName val="purchased gas reconciliation"/>
      <sheetName val="purchased gas recon trans"/>
      <sheetName val="Form Unbilled 2004 Fcst (2)"/>
      <sheetName val="Form Unbilled by Sector (2)"/>
      <sheetName val="Form Unbilled 2004 Fcst"/>
      <sheetName val="Form Unbilled by Sector"/>
      <sheetName val="Form Unbilled by Sector (4)"/>
      <sheetName val="Form Unbilled 2004 Fcst (3)"/>
      <sheetName val="Form Unbilled by Sector (3)"/>
      <sheetName val="purchased gas reconciliatio (4)"/>
      <sheetName val="Form Unbilled"/>
      <sheetName val=" unbilled deferral calc"/>
      <sheetName val="Form Unbilled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"/>
      <sheetName val="Final 12-31-07"/>
      <sheetName val="Final 12-31-06"/>
      <sheetName val="Funded Status"/>
      <sheetName val="NU Med D Receipts"/>
      <sheetName val="2009 FVA"/>
      <sheetName val="Liabilities"/>
      <sheetName val="CY Inputs"/>
      <sheetName val="2008 FAS 106 expense"/>
      <sheetName val="Final 2008 Results"/>
      <sheetName val="Estimated 2009 Expense"/>
      <sheetName val="All Plans Health"/>
      <sheetName val="All Plans Life"/>
      <sheetName val="Total Health"/>
      <sheetName val="CLP"/>
      <sheetName val="HWP"/>
      <sheetName val="NAESCO"/>
      <sheetName val="NGS"/>
      <sheetName val="NNECO"/>
      <sheetName val="NUSCO"/>
      <sheetName val="PSNH"/>
      <sheetName val="Select"/>
      <sheetName val="WMECO"/>
      <sheetName val="YankeeGas"/>
      <sheetName val="Total Life"/>
      <sheetName val="CLP (2)"/>
      <sheetName val="HWP (2)"/>
      <sheetName val="NAESCO (2)"/>
      <sheetName val="NGS (2)"/>
      <sheetName val="NNECO (2)"/>
      <sheetName val="NUSCO (2)"/>
      <sheetName val="PSNH (2)"/>
      <sheetName val="Select (2)"/>
      <sheetName val="WMECO (2)"/>
      <sheetName val="YankeeG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O"/>
      <sheetName val="DS"/>
      <sheetName val="Access Charge"/>
      <sheetName val="Transmission"/>
      <sheetName val="Gen Cost"/>
      <sheetName val="Supply Cost"/>
      <sheetName val="ST Mkt"/>
      <sheetName val="SO DS Rev"/>
      <sheetName val="Wh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"/>
      <sheetName val="Retail Cal. Sales - Month"/>
      <sheetName val="Retail Cal. Sales - YTD"/>
      <sheetName val="UG Total O&amp;M"/>
      <sheetName val="Corp Center Cur Mth"/>
      <sheetName val="Corp Center YTD"/>
      <sheetName val="CL&amp;P O&amp;M"/>
      <sheetName val="PSNH O&amp;M"/>
      <sheetName val="WMECO O&amp;M"/>
      <sheetName val="YGSCO O&amp;M"/>
      <sheetName val="NU REGULATED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"/>
      <sheetName val="Exec Summ"/>
      <sheetName val="UTG Summary"/>
      <sheetName val="Retail Revenue"/>
      <sheetName val="Retail Cal. Sales - Month"/>
      <sheetName val="Retail Cal. Sales - QTR"/>
      <sheetName val="Retail Cal. Sales - YTD"/>
      <sheetName val="UG Total O&amp;M "/>
      <sheetName val="YTD Shared Services"/>
      <sheetName val="Projected Shared Services"/>
      <sheetName val="CL&amp;P Dist Earnings"/>
      <sheetName val="CL&amp;P O&amp;M"/>
      <sheetName val="CL&amp;P - OI&amp;D (BTL)"/>
      <sheetName val="CL&amp;P Capital"/>
      <sheetName val="PSNH Dist Earnings"/>
      <sheetName val="PSNH O&amp;M"/>
      <sheetName val="PSNH - OI&amp;D (BTL)"/>
      <sheetName val="PSNH Capital"/>
      <sheetName val="WMECO Dist Earnings"/>
      <sheetName val="WMECO O&amp;M"/>
      <sheetName val="WMECO - OI&amp;D (BTL)"/>
      <sheetName val="WMECO Capital"/>
      <sheetName val="Yankee Earnings"/>
      <sheetName val="YGSCO O&amp;M"/>
      <sheetName val="Yankee - OI&amp;D (BTL)"/>
      <sheetName val="YGSCO Capital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chilling, Jennifer A" id="{55ACF1D7-07AC-4E21-9B88-6E35CB6B0B50}" userId="jennifer.schilling@eversource.com" providerId="PeoplePicker"/>
  <person displayName="Martinez, Juan F" id="{B3852564-CBCD-4293-8BC0-C9448AD31EF5}" userId="S::juan.martinez@eversource.com::452af6d0-1c3d-4e4f-ae8d-e019617c15a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23-08-11T20:42:52.24" personId="{B3852564-CBCD-4293-8BC0-C9448AD31EF5}" id="{DF12FF36-814C-44ED-9E1E-09D151B5D6E6}">
    <text>@Schilling, Jennifer A please add an additional 76M to Reliablity line item for the increase in cost for 5th cable. Probably 30M in 2025 and 36M in 2026</text>
    <mentions>
      <mention mentionpersonId="{55ACF1D7-07AC-4E21-9B88-6E35CB6B0B50}" mentionId="{B10CCC68-FA0D-4491-8D22-B553B455AB00}" startIndex="0" length="22"/>
    </mentions>
  </threadedComment>
  <threadedComment ref="C33" dT="2023-08-17T02:37:30.13" personId="{B3852564-CBCD-4293-8BC0-C9448AD31EF5}" id="{53971BBD-BFE9-47C3-BEBD-4FF982DCD4CC}">
    <text>@Schilling, Jennifer A, please not change to cashflow from moving this project to 2032</text>
    <mentions>
      <mention mentionpersonId="{55ACF1D7-07AC-4E21-9B88-6E35CB6B0B50}" mentionId="{D5E3F693-A78B-4B13-B61C-6A5F4F433DAC}" startIndex="0" length="22"/>
    </mentions>
  </threadedComment>
  <threadedComment ref="C39" dT="2023-08-17T02:37:12.31" personId="{B3852564-CBCD-4293-8BC0-C9448AD31EF5}" id="{25B905CC-FF74-45A5-9084-EB414F944CE2}">
    <text>@Schilling, Jennifer A please note the changes to Cashflow from moving this project to in-service 2034</text>
    <mentions>
      <mention mentionpersonId="{55ACF1D7-07AC-4E21-9B88-6E35CB6B0B50}" mentionId="{CADF5A49-6267-4AD9-B365-73DA41CCC1D1}" startIndex="0" length="22"/>
    </mentions>
  </threadedComment>
  <threadedComment ref="D52" dT="2023-08-17T18:39:29.99" personId="{B3852564-CBCD-4293-8BC0-C9448AD31EF5}" id="{E099EF26-233C-450B-804F-2C69CC40C82E}">
    <text>@Schilling, Jennifer A here are the CIP numbers for all CIP projects only the capital portion</text>
    <mentions>
      <mention mentionpersonId="{55ACF1D7-07AC-4E21-9B88-6E35CB6B0B50}" mentionId="{0A31B9B2-934E-420B-A96B-A9A09627CE35}" startIndex="0" length="22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4972-FE12-4E4F-8816-1BC9C730C2E0}">
  <dimension ref="A1:M18"/>
  <sheetViews>
    <sheetView tabSelected="1" zoomScaleNormal="100" workbookViewId="0"/>
  </sheetViews>
  <sheetFormatPr defaultRowHeight="15" x14ac:dyDescent="0.25"/>
  <cols>
    <col min="2" max="2" width="30.28515625" customWidth="1"/>
    <col min="3" max="12" width="11.5703125" bestFit="1" customWidth="1"/>
    <col min="13" max="13" width="12.5703125" bestFit="1" customWidth="1"/>
  </cols>
  <sheetData>
    <row r="1" spans="1:13" x14ac:dyDescent="0.25">
      <c r="A1" s="234" t="s">
        <v>219</v>
      </c>
    </row>
    <row r="2" spans="1:13" x14ac:dyDescent="0.25">
      <c r="A2" s="234" t="s">
        <v>220</v>
      </c>
    </row>
    <row r="3" spans="1:13" x14ac:dyDescent="0.25">
      <c r="A3" s="234" t="s">
        <v>221</v>
      </c>
    </row>
    <row r="4" spans="1:13" x14ac:dyDescent="0.25">
      <c r="A4" s="234" t="s">
        <v>218</v>
      </c>
    </row>
    <row r="5" spans="1:13" x14ac:dyDescent="0.25">
      <c r="C5" s="231">
        <v>2025</v>
      </c>
      <c r="D5" s="231">
        <v>2026</v>
      </c>
      <c r="E5" s="231">
        <v>2027</v>
      </c>
      <c r="F5" s="231">
        <v>2028</v>
      </c>
      <c r="G5" s="231">
        <v>2029</v>
      </c>
      <c r="H5" s="231">
        <v>2030</v>
      </c>
      <c r="I5" s="231">
        <v>2031</v>
      </c>
      <c r="J5" s="231">
        <v>2032</v>
      </c>
      <c r="K5" s="231">
        <v>2033</v>
      </c>
      <c r="L5" s="231">
        <v>2034</v>
      </c>
      <c r="M5" s="231" t="s">
        <v>1</v>
      </c>
    </row>
    <row r="6" spans="1:13" x14ac:dyDescent="0.25">
      <c r="B6" s="136" t="s">
        <v>2</v>
      </c>
      <c r="C6" s="232">
        <v>243.34012360528976</v>
      </c>
      <c r="D6" s="232">
        <v>229.8642865723819</v>
      </c>
      <c r="E6" s="232">
        <v>264.02358081768455</v>
      </c>
      <c r="F6" s="232">
        <v>283.00721316028904</v>
      </c>
      <c r="G6" s="232">
        <v>312.82603093885592</v>
      </c>
      <c r="H6" s="232">
        <v>237.95254113098844</v>
      </c>
      <c r="I6" s="232">
        <v>316.49941666449678</v>
      </c>
      <c r="J6" s="232">
        <v>429.55278059760508</v>
      </c>
      <c r="K6" s="232">
        <v>364.94905443321375</v>
      </c>
      <c r="L6" s="232">
        <v>526.70772942971541</v>
      </c>
      <c r="M6" s="236">
        <f>SUM(C6:L6)</f>
        <v>3208.7227573505211</v>
      </c>
    </row>
    <row r="7" spans="1:13" x14ac:dyDescent="0.25">
      <c r="B7" s="136" t="s">
        <v>3</v>
      </c>
      <c r="C7" s="232">
        <v>232.43796499999999</v>
      </c>
      <c r="D7" s="232">
        <v>237.12060394999997</v>
      </c>
      <c r="E7" s="232">
        <v>215.11672206849997</v>
      </c>
      <c r="F7" s="232">
        <v>201.12972373055501</v>
      </c>
      <c r="G7" s="232">
        <v>207.16361544247167</v>
      </c>
      <c r="H7" s="232">
        <v>213.37852390574582</v>
      </c>
      <c r="I7" s="232">
        <v>219.7798796229182</v>
      </c>
      <c r="J7" s="232">
        <v>226.37327601160575</v>
      </c>
      <c r="K7" s="232">
        <v>233.16447429195392</v>
      </c>
      <c r="L7" s="232">
        <v>240.15940852071256</v>
      </c>
      <c r="M7" s="236">
        <f t="shared" ref="M7:M18" si="0">SUM(C7:L7)</f>
        <v>2225.8241925444631</v>
      </c>
    </row>
    <row r="8" spans="1:13" x14ac:dyDescent="0.25">
      <c r="B8" s="136" t="s">
        <v>4</v>
      </c>
      <c r="C8" s="232">
        <v>337.09313354629199</v>
      </c>
      <c r="D8" s="232">
        <v>324.91393854847973</v>
      </c>
      <c r="E8" s="232">
        <v>318.82136692085004</v>
      </c>
      <c r="F8" s="232">
        <v>320.4024079284755</v>
      </c>
      <c r="G8" s="232">
        <v>330.01448016632975</v>
      </c>
      <c r="H8" s="232">
        <v>339.91491457131963</v>
      </c>
      <c r="I8" s="232">
        <v>350.11236200845923</v>
      </c>
      <c r="J8" s="232">
        <v>360.615732868713</v>
      </c>
      <c r="K8" s="232">
        <v>371.43420485477441</v>
      </c>
      <c r="L8" s="232">
        <v>382.57723100041767</v>
      </c>
      <c r="M8" s="236">
        <f t="shared" si="0"/>
        <v>3435.8997724141109</v>
      </c>
    </row>
    <row r="9" spans="1:13" x14ac:dyDescent="0.25">
      <c r="B9" s="136" t="s">
        <v>5</v>
      </c>
      <c r="C9" s="232">
        <v>75.622816189608372</v>
      </c>
      <c r="D9" s="232">
        <v>80.067739929375804</v>
      </c>
      <c r="E9" s="232">
        <v>88.238602257908227</v>
      </c>
      <c r="F9" s="232">
        <v>89.128616599275716</v>
      </c>
      <c r="G9" s="232">
        <v>91.802475097253989</v>
      </c>
      <c r="H9" s="232">
        <v>94.556549350171608</v>
      </c>
      <c r="I9" s="232">
        <v>97.393245830676761</v>
      </c>
      <c r="J9" s="232">
        <v>100.31504320559706</v>
      </c>
      <c r="K9" s="232">
        <v>103.32449450176497</v>
      </c>
      <c r="L9" s="232">
        <v>106.42422933681793</v>
      </c>
      <c r="M9" s="236">
        <f t="shared" si="0"/>
        <v>926.87381229845039</v>
      </c>
    </row>
    <row r="10" spans="1:13" x14ac:dyDescent="0.25">
      <c r="B10" s="136" t="s">
        <v>6</v>
      </c>
      <c r="C10" s="232">
        <v>50.344064645936378</v>
      </c>
      <c r="D10" s="232">
        <v>91.925340568387753</v>
      </c>
      <c r="E10" s="232">
        <v>108.22418120122651</v>
      </c>
      <c r="F10" s="232">
        <v>72.564060777498582</v>
      </c>
      <c r="G10" s="232">
        <v>17.377400000000002</v>
      </c>
      <c r="H10" s="232">
        <v>-11.659599999999999</v>
      </c>
      <c r="I10" s="232">
        <v>-11.659599999999999</v>
      </c>
      <c r="J10" s="232">
        <v>-11.659599999999999</v>
      </c>
      <c r="K10" s="232">
        <v>-11.659599999999999</v>
      </c>
      <c r="L10" s="232">
        <v>-11.659599999999999</v>
      </c>
      <c r="M10" s="236">
        <f t="shared" si="0"/>
        <v>282.13704719304917</v>
      </c>
    </row>
    <row r="11" spans="1:13" x14ac:dyDescent="0.25">
      <c r="B11" s="136" t="s">
        <v>0</v>
      </c>
      <c r="C11" s="232">
        <v>126.5</v>
      </c>
      <c r="D11" s="232">
        <v>190.9</v>
      </c>
      <c r="E11" s="232">
        <v>125.7</v>
      </c>
      <c r="F11" s="232">
        <v>5.3</v>
      </c>
      <c r="G11" s="232">
        <v>0</v>
      </c>
      <c r="H11" s="232">
        <v>0</v>
      </c>
      <c r="I11" s="232">
        <v>0</v>
      </c>
      <c r="J11" s="232">
        <v>0</v>
      </c>
      <c r="K11" s="232">
        <v>0</v>
      </c>
      <c r="L11" s="232">
        <v>0</v>
      </c>
      <c r="M11" s="236">
        <f t="shared" si="0"/>
        <v>448.4</v>
      </c>
    </row>
    <row r="12" spans="1:13" x14ac:dyDescent="0.25">
      <c r="B12" s="136" t="s">
        <v>7</v>
      </c>
      <c r="C12" s="233">
        <v>0</v>
      </c>
      <c r="D12" s="233">
        <v>17</v>
      </c>
      <c r="E12" s="233">
        <v>15</v>
      </c>
      <c r="F12" s="233">
        <v>40</v>
      </c>
      <c r="G12" s="233">
        <v>40</v>
      </c>
      <c r="H12" s="233">
        <v>50</v>
      </c>
      <c r="I12" s="233">
        <v>50</v>
      </c>
      <c r="J12" s="233">
        <v>50</v>
      </c>
      <c r="K12" s="233">
        <v>50</v>
      </c>
      <c r="L12" s="233">
        <v>50</v>
      </c>
      <c r="M12" s="236">
        <f t="shared" si="0"/>
        <v>362</v>
      </c>
    </row>
    <row r="13" spans="1:13" x14ac:dyDescent="0.25">
      <c r="B13" s="136" t="s">
        <v>8</v>
      </c>
      <c r="C13" s="232">
        <v>18.100000000000001</v>
      </c>
      <c r="D13" s="232">
        <v>17.3</v>
      </c>
      <c r="E13" s="232">
        <v>17.3</v>
      </c>
      <c r="F13" s="232">
        <v>17.3</v>
      </c>
      <c r="G13" s="232">
        <v>17.3</v>
      </c>
      <c r="H13" s="232">
        <v>17.3</v>
      </c>
      <c r="I13" s="232">
        <v>17.3</v>
      </c>
      <c r="J13" s="232">
        <v>17.3</v>
      </c>
      <c r="K13" s="232">
        <v>17.3</v>
      </c>
      <c r="L13" s="232">
        <v>17.3</v>
      </c>
      <c r="M13" s="236">
        <f t="shared" si="0"/>
        <v>173.8</v>
      </c>
    </row>
    <row r="14" spans="1:13" x14ac:dyDescent="0.25">
      <c r="B14" s="136" t="s">
        <v>9</v>
      </c>
      <c r="C14" s="232">
        <v>47</v>
      </c>
      <c r="D14" s="232">
        <v>0</v>
      </c>
      <c r="E14" s="232">
        <v>0</v>
      </c>
      <c r="F14" s="232">
        <v>0</v>
      </c>
      <c r="G14" s="232">
        <v>0</v>
      </c>
      <c r="H14" s="232">
        <v>0</v>
      </c>
      <c r="I14" s="232">
        <v>0</v>
      </c>
      <c r="J14" s="232">
        <v>0</v>
      </c>
      <c r="K14" s="232">
        <v>0</v>
      </c>
      <c r="L14" s="232">
        <v>0</v>
      </c>
      <c r="M14" s="236">
        <f t="shared" si="0"/>
        <v>47</v>
      </c>
    </row>
    <row r="15" spans="1:13" x14ac:dyDescent="0.25">
      <c r="B15" s="136" t="s">
        <v>10</v>
      </c>
      <c r="C15" s="232">
        <v>12</v>
      </c>
      <c r="D15" s="232">
        <v>23</v>
      </c>
      <c r="E15" s="232">
        <v>20</v>
      </c>
      <c r="F15" s="232">
        <v>8</v>
      </c>
      <c r="G15" s="232">
        <v>7</v>
      </c>
      <c r="H15" s="232">
        <v>5</v>
      </c>
      <c r="I15" s="232">
        <v>5</v>
      </c>
      <c r="J15" s="232">
        <v>5</v>
      </c>
      <c r="K15" s="232">
        <v>5</v>
      </c>
      <c r="L15" s="232">
        <v>5</v>
      </c>
      <c r="M15" s="236">
        <f t="shared" si="0"/>
        <v>95</v>
      </c>
    </row>
    <row r="16" spans="1:13" x14ac:dyDescent="0.25">
      <c r="B16" s="136" t="s">
        <v>11</v>
      </c>
      <c r="C16" s="233">
        <v>-15.286800000000001</v>
      </c>
      <c r="D16" s="233">
        <v>-4.4789999999999939</v>
      </c>
      <c r="E16" s="233">
        <v>63.349999999999994</v>
      </c>
      <c r="F16" s="233">
        <v>91.027999999999992</v>
      </c>
      <c r="G16" s="233">
        <v>127.185</v>
      </c>
      <c r="H16" s="233">
        <v>113.12779999999998</v>
      </c>
      <c r="I16" s="233">
        <v>53.301866666666662</v>
      </c>
      <c r="J16" s="233">
        <v>18.86526666666666</v>
      </c>
      <c r="K16" s="233">
        <v>-15.948333333333334</v>
      </c>
      <c r="L16" s="233">
        <v>-15.948333333333334</v>
      </c>
      <c r="M16" s="236">
        <f t="shared" si="0"/>
        <v>415.19546666666668</v>
      </c>
    </row>
    <row r="17" spans="2:13" x14ac:dyDescent="0.25">
      <c r="B17" s="136" t="s">
        <v>12</v>
      </c>
      <c r="C17" s="232">
        <v>45</v>
      </c>
      <c r="D17" s="232">
        <v>45</v>
      </c>
      <c r="E17" s="232">
        <v>45</v>
      </c>
      <c r="F17" s="232">
        <v>45</v>
      </c>
      <c r="G17" s="232">
        <v>45</v>
      </c>
      <c r="H17" s="232">
        <v>45</v>
      </c>
      <c r="I17" s="232">
        <v>45</v>
      </c>
      <c r="J17" s="232">
        <v>45</v>
      </c>
      <c r="K17" s="232">
        <v>45</v>
      </c>
      <c r="L17" s="232">
        <v>45</v>
      </c>
      <c r="M17" s="236">
        <f t="shared" si="0"/>
        <v>450</v>
      </c>
    </row>
    <row r="18" spans="2:13" ht="15.75" thickBot="1" x14ac:dyDescent="0.3">
      <c r="C18" s="235">
        <f t="shared" ref="C18:L18" si="1">SUM(C6:C17)</f>
        <v>1172.1513029871264</v>
      </c>
      <c r="D18" s="235">
        <f t="shared" si="1"/>
        <v>1252.6129095686251</v>
      </c>
      <c r="E18" s="235">
        <f t="shared" si="1"/>
        <v>1280.7744532661691</v>
      </c>
      <c r="F18" s="235">
        <f t="shared" si="1"/>
        <v>1172.8600221960937</v>
      </c>
      <c r="G18" s="235">
        <f t="shared" si="1"/>
        <v>1195.6690016449113</v>
      </c>
      <c r="H18" s="235">
        <f t="shared" si="1"/>
        <v>1104.5707289582256</v>
      </c>
      <c r="I18" s="235">
        <f t="shared" si="1"/>
        <v>1142.7271707932177</v>
      </c>
      <c r="J18" s="235">
        <f t="shared" si="1"/>
        <v>1241.3624993501876</v>
      </c>
      <c r="K18" s="235">
        <f t="shared" si="1"/>
        <v>1162.5642947483739</v>
      </c>
      <c r="L18" s="235">
        <f t="shared" si="1"/>
        <v>1345.5606649543304</v>
      </c>
      <c r="M18" s="235">
        <f t="shared" si="0"/>
        <v>12070.853048467259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A04E-3ED3-407A-87A7-C0184D8D1874}">
  <dimension ref="A1:AA56"/>
  <sheetViews>
    <sheetView zoomScale="85" zoomScaleNormal="85" workbookViewId="0">
      <pane xSplit="4" ySplit="6" topLeftCell="E20" activePane="bottomRight" state="frozen"/>
      <selection pane="topRight" activeCell="E1" sqref="E1"/>
      <selection pane="bottomLeft" activeCell="A7" sqref="A7"/>
      <selection pane="bottomRight" activeCell="O55" sqref="O55"/>
    </sheetView>
  </sheetViews>
  <sheetFormatPr defaultRowHeight="12.75" x14ac:dyDescent="0.25"/>
  <cols>
    <col min="1" max="1" width="10.28515625" style="1" customWidth="1"/>
    <col min="2" max="2" width="8.5703125" style="1" customWidth="1"/>
    <col min="3" max="3" width="16" style="1" customWidth="1"/>
    <col min="4" max="4" width="77.140625" style="1" customWidth="1"/>
    <col min="5" max="8" width="10.7109375" style="1" customWidth="1"/>
    <col min="9" max="9" width="16" style="1" bestFit="1" customWidth="1"/>
    <col min="10" max="10" width="17.85546875" style="1" bestFit="1" customWidth="1"/>
    <col min="11" max="11" width="16.5703125" style="1" bestFit="1" customWidth="1"/>
    <col min="12" max="12" width="17" style="1" bestFit="1" customWidth="1"/>
    <col min="13" max="17" width="10.7109375" style="1" customWidth="1"/>
    <col min="18" max="24" width="9.5703125" style="1" customWidth="1"/>
    <col min="25" max="25" width="93.7109375" style="1" bestFit="1" customWidth="1"/>
    <col min="26" max="26" width="13.140625" style="1" customWidth="1"/>
    <col min="27" max="27" width="175" style="1" bestFit="1" customWidth="1"/>
    <col min="28" max="16384" width="9.140625" style="1"/>
  </cols>
  <sheetData>
    <row r="1" spans="1:27" x14ac:dyDescent="0.25">
      <c r="D1" s="2" t="s">
        <v>13</v>
      </c>
    </row>
    <row r="3" spans="1:27" x14ac:dyDescent="0.25">
      <c r="A3" s="3"/>
      <c r="B3" s="3"/>
      <c r="C3" s="3"/>
      <c r="D3" s="4" t="s">
        <v>14</v>
      </c>
      <c r="E3" s="5" t="s">
        <v>15</v>
      </c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ht="25.5" x14ac:dyDescent="0.25">
      <c r="A4" s="3"/>
      <c r="B4" s="3"/>
      <c r="C4" s="8"/>
      <c r="D4" s="9" t="s">
        <v>16</v>
      </c>
      <c r="E4" s="9" t="s">
        <v>17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7" ht="15" thickBot="1" x14ac:dyDescent="0.3">
      <c r="A5" s="209" t="s">
        <v>18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</row>
    <row r="6" spans="1:27" ht="28.5" x14ac:dyDescent="0.25">
      <c r="A6" s="10" t="s">
        <v>19</v>
      </c>
      <c r="B6" s="11" t="s">
        <v>20</v>
      </c>
      <c r="C6" s="11" t="s">
        <v>21</v>
      </c>
      <c r="D6" s="12" t="s">
        <v>22</v>
      </c>
      <c r="E6" s="13" t="s">
        <v>23</v>
      </c>
      <c r="F6" s="13" t="s">
        <v>24</v>
      </c>
      <c r="G6" s="13" t="s">
        <v>25</v>
      </c>
      <c r="H6" s="13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15" t="s">
        <v>32</v>
      </c>
      <c r="O6" s="15" t="s">
        <v>33</v>
      </c>
      <c r="P6" s="16" t="s">
        <v>34</v>
      </c>
      <c r="Q6" s="15" t="s">
        <v>35</v>
      </c>
      <c r="R6" s="16" t="s">
        <v>36</v>
      </c>
      <c r="S6" s="17" t="s">
        <v>37</v>
      </c>
      <c r="T6" s="13" t="s">
        <v>38</v>
      </c>
      <c r="U6" s="17" t="s">
        <v>39</v>
      </c>
      <c r="V6" s="17" t="s">
        <v>40</v>
      </c>
      <c r="W6" s="13" t="s">
        <v>41</v>
      </c>
      <c r="X6" s="18" t="s">
        <v>42</v>
      </c>
      <c r="Y6" s="19" t="s">
        <v>43</v>
      </c>
      <c r="Z6" s="20" t="s">
        <v>44</v>
      </c>
      <c r="AA6" s="20" t="s">
        <v>45</v>
      </c>
    </row>
    <row r="7" spans="1:27" x14ac:dyDescent="0.25">
      <c r="A7" s="21" t="s">
        <v>46</v>
      </c>
      <c r="B7" s="22" t="s">
        <v>46</v>
      </c>
      <c r="C7" s="23">
        <v>2024</v>
      </c>
      <c r="D7" s="24" t="s">
        <v>47</v>
      </c>
      <c r="E7" s="25">
        <v>2.2999999999999998</v>
      </c>
      <c r="F7" s="25">
        <v>9.3000000000000007</v>
      </c>
      <c r="G7" s="25">
        <f>11.306</f>
        <v>11.305999999999999</v>
      </c>
      <c r="H7" s="26">
        <f>2.262</f>
        <v>2.262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7"/>
      <c r="Y7" s="28" t="s">
        <v>48</v>
      </c>
      <c r="Z7" s="29">
        <f>SUM(E7:X7)</f>
        <v>25.167999999999999</v>
      </c>
    </row>
    <row r="8" spans="1:27" x14ac:dyDescent="0.25">
      <c r="A8" s="21"/>
      <c r="B8" s="22"/>
      <c r="C8" s="30">
        <v>2024</v>
      </c>
      <c r="D8" s="31" t="s">
        <v>49</v>
      </c>
      <c r="E8" s="25"/>
      <c r="F8" s="25"/>
      <c r="G8" s="25">
        <f>1.5+3.18</f>
        <v>4.68</v>
      </c>
      <c r="H8" s="32">
        <v>3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7"/>
      <c r="Y8" s="33" t="s">
        <v>50</v>
      </c>
      <c r="Z8" s="29">
        <f t="shared" ref="Z8:Z48" si="0">SUM(E8:X8)</f>
        <v>7.68</v>
      </c>
    </row>
    <row r="9" spans="1:27" x14ac:dyDescent="0.25">
      <c r="A9" s="21"/>
      <c r="B9" s="22"/>
      <c r="C9" s="30">
        <v>2024</v>
      </c>
      <c r="D9" s="24" t="s">
        <v>51</v>
      </c>
      <c r="E9" s="34"/>
      <c r="F9" s="35"/>
      <c r="G9" s="25">
        <v>2</v>
      </c>
      <c r="H9" s="32">
        <v>2.5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7"/>
      <c r="Y9" s="36"/>
      <c r="Z9" s="29">
        <f t="shared" si="0"/>
        <v>4.5</v>
      </c>
    </row>
    <row r="10" spans="1:27" x14ac:dyDescent="0.25">
      <c r="A10" s="21"/>
      <c r="B10" s="22"/>
      <c r="C10" s="30">
        <v>2026</v>
      </c>
      <c r="D10" s="24" t="s">
        <v>52</v>
      </c>
      <c r="E10" s="34"/>
      <c r="F10" s="25"/>
      <c r="G10" s="25"/>
      <c r="H10" s="25">
        <v>1</v>
      </c>
      <c r="I10" s="25">
        <v>2</v>
      </c>
      <c r="J10" s="32">
        <v>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7"/>
      <c r="Y10" s="36"/>
      <c r="Z10" s="29">
        <f t="shared" si="0"/>
        <v>9</v>
      </c>
    </row>
    <row r="11" spans="1:27" x14ac:dyDescent="0.25">
      <c r="A11" s="21"/>
      <c r="B11" s="22"/>
      <c r="C11" s="30">
        <v>2026</v>
      </c>
      <c r="D11" s="24" t="s">
        <v>53</v>
      </c>
      <c r="E11" s="34"/>
      <c r="F11" s="25"/>
      <c r="G11" s="25"/>
      <c r="H11" s="25"/>
      <c r="I11" s="25">
        <v>1.5</v>
      </c>
      <c r="J11" s="32">
        <v>3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7"/>
      <c r="Y11" s="36"/>
      <c r="Z11" s="29">
        <f t="shared" si="0"/>
        <v>4.5</v>
      </c>
    </row>
    <row r="12" spans="1:27" x14ac:dyDescent="0.25">
      <c r="A12" s="37" t="s">
        <v>54</v>
      </c>
      <c r="B12" s="22" t="s">
        <v>46</v>
      </c>
      <c r="C12" s="30">
        <v>2026</v>
      </c>
      <c r="D12" s="31" t="s">
        <v>55</v>
      </c>
      <c r="E12" s="34"/>
      <c r="F12" s="25"/>
      <c r="H12" s="25">
        <v>0.5</v>
      </c>
      <c r="I12" s="25">
        <v>1</v>
      </c>
      <c r="J12" s="32">
        <v>3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7"/>
      <c r="Y12" s="36"/>
      <c r="Z12" s="29">
        <f t="shared" si="0"/>
        <v>4.5</v>
      </c>
    </row>
    <row r="13" spans="1:27" x14ac:dyDescent="0.25">
      <c r="A13" s="21" t="s">
        <v>46</v>
      </c>
      <c r="B13" s="22" t="s">
        <v>46</v>
      </c>
      <c r="C13" s="23">
        <v>2024</v>
      </c>
      <c r="D13" s="38" t="s">
        <v>56</v>
      </c>
      <c r="E13" s="25">
        <v>7</v>
      </c>
      <c r="F13" s="25">
        <v>8.4</v>
      </c>
      <c r="G13" s="25">
        <f>6.299</f>
        <v>6.2990000000000004</v>
      </c>
      <c r="H13" s="26">
        <f>5.98</f>
        <v>5.98</v>
      </c>
      <c r="I13" s="25">
        <v>0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7"/>
      <c r="Y13" s="28" t="s">
        <v>57</v>
      </c>
      <c r="Z13" s="29">
        <f t="shared" si="0"/>
        <v>27.679000000000002</v>
      </c>
    </row>
    <row r="14" spans="1:27" x14ac:dyDescent="0.25">
      <c r="A14" s="21" t="s">
        <v>46</v>
      </c>
      <c r="B14" s="22" t="s">
        <v>46</v>
      </c>
      <c r="C14" s="23">
        <v>2025</v>
      </c>
      <c r="D14" s="39" t="s">
        <v>58</v>
      </c>
      <c r="E14" s="25"/>
      <c r="F14" s="25">
        <f>15.142+1.539</f>
        <v>16.681000000000001</v>
      </c>
      <c r="G14" s="25">
        <f>6.147+1.895</f>
        <v>8.0419999999999998</v>
      </c>
      <c r="H14" s="25">
        <f>13.056+15.448</f>
        <v>28.503999999999998</v>
      </c>
      <c r="I14" s="26">
        <f>24.706+12.716</f>
        <v>37.421999999999997</v>
      </c>
      <c r="J14" s="25">
        <f>1.412+2.42</f>
        <v>3.8319999999999999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7"/>
      <c r="Y14" s="40" t="s">
        <v>59</v>
      </c>
      <c r="Z14" s="29">
        <f t="shared" si="0"/>
        <v>94.480999999999995</v>
      </c>
    </row>
    <row r="15" spans="1:27" x14ac:dyDescent="0.25">
      <c r="A15" s="21" t="s">
        <v>46</v>
      </c>
      <c r="B15" s="22" t="s">
        <v>46</v>
      </c>
      <c r="C15" s="23">
        <v>2025</v>
      </c>
      <c r="D15" s="41" t="s">
        <v>60</v>
      </c>
      <c r="E15" s="25"/>
      <c r="F15" s="25">
        <v>9.7870000000000008</v>
      </c>
      <c r="G15" s="25">
        <v>59.152999999999999</v>
      </c>
      <c r="H15" s="25">
        <v>63.484999999999999</v>
      </c>
      <c r="I15" s="26">
        <v>3.738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7"/>
      <c r="Y15" s="28" t="s">
        <v>61</v>
      </c>
      <c r="Z15" s="29">
        <f t="shared" si="0"/>
        <v>136.16300000000001</v>
      </c>
      <c r="AA15" s="42" t="s">
        <v>62</v>
      </c>
    </row>
    <row r="16" spans="1:27" x14ac:dyDescent="0.25">
      <c r="A16" s="21" t="s">
        <v>46</v>
      </c>
      <c r="B16" s="22" t="s">
        <v>46</v>
      </c>
      <c r="C16" s="23">
        <v>2025</v>
      </c>
      <c r="D16" s="39" t="s">
        <v>63</v>
      </c>
      <c r="E16" s="34"/>
      <c r="F16" s="25"/>
      <c r="G16" s="25">
        <f t="shared" ref="G16:H16" si="1">L25</f>
        <v>4.2558821350324401</v>
      </c>
      <c r="H16" s="25">
        <f t="shared" si="1"/>
        <v>15.084514346799885</v>
      </c>
      <c r="I16" s="32">
        <f>N25</f>
        <v>19.803981752945035</v>
      </c>
      <c r="J16" s="25">
        <f>O25</f>
        <v>2.0279209576528614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7"/>
      <c r="Y16" s="28" t="s">
        <v>64</v>
      </c>
      <c r="Z16" s="29">
        <f t="shared" si="0"/>
        <v>41.172299192430224</v>
      </c>
      <c r="AA16" s="2" t="s">
        <v>65</v>
      </c>
    </row>
    <row r="17" spans="1:27" x14ac:dyDescent="0.25">
      <c r="A17" s="21" t="s">
        <v>46</v>
      </c>
      <c r="B17" s="22" t="s">
        <v>46</v>
      </c>
      <c r="C17" s="23">
        <v>2026</v>
      </c>
      <c r="D17" s="38" t="s">
        <v>66</v>
      </c>
      <c r="E17" s="34"/>
      <c r="F17" s="25"/>
      <c r="G17" s="25"/>
      <c r="H17" s="25">
        <v>4</v>
      </c>
      <c r="I17" s="25">
        <v>21</v>
      </c>
      <c r="J17" s="32">
        <v>25</v>
      </c>
      <c r="K17" s="25">
        <v>26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7"/>
      <c r="Y17" s="43" t="s">
        <v>67</v>
      </c>
      <c r="Z17" s="29">
        <f t="shared" si="0"/>
        <v>76</v>
      </c>
    </row>
    <row r="18" spans="1:27" x14ac:dyDescent="0.25">
      <c r="A18" s="21" t="s">
        <v>46</v>
      </c>
      <c r="B18" s="22" t="s">
        <v>46</v>
      </c>
      <c r="C18" s="23">
        <v>2027</v>
      </c>
      <c r="D18" s="41" t="s">
        <v>68</v>
      </c>
      <c r="E18" s="34"/>
      <c r="F18" s="25">
        <v>0.5</v>
      </c>
      <c r="G18" s="25">
        <v>1</v>
      </c>
      <c r="H18" s="25">
        <v>2.7</v>
      </c>
      <c r="I18" s="25">
        <v>3.2</v>
      </c>
      <c r="J18" s="25">
        <v>4.9000000000000004</v>
      </c>
      <c r="K18" s="32">
        <v>5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7"/>
      <c r="Y18" s="43" t="s">
        <v>69</v>
      </c>
      <c r="Z18" s="29">
        <f t="shared" si="0"/>
        <v>17.3</v>
      </c>
      <c r="AA18" s="2" t="s">
        <v>70</v>
      </c>
    </row>
    <row r="19" spans="1:27" x14ac:dyDescent="0.25">
      <c r="A19" s="21"/>
      <c r="B19" s="22"/>
      <c r="C19" s="44" t="s">
        <v>71</v>
      </c>
      <c r="D19" s="45" t="s">
        <v>72</v>
      </c>
      <c r="E19" s="34"/>
      <c r="F19" s="25"/>
      <c r="G19" s="25"/>
      <c r="H19" s="25"/>
      <c r="I19" s="25"/>
      <c r="J19" s="25"/>
      <c r="K19" s="32">
        <f>19-10</f>
        <v>9</v>
      </c>
      <c r="L19" s="32">
        <f>K19*1.03</f>
        <v>9.27</v>
      </c>
      <c r="M19" s="32">
        <v>20.1571</v>
      </c>
      <c r="N19" s="32">
        <f t="shared" ref="N19:X19" si="2">M19*1.03</f>
        <v>20.761813</v>
      </c>
      <c r="O19" s="32">
        <f t="shared" si="2"/>
        <v>21.384667390000001</v>
      </c>
      <c r="P19" s="32">
        <f t="shared" si="2"/>
        <v>22.0262074117</v>
      </c>
      <c r="Q19" s="32">
        <f t="shared" si="2"/>
        <v>22.686993634050999</v>
      </c>
      <c r="R19" s="32">
        <f t="shared" si="2"/>
        <v>23.367603443072529</v>
      </c>
      <c r="S19" s="32">
        <f t="shared" si="2"/>
        <v>24.068631546364706</v>
      </c>
      <c r="T19" s="32">
        <f t="shared" si="2"/>
        <v>24.790690492755648</v>
      </c>
      <c r="U19" s="32">
        <f t="shared" si="2"/>
        <v>25.534411207538316</v>
      </c>
      <c r="V19" s="32">
        <f t="shared" si="2"/>
        <v>26.300443543764466</v>
      </c>
      <c r="W19" s="32">
        <f t="shared" si="2"/>
        <v>27.089456850077401</v>
      </c>
      <c r="X19" s="46">
        <f t="shared" si="2"/>
        <v>27.902140555579724</v>
      </c>
      <c r="Y19" s="43" t="s">
        <v>73</v>
      </c>
      <c r="Z19" s="29">
        <f t="shared" si="0"/>
        <v>304.3401590749038</v>
      </c>
      <c r="AA19" s="42"/>
    </row>
    <row r="20" spans="1:27" x14ac:dyDescent="0.25">
      <c r="A20" s="21"/>
      <c r="B20" s="22"/>
      <c r="C20" s="30">
        <v>2025</v>
      </c>
      <c r="D20" s="45" t="s">
        <v>74</v>
      </c>
      <c r="E20" s="34"/>
      <c r="F20" s="25"/>
      <c r="G20" s="25">
        <f>1.4</f>
        <v>1.4</v>
      </c>
      <c r="H20" s="25">
        <f>8.8</f>
        <v>8.8000000000000007</v>
      </c>
      <c r="I20" s="32">
        <f>10.2</f>
        <v>10.199999999999999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7"/>
      <c r="Y20" s="43" t="s">
        <v>75</v>
      </c>
      <c r="Z20" s="29">
        <f t="shared" si="0"/>
        <v>20.399999999999999</v>
      </c>
    </row>
    <row r="21" spans="1:27" x14ac:dyDescent="0.25">
      <c r="A21" s="21" t="s">
        <v>46</v>
      </c>
      <c r="B21" s="22" t="s">
        <v>46</v>
      </c>
      <c r="C21" s="30">
        <v>2025</v>
      </c>
      <c r="D21" s="38" t="s">
        <v>76</v>
      </c>
      <c r="E21" s="34"/>
      <c r="F21" s="25"/>
      <c r="H21" s="25">
        <v>1.4</v>
      </c>
      <c r="I21" s="25">
        <v>8.8000000000000007</v>
      </c>
      <c r="J21" s="32">
        <v>10.199999999999999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7"/>
      <c r="Y21" s="43" t="s">
        <v>75</v>
      </c>
      <c r="Z21" s="29">
        <f t="shared" si="0"/>
        <v>20.399999999999999</v>
      </c>
    </row>
    <row r="22" spans="1:27" x14ac:dyDescent="0.25">
      <c r="A22" s="21" t="s">
        <v>46</v>
      </c>
      <c r="B22" s="22" t="s">
        <v>46</v>
      </c>
      <c r="C22" s="23">
        <v>2028</v>
      </c>
      <c r="D22" s="39" t="s">
        <v>77</v>
      </c>
      <c r="E22" s="35"/>
      <c r="F22" s="35"/>
      <c r="G22" s="25">
        <v>11.2</v>
      </c>
      <c r="H22" s="25">
        <v>15.3</v>
      </c>
      <c r="I22" s="25">
        <v>35.299999999999997</v>
      </c>
      <c r="J22" s="25">
        <v>40.1</v>
      </c>
      <c r="K22" s="25">
        <v>56.2</v>
      </c>
      <c r="L22" s="32">
        <v>114.7</v>
      </c>
      <c r="M22" s="25">
        <v>62.6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7"/>
      <c r="Y22" s="47" t="s">
        <v>78</v>
      </c>
      <c r="Z22" s="29">
        <f t="shared" si="0"/>
        <v>335.40000000000003</v>
      </c>
    </row>
    <row r="23" spans="1:27" x14ac:dyDescent="0.25">
      <c r="A23" s="21" t="s">
        <v>46</v>
      </c>
      <c r="B23" s="22" t="s">
        <v>46</v>
      </c>
      <c r="C23" s="23">
        <v>2029</v>
      </c>
      <c r="D23" s="39" t="s">
        <v>79</v>
      </c>
      <c r="E23" s="25">
        <v>0.5</v>
      </c>
      <c r="F23" s="25">
        <v>4</v>
      </c>
      <c r="G23" s="25">
        <v>11.2</v>
      </c>
      <c r="H23" s="25">
        <v>15.3</v>
      </c>
      <c r="I23" s="25">
        <f t="shared" ref="I23" si="3">FV(0.03,3,0,-F14)</f>
        <v>18.227779087000002</v>
      </c>
      <c r="J23" s="25">
        <f t="shared" ref="J23:L23" si="4">FV(0.03,4,0,-F14)*2</f>
        <v>37.549224919220002</v>
      </c>
      <c r="K23" s="25">
        <f t="shared" si="4"/>
        <v>18.102683700039996</v>
      </c>
      <c r="L23" s="25">
        <f t="shared" si="4"/>
        <v>64.163006240479987</v>
      </c>
      <c r="M23" s="32">
        <f>FV(0.03,4,0,-I14)*2</f>
        <v>84.237581375639991</v>
      </c>
      <c r="N23" s="25">
        <f>FV(0.03,4,0,-J14)*2</f>
        <v>8.625899519839999</v>
      </c>
      <c r="O23" s="25"/>
      <c r="P23" s="25"/>
      <c r="Q23" s="25"/>
      <c r="R23" s="25"/>
      <c r="S23" s="25"/>
      <c r="T23" s="25"/>
      <c r="U23" s="25"/>
      <c r="V23" s="25"/>
      <c r="W23" s="25"/>
      <c r="X23" s="27"/>
      <c r="Y23" s="43" t="s">
        <v>80</v>
      </c>
      <c r="Z23" s="29">
        <f t="shared" si="0"/>
        <v>261.90617484221997</v>
      </c>
    </row>
    <row r="24" spans="1:27" x14ac:dyDescent="0.25">
      <c r="A24" s="21" t="s">
        <v>46</v>
      </c>
      <c r="B24" s="22" t="s">
        <v>46</v>
      </c>
      <c r="C24" s="23">
        <v>2028</v>
      </c>
      <c r="D24" s="39" t="s">
        <v>81</v>
      </c>
      <c r="E24" s="25"/>
      <c r="F24" s="25"/>
      <c r="G24" s="25"/>
      <c r="H24" s="25"/>
      <c r="I24" s="25">
        <f t="shared" ref="I24:L24" si="5">FV(0.03,3,0,-F14)</f>
        <v>18.227779087000002</v>
      </c>
      <c r="J24" s="25">
        <f t="shared" si="5"/>
        <v>8.7877105340000004</v>
      </c>
      <c r="K24" s="25">
        <f t="shared" si="5"/>
        <v>31.147090407999997</v>
      </c>
      <c r="L24" s="32">
        <f t="shared" si="5"/>
        <v>40.892029793999995</v>
      </c>
      <c r="M24" s="25">
        <f>FV(0.03,3,0,-J14)</f>
        <v>4.1873298639999996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7"/>
      <c r="Y24" s="43" t="s">
        <v>82</v>
      </c>
      <c r="Z24" s="29">
        <f t="shared" si="0"/>
        <v>103.241939687</v>
      </c>
    </row>
    <row r="25" spans="1:27" ht="22.5" x14ac:dyDescent="0.25">
      <c r="A25" s="21" t="s">
        <v>54</v>
      </c>
      <c r="B25" s="22"/>
      <c r="C25" s="48">
        <v>2030</v>
      </c>
      <c r="D25" s="49" t="s">
        <v>83</v>
      </c>
      <c r="E25" s="34"/>
      <c r="F25" s="25"/>
      <c r="G25" s="25"/>
      <c r="H25" s="25">
        <f t="shared" ref="H25" si="6">L31</f>
        <v>0.3</v>
      </c>
      <c r="I25" s="25"/>
      <c r="J25" s="25"/>
      <c r="K25" s="25">
        <f t="shared" ref="K25:M25" si="7">50*(F14/SUM($F$14:$J$14))</f>
        <v>8.8277008075697765</v>
      </c>
      <c r="L25" s="25">
        <f t="shared" si="7"/>
        <v>4.2558821350324401</v>
      </c>
      <c r="M25" s="25">
        <f t="shared" si="7"/>
        <v>15.084514346799885</v>
      </c>
      <c r="N25" s="32">
        <f>50*(I14/SUM($F$14:$J$14))</f>
        <v>19.803981752945035</v>
      </c>
      <c r="O25" s="25">
        <f>50*(J14/SUM($F$14:$J$14))</f>
        <v>2.0279209576528614</v>
      </c>
      <c r="P25" s="25"/>
      <c r="Q25" s="25"/>
      <c r="R25" s="25"/>
      <c r="S25" s="25"/>
      <c r="T25" s="25"/>
      <c r="U25" s="25"/>
      <c r="V25" s="25"/>
      <c r="W25" s="25"/>
      <c r="X25" s="27"/>
      <c r="Y25" s="43" t="s">
        <v>84</v>
      </c>
      <c r="Z25" s="29">
        <f t="shared" si="0"/>
        <v>50.3</v>
      </c>
      <c r="AA25" s="2" t="s">
        <v>85</v>
      </c>
    </row>
    <row r="26" spans="1:27" x14ac:dyDescent="0.25">
      <c r="A26" s="21" t="s">
        <v>46</v>
      </c>
      <c r="B26" s="22" t="s">
        <v>46</v>
      </c>
      <c r="C26" s="48">
        <v>2030</v>
      </c>
      <c r="D26" s="50" t="s">
        <v>86</v>
      </c>
      <c r="E26" s="34"/>
      <c r="F26" s="25"/>
      <c r="G26" s="25"/>
      <c r="H26" s="25"/>
      <c r="I26" s="25"/>
      <c r="J26" s="25"/>
      <c r="K26" s="25"/>
      <c r="L26" s="25"/>
      <c r="M26" s="25">
        <f>FV(0.03,5,0,-H17)</f>
        <v>4.6370962971999994</v>
      </c>
      <c r="N26" s="32">
        <f>FV(0.03,5,0,-I17)</f>
        <v>24.344755560299998</v>
      </c>
      <c r="O26" s="25"/>
      <c r="P26" s="25"/>
      <c r="Q26" s="25"/>
      <c r="R26" s="25"/>
      <c r="S26" s="25"/>
      <c r="T26" s="25"/>
      <c r="U26" s="25"/>
      <c r="V26" s="25"/>
      <c r="W26" s="25"/>
      <c r="X26" s="27"/>
      <c r="Y26" s="43" t="s">
        <v>87</v>
      </c>
      <c r="Z26" s="29">
        <f t="shared" si="0"/>
        <v>28.981851857499997</v>
      </c>
    </row>
    <row r="27" spans="1:27" ht="22.5" x14ac:dyDescent="0.25">
      <c r="A27" s="21" t="s">
        <v>46</v>
      </c>
      <c r="B27" s="22" t="s">
        <v>46</v>
      </c>
      <c r="C27" s="48">
        <v>2031</v>
      </c>
      <c r="D27" s="49" t="s">
        <v>88</v>
      </c>
      <c r="E27" s="25"/>
      <c r="F27" s="25"/>
      <c r="G27" s="25"/>
      <c r="H27" s="25"/>
      <c r="I27" s="25"/>
      <c r="J27" s="25"/>
      <c r="K27" s="25"/>
      <c r="L27" s="25">
        <f t="shared" ref="L27:N27" si="8">K25</f>
        <v>8.8277008075697765</v>
      </c>
      <c r="M27" s="25">
        <f t="shared" si="8"/>
        <v>4.2558821350324401</v>
      </c>
      <c r="N27" s="25">
        <f t="shared" si="8"/>
        <v>15.084514346799885</v>
      </c>
      <c r="O27" s="32">
        <f>N25</f>
        <v>19.803981752945035</v>
      </c>
      <c r="P27" s="25">
        <f>O25</f>
        <v>2.0279209576528614</v>
      </c>
      <c r="Q27" s="25"/>
      <c r="R27" s="25"/>
      <c r="S27" s="25"/>
      <c r="T27" s="25"/>
      <c r="U27" s="25"/>
      <c r="V27" s="25"/>
      <c r="W27" s="25"/>
      <c r="X27" s="27"/>
      <c r="Y27" s="43" t="s">
        <v>89</v>
      </c>
      <c r="Z27" s="29">
        <f t="shared" si="0"/>
        <v>49.999999999999993</v>
      </c>
      <c r="AA27" s="2" t="s">
        <v>90</v>
      </c>
    </row>
    <row r="28" spans="1:27" x14ac:dyDescent="0.25">
      <c r="A28" s="21" t="s">
        <v>46</v>
      </c>
      <c r="B28" s="22" t="s">
        <v>46</v>
      </c>
      <c r="C28" s="48">
        <v>2032</v>
      </c>
      <c r="D28" s="49" t="s">
        <v>91</v>
      </c>
      <c r="E28" s="34"/>
      <c r="F28" s="25"/>
      <c r="G28" s="25"/>
      <c r="H28" s="25"/>
      <c r="I28" s="25">
        <f>F23</f>
        <v>4</v>
      </c>
      <c r="J28" s="25">
        <f>G23</f>
        <v>11.2</v>
      </c>
      <c r="K28" s="25">
        <f t="shared" ref="K28:O28" si="9">H23</f>
        <v>15.3</v>
      </c>
      <c r="L28" s="25">
        <f t="shared" si="9"/>
        <v>18.227779087000002</v>
      </c>
      <c r="M28" s="25">
        <f t="shared" si="9"/>
        <v>37.549224919220002</v>
      </c>
      <c r="N28" s="25">
        <f t="shared" si="9"/>
        <v>18.102683700039996</v>
      </c>
      <c r="O28" s="25">
        <f t="shared" si="9"/>
        <v>64.163006240479987</v>
      </c>
      <c r="P28" s="32">
        <f>M23</f>
        <v>84.237581375639991</v>
      </c>
      <c r="Q28" s="25"/>
      <c r="R28" s="25"/>
      <c r="S28" s="25"/>
      <c r="T28" s="25"/>
      <c r="U28" s="25"/>
      <c r="V28" s="25"/>
      <c r="W28" s="25"/>
      <c r="X28" s="27"/>
      <c r="Y28" s="43" t="s">
        <v>92</v>
      </c>
      <c r="Z28" s="29">
        <f t="shared" si="0"/>
        <v>252.78027532237996</v>
      </c>
    </row>
    <row r="29" spans="1:27" x14ac:dyDescent="0.25">
      <c r="A29" s="21" t="s">
        <v>46</v>
      </c>
      <c r="B29" s="22" t="s">
        <v>46</v>
      </c>
      <c r="C29" s="48">
        <v>2033</v>
      </c>
      <c r="D29" s="50" t="s">
        <v>93</v>
      </c>
      <c r="E29" s="3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>
        <f>FV(0.03,8,0,-H17)</f>
        <v>5.0670803255504637</v>
      </c>
      <c r="Q29" s="32">
        <f>FV(0.03,8,0,-I17)</f>
        <v>26.602171709139935</v>
      </c>
      <c r="R29" s="25"/>
      <c r="S29" s="25"/>
      <c r="T29" s="25"/>
      <c r="U29" s="25"/>
      <c r="V29" s="25"/>
      <c r="W29" s="25"/>
      <c r="X29" s="27"/>
      <c r="Y29" s="43" t="s">
        <v>94</v>
      </c>
      <c r="Z29" s="29">
        <f t="shared" si="0"/>
        <v>31.669252034690398</v>
      </c>
      <c r="AA29" s="42"/>
    </row>
    <row r="30" spans="1:27" x14ac:dyDescent="0.25">
      <c r="A30" s="21" t="s">
        <v>54</v>
      </c>
      <c r="B30" s="22" t="s">
        <v>46</v>
      </c>
      <c r="C30" s="48">
        <v>2034</v>
      </c>
      <c r="D30" s="49" t="s">
        <v>95</v>
      </c>
      <c r="E30" s="34"/>
      <c r="F30" s="25"/>
      <c r="G30" s="25"/>
      <c r="H30" s="25"/>
      <c r="I30" s="25"/>
      <c r="J30" s="25"/>
      <c r="K30" s="25"/>
      <c r="L30" s="25"/>
      <c r="M30" s="25"/>
      <c r="N30" s="25">
        <f t="shared" ref="N30:Q30" si="10">FV(0.03,6,0,-H22)</f>
        <v>18.269000136893698</v>
      </c>
      <c r="O30" s="25">
        <f t="shared" si="10"/>
        <v>42.150046067473696</v>
      </c>
      <c r="P30" s="25">
        <f t="shared" si="10"/>
        <v>47.8814970908129</v>
      </c>
      <c r="Q30" s="25">
        <f t="shared" si="10"/>
        <v>67.105739064929793</v>
      </c>
      <c r="R30" s="32">
        <f>FV(0.03,6,0,-L22)</f>
        <v>136.9577984118763</v>
      </c>
      <c r="S30" s="25">
        <f>FV(0.03,6,0,-M22)</f>
        <v>74.747673762715394</v>
      </c>
      <c r="T30" s="25"/>
      <c r="U30" s="25"/>
      <c r="V30" s="25"/>
      <c r="W30" s="25"/>
      <c r="X30" s="27"/>
      <c r="Y30" s="43" t="s">
        <v>96</v>
      </c>
      <c r="Z30" s="29">
        <f t="shared" si="0"/>
        <v>387.11175453470179</v>
      </c>
    </row>
    <row r="31" spans="1:27" x14ac:dyDescent="0.25">
      <c r="A31" s="21" t="s">
        <v>46</v>
      </c>
      <c r="B31" s="22" t="s">
        <v>46</v>
      </c>
      <c r="C31" s="48">
        <v>2034</v>
      </c>
      <c r="D31" s="49" t="s">
        <v>97</v>
      </c>
      <c r="E31" s="34"/>
      <c r="F31" s="25"/>
      <c r="G31" s="25"/>
      <c r="H31" s="25">
        <v>0.5</v>
      </c>
      <c r="I31" s="25"/>
      <c r="J31" s="25"/>
      <c r="K31" s="25"/>
      <c r="L31" s="25">
        <v>0.3</v>
      </c>
      <c r="M31" s="25">
        <v>3</v>
      </c>
      <c r="N31" s="25"/>
      <c r="O31" s="25">
        <f t="shared" ref="O31:Q31" si="11">FV(0.03,4,0,-K25)</f>
        <v>9.9356550309638969</v>
      </c>
      <c r="P31" s="25">
        <f t="shared" si="11"/>
        <v>4.7900328373006209</v>
      </c>
      <c r="Q31" s="25">
        <f t="shared" si="11"/>
        <v>16.977753791894663</v>
      </c>
      <c r="R31" s="32">
        <f>FV(0.03,4,0,-N25)</f>
        <v>22.289555936018878</v>
      </c>
      <c r="S31" s="25">
        <f>FV(0.03,4,0,-O25)</f>
        <v>2.282442903821932</v>
      </c>
      <c r="T31" s="25"/>
      <c r="U31" s="25"/>
      <c r="V31" s="25"/>
      <c r="W31" s="25"/>
      <c r="X31" s="27"/>
      <c r="Y31" s="43" t="s">
        <v>98</v>
      </c>
      <c r="Z31" s="29">
        <f t="shared" si="0"/>
        <v>60.075440499999992</v>
      </c>
      <c r="AA31" s="42"/>
    </row>
    <row r="32" spans="1:27" ht="22.5" x14ac:dyDescent="0.25">
      <c r="A32" s="21" t="s">
        <v>54</v>
      </c>
      <c r="B32" s="22"/>
      <c r="C32" s="48">
        <v>2033</v>
      </c>
      <c r="D32" s="49" t="s">
        <v>99</v>
      </c>
      <c r="E32" s="34"/>
      <c r="F32" s="25"/>
      <c r="G32" s="25"/>
      <c r="H32" s="25"/>
      <c r="I32" s="25"/>
      <c r="J32" s="25"/>
      <c r="K32" s="25">
        <v>5</v>
      </c>
      <c r="L32" s="25"/>
      <c r="M32" s="25">
        <f t="shared" ref="M32:P32" si="12">FV(0.03,8,0,-E14)</f>
        <v>0</v>
      </c>
      <c r="N32" s="25">
        <f t="shared" si="12"/>
        <v>21.130991727626821</v>
      </c>
      <c r="O32" s="25">
        <f t="shared" si="12"/>
        <v>10.187364994519207</v>
      </c>
      <c r="P32" s="25">
        <f t="shared" si="12"/>
        <v>36.108014399872602</v>
      </c>
      <c r="Q32" s="32">
        <f>FV(0.03,8,0,-I14)</f>
        <v>47.405069985687362</v>
      </c>
      <c r="R32" s="25">
        <f>FV(0.03,8,0,-J14)</f>
        <v>4.8542629518773444</v>
      </c>
      <c r="S32" s="25"/>
      <c r="T32" s="25"/>
      <c r="U32" s="25"/>
      <c r="V32" s="25"/>
      <c r="W32" s="25"/>
      <c r="X32" s="27"/>
      <c r="Y32" s="43" t="s">
        <v>100</v>
      </c>
      <c r="Z32" s="29">
        <f t="shared" si="0"/>
        <v>124.68570405958333</v>
      </c>
      <c r="AA32" s="2" t="s">
        <v>101</v>
      </c>
    </row>
    <row r="33" spans="1:26" x14ac:dyDescent="0.25">
      <c r="A33" s="21" t="s">
        <v>46</v>
      </c>
      <c r="B33" s="22" t="s">
        <v>46</v>
      </c>
      <c r="C33" s="30">
        <v>2035</v>
      </c>
      <c r="D33" s="51" t="s">
        <v>102</v>
      </c>
      <c r="E33" s="34"/>
      <c r="F33" s="25"/>
      <c r="G33" s="25"/>
      <c r="H33" s="25"/>
      <c r="I33" s="25">
        <v>0.25</v>
      </c>
      <c r="J33" s="25">
        <v>1</v>
      </c>
      <c r="K33" s="25">
        <f>2+15</f>
        <v>17</v>
      </c>
      <c r="L33" s="25">
        <v>0</v>
      </c>
      <c r="M33" s="25">
        <v>0</v>
      </c>
      <c r="N33" s="25">
        <v>5</v>
      </c>
      <c r="O33" s="25">
        <v>5</v>
      </c>
      <c r="P33" s="25">
        <f t="shared" ref="P33:R33" si="13">FV(0.03,7,0,-I22)</f>
        <v>43.41454744949791</v>
      </c>
      <c r="Q33" s="25">
        <f t="shared" si="13"/>
        <v>49.31794200353729</v>
      </c>
      <c r="R33" s="25">
        <f t="shared" si="13"/>
        <v>69.118911236877693</v>
      </c>
      <c r="S33" s="32">
        <f>FV(0.03,7,0,-L22)</f>
        <v>141.06653236423259</v>
      </c>
      <c r="T33" s="25">
        <f>FV(0.03,7,0,-M22)</f>
        <v>76.990103975596867</v>
      </c>
      <c r="U33" s="25"/>
      <c r="V33" s="25"/>
      <c r="W33" s="25"/>
      <c r="X33" s="27"/>
      <c r="Y33" s="43" t="s">
        <v>103</v>
      </c>
      <c r="Z33" s="29">
        <f t="shared" si="0"/>
        <v>408.15803702974233</v>
      </c>
    </row>
    <row r="34" spans="1:26" x14ac:dyDescent="0.25">
      <c r="A34" s="21" t="s">
        <v>46</v>
      </c>
      <c r="B34" s="22" t="s">
        <v>46</v>
      </c>
      <c r="C34" s="30">
        <v>2036</v>
      </c>
      <c r="D34" s="52" t="s">
        <v>104</v>
      </c>
      <c r="E34" s="34"/>
      <c r="F34" s="25"/>
      <c r="G34" s="25"/>
      <c r="H34" s="25">
        <v>10</v>
      </c>
      <c r="I34" s="25"/>
      <c r="J34" s="25"/>
      <c r="K34" s="25"/>
      <c r="L34" s="25"/>
      <c r="M34" s="25">
        <f t="shared" ref="M34:R34" si="14">FV(0.03,7,0,-F23)</f>
        <v>4.9194954616994799</v>
      </c>
      <c r="N34" s="25">
        <f t="shared" si="14"/>
        <v>13.774587292758543</v>
      </c>
      <c r="O34" s="25">
        <f t="shared" si="14"/>
        <v>18.81707014100051</v>
      </c>
      <c r="P34" s="25">
        <f t="shared" si="14"/>
        <v>22.417869123839299</v>
      </c>
      <c r="Q34" s="25">
        <f t="shared" si="14"/>
        <v>46.180810395108956</v>
      </c>
      <c r="R34" s="25">
        <f t="shared" si="14"/>
        <v>22.264017576731977</v>
      </c>
      <c r="S34" s="25">
        <f>FV(0.03,7,0,-L23)</f>
        <v>78.912404502259179</v>
      </c>
      <c r="T34" s="32">
        <f t="shared" ref="T34:U34" si="15">FV(0.03,7,0,-M23)</f>
        <v>103.6015998205004</v>
      </c>
      <c r="U34" s="25">
        <f t="shared" si="15"/>
        <v>10.60876838523215</v>
      </c>
      <c r="V34" s="25"/>
      <c r="W34" s="25"/>
      <c r="X34" s="27"/>
      <c r="Y34" s="43" t="s">
        <v>105</v>
      </c>
      <c r="Z34" s="29">
        <f t="shared" si="0"/>
        <v>331.49662269913051</v>
      </c>
    </row>
    <row r="35" spans="1:26" x14ac:dyDescent="0.25">
      <c r="A35" s="21" t="s">
        <v>46</v>
      </c>
      <c r="B35" s="22" t="s">
        <v>46</v>
      </c>
      <c r="C35" s="30">
        <v>2037</v>
      </c>
      <c r="D35" s="53" t="s">
        <v>106</v>
      </c>
      <c r="E35" s="34"/>
      <c r="F35" s="25"/>
      <c r="G35" s="25"/>
      <c r="H35" s="25"/>
      <c r="I35" s="25"/>
      <c r="J35" s="25"/>
      <c r="K35" s="25"/>
      <c r="L35" s="25"/>
      <c r="M35" s="25"/>
      <c r="N35" s="25">
        <f t="shared" ref="N35:T35" si="16">FV(0.03,8,0,-F23)</f>
        <v>5.0670803255504637</v>
      </c>
      <c r="O35" s="25">
        <f t="shared" si="16"/>
        <v>14.187824911541297</v>
      </c>
      <c r="P35" s="25">
        <f t="shared" si="16"/>
        <v>19.381582245230526</v>
      </c>
      <c r="Q35" s="25">
        <f t="shared" si="16"/>
        <v>23.090405197554475</v>
      </c>
      <c r="R35" s="25">
        <f t="shared" si="16"/>
        <v>47.56623470696222</v>
      </c>
      <c r="S35" s="25">
        <f t="shared" si="16"/>
        <v>22.931938104033936</v>
      </c>
      <c r="T35" s="25">
        <f t="shared" si="16"/>
        <v>81.279776637326947</v>
      </c>
      <c r="U35" s="32">
        <f>FV(0.03,8,0,-M23)</f>
        <v>106.70964781511539</v>
      </c>
      <c r="V35" s="25">
        <f>FV(0.03,8,0,-N23)</f>
        <v>10.927031436789113</v>
      </c>
      <c r="W35" s="25"/>
      <c r="X35" s="27"/>
      <c r="Y35" s="43" t="s">
        <v>107</v>
      </c>
      <c r="Z35" s="29">
        <f t="shared" si="0"/>
        <v>331.14152138010434</v>
      </c>
    </row>
    <row r="36" spans="1:26" x14ac:dyDescent="0.25">
      <c r="A36" s="21" t="s">
        <v>54</v>
      </c>
      <c r="B36" s="22" t="s">
        <v>54</v>
      </c>
      <c r="C36" s="30">
        <v>2038</v>
      </c>
      <c r="D36" s="54" t="s">
        <v>108</v>
      </c>
      <c r="E36" s="34"/>
      <c r="F36" s="25"/>
      <c r="G36" s="25"/>
      <c r="H36" s="25"/>
      <c r="I36" s="25"/>
      <c r="J36" s="25"/>
      <c r="K36" s="25">
        <v>5</v>
      </c>
      <c r="L36" s="25"/>
      <c r="M36" s="25"/>
      <c r="N36" s="25"/>
      <c r="O36" s="25"/>
      <c r="P36" s="25"/>
      <c r="Q36" s="25"/>
      <c r="R36" s="25"/>
      <c r="S36" s="25">
        <f t="shared" ref="S36:U36" si="17">FV(0.03,13,0,-F14)</f>
        <v>24.49661087408554</v>
      </c>
      <c r="T36" s="25">
        <f t="shared" si="17"/>
        <v>11.809948123577477</v>
      </c>
      <c r="U36" s="25">
        <f t="shared" si="17"/>
        <v>41.859084968223378</v>
      </c>
      <c r="V36" s="32">
        <f>FV(0.03,13,0,-I14)</f>
        <v>54.955468624784423</v>
      </c>
      <c r="W36" s="25">
        <f>FV(0.03,13,0,-J14)</f>
        <v>5.6274211899463928</v>
      </c>
      <c r="X36" s="27"/>
      <c r="Y36" s="43" t="s">
        <v>109</v>
      </c>
      <c r="Z36" s="29">
        <f t="shared" si="0"/>
        <v>143.74853378061724</v>
      </c>
    </row>
    <row r="37" spans="1:26" x14ac:dyDescent="0.25">
      <c r="A37" s="21" t="s">
        <v>54</v>
      </c>
      <c r="B37" s="22"/>
      <c r="C37" s="48">
        <v>2034</v>
      </c>
      <c r="D37" s="49" t="s">
        <v>110</v>
      </c>
      <c r="E37" s="34"/>
      <c r="F37" s="25"/>
      <c r="G37" s="25"/>
      <c r="H37" s="25"/>
      <c r="I37" s="25"/>
      <c r="J37" s="25"/>
      <c r="K37" s="25"/>
      <c r="L37" s="25"/>
      <c r="M37" s="25"/>
      <c r="N37" s="25"/>
      <c r="O37" s="25">
        <f t="shared" ref="O37:Q37" si="18">FV(0.03,10,0,-F14)</f>
        <v>22.417869123839296</v>
      </c>
      <c r="P37" s="25">
        <f t="shared" si="18"/>
        <v>10.807775522685427</v>
      </c>
      <c r="Q37" s="25">
        <f t="shared" si="18"/>
        <v>38.306992476824846</v>
      </c>
      <c r="R37" s="32">
        <f>FV(0.03,10,0,-I14)</f>
        <v>50.292038747815724</v>
      </c>
      <c r="S37" s="25">
        <f>FV(0.03,10,0,-J14)</f>
        <v>5.149887565646674</v>
      </c>
      <c r="T37" s="25"/>
      <c r="U37" s="25"/>
      <c r="V37" s="25"/>
      <c r="W37" s="25"/>
      <c r="X37" s="27"/>
      <c r="Y37" s="43" t="s">
        <v>111</v>
      </c>
      <c r="Z37" s="29">
        <f t="shared" si="0"/>
        <v>126.97456343681196</v>
      </c>
    </row>
    <row r="38" spans="1:26" x14ac:dyDescent="0.25">
      <c r="A38" s="21" t="s">
        <v>54</v>
      </c>
      <c r="B38" s="22"/>
      <c r="C38" s="30">
        <v>2035</v>
      </c>
      <c r="D38" s="54" t="s">
        <v>112</v>
      </c>
      <c r="E38" s="3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>
        <f t="shared" ref="P38:R38" si="19">FV(0.03,11,0,-F14)</f>
        <v>23.090405197554475</v>
      </c>
      <c r="Q38" s="25">
        <f t="shared" si="19"/>
        <v>11.13200878836599</v>
      </c>
      <c r="R38" s="25">
        <f t="shared" si="19"/>
        <v>39.456202251129589</v>
      </c>
      <c r="S38" s="32">
        <f>FV(0.03,11,0,-I14)</f>
        <v>51.800799910250191</v>
      </c>
      <c r="T38" s="25">
        <f>FV(0.03,11,0,-J14)</f>
        <v>5.3043841926160749</v>
      </c>
      <c r="U38" s="25"/>
      <c r="V38" s="25"/>
      <c r="W38" s="25"/>
      <c r="X38" s="27"/>
      <c r="Y38" s="43" t="s">
        <v>113</v>
      </c>
      <c r="Z38" s="29">
        <f t="shared" si="0"/>
        <v>130.78380033991633</v>
      </c>
    </row>
    <row r="39" spans="1:26" ht="22.5" x14ac:dyDescent="0.25">
      <c r="A39" s="21" t="s">
        <v>46</v>
      </c>
      <c r="B39" s="22" t="s">
        <v>54</v>
      </c>
      <c r="C39" s="30">
        <v>2036</v>
      </c>
      <c r="D39" s="55" t="s">
        <v>114</v>
      </c>
      <c r="E39" s="3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>
        <f t="shared" ref="Q39:S39" si="20">FV(0.03,12,0,-F14)</f>
        <v>23.783117353481106</v>
      </c>
      <c r="R39" s="25">
        <f t="shared" si="20"/>
        <v>11.465969052016968</v>
      </c>
      <c r="S39" s="25">
        <f t="shared" si="20"/>
        <v>40.639888318663473</v>
      </c>
      <c r="T39" s="32">
        <f>FV(0.03,12,0,-I14)</f>
        <v>53.354823907557694</v>
      </c>
      <c r="U39" s="25">
        <f>FV(0.03,12,0,-J14)</f>
        <v>5.4635157183945564</v>
      </c>
      <c r="V39" s="25"/>
      <c r="W39" s="25"/>
      <c r="X39" s="27"/>
      <c r="Y39" s="43" t="s">
        <v>115</v>
      </c>
      <c r="Z39" s="29">
        <f t="shared" si="0"/>
        <v>134.70731435011379</v>
      </c>
    </row>
    <row r="40" spans="1:26" ht="22.5" x14ac:dyDescent="0.25">
      <c r="A40" s="21" t="s">
        <v>54</v>
      </c>
      <c r="B40" s="22" t="s">
        <v>54</v>
      </c>
      <c r="C40" s="22" t="s">
        <v>116</v>
      </c>
      <c r="D40" s="45" t="s">
        <v>117</v>
      </c>
      <c r="E40" s="56"/>
      <c r="F40" s="34">
        <v>12.95</v>
      </c>
      <c r="G40" s="34">
        <v>17.3</v>
      </c>
      <c r="H40" s="25">
        <v>14.1</v>
      </c>
      <c r="I40" s="25">
        <v>13</v>
      </c>
      <c r="J40" s="25">
        <v>11</v>
      </c>
      <c r="K40" s="25">
        <v>5</v>
      </c>
      <c r="L40" s="32">
        <f>AVERAGE(F40:K40)*1.03</f>
        <v>12.591749999999999</v>
      </c>
      <c r="M40" s="32">
        <f>L40*1.03</f>
        <v>12.969502499999999</v>
      </c>
      <c r="N40" s="32">
        <f t="shared" ref="N40:X41" si="21">M40*1.03</f>
        <v>13.358587575</v>
      </c>
      <c r="O40" s="32">
        <f t="shared" si="21"/>
        <v>13.75934520225</v>
      </c>
      <c r="P40" s="32">
        <f t="shared" si="21"/>
        <v>14.1721255583175</v>
      </c>
      <c r="Q40" s="32">
        <f t="shared" si="21"/>
        <v>14.597289325067026</v>
      </c>
      <c r="R40" s="32">
        <f t="shared" si="21"/>
        <v>15.035208004819037</v>
      </c>
      <c r="S40" s="32">
        <f t="shared" si="21"/>
        <v>15.486264244963609</v>
      </c>
      <c r="T40" s="32">
        <f t="shared" si="21"/>
        <v>15.950852172312517</v>
      </c>
      <c r="U40" s="32">
        <f t="shared" si="21"/>
        <v>16.429377737481893</v>
      </c>
      <c r="V40" s="32">
        <f t="shared" si="21"/>
        <v>16.922259069606351</v>
      </c>
      <c r="W40" s="32">
        <f t="shared" si="21"/>
        <v>17.429926841694542</v>
      </c>
      <c r="X40" s="46">
        <f t="shared" si="21"/>
        <v>17.952824646945377</v>
      </c>
      <c r="Y40" s="43" t="s">
        <v>118</v>
      </c>
      <c r="Z40" s="29">
        <f t="shared" si="0"/>
        <v>270.00531287845791</v>
      </c>
    </row>
    <row r="41" spans="1:26" x14ac:dyDescent="0.25">
      <c r="A41" s="21" t="s">
        <v>54</v>
      </c>
      <c r="B41" s="22" t="s">
        <v>54</v>
      </c>
      <c r="C41" s="22" t="s">
        <v>116</v>
      </c>
      <c r="D41" s="45" t="s">
        <v>119</v>
      </c>
      <c r="E41" s="56"/>
      <c r="F41" s="34">
        <v>19.375</v>
      </c>
      <c r="G41" s="34">
        <v>20.12875</v>
      </c>
      <c r="H41" s="25">
        <v>20.3326125</v>
      </c>
      <c r="I41" s="25">
        <v>21.136590875</v>
      </c>
      <c r="J41" s="25">
        <v>21.140688601249998</v>
      </c>
      <c r="K41" s="25">
        <v>23.144909259287502</v>
      </c>
      <c r="L41" s="32">
        <f>AVERAGE(F41:K41)*1.03</f>
        <v>21.502717962100604</v>
      </c>
      <c r="M41" s="32">
        <f>L41*1.03</f>
        <v>22.147799500963622</v>
      </c>
      <c r="N41" s="32">
        <f t="shared" si="21"/>
        <v>22.812233485992532</v>
      </c>
      <c r="O41" s="32">
        <f t="shared" si="21"/>
        <v>23.496600490572309</v>
      </c>
      <c r="P41" s="32">
        <f t="shared" si="21"/>
        <v>24.201498505289479</v>
      </c>
      <c r="Q41" s="32">
        <f t="shared" si="21"/>
        <v>24.927543460448163</v>
      </c>
      <c r="R41" s="32">
        <f t="shared" si="21"/>
        <v>25.67536976426161</v>
      </c>
      <c r="S41" s="32">
        <f t="shared" si="21"/>
        <v>26.44563085718946</v>
      </c>
      <c r="T41" s="32">
        <f t="shared" si="21"/>
        <v>27.238999782905143</v>
      </c>
      <c r="U41" s="32">
        <f t="shared" si="21"/>
        <v>28.056169776392299</v>
      </c>
      <c r="V41" s="32">
        <f t="shared" si="21"/>
        <v>28.897854869684068</v>
      </c>
      <c r="W41" s="32">
        <f t="shared" si="21"/>
        <v>29.764790515774589</v>
      </c>
      <c r="X41" s="46">
        <f t="shared" si="21"/>
        <v>30.657734231247826</v>
      </c>
      <c r="Y41" s="43" t="s">
        <v>120</v>
      </c>
      <c r="Z41" s="29">
        <f t="shared" si="0"/>
        <v>461.08349443835925</v>
      </c>
    </row>
    <row r="42" spans="1:26" x14ac:dyDescent="0.25">
      <c r="A42" s="21" t="s">
        <v>54</v>
      </c>
      <c r="B42" s="22" t="s">
        <v>54</v>
      </c>
      <c r="C42" s="22">
        <v>2028</v>
      </c>
      <c r="D42" s="45" t="s">
        <v>121</v>
      </c>
      <c r="E42" s="57"/>
      <c r="F42" s="34"/>
      <c r="G42" s="34">
        <v>0.16</v>
      </c>
      <c r="H42" s="34">
        <v>1.2361589621372093</v>
      </c>
      <c r="I42" s="34">
        <v>4.7850383720671887</v>
      </c>
      <c r="J42" s="34">
        <v>12.600761922538606</v>
      </c>
      <c r="K42" s="34">
        <v>14.313585471364807</v>
      </c>
      <c r="L42" s="58">
        <v>14.462472402764435</v>
      </c>
      <c r="M42" s="34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60"/>
      <c r="Y42" s="43" t="s">
        <v>122</v>
      </c>
      <c r="Z42" s="29">
        <f t="shared" si="0"/>
        <v>47.558017130872244</v>
      </c>
    </row>
    <row r="43" spans="1:26" x14ac:dyDescent="0.25">
      <c r="A43" s="21" t="s">
        <v>54</v>
      </c>
      <c r="B43" s="22" t="s">
        <v>54</v>
      </c>
      <c r="C43" s="22">
        <v>2026</v>
      </c>
      <c r="D43" s="45" t="s">
        <v>123</v>
      </c>
      <c r="E43" s="57"/>
      <c r="F43" s="34"/>
      <c r="G43" s="58">
        <v>4.6570000000000009</v>
      </c>
      <c r="H43" s="58">
        <v>3.5</v>
      </c>
      <c r="I43" s="58">
        <v>2</v>
      </c>
      <c r="J43" s="58">
        <v>1</v>
      </c>
      <c r="K43" s="34"/>
      <c r="L43" s="34"/>
      <c r="M43" s="34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60"/>
      <c r="Y43" s="43" t="s">
        <v>124</v>
      </c>
      <c r="Z43" s="29">
        <f t="shared" si="0"/>
        <v>11.157</v>
      </c>
    </row>
    <row r="44" spans="1:26" x14ac:dyDescent="0.25">
      <c r="A44" s="21" t="s">
        <v>54</v>
      </c>
      <c r="B44" s="22" t="s">
        <v>54</v>
      </c>
      <c r="C44" s="22">
        <v>2026</v>
      </c>
      <c r="D44" s="45" t="s">
        <v>125</v>
      </c>
      <c r="E44" s="57"/>
      <c r="F44" s="34"/>
      <c r="G44" s="34"/>
      <c r="H44" s="34">
        <v>2</v>
      </c>
      <c r="I44" s="34">
        <v>11</v>
      </c>
      <c r="J44" s="58">
        <v>10</v>
      </c>
      <c r="K44" s="34"/>
      <c r="L44" s="34"/>
      <c r="M44" s="34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60"/>
      <c r="Y44" s="43" t="s">
        <v>126</v>
      </c>
      <c r="Z44" s="29">
        <f t="shared" si="0"/>
        <v>23</v>
      </c>
    </row>
    <row r="45" spans="1:26" x14ac:dyDescent="0.25">
      <c r="A45" s="21" t="s">
        <v>54</v>
      </c>
      <c r="B45" s="22" t="s">
        <v>54</v>
      </c>
      <c r="C45" s="22">
        <v>2028</v>
      </c>
      <c r="D45" s="45" t="s">
        <v>127</v>
      </c>
      <c r="E45" s="57"/>
      <c r="F45" s="59"/>
      <c r="H45" s="59">
        <v>2.31</v>
      </c>
      <c r="I45" s="59">
        <v>1.3294589695780858</v>
      </c>
      <c r="J45" s="59">
        <v>2.7513923449619124</v>
      </c>
      <c r="K45" s="59">
        <v>3.1705410304219148</v>
      </c>
      <c r="L45" s="61">
        <v>1.3960056075025471</v>
      </c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0"/>
      <c r="Y45" s="43" t="s">
        <v>128</v>
      </c>
      <c r="Z45" s="29">
        <f t="shared" si="0"/>
        <v>10.95739795246446</v>
      </c>
    </row>
    <row r="46" spans="1:26" x14ac:dyDescent="0.25">
      <c r="A46" s="21"/>
      <c r="B46" s="22"/>
      <c r="C46" s="22">
        <v>2026</v>
      </c>
      <c r="D46" s="54" t="s">
        <v>129</v>
      </c>
      <c r="E46" s="57"/>
      <c r="F46" s="62"/>
      <c r="G46" s="62"/>
      <c r="I46" s="59">
        <v>0.5</v>
      </c>
      <c r="J46" s="59">
        <v>1</v>
      </c>
      <c r="K46" s="61">
        <v>3</v>
      </c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0"/>
      <c r="Y46" s="33"/>
      <c r="Z46" s="29">
        <f t="shared" si="0"/>
        <v>4.5</v>
      </c>
    </row>
    <row r="47" spans="1:26" x14ac:dyDescent="0.25">
      <c r="A47" s="21"/>
      <c r="B47" s="22"/>
      <c r="C47" s="22"/>
      <c r="D47" s="57"/>
      <c r="E47" s="57"/>
      <c r="F47" s="57"/>
      <c r="G47" s="62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60"/>
      <c r="Y47" s="33"/>
      <c r="Z47" s="29">
        <f t="shared" si="0"/>
        <v>0</v>
      </c>
    </row>
    <row r="48" spans="1:26" ht="15" thickBot="1" x14ac:dyDescent="0.3">
      <c r="A48" s="210" t="s">
        <v>130</v>
      </c>
      <c r="B48" s="211"/>
      <c r="C48" s="211"/>
      <c r="D48" s="211"/>
      <c r="E48" s="63"/>
      <c r="F48" s="63"/>
      <c r="G48" s="64">
        <f>SUM(G7:G47)</f>
        <v>162.78163213503245</v>
      </c>
      <c r="H48" s="64">
        <f t="shared" ref="H48:X48" si="22">SUM(H7:H47)</f>
        <v>224.09428580893714</v>
      </c>
      <c r="I48" s="64">
        <f t="shared" si="22"/>
        <v>238.42062814359028</v>
      </c>
      <c r="J48" s="64">
        <f t="shared" si="22"/>
        <v>216.08969927962335</v>
      </c>
      <c r="K48" s="64">
        <f t="shared" si="22"/>
        <v>245.20651067668399</v>
      </c>
      <c r="L48" s="64">
        <f t="shared" si="22"/>
        <v>310.58934403644975</v>
      </c>
      <c r="M48" s="64">
        <f t="shared" si="22"/>
        <v>275.74552640055543</v>
      </c>
      <c r="N48" s="64">
        <f t="shared" si="22"/>
        <v>206.13612842374698</v>
      </c>
      <c r="O48" s="64">
        <f t="shared" si="22"/>
        <v>267.33135230323808</v>
      </c>
      <c r="P48" s="64">
        <f t="shared" si="22"/>
        <v>359.62413800094396</v>
      </c>
      <c r="Q48" s="64">
        <f t="shared" si="22"/>
        <v>412.11383718609068</v>
      </c>
      <c r="R48" s="64">
        <f t="shared" si="22"/>
        <v>468.34317208345993</v>
      </c>
      <c r="S48" s="64">
        <f t="shared" si="22"/>
        <v>508.02870495422667</v>
      </c>
      <c r="T48" s="64">
        <f t="shared" si="22"/>
        <v>400.32117910514876</v>
      </c>
      <c r="U48" s="64">
        <f t="shared" si="22"/>
        <v>234.66097560837798</v>
      </c>
      <c r="V48" s="64">
        <f t="shared" si="22"/>
        <v>138.00305754462843</v>
      </c>
      <c r="W48" s="64">
        <f t="shared" si="22"/>
        <v>79.911595397492931</v>
      </c>
      <c r="X48" s="65">
        <f t="shared" si="22"/>
        <v>76.512699433772923</v>
      </c>
      <c r="Y48" s="66"/>
      <c r="Z48" s="67">
        <f t="shared" si="0"/>
        <v>4823.9144665219992</v>
      </c>
    </row>
    <row r="49" spans="1:26" ht="21" x14ac:dyDescent="0.25">
      <c r="A49" s="68"/>
      <c r="B49" s="68"/>
      <c r="C49" s="68"/>
      <c r="D49" s="69"/>
      <c r="E49" s="69"/>
      <c r="F49" s="69" t="s">
        <v>131</v>
      </c>
      <c r="G49" s="70">
        <f>SUM(G7:G24)+SUM(G40:G46)</f>
        <v>162.78163213503245</v>
      </c>
      <c r="H49" s="70">
        <f t="shared" ref="H49:R49" si="23">SUM(H7:H24)+SUM(H40:H46)</f>
        <v>213.29428580893713</v>
      </c>
      <c r="I49" s="74">
        <f t="shared" si="23"/>
        <v>234.17062814359025</v>
      </c>
      <c r="J49" s="74">
        <f t="shared" si="23"/>
        <v>203.88969927962336</v>
      </c>
      <c r="K49" s="74">
        <f t="shared" si="23"/>
        <v>194.07880986911422</v>
      </c>
      <c r="L49" s="74">
        <f t="shared" si="23"/>
        <v>278.97798200684753</v>
      </c>
      <c r="M49" s="74">
        <f t="shared" si="23"/>
        <v>206.29931324060362</v>
      </c>
      <c r="N49" s="70">
        <f t="shared" si="23"/>
        <v>65.558533580832531</v>
      </c>
      <c r="O49" s="70">
        <f t="shared" si="23"/>
        <v>58.640613082822313</v>
      </c>
      <c r="P49" s="70">
        <f t="shared" si="23"/>
        <v>60.399831475306982</v>
      </c>
      <c r="Q49" s="70">
        <f t="shared" si="23"/>
        <v>62.211826419566187</v>
      </c>
      <c r="R49" s="70">
        <f t="shared" si="23"/>
        <v>64.078181212153169</v>
      </c>
      <c r="S49" s="68"/>
      <c r="T49" s="68"/>
      <c r="U49" s="68"/>
      <c r="V49" s="68"/>
      <c r="W49" s="68"/>
      <c r="X49" s="68"/>
      <c r="Y49" s="68"/>
      <c r="Z49" s="68"/>
    </row>
    <row r="50" spans="1:26" ht="21" x14ac:dyDescent="0.25">
      <c r="A50" s="68"/>
      <c r="B50" s="68"/>
      <c r="C50" s="68"/>
      <c r="D50" s="69"/>
      <c r="E50" s="69"/>
      <c r="F50" s="69" t="s">
        <v>132</v>
      </c>
      <c r="G50" s="71">
        <f>SUM(G25:G32)+G37</f>
        <v>0</v>
      </c>
      <c r="H50" s="71">
        <f t="shared" ref="H50:Q50" si="24">SUM(H25:H32)+H37</f>
        <v>0.8</v>
      </c>
      <c r="I50" s="75">
        <f t="shared" si="24"/>
        <v>4</v>
      </c>
      <c r="J50" s="75">
        <f t="shared" si="24"/>
        <v>11.2</v>
      </c>
      <c r="K50" s="75">
        <f t="shared" si="24"/>
        <v>29.127700807569777</v>
      </c>
      <c r="L50" s="75">
        <f t="shared" si="24"/>
        <v>31.611362029602219</v>
      </c>
      <c r="M50" s="75">
        <f t="shared" si="24"/>
        <v>64.526717698252327</v>
      </c>
      <c r="N50" s="71">
        <f t="shared" si="24"/>
        <v>116.73592722460543</v>
      </c>
      <c r="O50" s="71">
        <f t="shared" si="24"/>
        <v>170.68584416787397</v>
      </c>
      <c r="P50" s="71">
        <f t="shared" si="24"/>
        <v>190.91990250951486</v>
      </c>
      <c r="Q50" s="71">
        <f t="shared" si="24"/>
        <v>196.3977270284766</v>
      </c>
      <c r="R50" s="71">
        <f>SUM(R25:R32)+R37</f>
        <v>214.39365604758822</v>
      </c>
      <c r="S50" s="68"/>
      <c r="T50" s="68"/>
      <c r="U50" s="68"/>
      <c r="V50" s="68"/>
      <c r="W50" s="68"/>
      <c r="X50" s="68"/>
      <c r="Y50" s="68"/>
      <c r="Z50" s="68"/>
    </row>
    <row r="51" spans="1:26" ht="21" x14ac:dyDescent="0.25">
      <c r="A51" s="68"/>
      <c r="B51" s="68"/>
      <c r="C51" s="68"/>
      <c r="D51" s="69"/>
      <c r="E51" s="69"/>
      <c r="F51" s="69" t="s">
        <v>133</v>
      </c>
      <c r="G51" s="71">
        <f>SUM(G33:G36)+SUM(G38:G39)</f>
        <v>0</v>
      </c>
      <c r="H51" s="71">
        <f t="shared" ref="H51:R51" si="25">SUM(H33:H36)+SUM(H38:H39)</f>
        <v>10</v>
      </c>
      <c r="I51" s="75">
        <f t="shared" si="25"/>
        <v>0.25</v>
      </c>
      <c r="J51" s="75">
        <f t="shared" si="25"/>
        <v>1</v>
      </c>
      <c r="K51" s="75">
        <f t="shared" si="25"/>
        <v>22</v>
      </c>
      <c r="L51" s="75">
        <f t="shared" si="25"/>
        <v>0</v>
      </c>
      <c r="M51" s="75">
        <f t="shared" si="25"/>
        <v>4.9194954616994799</v>
      </c>
      <c r="N51" s="71">
        <f t="shared" si="25"/>
        <v>23.841667618309007</v>
      </c>
      <c r="O51" s="71">
        <f t="shared" si="25"/>
        <v>38.004895052541805</v>
      </c>
      <c r="P51" s="71">
        <f t="shared" si="25"/>
        <v>108.30440401612222</v>
      </c>
      <c r="Q51" s="71">
        <f t="shared" si="25"/>
        <v>153.50428373804783</v>
      </c>
      <c r="R51" s="71">
        <f t="shared" si="25"/>
        <v>189.87133482371843</v>
      </c>
      <c r="S51" s="68"/>
      <c r="T51" s="68"/>
      <c r="U51" s="68"/>
      <c r="V51" s="68"/>
      <c r="W51" s="68"/>
      <c r="X51" s="68"/>
      <c r="Y51" s="68"/>
      <c r="Z51" s="68"/>
    </row>
    <row r="52" spans="1:26" x14ac:dyDescent="0.25">
      <c r="F52" s="1" t="s">
        <v>1</v>
      </c>
      <c r="G52" s="72">
        <f>SUM(G49:G51)</f>
        <v>162.78163213503245</v>
      </c>
      <c r="H52" s="72">
        <f t="shared" ref="H52:R52" si="26">SUM(H49:H51)</f>
        <v>224.09428580893714</v>
      </c>
      <c r="I52" s="76">
        <f t="shared" si="26"/>
        <v>238.42062814359025</v>
      </c>
      <c r="J52" s="76">
        <f t="shared" si="26"/>
        <v>216.08969927962335</v>
      </c>
      <c r="K52" s="76">
        <f t="shared" si="26"/>
        <v>245.20651067668399</v>
      </c>
      <c r="L52" s="76">
        <f t="shared" si="26"/>
        <v>310.58934403644975</v>
      </c>
      <c r="M52" s="76">
        <f t="shared" si="26"/>
        <v>275.74552640055543</v>
      </c>
      <c r="N52" s="72">
        <f t="shared" si="26"/>
        <v>206.13612842374695</v>
      </c>
      <c r="O52" s="72">
        <f t="shared" si="26"/>
        <v>267.33135230323808</v>
      </c>
      <c r="P52" s="72">
        <f t="shared" si="26"/>
        <v>359.62413800094407</v>
      </c>
      <c r="Q52" s="72">
        <f t="shared" si="26"/>
        <v>412.11383718609062</v>
      </c>
      <c r="R52" s="72">
        <f t="shared" si="26"/>
        <v>468.34317208345982</v>
      </c>
    </row>
    <row r="53" spans="1:26" ht="15.75" x14ac:dyDescent="0.25">
      <c r="G53" s="73"/>
    </row>
    <row r="54" spans="1:26" ht="15" thickBot="1" x14ac:dyDescent="0.3">
      <c r="H54" s="1" t="s">
        <v>134</v>
      </c>
      <c r="I54" s="169">
        <v>224.1</v>
      </c>
      <c r="J54" s="169">
        <v>243.3</v>
      </c>
      <c r="K54" s="169">
        <v>229.9</v>
      </c>
      <c r="L54" s="169">
        <v>264</v>
      </c>
      <c r="M54" s="169">
        <v>323</v>
      </c>
    </row>
    <row r="55" spans="1:26" ht="15" thickBot="1" x14ac:dyDescent="0.3">
      <c r="H55" s="1" t="s">
        <v>135</v>
      </c>
      <c r="I55" s="169">
        <v>206.98859060376827</v>
      </c>
      <c r="J55" s="169">
        <v>326.00308974223714</v>
      </c>
      <c r="K55" s="169">
        <v>289.77545113915983</v>
      </c>
      <c r="L55" s="169">
        <v>167.53867665824265</v>
      </c>
    </row>
    <row r="56" spans="1:26" x14ac:dyDescent="0.25">
      <c r="H56" s="1" t="s">
        <v>136</v>
      </c>
      <c r="I56" s="168">
        <f>I54-I55</f>
        <v>17.111409396231721</v>
      </c>
      <c r="J56" s="168">
        <f t="shared" ref="J56:L56" si="27">J54-J55</f>
        <v>-82.703089742237125</v>
      </c>
      <c r="K56" s="168">
        <f t="shared" si="27"/>
        <v>-59.875451139159821</v>
      </c>
      <c r="L56" s="168">
        <f t="shared" si="27"/>
        <v>96.46132334175735</v>
      </c>
    </row>
  </sheetData>
  <autoFilter ref="A6:Z39" xr:uid="{116C4125-7AF3-4DC7-BE31-F30C0FCABA41}">
    <sortState xmlns:xlrd2="http://schemas.microsoft.com/office/spreadsheetml/2017/richdata2" ref="A7:Z39">
      <sortCondition ref="C6:C39"/>
    </sortState>
  </autoFilter>
  <mergeCells count="2">
    <mergeCell ref="A5:Z5"/>
    <mergeCell ref="A48:D48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F065-132C-4033-BB5B-8735806202C6}">
  <sheetPr filterMode="1">
    <tabColor theme="9"/>
  </sheetPr>
  <dimension ref="A1:AA68"/>
  <sheetViews>
    <sheetView zoomScale="85" zoomScaleNormal="85" workbookViewId="0">
      <pane ySplit="6" topLeftCell="A35" activePane="bottomLeft" state="frozen"/>
      <selection pane="bottomLeft" activeCell="A52" sqref="A52:R68"/>
    </sheetView>
  </sheetViews>
  <sheetFormatPr defaultRowHeight="12.75" x14ac:dyDescent="0.25"/>
  <cols>
    <col min="1" max="1" width="10.28515625" style="1" customWidth="1"/>
    <col min="2" max="2" width="14.42578125" style="1" customWidth="1"/>
    <col min="3" max="3" width="16" style="1" customWidth="1"/>
    <col min="4" max="4" width="61.5703125" style="1" customWidth="1"/>
    <col min="5" max="5" width="14.7109375" style="1" hidden="1" customWidth="1"/>
    <col min="6" max="7" width="10.7109375" style="1" hidden="1" customWidth="1"/>
    <col min="8" max="17" width="10.7109375" style="1" customWidth="1"/>
    <col min="18" max="24" width="9.5703125" style="1" customWidth="1"/>
    <col min="25" max="25" width="93.7109375" style="1" customWidth="1"/>
    <col min="26" max="26" width="13.140625" style="1" customWidth="1"/>
    <col min="27" max="27" width="175" style="1" bestFit="1" customWidth="1"/>
    <col min="28" max="16384" width="9.140625" style="1"/>
  </cols>
  <sheetData>
    <row r="1" spans="1:27" x14ac:dyDescent="0.25">
      <c r="D1" s="2" t="s">
        <v>13</v>
      </c>
    </row>
    <row r="3" spans="1:27" x14ac:dyDescent="0.25">
      <c r="A3" s="3"/>
      <c r="B3" s="3"/>
      <c r="C3" s="3"/>
      <c r="D3" s="4" t="s">
        <v>14</v>
      </c>
      <c r="E3" s="5" t="s">
        <v>15</v>
      </c>
      <c r="F3" s="6"/>
      <c r="G3" s="7"/>
      <c r="H3" s="7"/>
      <c r="I3" s="7"/>
      <c r="J3" s="212" t="s">
        <v>137</v>
      </c>
      <c r="K3" s="21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x14ac:dyDescent="0.25">
      <c r="A4" s="3"/>
      <c r="B4" s="3"/>
      <c r="C4" s="170"/>
      <c r="D4" s="9" t="s">
        <v>16</v>
      </c>
      <c r="E4" s="9" t="s">
        <v>138</v>
      </c>
      <c r="G4" s="7"/>
      <c r="H4" s="7"/>
      <c r="I4" s="7"/>
      <c r="J4" s="213" t="s">
        <v>139</v>
      </c>
      <c r="K4" s="21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7" ht="15" thickBot="1" x14ac:dyDescent="0.3">
      <c r="A5" s="209" t="s">
        <v>18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</row>
    <row r="6" spans="1:27" ht="28.5" x14ac:dyDescent="0.25">
      <c r="A6" s="10" t="s">
        <v>19</v>
      </c>
      <c r="B6" s="11" t="s">
        <v>140</v>
      </c>
      <c r="C6" s="11" t="s">
        <v>21</v>
      </c>
      <c r="D6" s="12" t="s">
        <v>22</v>
      </c>
      <c r="E6" s="13" t="s">
        <v>23</v>
      </c>
      <c r="F6" s="13" t="s">
        <v>24</v>
      </c>
      <c r="G6" s="13" t="s">
        <v>25</v>
      </c>
      <c r="H6" s="13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15" t="s">
        <v>32</v>
      </c>
      <c r="O6" s="15" t="s">
        <v>33</v>
      </c>
      <c r="P6" s="16" t="s">
        <v>34</v>
      </c>
      <c r="Q6" s="15" t="s">
        <v>35</v>
      </c>
      <c r="R6" s="16" t="s">
        <v>36</v>
      </c>
      <c r="S6" s="17" t="s">
        <v>37</v>
      </c>
      <c r="T6" s="13" t="s">
        <v>38</v>
      </c>
      <c r="U6" s="17" t="s">
        <v>39</v>
      </c>
      <c r="V6" s="17" t="s">
        <v>40</v>
      </c>
      <c r="W6" s="13" t="s">
        <v>41</v>
      </c>
      <c r="X6" s="18" t="s">
        <v>42</v>
      </c>
      <c r="Y6" s="19" t="s">
        <v>43</v>
      </c>
      <c r="Z6" s="20" t="s">
        <v>44</v>
      </c>
      <c r="AA6" s="20" t="s">
        <v>45</v>
      </c>
    </row>
    <row r="7" spans="1:27" x14ac:dyDescent="0.25">
      <c r="A7" s="21" t="s">
        <v>46</v>
      </c>
      <c r="B7" s="22" t="s">
        <v>141</v>
      </c>
      <c r="C7" s="23">
        <v>2024</v>
      </c>
      <c r="D7" s="171" t="s">
        <v>142</v>
      </c>
      <c r="E7" s="25">
        <v>2.2999999999999998</v>
      </c>
      <c r="F7" s="25">
        <v>9.3000000000000007</v>
      </c>
      <c r="G7" s="25">
        <f>11.306</f>
        <v>11.305999999999999</v>
      </c>
      <c r="H7" s="26">
        <f>2.262</f>
        <v>2.262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7"/>
      <c r="Y7" s="28" t="s">
        <v>48</v>
      </c>
      <c r="Z7" s="29">
        <f t="shared" ref="Z7:Z44" si="0">SUM(E7:X7)</f>
        <v>25.167999999999999</v>
      </c>
    </row>
    <row r="8" spans="1:27" hidden="1" x14ac:dyDescent="0.25">
      <c r="A8" s="21"/>
      <c r="B8" s="22" t="s">
        <v>143</v>
      </c>
      <c r="C8" s="23">
        <v>2024</v>
      </c>
      <c r="D8" s="171" t="s">
        <v>49</v>
      </c>
      <c r="E8" s="25"/>
      <c r="F8" s="25"/>
      <c r="G8" s="25">
        <f>1.5+3.18</f>
        <v>4.68</v>
      </c>
      <c r="H8" s="32">
        <v>3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7"/>
      <c r="Y8" s="33" t="s">
        <v>50</v>
      </c>
      <c r="Z8" s="29">
        <f t="shared" si="0"/>
        <v>7.68</v>
      </c>
    </row>
    <row r="9" spans="1:27" hidden="1" x14ac:dyDescent="0.25">
      <c r="A9" s="21"/>
      <c r="B9" s="22" t="s">
        <v>143</v>
      </c>
      <c r="C9" s="23">
        <v>2024</v>
      </c>
      <c r="D9" s="171" t="s">
        <v>51</v>
      </c>
      <c r="E9" s="34"/>
      <c r="F9" s="35"/>
      <c r="G9" s="25">
        <v>2</v>
      </c>
      <c r="H9" s="32">
        <v>2.5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7"/>
      <c r="Y9" s="33"/>
      <c r="Z9" s="29">
        <f t="shared" si="0"/>
        <v>4.5</v>
      </c>
    </row>
    <row r="10" spans="1:27" hidden="1" x14ac:dyDescent="0.25">
      <c r="A10" s="21"/>
      <c r="B10" s="22" t="s">
        <v>143</v>
      </c>
      <c r="C10" s="23">
        <v>2026</v>
      </c>
      <c r="D10" s="171" t="s">
        <v>52</v>
      </c>
      <c r="E10" s="34"/>
      <c r="F10" s="25"/>
      <c r="G10" s="25"/>
      <c r="H10" s="25">
        <v>1</v>
      </c>
      <c r="I10" s="25">
        <v>2</v>
      </c>
      <c r="J10" s="32">
        <v>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7"/>
      <c r="Y10" s="33"/>
      <c r="Z10" s="29">
        <f t="shared" si="0"/>
        <v>9</v>
      </c>
      <c r="AA10" s="1" t="s">
        <v>144</v>
      </c>
    </row>
    <row r="11" spans="1:27" hidden="1" x14ac:dyDescent="0.25">
      <c r="A11" s="21"/>
      <c r="B11" s="22" t="s">
        <v>143</v>
      </c>
      <c r="C11" s="23">
        <v>2026</v>
      </c>
      <c r="D11" s="171" t="s">
        <v>53</v>
      </c>
      <c r="E11" s="34"/>
      <c r="F11" s="25"/>
      <c r="G11" s="25"/>
      <c r="H11" s="25"/>
      <c r="I11" s="25">
        <v>1.5</v>
      </c>
      <c r="J11" s="32">
        <v>3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7"/>
      <c r="Y11" s="33"/>
      <c r="Z11" s="29">
        <f t="shared" si="0"/>
        <v>4.5</v>
      </c>
    </row>
    <row r="12" spans="1:27" hidden="1" x14ac:dyDescent="0.25">
      <c r="A12" s="37" t="s">
        <v>54</v>
      </c>
      <c r="B12" s="22" t="s">
        <v>143</v>
      </c>
      <c r="C12" s="23">
        <v>2026</v>
      </c>
      <c r="D12" s="171" t="s">
        <v>55</v>
      </c>
      <c r="E12" s="34"/>
      <c r="F12" s="25"/>
      <c r="H12" s="25">
        <v>0.5</v>
      </c>
      <c r="I12" s="25">
        <v>1</v>
      </c>
      <c r="J12" s="32">
        <v>3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7"/>
      <c r="Y12" s="33"/>
      <c r="Z12" s="29">
        <f t="shared" si="0"/>
        <v>4.5</v>
      </c>
    </row>
    <row r="13" spans="1:27" hidden="1" x14ac:dyDescent="0.25">
      <c r="A13" s="21" t="s">
        <v>46</v>
      </c>
      <c r="B13" s="22" t="s">
        <v>145</v>
      </c>
      <c r="C13" s="23">
        <v>2024</v>
      </c>
      <c r="D13" s="171" t="s">
        <v>56</v>
      </c>
      <c r="E13" s="25">
        <v>7</v>
      </c>
      <c r="F13" s="25">
        <v>8.4</v>
      </c>
      <c r="G13" s="25">
        <f>6.299</f>
        <v>6.2990000000000004</v>
      </c>
      <c r="H13" s="26">
        <f>5.98</f>
        <v>5.98</v>
      </c>
      <c r="I13" s="25">
        <v>0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7"/>
      <c r="Y13" s="28" t="s">
        <v>57</v>
      </c>
      <c r="Z13" s="29">
        <f t="shared" si="0"/>
        <v>27.679000000000002</v>
      </c>
    </row>
    <row r="14" spans="1:27" x14ac:dyDescent="0.25">
      <c r="A14" s="21" t="s">
        <v>46</v>
      </c>
      <c r="B14" s="22" t="s">
        <v>141</v>
      </c>
      <c r="C14" s="23">
        <v>2025</v>
      </c>
      <c r="D14" s="172" t="s">
        <v>58</v>
      </c>
      <c r="E14" s="25"/>
      <c r="F14" s="25">
        <f>15.142+1.539</f>
        <v>16.681000000000001</v>
      </c>
      <c r="G14" s="25">
        <f>6.147+1.895</f>
        <v>8.0419999999999998</v>
      </c>
      <c r="H14" s="25">
        <f>13.056+15.448</f>
        <v>28.503999999999998</v>
      </c>
      <c r="I14" s="26">
        <f>24.706+12.716</f>
        <v>37.421999999999997</v>
      </c>
      <c r="J14" s="25">
        <f>1.412+2.42</f>
        <v>3.8319999999999999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7"/>
      <c r="Y14" s="40" t="s">
        <v>59</v>
      </c>
      <c r="Z14" s="29">
        <f t="shared" si="0"/>
        <v>94.480999999999995</v>
      </c>
    </row>
    <row r="15" spans="1:27" hidden="1" x14ac:dyDescent="0.25">
      <c r="A15" s="21" t="s">
        <v>46</v>
      </c>
      <c r="B15" s="22" t="s">
        <v>146</v>
      </c>
      <c r="C15" s="23">
        <v>2025</v>
      </c>
      <c r="D15" s="173" t="s">
        <v>147</v>
      </c>
      <c r="E15" s="25"/>
      <c r="F15" s="25">
        <v>9.7870000000000008</v>
      </c>
      <c r="G15" s="25">
        <v>59.152999999999999</v>
      </c>
      <c r="H15" s="25">
        <v>63.484999999999999</v>
      </c>
      <c r="I15" s="26">
        <v>3.738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7"/>
      <c r="Y15" s="28" t="s">
        <v>61</v>
      </c>
      <c r="Z15" s="29">
        <f t="shared" si="0"/>
        <v>136.16300000000001</v>
      </c>
      <c r="AA15" s="42" t="s">
        <v>148</v>
      </c>
    </row>
    <row r="16" spans="1:27" hidden="1" x14ac:dyDescent="0.25">
      <c r="A16" s="21" t="s">
        <v>46</v>
      </c>
      <c r="B16" s="22" t="s">
        <v>146</v>
      </c>
      <c r="C16" s="23">
        <v>2025</v>
      </c>
      <c r="D16" s="172" t="s">
        <v>149</v>
      </c>
      <c r="E16" s="34"/>
      <c r="F16" s="25"/>
      <c r="G16" s="25">
        <f>L25</f>
        <v>4.2558821350324401</v>
      </c>
      <c r="H16" s="25">
        <f>M25</f>
        <v>15.084514346799885</v>
      </c>
      <c r="I16" s="32">
        <f>N25</f>
        <v>19.803981752945035</v>
      </c>
      <c r="J16" s="25">
        <f>O25</f>
        <v>2.0279209576528614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7"/>
      <c r="Y16" s="28" t="s">
        <v>64</v>
      </c>
      <c r="Z16" s="29">
        <f t="shared" si="0"/>
        <v>41.172299192430224</v>
      </c>
      <c r="AA16" s="2" t="s">
        <v>65</v>
      </c>
    </row>
    <row r="17" spans="1:27" x14ac:dyDescent="0.25">
      <c r="A17" s="21"/>
      <c r="B17" s="22" t="s">
        <v>141</v>
      </c>
      <c r="C17" s="23">
        <v>2025</v>
      </c>
      <c r="D17" s="173" t="s">
        <v>74</v>
      </c>
      <c r="E17" s="34"/>
      <c r="F17" s="25"/>
      <c r="G17" s="25">
        <f>1.4</f>
        <v>1.4</v>
      </c>
      <c r="H17" s="25">
        <f>8.8</f>
        <v>8.8000000000000007</v>
      </c>
      <c r="I17" s="32">
        <f>10.2</f>
        <v>10.199999999999999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7"/>
      <c r="Y17" s="43" t="s">
        <v>75</v>
      </c>
      <c r="Z17" s="29">
        <f t="shared" si="0"/>
        <v>20.399999999999999</v>
      </c>
    </row>
    <row r="18" spans="1:27" hidden="1" x14ac:dyDescent="0.25">
      <c r="A18" s="21" t="s">
        <v>46</v>
      </c>
      <c r="B18" s="22" t="s">
        <v>145</v>
      </c>
      <c r="C18" s="23">
        <v>2027</v>
      </c>
      <c r="D18" s="171" t="s">
        <v>150</v>
      </c>
      <c r="E18" s="34"/>
      <c r="F18" s="25">
        <v>0.5</v>
      </c>
      <c r="G18" s="25">
        <v>1</v>
      </c>
      <c r="H18" s="25">
        <v>2.7</v>
      </c>
      <c r="I18" s="25">
        <v>3.2</v>
      </c>
      <c r="J18" s="25">
        <v>4.9000000000000004</v>
      </c>
      <c r="K18" s="32">
        <v>5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7"/>
      <c r="Y18" s="43" t="s">
        <v>69</v>
      </c>
      <c r="Z18" s="29">
        <f t="shared" si="0"/>
        <v>17.3</v>
      </c>
      <c r="AA18" s="2" t="s">
        <v>70</v>
      </c>
    </row>
    <row r="19" spans="1:27" hidden="1" x14ac:dyDescent="0.25">
      <c r="A19" s="21"/>
      <c r="B19" s="22"/>
      <c r="C19" s="44" t="s">
        <v>71</v>
      </c>
      <c r="D19" s="54" t="s">
        <v>72</v>
      </c>
      <c r="E19" s="34"/>
      <c r="F19" s="25"/>
      <c r="G19" s="25"/>
      <c r="H19" s="25"/>
      <c r="I19" s="25"/>
      <c r="J19" s="25"/>
      <c r="K19" s="32">
        <f>19-10</f>
        <v>9</v>
      </c>
      <c r="L19" s="32">
        <f>K19*1.03</f>
        <v>9.27</v>
      </c>
      <c r="M19" s="32">
        <v>20.1571</v>
      </c>
      <c r="N19" s="32">
        <f t="shared" ref="N19:X19" si="1">M19*1.03</f>
        <v>20.761813</v>
      </c>
      <c r="O19" s="32">
        <f t="shared" si="1"/>
        <v>21.384667390000001</v>
      </c>
      <c r="P19" s="32">
        <f t="shared" si="1"/>
        <v>22.0262074117</v>
      </c>
      <c r="Q19" s="32">
        <f t="shared" si="1"/>
        <v>22.686993634050999</v>
      </c>
      <c r="R19" s="32">
        <f t="shared" si="1"/>
        <v>23.367603443072529</v>
      </c>
      <c r="S19" s="32">
        <f t="shared" si="1"/>
        <v>24.068631546364706</v>
      </c>
      <c r="T19" s="32">
        <f t="shared" si="1"/>
        <v>24.790690492755648</v>
      </c>
      <c r="U19" s="32">
        <f t="shared" si="1"/>
        <v>25.534411207538316</v>
      </c>
      <c r="V19" s="32">
        <f t="shared" si="1"/>
        <v>26.300443543764466</v>
      </c>
      <c r="W19" s="32">
        <f t="shared" si="1"/>
        <v>27.089456850077401</v>
      </c>
      <c r="X19" s="46">
        <f t="shared" si="1"/>
        <v>27.902140555579724</v>
      </c>
      <c r="Y19" s="43" t="s">
        <v>73</v>
      </c>
      <c r="Z19" s="29">
        <f t="shared" si="0"/>
        <v>304.3401590749038</v>
      </c>
      <c r="AA19" s="42"/>
    </row>
    <row r="20" spans="1:27" x14ac:dyDescent="0.25">
      <c r="A20" s="21" t="s">
        <v>46</v>
      </c>
      <c r="B20" s="22" t="s">
        <v>141</v>
      </c>
      <c r="C20" s="23">
        <v>2026</v>
      </c>
      <c r="D20" s="171" t="s">
        <v>66</v>
      </c>
      <c r="E20" s="34"/>
      <c r="F20" s="25"/>
      <c r="G20" s="25"/>
      <c r="H20" s="25">
        <v>4</v>
      </c>
      <c r="I20" s="25">
        <v>21</v>
      </c>
      <c r="J20" s="32">
        <v>25</v>
      </c>
      <c r="K20" s="25">
        <v>26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7"/>
      <c r="Y20" s="43" t="s">
        <v>67</v>
      </c>
      <c r="Z20" s="29">
        <f t="shared" si="0"/>
        <v>76</v>
      </c>
    </row>
    <row r="21" spans="1:27" hidden="1" x14ac:dyDescent="0.25">
      <c r="A21" s="21" t="s">
        <v>46</v>
      </c>
      <c r="B21" s="22" t="s">
        <v>146</v>
      </c>
      <c r="C21" s="23">
        <v>2025</v>
      </c>
      <c r="D21" s="173" t="s">
        <v>76</v>
      </c>
      <c r="E21" s="34"/>
      <c r="F21" s="25"/>
      <c r="H21" s="25">
        <v>1.4</v>
      </c>
      <c r="I21" s="32">
        <v>8.8000000000000007</v>
      </c>
      <c r="J21" s="25">
        <v>10.199999999999999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7"/>
      <c r="Y21" s="43" t="s">
        <v>75</v>
      </c>
      <c r="Z21" s="29">
        <f t="shared" si="0"/>
        <v>20.399999999999999</v>
      </c>
    </row>
    <row r="22" spans="1:27" x14ac:dyDescent="0.25">
      <c r="A22" s="21" t="s">
        <v>54</v>
      </c>
      <c r="B22" s="22" t="s">
        <v>141</v>
      </c>
      <c r="C22" s="189">
        <v>2026</v>
      </c>
      <c r="D22" s="173" t="s">
        <v>123</v>
      </c>
      <c r="E22" s="57"/>
      <c r="F22" s="34"/>
      <c r="G22" s="58">
        <v>4.6570000000000009</v>
      </c>
      <c r="H22" s="58">
        <v>3.5</v>
      </c>
      <c r="I22" s="58">
        <v>2</v>
      </c>
      <c r="J22" s="58">
        <v>1</v>
      </c>
      <c r="K22" s="34"/>
      <c r="L22" s="34"/>
      <c r="M22" s="34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60"/>
      <c r="Y22" s="43" t="s">
        <v>124</v>
      </c>
      <c r="Z22" s="29">
        <f t="shared" si="0"/>
        <v>11.157</v>
      </c>
    </row>
    <row r="23" spans="1:27" x14ac:dyDescent="0.25">
      <c r="A23" s="21" t="s">
        <v>54</v>
      </c>
      <c r="B23" s="22" t="s">
        <v>141</v>
      </c>
      <c r="C23" s="189">
        <v>2026</v>
      </c>
      <c r="D23" s="173" t="s">
        <v>125</v>
      </c>
      <c r="E23" s="57"/>
      <c r="F23" s="34"/>
      <c r="G23" s="34"/>
      <c r="H23" s="34">
        <v>2</v>
      </c>
      <c r="I23" s="34">
        <v>11</v>
      </c>
      <c r="J23" s="58">
        <v>10</v>
      </c>
      <c r="K23" s="34"/>
      <c r="L23" s="34"/>
      <c r="M23" s="34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60"/>
      <c r="Y23" s="43" t="s">
        <v>126</v>
      </c>
      <c r="Z23" s="29">
        <f t="shared" si="0"/>
        <v>23</v>
      </c>
    </row>
    <row r="24" spans="1:27" hidden="1" x14ac:dyDescent="0.25">
      <c r="A24" s="21" t="s">
        <v>46</v>
      </c>
      <c r="B24" s="22" t="s">
        <v>145</v>
      </c>
      <c r="C24" s="23">
        <v>2028</v>
      </c>
      <c r="D24" s="172" t="s">
        <v>153</v>
      </c>
      <c r="E24" s="25"/>
      <c r="F24" s="25"/>
      <c r="G24" s="25"/>
      <c r="H24" s="25"/>
      <c r="I24" s="25">
        <f>FV(0.03,3,0,-F14)</f>
        <v>18.227779087000002</v>
      </c>
      <c r="J24" s="25">
        <f>FV(0.03,3,0,-G14)</f>
        <v>8.7877105340000004</v>
      </c>
      <c r="K24" s="25">
        <f>FV(0.03,3,0,-H14)</f>
        <v>31.147090407999997</v>
      </c>
      <c r="L24" s="32">
        <f>FV(0.03,3,0,-I14)-10</f>
        <v>30.892029793999995</v>
      </c>
      <c r="M24" s="25">
        <f>FV(0.03,3,0,-J14)+10</f>
        <v>14.187329863999999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7"/>
      <c r="Y24" s="43" t="s">
        <v>82</v>
      </c>
      <c r="Z24" s="29">
        <f t="shared" si="0"/>
        <v>103.24193968699998</v>
      </c>
    </row>
    <row r="25" spans="1:27" ht="22.5" hidden="1" x14ac:dyDescent="0.25">
      <c r="A25" s="21" t="s">
        <v>54</v>
      </c>
      <c r="B25" s="22" t="s">
        <v>143</v>
      </c>
      <c r="C25" s="48">
        <v>2030</v>
      </c>
      <c r="D25" s="172" t="s">
        <v>154</v>
      </c>
      <c r="E25" s="34"/>
      <c r="F25" s="25"/>
      <c r="G25" s="25"/>
      <c r="H25" s="25">
        <f>L31</f>
        <v>0.3</v>
      </c>
      <c r="I25" s="25"/>
      <c r="J25" s="25"/>
      <c r="K25" s="25">
        <f>50*(F14/SUM($F$14:$J$14))</f>
        <v>8.8277008075697765</v>
      </c>
      <c r="L25" s="25">
        <f>50*(G14/SUM($F$14:$J$14))</f>
        <v>4.2558821350324401</v>
      </c>
      <c r="M25" s="25">
        <f>50*(H14/SUM($F$14:$J$14))</f>
        <v>15.084514346799885</v>
      </c>
      <c r="N25" s="32">
        <f>50*(I14/SUM($F$14:$J$14))</f>
        <v>19.803981752945035</v>
      </c>
      <c r="O25" s="25">
        <f>50*(J14/SUM($F$14:$J$14))</f>
        <v>2.0279209576528614</v>
      </c>
      <c r="P25" s="25"/>
      <c r="Q25" s="25"/>
      <c r="R25" s="25"/>
      <c r="S25" s="25"/>
      <c r="T25" s="25"/>
      <c r="U25" s="25"/>
      <c r="V25" s="25"/>
      <c r="W25" s="25"/>
      <c r="X25" s="27"/>
      <c r="Y25" s="43" t="s">
        <v>84</v>
      </c>
      <c r="Z25" s="29">
        <f t="shared" si="0"/>
        <v>50.3</v>
      </c>
      <c r="AA25" s="2" t="s">
        <v>85</v>
      </c>
    </row>
    <row r="26" spans="1:27" x14ac:dyDescent="0.25">
      <c r="A26" s="21" t="s">
        <v>46</v>
      </c>
      <c r="B26" s="22" t="s">
        <v>141</v>
      </c>
      <c r="C26" s="23">
        <v>2028</v>
      </c>
      <c r="D26" s="172" t="s">
        <v>151</v>
      </c>
      <c r="E26" s="35"/>
      <c r="F26" s="35"/>
      <c r="G26" s="25">
        <v>11.2</v>
      </c>
      <c r="H26" s="25">
        <v>15.3</v>
      </c>
      <c r="I26" s="25">
        <v>35.299999999999997</v>
      </c>
      <c r="J26" s="25">
        <v>40.1</v>
      </c>
      <c r="K26" s="25">
        <v>56.2</v>
      </c>
      <c r="L26" s="32">
        <f>114.7-20</f>
        <v>94.7</v>
      </c>
      <c r="M26" s="25">
        <f>62.6+20</f>
        <v>82.6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7"/>
      <c r="Y26" s="47" t="s">
        <v>78</v>
      </c>
      <c r="Z26" s="29">
        <f t="shared" si="0"/>
        <v>335.4</v>
      </c>
    </row>
    <row r="27" spans="1:27" ht="22.5" hidden="1" x14ac:dyDescent="0.25">
      <c r="A27" s="21" t="s">
        <v>46</v>
      </c>
      <c r="B27" s="22" t="s">
        <v>145</v>
      </c>
      <c r="C27" s="48">
        <v>2031</v>
      </c>
      <c r="D27" s="172" t="s">
        <v>155</v>
      </c>
      <c r="E27" s="25"/>
      <c r="F27" s="25"/>
      <c r="G27" s="25"/>
      <c r="H27" s="25"/>
      <c r="I27" s="25"/>
      <c r="J27" s="25"/>
      <c r="K27" s="25"/>
      <c r="L27" s="25">
        <f>K25</f>
        <v>8.8277008075697765</v>
      </c>
      <c r="M27" s="25">
        <f>L25</f>
        <v>4.2558821350324401</v>
      </c>
      <c r="N27" s="25">
        <f>M25</f>
        <v>15.084514346799885</v>
      </c>
      <c r="O27" s="32">
        <f>N25</f>
        <v>19.803981752945035</v>
      </c>
      <c r="P27" s="25">
        <f>O25</f>
        <v>2.0279209576528614</v>
      </c>
      <c r="Q27" s="25"/>
      <c r="R27" s="25"/>
      <c r="S27" s="25"/>
      <c r="T27" s="25"/>
      <c r="U27" s="25"/>
      <c r="V27" s="25"/>
      <c r="W27" s="25"/>
      <c r="X27" s="27"/>
      <c r="Y27" s="43" t="s">
        <v>89</v>
      </c>
      <c r="Z27" s="29">
        <f t="shared" si="0"/>
        <v>49.999999999999993</v>
      </c>
      <c r="AA27" s="2" t="s">
        <v>90</v>
      </c>
    </row>
    <row r="28" spans="1:27" x14ac:dyDescent="0.25">
      <c r="A28" s="21" t="s">
        <v>46</v>
      </c>
      <c r="B28" s="22" t="s">
        <v>141</v>
      </c>
      <c r="C28" s="23">
        <v>2029</v>
      </c>
      <c r="D28" s="172" t="s">
        <v>152</v>
      </c>
      <c r="E28" s="25">
        <v>0.5</v>
      </c>
      <c r="F28" s="25">
        <v>4</v>
      </c>
      <c r="G28" s="25">
        <v>11.2</v>
      </c>
      <c r="H28" s="25">
        <v>15.3</v>
      </c>
      <c r="I28" s="25">
        <f>FV(0.03,3,0,-F19)</f>
        <v>0</v>
      </c>
      <c r="J28" s="25">
        <f>FV(0.03,4,0,-F19)*2</f>
        <v>0</v>
      </c>
      <c r="K28" s="25">
        <f>FV(0.03,4,0,-G19)*2</f>
        <v>0</v>
      </c>
      <c r="L28" s="25">
        <f>FV(0.03,4,0,-H19)*2</f>
        <v>0</v>
      </c>
      <c r="M28" s="32">
        <f>FV(0.03,4,0,-I19)*2</f>
        <v>0</v>
      </c>
      <c r="N28" s="25">
        <f>FV(0.03,4,0,-J19)*2</f>
        <v>0</v>
      </c>
      <c r="O28" s="25"/>
      <c r="P28" s="25"/>
      <c r="Q28" s="25"/>
      <c r="R28" s="25"/>
      <c r="S28" s="25"/>
      <c r="T28" s="25"/>
      <c r="U28" s="25"/>
      <c r="V28" s="25"/>
      <c r="W28" s="25"/>
      <c r="X28" s="27"/>
      <c r="Y28" s="43" t="s">
        <v>80</v>
      </c>
      <c r="Z28" s="29">
        <f t="shared" si="0"/>
        <v>31</v>
      </c>
    </row>
    <row r="29" spans="1:27" x14ac:dyDescent="0.25">
      <c r="A29" s="21" t="s">
        <v>46</v>
      </c>
      <c r="B29" s="22" t="s">
        <v>141</v>
      </c>
      <c r="C29" s="48">
        <v>2030</v>
      </c>
      <c r="D29" s="171" t="s">
        <v>86</v>
      </c>
      <c r="E29" s="34"/>
      <c r="F29" s="25"/>
      <c r="G29" s="25"/>
      <c r="H29" s="25"/>
      <c r="I29" s="25"/>
      <c r="J29" s="25"/>
      <c r="K29" s="25"/>
      <c r="L29" s="25"/>
      <c r="M29" s="25">
        <f>FV(0.03,5,0,-H20)</f>
        <v>4.6370962971999994</v>
      </c>
      <c r="N29" s="32">
        <f>FV(0.03,5,0,-I20)</f>
        <v>24.344755560299998</v>
      </c>
      <c r="O29" s="25"/>
      <c r="P29" s="25"/>
      <c r="Q29" s="25"/>
      <c r="R29" s="25"/>
      <c r="S29" s="25"/>
      <c r="T29" s="25"/>
      <c r="U29" s="25"/>
      <c r="V29" s="25"/>
      <c r="W29" s="25"/>
      <c r="X29" s="27"/>
      <c r="Y29" s="43" t="s">
        <v>87</v>
      </c>
      <c r="Z29" s="29">
        <f t="shared" si="0"/>
        <v>28.981851857499997</v>
      </c>
      <c r="AA29" s="42"/>
    </row>
    <row r="30" spans="1:27" x14ac:dyDescent="0.25">
      <c r="A30" s="21" t="s">
        <v>46</v>
      </c>
      <c r="B30" s="22" t="s">
        <v>141</v>
      </c>
      <c r="C30" s="48">
        <v>2032</v>
      </c>
      <c r="D30" s="172" t="s">
        <v>156</v>
      </c>
      <c r="E30" s="34"/>
      <c r="F30" s="25"/>
      <c r="G30" s="25"/>
      <c r="H30" s="25"/>
      <c r="I30" s="25">
        <f t="shared" ref="I30:P30" si="2">F25</f>
        <v>0</v>
      </c>
      <c r="J30" s="25">
        <f t="shared" si="2"/>
        <v>0</v>
      </c>
      <c r="K30" s="25">
        <f t="shared" si="2"/>
        <v>0.3</v>
      </c>
      <c r="L30" s="25">
        <f t="shared" si="2"/>
        <v>0</v>
      </c>
      <c r="M30" s="25">
        <f t="shared" si="2"/>
        <v>0</v>
      </c>
      <c r="N30" s="25">
        <f t="shared" si="2"/>
        <v>8.8277008075697765</v>
      </c>
      <c r="O30" s="25">
        <f t="shared" si="2"/>
        <v>4.2558821350324401</v>
      </c>
      <c r="P30" s="32">
        <f t="shared" si="2"/>
        <v>15.084514346799885</v>
      </c>
      <c r="Q30" s="25"/>
      <c r="R30" s="25"/>
      <c r="S30" s="25"/>
      <c r="T30" s="25"/>
      <c r="U30" s="25"/>
      <c r="V30" s="25"/>
      <c r="W30" s="25"/>
      <c r="X30" s="27"/>
      <c r="Y30" s="43" t="s">
        <v>92</v>
      </c>
      <c r="Z30" s="29">
        <f t="shared" si="0"/>
        <v>28.468097289402102</v>
      </c>
    </row>
    <row r="31" spans="1:27" hidden="1" x14ac:dyDescent="0.25">
      <c r="A31" s="21" t="s">
        <v>46</v>
      </c>
      <c r="B31" s="22" t="s">
        <v>146</v>
      </c>
      <c r="C31" s="48">
        <v>2034</v>
      </c>
      <c r="D31" s="172" t="s">
        <v>157</v>
      </c>
      <c r="E31" s="34"/>
      <c r="F31" s="25"/>
      <c r="G31" s="25"/>
      <c r="H31" s="25">
        <v>0.5</v>
      </c>
      <c r="I31" s="25"/>
      <c r="J31" s="25"/>
      <c r="K31" s="25"/>
      <c r="L31" s="25">
        <v>0.3</v>
      </c>
      <c r="M31" s="25">
        <v>3</v>
      </c>
      <c r="N31" s="25"/>
      <c r="O31" s="25">
        <f>FV(0.03,4,0,-K25)</f>
        <v>9.9356550309638969</v>
      </c>
      <c r="P31" s="25">
        <f>FV(0.03,4,0,-L25)</f>
        <v>4.7900328373006209</v>
      </c>
      <c r="Q31" s="25">
        <f>FV(0.03,4,0,-M25)</f>
        <v>16.977753791894663</v>
      </c>
      <c r="R31" s="32">
        <f>FV(0.03,4,0,-N25)</f>
        <v>22.289555936018878</v>
      </c>
      <c r="S31" s="25">
        <f>FV(0.03,4,0,-O25)</f>
        <v>2.282442903821932</v>
      </c>
      <c r="T31" s="25"/>
      <c r="U31" s="25"/>
      <c r="V31" s="25"/>
      <c r="W31" s="25"/>
      <c r="X31" s="27"/>
      <c r="Y31" s="43" t="s">
        <v>98</v>
      </c>
      <c r="Z31" s="29">
        <f t="shared" si="0"/>
        <v>60.075440499999992</v>
      </c>
      <c r="AA31" s="42"/>
    </row>
    <row r="32" spans="1:27" ht="22.5" hidden="1" x14ac:dyDescent="0.25">
      <c r="A32" s="21" t="s">
        <v>54</v>
      </c>
      <c r="B32" s="22" t="s">
        <v>145</v>
      </c>
      <c r="C32" s="48">
        <v>2033</v>
      </c>
      <c r="D32" s="172" t="s">
        <v>99</v>
      </c>
      <c r="E32" s="34"/>
      <c r="F32" s="25"/>
      <c r="G32" s="25"/>
      <c r="H32" s="25"/>
      <c r="I32" s="25"/>
      <c r="J32" s="25"/>
      <c r="K32" s="25">
        <v>5</v>
      </c>
      <c r="L32" s="25"/>
      <c r="M32" s="25">
        <f t="shared" ref="M32:R32" si="3">FV(0.03,8,0,-E14)</f>
        <v>0</v>
      </c>
      <c r="N32" s="25">
        <f t="shared" si="3"/>
        <v>21.130991727626821</v>
      </c>
      <c r="O32" s="25">
        <f t="shared" si="3"/>
        <v>10.187364994519207</v>
      </c>
      <c r="P32" s="25">
        <f t="shared" si="3"/>
        <v>36.108014399872602</v>
      </c>
      <c r="Q32" s="32">
        <f t="shared" si="3"/>
        <v>47.405069985687362</v>
      </c>
      <c r="R32" s="25">
        <f t="shared" si="3"/>
        <v>4.8542629518773444</v>
      </c>
      <c r="S32" s="174"/>
      <c r="T32" s="174"/>
      <c r="U32" s="174"/>
      <c r="V32" s="174"/>
      <c r="W32" s="175"/>
      <c r="X32" s="27"/>
      <c r="Y32" s="43" t="s">
        <v>100</v>
      </c>
      <c r="Z32" s="29">
        <f t="shared" si="0"/>
        <v>124.68570405958333</v>
      </c>
      <c r="AA32" s="2" t="s">
        <v>101</v>
      </c>
    </row>
    <row r="33" spans="1:26" ht="18.75" x14ac:dyDescent="0.25">
      <c r="A33" s="21" t="s">
        <v>46</v>
      </c>
      <c r="B33" s="22" t="s">
        <v>141</v>
      </c>
      <c r="C33" s="176">
        <v>2032</v>
      </c>
      <c r="D33" s="52" t="s">
        <v>104</v>
      </c>
      <c r="E33" s="34"/>
      <c r="F33" s="25"/>
      <c r="G33" s="25"/>
      <c r="H33" s="25">
        <v>10</v>
      </c>
      <c r="I33" s="25">
        <v>4.9194954616994799</v>
      </c>
      <c r="J33" s="25">
        <v>13.774587292758543</v>
      </c>
      <c r="K33" s="25">
        <v>18.81707014100051</v>
      </c>
      <c r="L33" s="25">
        <f>22.4178691238393-10</f>
        <v>12.417869123839299</v>
      </c>
      <c r="M33" s="177">
        <v>22.3</v>
      </c>
      <c r="N33" s="177">
        <f>46.2+10</f>
        <v>56.2</v>
      </c>
      <c r="O33" s="177">
        <v>78.912404502259179</v>
      </c>
      <c r="P33" s="180">
        <v>103.6015998205004</v>
      </c>
      <c r="Q33" s="177">
        <v>10.60876838523215</v>
      </c>
      <c r="R33" s="187"/>
      <c r="S33" s="25"/>
      <c r="T33" s="186"/>
      <c r="U33" s="186"/>
      <c r="V33" s="186"/>
      <c r="W33" s="25"/>
      <c r="X33" s="27"/>
      <c r="Y33" s="43" t="s">
        <v>105</v>
      </c>
      <c r="Z33" s="29">
        <f t="shared" si="0"/>
        <v>331.55179472728958</v>
      </c>
    </row>
    <row r="34" spans="1:26" x14ac:dyDescent="0.25">
      <c r="A34" s="21" t="s">
        <v>46</v>
      </c>
      <c r="B34" s="22" t="s">
        <v>141</v>
      </c>
      <c r="C34" s="48">
        <v>2033</v>
      </c>
      <c r="D34" s="171" t="s">
        <v>93</v>
      </c>
      <c r="E34" s="3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>
        <f>FV(0.03,8,0,-H22)</f>
        <v>4.4336952848566558</v>
      </c>
      <c r="Q34" s="32">
        <f>FV(0.03,8,0,-I22)</f>
        <v>2.5335401627752319</v>
      </c>
      <c r="R34" s="25"/>
      <c r="S34" s="25"/>
      <c r="T34" s="25"/>
      <c r="U34" s="25"/>
      <c r="V34" s="25"/>
      <c r="W34" s="25"/>
      <c r="X34" s="25"/>
      <c r="Y34" s="43" t="s">
        <v>94</v>
      </c>
      <c r="Z34" s="29">
        <f t="shared" si="0"/>
        <v>6.9672354476318876</v>
      </c>
    </row>
    <row r="35" spans="1:26" x14ac:dyDescent="0.25">
      <c r="A35" s="21" t="s">
        <v>54</v>
      </c>
      <c r="B35" s="22" t="s">
        <v>141</v>
      </c>
      <c r="C35" s="48">
        <v>2034</v>
      </c>
      <c r="D35" s="172" t="s">
        <v>95</v>
      </c>
      <c r="E35" s="34"/>
      <c r="F35" s="25"/>
      <c r="G35" s="25"/>
      <c r="H35" s="25"/>
      <c r="I35" s="25"/>
      <c r="J35" s="25"/>
      <c r="K35" s="25"/>
      <c r="L35" s="25"/>
      <c r="M35" s="25"/>
      <c r="N35" s="25">
        <f t="shared" ref="N35:S35" si="4">FV(0.03,6,0,-H27)</f>
        <v>0</v>
      </c>
      <c r="O35" s="25">
        <f t="shared" si="4"/>
        <v>0</v>
      </c>
      <c r="P35" s="25">
        <f t="shared" si="4"/>
        <v>0</v>
      </c>
      <c r="Q35" s="25">
        <f t="shared" si="4"/>
        <v>0</v>
      </c>
      <c r="R35" s="202">
        <f t="shared" si="4"/>
        <v>10.5407364223496</v>
      </c>
      <c r="S35" s="187">
        <f t="shared" si="4"/>
        <v>5.0817458370922282</v>
      </c>
      <c r="T35" s="187"/>
      <c r="U35" s="25"/>
      <c r="V35" s="25"/>
      <c r="W35" s="25"/>
      <c r="X35" s="25"/>
      <c r="Y35" s="43" t="s">
        <v>96</v>
      </c>
      <c r="Z35" s="29">
        <f t="shared" si="0"/>
        <v>15.622482259441828</v>
      </c>
    </row>
    <row r="36" spans="1:26" hidden="1" x14ac:dyDescent="0.25">
      <c r="A36" s="21" t="s">
        <v>54</v>
      </c>
      <c r="B36" s="22" t="s">
        <v>145</v>
      </c>
      <c r="C36" s="30">
        <v>2038</v>
      </c>
      <c r="D36" s="54" t="s">
        <v>108</v>
      </c>
      <c r="E36" s="34"/>
      <c r="F36" s="25"/>
      <c r="G36" s="25"/>
      <c r="H36" s="25"/>
      <c r="I36" s="25"/>
      <c r="J36" s="25"/>
      <c r="K36" s="25">
        <v>5</v>
      </c>
      <c r="L36" s="25"/>
      <c r="M36" s="25"/>
      <c r="N36" s="25"/>
      <c r="O36" s="25"/>
      <c r="P36" s="25"/>
      <c r="Q36" s="25"/>
      <c r="R36" s="175"/>
      <c r="S36" s="181">
        <f>FV(0.03,13,0,-F14)</f>
        <v>24.49661087408554</v>
      </c>
      <c r="T36" s="181">
        <f>FV(0.03,13,0,-G14)</f>
        <v>11.809948123577477</v>
      </c>
      <c r="U36" s="181">
        <f>FV(0.03,13,0,-H14)</f>
        <v>41.859084968223378</v>
      </c>
      <c r="V36" s="182">
        <f>FV(0.03,13,0,-I14)</f>
        <v>54.955468624784423</v>
      </c>
      <c r="W36" s="183">
        <f>FV(0.03,13,0,-J14)</f>
        <v>5.6274211899463928</v>
      </c>
      <c r="X36" s="184"/>
      <c r="Y36" s="43" t="s">
        <v>109</v>
      </c>
      <c r="Z36" s="29">
        <f t="shared" si="0"/>
        <v>143.74853378061724</v>
      </c>
    </row>
    <row r="37" spans="1:26" hidden="1" x14ac:dyDescent="0.25">
      <c r="A37" s="21" t="s">
        <v>54</v>
      </c>
      <c r="B37" s="22" t="s">
        <v>145</v>
      </c>
      <c r="C37" s="48">
        <v>2034</v>
      </c>
      <c r="D37" s="172" t="s">
        <v>110</v>
      </c>
      <c r="E37" s="34"/>
      <c r="F37" s="25"/>
      <c r="G37" s="25"/>
      <c r="H37" s="25"/>
      <c r="I37" s="25"/>
      <c r="J37" s="25"/>
      <c r="K37" s="25"/>
      <c r="L37" s="25"/>
      <c r="M37" s="25"/>
      <c r="N37" s="25"/>
      <c r="O37" s="25">
        <f>FV(0.03,10,0,-F14)</f>
        <v>22.417869123839296</v>
      </c>
      <c r="P37" s="25">
        <f>FV(0.03,10,0,-G14)</f>
        <v>10.807775522685427</v>
      </c>
      <c r="Q37" s="25">
        <f>FV(0.03,10,0,-H14)</f>
        <v>38.306992476824846</v>
      </c>
      <c r="R37" s="32">
        <f>FV(0.03,10,0,-I14)</f>
        <v>50.292038747815724</v>
      </c>
      <c r="S37" s="175">
        <f>FV(0.03,10,0,-J14)</f>
        <v>5.149887565646674</v>
      </c>
      <c r="T37" s="175"/>
      <c r="U37" s="175"/>
      <c r="V37" s="175"/>
      <c r="W37" s="175"/>
      <c r="X37" s="27"/>
      <c r="Y37" s="43" t="s">
        <v>111</v>
      </c>
      <c r="Z37" s="29">
        <f t="shared" si="0"/>
        <v>126.97456343681196</v>
      </c>
    </row>
    <row r="38" spans="1:26" hidden="1" x14ac:dyDescent="0.25">
      <c r="A38" s="21" t="s">
        <v>54</v>
      </c>
      <c r="B38" s="22" t="s">
        <v>145</v>
      </c>
      <c r="C38" s="30">
        <v>2035</v>
      </c>
      <c r="D38" s="172" t="s">
        <v>112</v>
      </c>
      <c r="E38" s="3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>
        <f>FV(0.03,11,0,-F14)</f>
        <v>23.090405197554475</v>
      </c>
      <c r="Q38" s="25">
        <f>FV(0.03,11,0,-G14)</f>
        <v>11.13200878836599</v>
      </c>
      <c r="R38" s="25">
        <f>FV(0.03,11,0,-H14)</f>
        <v>39.456202251129589</v>
      </c>
      <c r="S38" s="185">
        <f>FV(0.03,11,0,-I14)</f>
        <v>51.800799910250191</v>
      </c>
      <c r="T38" s="186">
        <f>FV(0.03,11,0,-J14)</f>
        <v>5.3043841926160749</v>
      </c>
      <c r="U38" s="186"/>
      <c r="V38" s="186"/>
      <c r="W38" s="25"/>
      <c r="X38" s="27"/>
      <c r="Y38" s="43" t="s">
        <v>113</v>
      </c>
      <c r="Z38" s="29">
        <f t="shared" si="0"/>
        <v>130.78380033991633</v>
      </c>
    </row>
    <row r="39" spans="1:26" ht="18.75" x14ac:dyDescent="0.25">
      <c r="A39" s="21" t="s">
        <v>46</v>
      </c>
      <c r="B39" s="22" t="s">
        <v>141</v>
      </c>
      <c r="C39" s="176">
        <v>2034</v>
      </c>
      <c r="D39" s="172" t="s">
        <v>102</v>
      </c>
      <c r="E39" s="34"/>
      <c r="F39" s="25"/>
      <c r="G39" s="25"/>
      <c r="H39" s="25"/>
      <c r="I39" s="25">
        <v>0.25</v>
      </c>
      <c r="J39" s="25">
        <v>1</v>
      </c>
      <c r="K39" s="25">
        <f>2+15</f>
        <v>17</v>
      </c>
      <c r="L39" s="25">
        <v>0</v>
      </c>
      <c r="M39" s="177">
        <v>0</v>
      </c>
      <c r="N39" s="177">
        <v>5</v>
      </c>
      <c r="O39" s="177">
        <v>5</v>
      </c>
      <c r="P39" s="177">
        <f>FV(0.03,7,0,-I28)</f>
        <v>0</v>
      </c>
      <c r="Q39" s="177">
        <f>FV(0.03,7,0,-J28)</f>
        <v>0</v>
      </c>
      <c r="R39" s="178">
        <f>FV(0.03,7,0,-L28)+69.1</f>
        <v>69.099999999999994</v>
      </c>
      <c r="S39" s="203">
        <f>FV(0.03,7,0,-M28)</f>
        <v>0</v>
      </c>
      <c r="T39" s="175"/>
      <c r="U39" s="175"/>
      <c r="V39" s="175"/>
      <c r="W39" s="204"/>
      <c r="X39" s="179"/>
      <c r="Y39" s="43" t="s">
        <v>103</v>
      </c>
      <c r="Z39" s="29">
        <f t="shared" si="0"/>
        <v>97.35</v>
      </c>
    </row>
    <row r="40" spans="1:26" ht="22.5" hidden="1" x14ac:dyDescent="0.25">
      <c r="A40" s="21" t="s">
        <v>54</v>
      </c>
      <c r="B40" s="22"/>
      <c r="C40" s="22" t="s">
        <v>116</v>
      </c>
      <c r="D40" s="54" t="s">
        <v>117</v>
      </c>
      <c r="E40" s="56"/>
      <c r="F40" s="34">
        <v>12.95</v>
      </c>
      <c r="G40" s="34">
        <v>17.3</v>
      </c>
      <c r="H40" s="25">
        <v>14.1</v>
      </c>
      <c r="I40" s="25">
        <v>13</v>
      </c>
      <c r="J40" s="25">
        <v>11</v>
      </c>
      <c r="K40" s="25">
        <v>5</v>
      </c>
      <c r="L40" s="32">
        <f>AVERAGE(F40:K40)*1.03</f>
        <v>12.591749999999999</v>
      </c>
      <c r="M40" s="32">
        <f t="shared" ref="M40:X40" si="5">L40*1.03</f>
        <v>12.969502499999999</v>
      </c>
      <c r="N40" s="32">
        <f t="shared" si="5"/>
        <v>13.358587575</v>
      </c>
      <c r="O40" s="32">
        <f t="shared" si="5"/>
        <v>13.75934520225</v>
      </c>
      <c r="P40" s="32">
        <f t="shared" si="5"/>
        <v>14.1721255583175</v>
      </c>
      <c r="Q40" s="32">
        <f t="shared" si="5"/>
        <v>14.597289325067026</v>
      </c>
      <c r="R40" s="32">
        <f t="shared" si="5"/>
        <v>15.035208004819037</v>
      </c>
      <c r="S40" s="188">
        <f t="shared" si="5"/>
        <v>15.486264244963609</v>
      </c>
      <c r="T40" s="188">
        <f t="shared" si="5"/>
        <v>15.950852172312517</v>
      </c>
      <c r="U40" s="188">
        <f t="shared" si="5"/>
        <v>16.429377737481893</v>
      </c>
      <c r="V40" s="188">
        <f t="shared" si="5"/>
        <v>16.922259069606351</v>
      </c>
      <c r="W40" s="32">
        <f t="shared" si="5"/>
        <v>17.429926841694542</v>
      </c>
      <c r="X40" s="46">
        <f t="shared" si="5"/>
        <v>17.952824646945377</v>
      </c>
      <c r="Y40" s="43" t="s">
        <v>118</v>
      </c>
      <c r="Z40" s="29">
        <f t="shared" si="0"/>
        <v>270.00531287845791</v>
      </c>
    </row>
    <row r="41" spans="1:26" hidden="1" x14ac:dyDescent="0.25">
      <c r="A41" s="21" t="s">
        <v>54</v>
      </c>
      <c r="B41" s="22" t="s">
        <v>143</v>
      </c>
      <c r="C41" s="22" t="s">
        <v>116</v>
      </c>
      <c r="D41" s="54" t="s">
        <v>119</v>
      </c>
      <c r="E41" s="56"/>
      <c r="F41" s="34">
        <v>19.375</v>
      </c>
      <c r="G41" s="34">
        <v>20.12875</v>
      </c>
      <c r="H41" s="25">
        <v>20.3326125</v>
      </c>
      <c r="I41" s="25">
        <v>21.136590875</v>
      </c>
      <c r="J41" s="25">
        <v>21.140688601249998</v>
      </c>
      <c r="K41" s="25">
        <v>23.144909259287502</v>
      </c>
      <c r="L41" s="32">
        <f>AVERAGE(F41:K41)*1.03-10</f>
        <v>11.502717962100604</v>
      </c>
      <c r="M41" s="32">
        <f t="shared" ref="M41:X41" si="6">L41*1.03</f>
        <v>11.847799500963623</v>
      </c>
      <c r="N41" s="32">
        <f t="shared" si="6"/>
        <v>12.203233485992532</v>
      </c>
      <c r="O41" s="32">
        <f t="shared" si="6"/>
        <v>12.569330490572309</v>
      </c>
      <c r="P41" s="32">
        <f t="shared" si="6"/>
        <v>12.946410405289479</v>
      </c>
      <c r="Q41" s="32">
        <f t="shared" si="6"/>
        <v>13.334802717448163</v>
      </c>
      <c r="R41" s="32">
        <f t="shared" si="6"/>
        <v>13.734846798971608</v>
      </c>
      <c r="S41" s="32">
        <f t="shared" si="6"/>
        <v>14.146892202940757</v>
      </c>
      <c r="T41" s="32">
        <f t="shared" si="6"/>
        <v>14.57129896902898</v>
      </c>
      <c r="U41" s="32">
        <f t="shared" si="6"/>
        <v>15.008437938099849</v>
      </c>
      <c r="V41" s="32">
        <f t="shared" si="6"/>
        <v>15.458691076242845</v>
      </c>
      <c r="W41" s="32">
        <f t="shared" si="6"/>
        <v>15.922451808530131</v>
      </c>
      <c r="X41" s="46">
        <f t="shared" si="6"/>
        <v>16.400125362786035</v>
      </c>
      <c r="Y41" s="43" t="s">
        <v>120</v>
      </c>
      <c r="Z41" s="29">
        <f t="shared" si="0"/>
        <v>304.90558995450442</v>
      </c>
    </row>
    <row r="42" spans="1:26" hidden="1" x14ac:dyDescent="0.25">
      <c r="A42" s="21" t="s">
        <v>54</v>
      </c>
      <c r="B42" s="22" t="s">
        <v>146</v>
      </c>
      <c r="C42" s="189">
        <v>2028</v>
      </c>
      <c r="D42" s="173" t="s">
        <v>121</v>
      </c>
      <c r="E42" s="57"/>
      <c r="F42" s="34"/>
      <c r="G42" s="34">
        <v>0.16</v>
      </c>
      <c r="H42" s="34">
        <v>1.2361589621372093</v>
      </c>
      <c r="I42" s="34">
        <v>4.7850383720671887</v>
      </c>
      <c r="J42" s="34">
        <v>12.600761922538606</v>
      </c>
      <c r="K42" s="34">
        <v>14.313585471364807</v>
      </c>
      <c r="L42" s="58">
        <v>14.462472402764435</v>
      </c>
      <c r="M42" s="34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60"/>
      <c r="Y42" s="43" t="s">
        <v>122</v>
      </c>
      <c r="Z42" s="29">
        <f t="shared" si="0"/>
        <v>47.558017130872244</v>
      </c>
    </row>
    <row r="43" spans="1:26" ht="22.5" x14ac:dyDescent="0.25">
      <c r="A43" s="21" t="s">
        <v>46</v>
      </c>
      <c r="B43" s="22" t="s">
        <v>141</v>
      </c>
      <c r="C43" s="30">
        <v>2036</v>
      </c>
      <c r="D43" s="54" t="s">
        <v>114</v>
      </c>
      <c r="E43" s="34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>
        <f>FV(0.03,12,0,-F18)</f>
        <v>0.71288044342308932</v>
      </c>
      <c r="R43" s="25">
        <f>FV(0.03,12,0,-G18)</f>
        <v>1.4257608868461786</v>
      </c>
      <c r="S43" s="175">
        <f>FV(0.03,12,0,-H18)</f>
        <v>3.8495543944846826</v>
      </c>
      <c r="T43" s="32">
        <f>FV(0.03,12,0,-I18)</f>
        <v>4.5624348379077722</v>
      </c>
      <c r="U43" s="25">
        <f>FV(0.03,12,0,-J18)</f>
        <v>6.9862283455462757</v>
      </c>
      <c r="V43" s="25"/>
      <c r="W43" s="25"/>
      <c r="X43" s="27"/>
      <c r="Y43" s="43" t="s">
        <v>115</v>
      </c>
      <c r="Z43" s="29">
        <f t="shared" si="0"/>
        <v>17.536858908208</v>
      </c>
    </row>
    <row r="44" spans="1:26" x14ac:dyDescent="0.25">
      <c r="A44" s="21" t="s">
        <v>46</v>
      </c>
      <c r="B44" s="22" t="s">
        <v>141</v>
      </c>
      <c r="C44" s="30">
        <v>2037</v>
      </c>
      <c r="D44" s="53" t="s">
        <v>106</v>
      </c>
      <c r="E44" s="34"/>
      <c r="F44" s="25"/>
      <c r="G44" s="25"/>
      <c r="H44" s="25"/>
      <c r="I44" s="25"/>
      <c r="J44" s="25"/>
      <c r="K44" s="25"/>
      <c r="L44" s="25"/>
      <c r="M44" s="25"/>
      <c r="N44" s="25">
        <f t="shared" ref="N44:V44" si="7">FV(0.03,8,0,-F32)</f>
        <v>0</v>
      </c>
      <c r="O44" s="25">
        <f t="shared" si="7"/>
        <v>0</v>
      </c>
      <c r="P44" s="25">
        <f t="shared" si="7"/>
        <v>0</v>
      </c>
      <c r="Q44" s="25">
        <f t="shared" si="7"/>
        <v>0</v>
      </c>
      <c r="R44" s="175">
        <f t="shared" si="7"/>
        <v>0</v>
      </c>
      <c r="S44" s="175">
        <f t="shared" si="7"/>
        <v>6.3338504069380797</v>
      </c>
      <c r="T44" s="175">
        <f t="shared" si="7"/>
        <v>0</v>
      </c>
      <c r="U44" s="32">
        <f t="shared" si="7"/>
        <v>0</v>
      </c>
      <c r="V44" s="25">
        <f t="shared" si="7"/>
        <v>26.768108110606867</v>
      </c>
      <c r="W44" s="25"/>
      <c r="X44" s="27"/>
      <c r="Y44" s="43" t="s">
        <v>107</v>
      </c>
      <c r="Z44" s="29">
        <f t="shared" si="0"/>
        <v>33.101958517544944</v>
      </c>
    </row>
    <row r="45" spans="1:26" hidden="1" x14ac:dyDescent="0.25">
      <c r="A45" s="21" t="s">
        <v>54</v>
      </c>
      <c r="B45" s="22" t="s">
        <v>146</v>
      </c>
      <c r="C45" s="189">
        <v>2028</v>
      </c>
      <c r="D45" s="173" t="s">
        <v>127</v>
      </c>
      <c r="E45" s="57"/>
      <c r="F45" s="59"/>
      <c r="H45" s="59">
        <v>2.31</v>
      </c>
      <c r="I45" s="59">
        <v>1.3294589695780858</v>
      </c>
      <c r="J45" s="59">
        <v>2.7513923449619124</v>
      </c>
      <c r="K45" s="59">
        <v>3.1705410304219148</v>
      </c>
      <c r="L45" s="61">
        <v>1.3960056075025471</v>
      </c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0"/>
      <c r="Y45" s="43" t="s">
        <v>128</v>
      </c>
      <c r="Z45" s="29">
        <f t="shared" ref="Z45:Z46" si="8">SUM(E45:X45)</f>
        <v>10.95739795246446</v>
      </c>
    </row>
    <row r="46" spans="1:26" hidden="1" x14ac:dyDescent="0.25">
      <c r="A46" s="21"/>
      <c r="B46" s="22" t="s">
        <v>143</v>
      </c>
      <c r="C46" s="189">
        <v>2026</v>
      </c>
      <c r="D46" s="171" t="s">
        <v>129</v>
      </c>
      <c r="E46" s="57"/>
      <c r="F46" s="62"/>
      <c r="G46" s="62"/>
      <c r="I46" s="59">
        <v>0.5</v>
      </c>
      <c r="J46" s="59">
        <v>1</v>
      </c>
      <c r="K46" s="61">
        <v>3</v>
      </c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0"/>
      <c r="Y46" s="33"/>
      <c r="Z46" s="29">
        <f t="shared" si="8"/>
        <v>4.5</v>
      </c>
    </row>
    <row r="47" spans="1:26" hidden="1" x14ac:dyDescent="0.25">
      <c r="A47" s="21"/>
      <c r="B47" s="22"/>
      <c r="C47" s="22"/>
      <c r="D47" s="57"/>
      <c r="E47" s="57"/>
      <c r="F47" s="57"/>
      <c r="G47" s="62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60"/>
      <c r="Y47" s="33"/>
      <c r="Z47" s="29">
        <f t="shared" ref="Z47:Z48" si="9">SUM(E47:X47)</f>
        <v>0</v>
      </c>
    </row>
    <row r="48" spans="1:26" ht="15" hidden="1" thickBot="1" x14ac:dyDescent="0.3">
      <c r="A48" s="210" t="s">
        <v>130</v>
      </c>
      <c r="B48" s="211"/>
      <c r="C48" s="211"/>
      <c r="D48" s="211"/>
      <c r="E48" s="190"/>
      <c r="F48" s="190"/>
      <c r="G48" s="64">
        <f>SUM(G7:G47)</f>
        <v>162.78163213503242</v>
      </c>
      <c r="H48" s="64">
        <f t="shared" ref="H48:X48" si="10">SUM(H7:H47)</f>
        <v>224.09428580893714</v>
      </c>
      <c r="I48" s="64">
        <f t="shared" si="10"/>
        <v>221.11234451828983</v>
      </c>
      <c r="J48" s="64">
        <f t="shared" si="10"/>
        <v>181.11506165316192</v>
      </c>
      <c r="K48" s="64">
        <f t="shared" si="10"/>
        <v>230.92089711764447</v>
      </c>
      <c r="L48" s="64">
        <f t="shared" si="10"/>
        <v>200.61642783280911</v>
      </c>
      <c r="M48" s="64">
        <f t="shared" si="10"/>
        <v>191.03922464399594</v>
      </c>
      <c r="N48" s="64">
        <f t="shared" si="10"/>
        <v>196.71557825623404</v>
      </c>
      <c r="O48" s="64">
        <f t="shared" si="10"/>
        <v>200.2544215800342</v>
      </c>
      <c r="P48" s="64">
        <f t="shared" si="10"/>
        <v>249.08870174252993</v>
      </c>
      <c r="Q48" s="64">
        <f t="shared" si="10"/>
        <v>178.29609971076954</v>
      </c>
      <c r="R48" s="64">
        <f t="shared" si="10"/>
        <v>250.09621544290047</v>
      </c>
      <c r="S48" s="64">
        <f t="shared" si="10"/>
        <v>152.69667988658838</v>
      </c>
      <c r="T48" s="64">
        <f t="shared" si="10"/>
        <v>76.989608788198467</v>
      </c>
      <c r="U48" s="64">
        <f t="shared" si="10"/>
        <v>105.81754019688972</v>
      </c>
      <c r="V48" s="64">
        <f t="shared" si="10"/>
        <v>140.40497042500496</v>
      </c>
      <c r="W48" s="64">
        <f t="shared" si="10"/>
        <v>66.069256690248466</v>
      </c>
      <c r="X48" s="65">
        <f t="shared" si="10"/>
        <v>62.255090565311136</v>
      </c>
      <c r="Y48" s="66"/>
      <c r="Z48" s="67">
        <f t="shared" si="9"/>
        <v>3090.3640369945797</v>
      </c>
    </row>
    <row r="49" spans="1:27" x14ac:dyDescent="0.25">
      <c r="A49" s="68"/>
      <c r="B49" s="68"/>
      <c r="C49" s="68"/>
      <c r="D49" s="191"/>
      <c r="E49" s="191"/>
      <c r="F49" s="191"/>
      <c r="G49" s="71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1" spans="1:27" ht="13.5" thickBot="1" x14ac:dyDescent="0.3"/>
    <row r="52" spans="1:27" ht="43.5" customHeight="1" x14ac:dyDescent="0.25">
      <c r="A52" s="10"/>
      <c r="B52" s="11" t="s">
        <v>140</v>
      </c>
      <c r="C52" s="11" t="s">
        <v>21</v>
      </c>
      <c r="D52" s="192" t="s">
        <v>158</v>
      </c>
      <c r="E52" s="13" t="s">
        <v>23</v>
      </c>
      <c r="F52" s="13" t="s">
        <v>24</v>
      </c>
      <c r="G52" s="13" t="s">
        <v>25</v>
      </c>
      <c r="H52" s="13" t="s">
        <v>26</v>
      </c>
      <c r="I52" s="14" t="s">
        <v>27</v>
      </c>
      <c r="J52" s="14" t="s">
        <v>28</v>
      </c>
      <c r="K52" s="14" t="s">
        <v>29</v>
      </c>
      <c r="L52" s="14" t="s">
        <v>30</v>
      </c>
      <c r="M52" s="14" t="s">
        <v>31</v>
      </c>
      <c r="N52" s="15" t="s">
        <v>32</v>
      </c>
      <c r="O52" s="15" t="s">
        <v>33</v>
      </c>
      <c r="P52" s="16" t="s">
        <v>34</v>
      </c>
      <c r="Q52" s="15" t="s">
        <v>35</v>
      </c>
      <c r="R52" s="16" t="s">
        <v>36</v>
      </c>
      <c r="S52" s="17" t="s">
        <v>37</v>
      </c>
      <c r="T52" s="13" t="s">
        <v>38</v>
      </c>
      <c r="U52" s="17" t="s">
        <v>39</v>
      </c>
      <c r="V52" s="17" t="s">
        <v>40</v>
      </c>
      <c r="W52" s="13" t="s">
        <v>41</v>
      </c>
      <c r="X52" s="18" t="s">
        <v>42</v>
      </c>
      <c r="Y52" s="19" t="s">
        <v>43</v>
      </c>
      <c r="Z52" s="20" t="s">
        <v>44</v>
      </c>
      <c r="AA52" s="20" t="s">
        <v>45</v>
      </c>
    </row>
    <row r="53" spans="1:27" x14ac:dyDescent="0.25">
      <c r="A53" s="193"/>
      <c r="B53" s="22"/>
      <c r="C53" s="30"/>
      <c r="D53" s="171" t="s">
        <v>159</v>
      </c>
      <c r="E53" s="25"/>
      <c r="F53" s="25"/>
      <c r="G53" s="25"/>
      <c r="H53" s="25"/>
      <c r="I53" s="205">
        <v>15.682233232786748</v>
      </c>
      <c r="J53" s="205">
        <v>14.337114732926198</v>
      </c>
      <c r="K53" s="205">
        <v>43.416419286713861</v>
      </c>
      <c r="L53" s="205">
        <v>38.270660777498584</v>
      </c>
      <c r="M53" s="205">
        <v>-1.48</v>
      </c>
      <c r="N53" s="205">
        <v>-1.48</v>
      </c>
      <c r="O53" s="205">
        <v>-1.48</v>
      </c>
      <c r="P53" s="205">
        <v>-1.48</v>
      </c>
      <c r="Q53" s="205">
        <v>-1.48</v>
      </c>
      <c r="R53" s="205">
        <v>-1.48</v>
      </c>
      <c r="S53" s="205"/>
      <c r="T53" s="205"/>
      <c r="U53" s="205"/>
      <c r="V53" s="205"/>
      <c r="W53" s="205"/>
      <c r="X53" s="205"/>
      <c r="Y53" s="57"/>
      <c r="Z53" s="194"/>
      <c r="AA53" s="194"/>
    </row>
    <row r="54" spans="1:27" x14ac:dyDescent="0.25">
      <c r="A54" s="193"/>
      <c r="B54" s="22"/>
      <c r="C54" s="30"/>
      <c r="D54" s="171" t="s">
        <v>160</v>
      </c>
      <c r="E54" s="25"/>
      <c r="F54" s="25"/>
      <c r="G54" s="25"/>
      <c r="H54" s="25"/>
      <c r="I54" s="205">
        <v>0</v>
      </c>
      <c r="J54" s="205">
        <v>10.264308178817142</v>
      </c>
      <c r="K54" s="205">
        <v>33.448225171998885</v>
      </c>
      <c r="L54" s="205">
        <v>-1.2662</v>
      </c>
      <c r="M54" s="205">
        <v>-1.2662</v>
      </c>
      <c r="N54" s="205">
        <v>-1.2662</v>
      </c>
      <c r="O54" s="205">
        <v>-1.2662</v>
      </c>
      <c r="P54" s="205">
        <v>-1.2662</v>
      </c>
      <c r="Q54" s="205">
        <v>-1.2662</v>
      </c>
      <c r="R54" s="205">
        <v>-1.2662</v>
      </c>
      <c r="S54" s="205"/>
      <c r="T54" s="205"/>
      <c r="U54" s="205"/>
      <c r="V54" s="205"/>
      <c r="W54" s="205"/>
      <c r="X54" s="205"/>
      <c r="Y54" s="57"/>
      <c r="Z54" s="194"/>
      <c r="AA54" s="194"/>
    </row>
    <row r="55" spans="1:27" x14ac:dyDescent="0.25">
      <c r="A55" s="193"/>
      <c r="B55" s="22"/>
      <c r="C55" s="30"/>
      <c r="D55" s="171" t="s">
        <v>161</v>
      </c>
      <c r="E55" s="25"/>
      <c r="F55" s="25"/>
      <c r="G55" s="25"/>
      <c r="H55" s="25"/>
      <c r="I55" s="205">
        <v>15.603570418604653</v>
      </c>
      <c r="J55" s="205">
        <v>8.7469117264021889</v>
      </c>
      <c r="K55" s="205">
        <v>-0.78400000000000003</v>
      </c>
      <c r="L55" s="205">
        <v>-0.78400000000000003</v>
      </c>
      <c r="M55" s="205">
        <v>-0.78400000000000003</v>
      </c>
      <c r="N55" s="205">
        <v>-0.78400000000000003</v>
      </c>
      <c r="O55" s="205">
        <v>-0.78400000000000003</v>
      </c>
      <c r="P55" s="205">
        <v>-0.78400000000000003</v>
      </c>
      <c r="Q55" s="205">
        <v>-0.78400000000000003</v>
      </c>
      <c r="R55" s="205">
        <v>-0.78400000000000003</v>
      </c>
      <c r="S55" s="205"/>
      <c r="T55" s="205"/>
      <c r="U55" s="205"/>
      <c r="V55" s="205"/>
      <c r="W55" s="205"/>
      <c r="X55" s="205"/>
      <c r="Y55" s="57"/>
      <c r="Z55" s="194"/>
      <c r="AA55" s="194"/>
    </row>
    <row r="56" spans="1:27" x14ac:dyDescent="0.25">
      <c r="A56" s="193"/>
      <c r="B56" s="22"/>
      <c r="C56" s="30"/>
      <c r="D56" s="171" t="s">
        <v>162</v>
      </c>
      <c r="E56" s="25"/>
      <c r="F56" s="25"/>
      <c r="G56" s="25"/>
      <c r="H56" s="25"/>
      <c r="I56" s="205">
        <v>13.663183787759232</v>
      </c>
      <c r="J56" s="205">
        <v>48.744488177600992</v>
      </c>
      <c r="K56" s="205">
        <v>-15.814399999999997</v>
      </c>
      <c r="L56" s="205">
        <v>-3.1583999999999999</v>
      </c>
      <c r="M56" s="205">
        <v>-3.1583999999999999</v>
      </c>
      <c r="N56" s="205">
        <v>-3.1583999999999999</v>
      </c>
      <c r="O56" s="205">
        <v>-3.1583999999999999</v>
      </c>
      <c r="P56" s="205">
        <v>-3.1583999999999999</v>
      </c>
      <c r="Q56" s="205">
        <v>-3.1583999999999999</v>
      </c>
      <c r="R56" s="205">
        <v>-3.1583999999999999</v>
      </c>
      <c r="S56" s="205"/>
      <c r="T56" s="205"/>
      <c r="U56" s="205"/>
      <c r="V56" s="205"/>
      <c r="W56" s="205"/>
      <c r="X56" s="205"/>
      <c r="Y56" s="57"/>
      <c r="Z56" s="194"/>
      <c r="AA56" s="194"/>
    </row>
    <row r="57" spans="1:27" x14ac:dyDescent="0.25">
      <c r="A57" s="193"/>
      <c r="B57" s="22"/>
      <c r="C57" s="30"/>
      <c r="D57" s="171" t="s">
        <v>163</v>
      </c>
      <c r="E57" s="25"/>
      <c r="F57" s="25"/>
      <c r="G57" s="25"/>
      <c r="H57" s="25"/>
      <c r="I57" s="205">
        <v>4.6977692673545963</v>
      </c>
      <c r="J57" s="205">
        <v>6.1015716416510308</v>
      </c>
      <c r="K57" s="205">
        <v>-0.498</v>
      </c>
      <c r="L57" s="205">
        <v>-0.498</v>
      </c>
      <c r="M57" s="205">
        <v>-0.498</v>
      </c>
      <c r="N57" s="205">
        <v>-0.498</v>
      </c>
      <c r="O57" s="205">
        <v>-0.498</v>
      </c>
      <c r="P57" s="205">
        <v>-0.498</v>
      </c>
      <c r="Q57" s="205">
        <v>-0.498</v>
      </c>
      <c r="R57" s="205">
        <v>-0.498</v>
      </c>
      <c r="S57" s="205"/>
      <c r="T57" s="205"/>
      <c r="U57" s="205"/>
      <c r="V57" s="205"/>
      <c r="W57" s="205"/>
      <c r="X57" s="205"/>
      <c r="Y57" s="57"/>
      <c r="Z57" s="194"/>
      <c r="AA57" s="194"/>
    </row>
    <row r="58" spans="1:27" x14ac:dyDescent="0.25">
      <c r="A58" s="193"/>
      <c r="B58" s="22"/>
      <c r="C58" s="30"/>
      <c r="D58" s="171" t="s">
        <v>164</v>
      </c>
      <c r="E58" s="25"/>
      <c r="F58" s="25"/>
      <c r="G58" s="25"/>
      <c r="H58" s="25"/>
      <c r="I58" s="205">
        <v>0.69730793943114633</v>
      </c>
      <c r="J58" s="205">
        <v>3.7309461109901907</v>
      </c>
      <c r="K58" s="205">
        <v>48.455936742513771</v>
      </c>
      <c r="L58" s="205">
        <v>40</v>
      </c>
      <c r="M58" s="205">
        <v>24.564</v>
      </c>
      <c r="N58" s="205">
        <v>-4.4729999999999999</v>
      </c>
      <c r="O58" s="205">
        <v>-4.4729999999999999</v>
      </c>
      <c r="P58" s="205">
        <v>-4.4729999999999999</v>
      </c>
      <c r="Q58" s="205">
        <v>-4.4729999999999999</v>
      </c>
      <c r="R58" s="205">
        <v>-4.4729999999999999</v>
      </c>
      <c r="S58" s="205"/>
      <c r="T58" s="205"/>
      <c r="U58" s="205"/>
      <c r="V58" s="205"/>
      <c r="W58" s="205"/>
      <c r="X58" s="205"/>
      <c r="Y58" s="57"/>
      <c r="Z58" s="194"/>
      <c r="AA58" s="194"/>
    </row>
    <row r="59" spans="1:27" x14ac:dyDescent="0.25">
      <c r="A59" s="193"/>
      <c r="B59" s="22"/>
      <c r="C59" s="30"/>
      <c r="D59" s="171"/>
      <c r="E59" s="25"/>
      <c r="F59" s="25"/>
      <c r="G59" s="25"/>
      <c r="H59" s="2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57"/>
      <c r="Z59" s="194"/>
      <c r="AA59" s="194"/>
    </row>
    <row r="60" spans="1:27" x14ac:dyDescent="0.25">
      <c r="A60" s="193"/>
      <c r="B60" s="22"/>
      <c r="C60" s="30"/>
      <c r="D60" s="171" t="s">
        <v>165</v>
      </c>
      <c r="E60" s="25"/>
      <c r="F60" s="25"/>
      <c r="G60" s="25"/>
      <c r="H60" s="25"/>
      <c r="I60" s="205">
        <v>1.1200000000000001</v>
      </c>
      <c r="J60" s="205">
        <v>-8.8520000000000003</v>
      </c>
      <c r="K60" s="205">
        <v>11.2</v>
      </c>
      <c r="L60" s="205">
        <v>13.44</v>
      </c>
      <c r="M60" s="205">
        <v>16.8</v>
      </c>
      <c r="N60" s="205">
        <v>16.8</v>
      </c>
      <c r="O60" s="205">
        <v>22.4</v>
      </c>
      <c r="P60" s="205">
        <v>9.6883999999999979</v>
      </c>
      <c r="Q60" s="205">
        <v>-2.5252000000000003</v>
      </c>
      <c r="R60" s="205">
        <v>-2.5252000000000003</v>
      </c>
      <c r="S60" s="205"/>
      <c r="T60" s="205"/>
      <c r="U60" s="205"/>
      <c r="V60" s="205"/>
      <c r="W60" s="205"/>
      <c r="X60" s="205"/>
      <c r="Y60" s="57"/>
      <c r="Z60" s="194"/>
      <c r="AA60" s="194"/>
    </row>
    <row r="61" spans="1:27" x14ac:dyDescent="0.25">
      <c r="A61" s="193"/>
      <c r="B61" s="22"/>
      <c r="C61" s="30"/>
      <c r="D61" s="171" t="s">
        <v>166</v>
      </c>
      <c r="E61" s="25"/>
      <c r="F61" s="25"/>
      <c r="G61" s="25"/>
      <c r="H61" s="25"/>
      <c r="I61" s="205">
        <v>1.9990000000000001</v>
      </c>
      <c r="J61" s="205">
        <v>-14.386999999999997</v>
      </c>
      <c r="K61" s="205">
        <v>19.989999999999998</v>
      </c>
      <c r="L61" s="205">
        <v>23.988</v>
      </c>
      <c r="M61" s="205">
        <v>29.984999999999999</v>
      </c>
      <c r="N61" s="205">
        <v>29.984999999999999</v>
      </c>
      <c r="O61" s="205">
        <v>39.979999999999997</v>
      </c>
      <c r="P61" s="205">
        <v>18.254999999999995</v>
      </c>
      <c r="Q61" s="205">
        <v>-4.3449999999999998</v>
      </c>
      <c r="R61" s="205">
        <v>-4.3449999999999998</v>
      </c>
      <c r="S61" s="205"/>
      <c r="T61" s="205"/>
      <c r="U61" s="205"/>
      <c r="V61" s="205"/>
      <c r="W61" s="205"/>
      <c r="X61" s="205"/>
      <c r="Y61" s="57"/>
      <c r="Z61" s="194"/>
      <c r="AA61" s="194"/>
    </row>
    <row r="62" spans="1:27" s="201" customFormat="1" x14ac:dyDescent="0.25">
      <c r="A62" s="195"/>
      <c r="B62" s="196"/>
      <c r="C62" s="197"/>
      <c r="D62" s="198"/>
      <c r="E62" s="32"/>
      <c r="F62" s="32"/>
      <c r="G62" s="32"/>
      <c r="H62" s="32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199"/>
      <c r="Z62" s="200"/>
      <c r="AA62" s="200"/>
    </row>
    <row r="63" spans="1:27" x14ac:dyDescent="0.25">
      <c r="A63" s="193"/>
      <c r="B63" s="22"/>
      <c r="C63" s="30"/>
      <c r="D63" s="171" t="s">
        <v>167</v>
      </c>
      <c r="E63" s="25"/>
      <c r="F63" s="25"/>
      <c r="G63" s="25"/>
      <c r="H63" s="25"/>
      <c r="I63" s="205">
        <v>-4.4998000000000005</v>
      </c>
      <c r="J63" s="205">
        <v>5.8100000000000005</v>
      </c>
      <c r="K63" s="205">
        <v>9.9600000000000009</v>
      </c>
      <c r="L63" s="205">
        <v>16.600000000000001</v>
      </c>
      <c r="M63" s="205">
        <v>24.9</v>
      </c>
      <c r="N63" s="205">
        <v>21.346799999999998</v>
      </c>
      <c r="O63" s="205">
        <v>-2.1995999999999998</v>
      </c>
      <c r="P63" s="205">
        <v>-2.1995999999999998</v>
      </c>
      <c r="Q63" s="205">
        <v>-2.1995999999999998</v>
      </c>
      <c r="R63" s="205">
        <v>-2.1995999999999998</v>
      </c>
      <c r="S63" s="205"/>
      <c r="T63" s="205"/>
      <c r="U63" s="205"/>
      <c r="V63" s="205"/>
      <c r="W63" s="205"/>
      <c r="X63" s="205"/>
      <c r="Y63" s="57"/>
      <c r="Z63" s="194"/>
      <c r="AA63" s="194"/>
    </row>
    <row r="64" spans="1:27" x14ac:dyDescent="0.25">
      <c r="A64" s="193"/>
      <c r="B64" s="22"/>
      <c r="C64" s="30"/>
      <c r="D64" s="171" t="s">
        <v>168</v>
      </c>
      <c r="E64" s="25"/>
      <c r="F64" s="25"/>
      <c r="G64" s="25"/>
      <c r="H64" s="25"/>
      <c r="I64" s="205">
        <v>-3.6392000000000002</v>
      </c>
      <c r="J64" s="205">
        <v>2.8000000000000003</v>
      </c>
      <c r="K64" s="205">
        <v>4.8</v>
      </c>
      <c r="L64" s="205">
        <v>8</v>
      </c>
      <c r="M64" s="205">
        <v>12</v>
      </c>
      <c r="N64" s="205">
        <v>9.3071999999999999</v>
      </c>
      <c r="O64" s="205">
        <v>-1.7578</v>
      </c>
      <c r="P64" s="205">
        <v>-1.7578</v>
      </c>
      <c r="Q64" s="205">
        <v>-1.7578</v>
      </c>
      <c r="R64" s="205">
        <v>-1.7578</v>
      </c>
      <c r="S64" s="205"/>
      <c r="T64" s="205"/>
      <c r="U64" s="205"/>
      <c r="V64" s="205"/>
      <c r="W64" s="205"/>
      <c r="X64" s="205"/>
      <c r="Y64" s="57"/>
      <c r="Z64" s="194"/>
      <c r="AA64" s="194"/>
    </row>
    <row r="65" spans="1:27" x14ac:dyDescent="0.25">
      <c r="A65" s="193"/>
      <c r="B65" s="22"/>
      <c r="C65" s="30"/>
      <c r="D65" s="171" t="s">
        <v>52</v>
      </c>
      <c r="E65" s="25"/>
      <c r="F65" s="25"/>
      <c r="G65" s="25"/>
      <c r="H65" s="25"/>
      <c r="I65" s="205">
        <v>-0.94719999999999993</v>
      </c>
      <c r="J65" s="205">
        <v>1.19</v>
      </c>
      <c r="K65" s="205">
        <v>2.04</v>
      </c>
      <c r="L65" s="205">
        <v>3.4</v>
      </c>
      <c r="M65" s="205">
        <v>5.0999999999999996</v>
      </c>
      <c r="N65" s="205">
        <v>4.3552</v>
      </c>
      <c r="O65" s="205">
        <v>-0.79800000000000004</v>
      </c>
      <c r="P65" s="205">
        <v>-0.79800000000000004</v>
      </c>
      <c r="Q65" s="205">
        <v>-0.79800000000000004</v>
      </c>
      <c r="R65" s="205">
        <v>-0.79800000000000004</v>
      </c>
      <c r="S65" s="205"/>
      <c r="T65" s="205"/>
      <c r="U65" s="205"/>
      <c r="V65" s="205"/>
      <c r="W65" s="205"/>
      <c r="X65" s="205"/>
      <c r="Y65" s="57"/>
      <c r="Z65" s="194"/>
      <c r="AA65" s="194"/>
    </row>
    <row r="66" spans="1:27" x14ac:dyDescent="0.25">
      <c r="A66" s="193"/>
      <c r="B66" s="22"/>
      <c r="C66" s="30"/>
      <c r="D66" s="171" t="s">
        <v>169</v>
      </c>
      <c r="E66" s="25"/>
      <c r="F66" s="25"/>
      <c r="G66" s="25"/>
      <c r="H66" s="25"/>
      <c r="I66" s="205">
        <v>-6.5826000000000002</v>
      </c>
      <c r="J66" s="205">
        <v>6.5100000000000007</v>
      </c>
      <c r="K66" s="205">
        <v>11.16</v>
      </c>
      <c r="L66" s="205">
        <v>18.600000000000001</v>
      </c>
      <c r="M66" s="205">
        <v>27.9</v>
      </c>
      <c r="N66" s="205">
        <v>22.891599999999997</v>
      </c>
      <c r="O66" s="205">
        <v>-2.7678000000000003</v>
      </c>
      <c r="P66" s="205">
        <v>-2.7678000000000003</v>
      </c>
      <c r="Q66" s="205">
        <v>-2.7678000000000003</v>
      </c>
      <c r="R66" s="205">
        <v>-2.7678000000000003</v>
      </c>
      <c r="S66" s="205"/>
      <c r="T66" s="205"/>
      <c r="U66" s="205"/>
      <c r="V66" s="205"/>
      <c r="W66" s="205"/>
      <c r="X66" s="205"/>
      <c r="Y66" s="57"/>
      <c r="Z66" s="194"/>
      <c r="AA66" s="194"/>
    </row>
    <row r="67" spans="1:27" x14ac:dyDescent="0.25">
      <c r="A67" s="193"/>
      <c r="B67" s="22"/>
      <c r="C67" s="30"/>
      <c r="D67" s="171" t="s">
        <v>170</v>
      </c>
      <c r="E67" s="25"/>
      <c r="F67" s="25"/>
      <c r="G67" s="25"/>
      <c r="H67" s="25"/>
      <c r="I67" s="205">
        <v>-2.7370000000000001</v>
      </c>
      <c r="J67" s="205">
        <v>2.4500000000000006</v>
      </c>
      <c r="K67" s="205">
        <v>4.2</v>
      </c>
      <c r="L67" s="205">
        <v>7</v>
      </c>
      <c r="M67" s="205">
        <v>10.5</v>
      </c>
      <c r="N67" s="205">
        <v>8.4420000000000002</v>
      </c>
      <c r="O67" s="205">
        <v>-1.5549333333333335</v>
      </c>
      <c r="P67" s="205">
        <v>-1.5549333333333335</v>
      </c>
      <c r="Q67" s="205">
        <v>-1.5549333333333335</v>
      </c>
      <c r="R67" s="205">
        <v>-1.5549333333333335</v>
      </c>
      <c r="S67" s="205"/>
      <c r="T67" s="205"/>
      <c r="U67" s="205"/>
      <c r="V67" s="205"/>
      <c r="W67" s="205"/>
      <c r="X67" s="205"/>
      <c r="Y67" s="57"/>
      <c r="Z67" s="194"/>
      <c r="AA67" s="194"/>
    </row>
    <row r="68" spans="1:27" ht="15" thickBot="1" x14ac:dyDescent="0.3">
      <c r="A68" s="210" t="s">
        <v>130</v>
      </c>
      <c r="B68" s="211"/>
      <c r="C68" s="211"/>
      <c r="D68" s="211"/>
      <c r="E68" s="190"/>
      <c r="F68" s="190"/>
      <c r="G68" s="64">
        <f>SUM(G28:G67)</f>
        <v>211.57038213503242</v>
      </c>
      <c r="H68" s="64"/>
      <c r="I68" s="207">
        <f t="shared" ref="I68:X68" si="11">SUM(I53:I67)</f>
        <v>35.057264645936371</v>
      </c>
      <c r="J68" s="207">
        <f t="shared" si="11"/>
        <v>87.446340568387754</v>
      </c>
      <c r="K68" s="207">
        <f t="shared" si="11"/>
        <v>171.57418120122651</v>
      </c>
      <c r="L68" s="207">
        <f t="shared" si="11"/>
        <v>163.59206077749857</v>
      </c>
      <c r="M68" s="207">
        <f t="shared" si="11"/>
        <v>144.5624</v>
      </c>
      <c r="N68" s="207">
        <f t="shared" si="11"/>
        <v>101.4682</v>
      </c>
      <c r="O68" s="207">
        <f t="shared" si="11"/>
        <v>41.642266666666664</v>
      </c>
      <c r="P68" s="207">
        <f t="shared" si="11"/>
        <v>7.2056666666666596</v>
      </c>
      <c r="Q68" s="207">
        <f t="shared" si="11"/>
        <v>-27.607933333333332</v>
      </c>
      <c r="R68" s="207">
        <f t="shared" si="11"/>
        <v>-27.607933333333332</v>
      </c>
      <c r="S68" s="207">
        <f t="shared" si="11"/>
        <v>0</v>
      </c>
      <c r="T68" s="207">
        <f t="shared" si="11"/>
        <v>0</v>
      </c>
      <c r="U68" s="207">
        <f t="shared" si="11"/>
        <v>0</v>
      </c>
      <c r="V68" s="207">
        <f t="shared" si="11"/>
        <v>0</v>
      </c>
      <c r="W68" s="207">
        <f t="shared" si="11"/>
        <v>0</v>
      </c>
      <c r="X68" s="208">
        <f t="shared" si="11"/>
        <v>0</v>
      </c>
      <c r="Y68" s="66"/>
      <c r="Z68" s="67">
        <f t="shared" ref="Z68" si="12">SUM(E68:X68)</f>
        <v>908.90289599474829</v>
      </c>
    </row>
  </sheetData>
  <sheetProtection sheet="1" objects="1" scenarios="1"/>
  <autoFilter ref="A6:Z48" xr:uid="{116C4125-7AF3-4DC7-BE31-F30C0FCABA41}">
    <filterColumn colId="1">
      <filters>
        <filter val="MetroBoston"/>
      </filters>
    </filterColumn>
    <sortState xmlns:xlrd2="http://schemas.microsoft.com/office/spreadsheetml/2017/richdata2" ref="A7:Z44">
      <sortCondition ref="C6:C48"/>
    </sortState>
  </autoFilter>
  <mergeCells count="5">
    <mergeCell ref="J3:K3"/>
    <mergeCell ref="J4:K4"/>
    <mergeCell ref="A5:Z5"/>
    <mergeCell ref="A48:D48"/>
    <mergeCell ref="A68:D68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0955-8D3A-4C63-9B6E-769900B4DB5B}">
  <dimension ref="B1:W75"/>
  <sheetViews>
    <sheetView topLeftCell="A13" zoomScale="60" zoomScaleNormal="60" workbookViewId="0">
      <selection activeCell="K63" sqref="K63:O63"/>
    </sheetView>
  </sheetViews>
  <sheetFormatPr defaultRowHeight="15" x14ac:dyDescent="0.25"/>
  <cols>
    <col min="2" max="2" width="10.7109375" customWidth="1"/>
    <col min="4" max="4" width="20.140625" customWidth="1"/>
    <col min="6" max="6" width="24" style="77" bestFit="1" customWidth="1"/>
    <col min="7" max="7" width="23.28515625" style="77" bestFit="1" customWidth="1"/>
    <col min="8" max="8" width="22" bestFit="1" customWidth="1"/>
    <col min="9" max="10" width="20.85546875" bestFit="1" customWidth="1"/>
    <col min="11" max="11" width="22" bestFit="1" customWidth="1"/>
    <col min="12" max="12" width="20.85546875" customWidth="1"/>
    <col min="13" max="13" width="21.5703125" bestFit="1" customWidth="1"/>
    <col min="14" max="14" width="22.5703125" bestFit="1" customWidth="1"/>
    <col min="15" max="15" width="19.5703125" customWidth="1"/>
    <col min="16" max="16" width="23.42578125" bestFit="1" customWidth="1"/>
    <col min="17" max="17" width="37.5703125" customWidth="1"/>
    <col min="18" max="18" width="17.28515625" bestFit="1" customWidth="1"/>
    <col min="23" max="23" width="15.28515625" bestFit="1" customWidth="1"/>
    <col min="24" max="24" width="13.28515625" bestFit="1" customWidth="1"/>
    <col min="25" max="25" width="14.42578125" bestFit="1" customWidth="1"/>
    <col min="26" max="29" width="15.42578125" bestFit="1" customWidth="1"/>
    <col min="30" max="31" width="15.28515625" bestFit="1" customWidth="1"/>
  </cols>
  <sheetData>
    <row r="1" spans="2:18" x14ac:dyDescent="0.25">
      <c r="D1" s="216" t="s">
        <v>171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2:18" x14ac:dyDescent="0.25"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2:18" ht="15.75" thickBot="1" x14ac:dyDescent="0.3"/>
    <row r="4" spans="2:18" ht="15.75" thickBot="1" x14ac:dyDescent="0.3">
      <c r="B4" s="78" t="s">
        <v>172</v>
      </c>
      <c r="C4" s="79" t="s">
        <v>173</v>
      </c>
      <c r="D4" s="79" t="s">
        <v>174</v>
      </c>
      <c r="E4" s="79" t="s">
        <v>175</v>
      </c>
      <c r="F4" s="80" t="s">
        <v>176</v>
      </c>
      <c r="G4" s="81" t="s">
        <v>177</v>
      </c>
      <c r="H4" s="82" t="s">
        <v>178</v>
      </c>
      <c r="I4" s="83">
        <v>2023</v>
      </c>
      <c r="J4" s="83">
        <v>2024</v>
      </c>
      <c r="K4" s="83">
        <v>2025</v>
      </c>
      <c r="L4" s="83">
        <v>2026</v>
      </c>
      <c r="M4" s="83">
        <v>2027</v>
      </c>
      <c r="N4" s="83">
        <v>2028</v>
      </c>
      <c r="O4" s="83">
        <v>2029</v>
      </c>
      <c r="P4" s="79" t="s">
        <v>179</v>
      </c>
      <c r="Q4" t="s">
        <v>180</v>
      </c>
    </row>
    <row r="5" spans="2:18" ht="15" customHeight="1" thickBot="1" x14ac:dyDescent="0.3">
      <c r="B5" s="217" t="s">
        <v>181</v>
      </c>
      <c r="C5" s="215" t="s">
        <v>182</v>
      </c>
      <c r="D5" s="218" t="s">
        <v>183</v>
      </c>
      <c r="E5" s="84" t="s">
        <v>184</v>
      </c>
      <c r="F5" s="85">
        <v>31800000</v>
      </c>
      <c r="G5" s="86">
        <v>31825100</v>
      </c>
      <c r="H5" s="87"/>
      <c r="I5" s="88">
        <v>529400</v>
      </c>
      <c r="J5" s="88">
        <v>244800</v>
      </c>
      <c r="K5" s="88">
        <v>3340400</v>
      </c>
      <c r="L5" s="88">
        <v>4318100</v>
      </c>
      <c r="M5" s="88">
        <v>7314900</v>
      </c>
      <c r="N5" s="88">
        <v>15637900</v>
      </c>
      <c r="O5" s="88"/>
      <c r="P5" s="88">
        <f>SUM(I5:O5)</f>
        <v>31385500</v>
      </c>
      <c r="R5" s="89" t="s">
        <v>185</v>
      </c>
    </row>
    <row r="6" spans="2:18" ht="15.75" thickBot="1" x14ac:dyDescent="0.3">
      <c r="B6" s="217"/>
      <c r="C6" s="215"/>
      <c r="D6" s="215"/>
      <c r="E6" s="90" t="s">
        <v>186</v>
      </c>
      <c r="F6" s="91">
        <v>14300000</v>
      </c>
      <c r="G6" s="92">
        <v>12569355.74</v>
      </c>
      <c r="H6" s="93">
        <v>14300000</v>
      </c>
      <c r="I6" s="94">
        <f>(I5/$P5)*$H6</f>
        <v>241207.56400248525</v>
      </c>
      <c r="J6" s="94">
        <f t="shared" ref="J6:N6" si="0">(J5/$P5)*$H6</f>
        <v>111536.85619155342</v>
      </c>
      <c r="K6" s="94">
        <f t="shared" si="0"/>
        <v>1521967.7876726515</v>
      </c>
      <c r="L6" s="94">
        <f t="shared" si="0"/>
        <v>1967431.7758200443</v>
      </c>
      <c r="M6" s="94">
        <f t="shared" si="0"/>
        <v>3332847.0153414793</v>
      </c>
      <c r="N6" s="94">
        <f t="shared" si="0"/>
        <v>7125009.0009717867</v>
      </c>
      <c r="O6" s="94"/>
      <c r="P6" s="94">
        <f t="shared" ref="P6:P49" si="1">SUM(I6:O6)</f>
        <v>14300000</v>
      </c>
    </row>
    <row r="7" spans="2:18" ht="15.75" thickBot="1" x14ac:dyDescent="0.3">
      <c r="B7" s="217"/>
      <c r="C7" s="215"/>
      <c r="D7" s="219" t="s">
        <v>187</v>
      </c>
      <c r="E7" s="90" t="s">
        <v>184</v>
      </c>
      <c r="F7" s="91">
        <v>19500000</v>
      </c>
      <c r="G7" s="92">
        <v>19468070</v>
      </c>
      <c r="H7" s="93"/>
      <c r="I7" s="94">
        <v>1435000</v>
      </c>
      <c r="J7" s="94">
        <v>2930900</v>
      </c>
      <c r="K7" s="94">
        <v>4306600</v>
      </c>
      <c r="L7" s="94">
        <v>4999500</v>
      </c>
      <c r="M7" s="94">
        <v>9912500</v>
      </c>
      <c r="N7" s="94"/>
      <c r="O7" s="94"/>
      <c r="P7" s="94">
        <f t="shared" si="1"/>
        <v>23584500</v>
      </c>
    </row>
    <row r="8" spans="2:18" ht="15.75" thickBot="1" x14ac:dyDescent="0.3">
      <c r="B8" s="217"/>
      <c r="C8" s="215"/>
      <c r="D8" s="219"/>
      <c r="E8" s="90" t="s">
        <v>186</v>
      </c>
      <c r="F8" s="91">
        <v>6500000</v>
      </c>
      <c r="G8" s="92">
        <v>6212113.8499999996</v>
      </c>
      <c r="H8" s="93">
        <v>6500000</v>
      </c>
      <c r="I8" s="94">
        <f>(I7/$P7)*$H8</f>
        <v>395492.8024762026</v>
      </c>
      <c r="J8" s="94">
        <f t="shared" ref="J8:M8" si="2">(J7/$P7)*$H8</f>
        <v>807769.93364285864</v>
      </c>
      <c r="K8" s="94">
        <f t="shared" si="2"/>
        <v>1186919.3750132502</v>
      </c>
      <c r="L8" s="94">
        <f t="shared" si="2"/>
        <v>1377885.8996374737</v>
      </c>
      <c r="M8" s="94">
        <f t="shared" si="2"/>
        <v>2731931.9892302146</v>
      </c>
      <c r="N8" s="94"/>
      <c r="O8" s="94"/>
      <c r="P8" s="94">
        <f t="shared" si="1"/>
        <v>6500000</v>
      </c>
    </row>
    <row r="9" spans="2:18" ht="15.75" thickBot="1" x14ac:dyDescent="0.3">
      <c r="B9" s="217"/>
      <c r="C9" s="215"/>
      <c r="D9" s="95" t="s">
        <v>188</v>
      </c>
      <c r="E9" s="90" t="s">
        <v>186</v>
      </c>
      <c r="F9" s="91"/>
      <c r="G9" s="92">
        <v>716598</v>
      </c>
      <c r="H9" s="93"/>
      <c r="I9" s="94"/>
      <c r="J9" s="94"/>
      <c r="K9" s="94"/>
      <c r="L9" s="94"/>
      <c r="M9" s="94"/>
      <c r="N9" s="94"/>
      <c r="O9" s="94"/>
      <c r="P9" s="94">
        <f t="shared" si="1"/>
        <v>0</v>
      </c>
    </row>
    <row r="10" spans="2:18" ht="15.75" thickBot="1" x14ac:dyDescent="0.3">
      <c r="B10" s="217"/>
      <c r="C10" s="215"/>
      <c r="D10" s="219" t="s">
        <v>189</v>
      </c>
      <c r="E10" s="90" t="s">
        <v>184</v>
      </c>
      <c r="F10" s="91">
        <v>41000000</v>
      </c>
      <c r="G10" s="92">
        <v>40968124</v>
      </c>
      <c r="H10" s="93"/>
      <c r="I10" s="94">
        <v>1033100</v>
      </c>
      <c r="J10" s="94">
        <v>782700</v>
      </c>
      <c r="K10" s="94">
        <v>4732700</v>
      </c>
      <c r="L10" s="94">
        <v>1487600</v>
      </c>
      <c r="M10" s="94">
        <v>17881300</v>
      </c>
      <c r="N10" s="94">
        <v>20321700</v>
      </c>
      <c r="O10" s="94"/>
      <c r="P10" s="94">
        <f t="shared" si="1"/>
        <v>46239100</v>
      </c>
    </row>
    <row r="11" spans="2:18" x14ac:dyDescent="0.25">
      <c r="B11" s="217"/>
      <c r="C11" s="215"/>
      <c r="D11" s="219"/>
      <c r="E11" s="90" t="s">
        <v>186</v>
      </c>
      <c r="F11" s="91">
        <v>5800000</v>
      </c>
      <c r="G11" s="92">
        <v>4259974.0199999996</v>
      </c>
      <c r="H11" s="93">
        <v>5800000</v>
      </c>
      <c r="I11" s="94">
        <f>(I10/$P10)*$H11</f>
        <v>129586.86479624387</v>
      </c>
      <c r="J11" s="94">
        <f t="shared" ref="J11:N11" si="3">(J10/$P10)*$H11</f>
        <v>98177.94896526965</v>
      </c>
      <c r="K11" s="94">
        <f t="shared" si="3"/>
        <v>593646.07010084542</v>
      </c>
      <c r="L11" s="94">
        <f t="shared" si="3"/>
        <v>186597.05746867912</v>
      </c>
      <c r="M11" s="94">
        <f t="shared" si="3"/>
        <v>2242940.2821421698</v>
      </c>
      <c r="N11" s="94">
        <f t="shared" si="3"/>
        <v>2549051.776526792</v>
      </c>
      <c r="O11" s="94"/>
      <c r="P11" s="94">
        <f t="shared" si="1"/>
        <v>5800000</v>
      </c>
    </row>
    <row r="12" spans="2:18" ht="15.75" thickBot="1" x14ac:dyDescent="0.3">
      <c r="B12" s="220" t="s">
        <v>159</v>
      </c>
      <c r="C12" s="221"/>
      <c r="D12" s="222"/>
      <c r="E12" s="96" t="s">
        <v>190</v>
      </c>
      <c r="F12" s="97">
        <f>SUM(F5:F11)</f>
        <v>118900000</v>
      </c>
      <c r="G12" s="98">
        <f>SUM(G5:G11)</f>
        <v>116019335.61</v>
      </c>
      <c r="H12" s="99">
        <f t="shared" ref="H12:O12" si="4">SUM(H5:H11)</f>
        <v>26600000</v>
      </c>
      <c r="I12" s="100">
        <f t="shared" si="4"/>
        <v>3763787.2312749317</v>
      </c>
      <c r="J12" s="100">
        <f t="shared" si="4"/>
        <v>4975884.7387996819</v>
      </c>
      <c r="K12" s="101">
        <f t="shared" si="4"/>
        <v>15682233.232786749</v>
      </c>
      <c r="L12" s="101">
        <f t="shared" si="4"/>
        <v>14337114.732926197</v>
      </c>
      <c r="M12" s="101">
        <f t="shared" si="4"/>
        <v>43416419.286713861</v>
      </c>
      <c r="N12" s="101">
        <f t="shared" si="4"/>
        <v>45633660.777498581</v>
      </c>
      <c r="O12" s="101">
        <f t="shared" si="4"/>
        <v>0</v>
      </c>
      <c r="P12" s="100">
        <f>SUM(I12:O12)</f>
        <v>127809100</v>
      </c>
    </row>
    <row r="13" spans="2:18" ht="15.75" thickBot="1" x14ac:dyDescent="0.3">
      <c r="B13" s="217" t="s">
        <v>191</v>
      </c>
      <c r="C13" s="223" t="s">
        <v>182</v>
      </c>
      <c r="D13" s="215" t="s">
        <v>192</v>
      </c>
      <c r="E13" s="102" t="s">
        <v>184</v>
      </c>
      <c r="F13" s="103">
        <v>38600000</v>
      </c>
      <c r="G13" s="104">
        <v>38559700</v>
      </c>
      <c r="H13" s="105"/>
      <c r="I13" s="106">
        <v>23600</v>
      </c>
      <c r="J13" s="106">
        <v>4594100</v>
      </c>
      <c r="K13" s="107">
        <v>0</v>
      </c>
      <c r="L13" s="107">
        <v>7017000</v>
      </c>
      <c r="M13" s="107">
        <v>27260900</v>
      </c>
      <c r="N13" s="106"/>
      <c r="O13" s="106"/>
      <c r="P13" s="106">
        <f t="shared" si="1"/>
        <v>38895600</v>
      </c>
    </row>
    <row r="14" spans="2:18" ht="15.75" thickBot="1" x14ac:dyDescent="0.3">
      <c r="B14" s="217"/>
      <c r="C14" s="224"/>
      <c r="D14" s="215"/>
      <c r="E14" s="90" t="s">
        <v>186</v>
      </c>
      <c r="F14" s="91">
        <v>18000000</v>
      </c>
      <c r="G14" s="92">
        <v>15841719.306666667</v>
      </c>
      <c r="H14" s="93">
        <v>18000000</v>
      </c>
      <c r="I14" s="94">
        <f>(I13/$P13)*$H14</f>
        <v>10921.543825008484</v>
      </c>
      <c r="J14" s="94">
        <f t="shared" ref="J14:M14" si="5">(J13/$P13)*$H14</f>
        <v>2126045.105358961</v>
      </c>
      <c r="K14" s="108">
        <f t="shared" si="5"/>
        <v>0</v>
      </c>
      <c r="L14" s="108">
        <f t="shared" si="5"/>
        <v>3247308.1788171413</v>
      </c>
      <c r="M14" s="108">
        <f t="shared" si="5"/>
        <v>12615725.17199889</v>
      </c>
      <c r="N14" s="94"/>
      <c r="O14" s="94"/>
      <c r="P14" s="94">
        <f>SUM(I14:O14)</f>
        <v>18000000</v>
      </c>
    </row>
    <row r="15" spans="2:18" x14ac:dyDescent="0.25">
      <c r="B15" s="217"/>
      <c r="C15" s="218"/>
      <c r="D15" s="109" t="s">
        <v>193</v>
      </c>
      <c r="E15" s="90" t="s">
        <v>186</v>
      </c>
      <c r="F15" s="91"/>
      <c r="G15" s="92">
        <v>3228993.333333333</v>
      </c>
      <c r="H15" s="93"/>
      <c r="I15" s="94"/>
      <c r="J15" s="94"/>
      <c r="K15" s="94"/>
      <c r="L15" s="94"/>
      <c r="M15" s="94"/>
      <c r="N15" s="94"/>
      <c r="O15" s="94"/>
      <c r="P15" s="94">
        <f>SUM(I15:O15)</f>
        <v>0</v>
      </c>
    </row>
    <row r="16" spans="2:18" ht="15.75" customHeight="1" thickBot="1" x14ac:dyDescent="0.3">
      <c r="B16" s="220" t="s">
        <v>160</v>
      </c>
      <c r="C16" s="221"/>
      <c r="D16" s="222"/>
      <c r="E16" s="110" t="s">
        <v>190</v>
      </c>
      <c r="F16" s="111">
        <f>SUM(F13:F15)</f>
        <v>56600000</v>
      </c>
      <c r="G16" s="112"/>
      <c r="H16" s="99">
        <f>SUM(H13:H15)</f>
        <v>18000000</v>
      </c>
      <c r="I16" s="113">
        <f t="shared" ref="I16:O16" si="6">SUM(I13:I15)</f>
        <v>34521.543825008484</v>
      </c>
      <c r="J16" s="113">
        <f t="shared" si="6"/>
        <v>6720145.105358961</v>
      </c>
      <c r="K16" s="114">
        <f t="shared" si="6"/>
        <v>0</v>
      </c>
      <c r="L16" s="114">
        <f t="shared" si="6"/>
        <v>10264308.178817142</v>
      </c>
      <c r="M16" s="114">
        <f t="shared" si="6"/>
        <v>39876625.171998888</v>
      </c>
      <c r="N16" s="114">
        <f t="shared" si="6"/>
        <v>0</v>
      </c>
      <c r="O16" s="114">
        <f t="shared" si="6"/>
        <v>0</v>
      </c>
      <c r="P16" s="113">
        <f>SUM(I16:O16)</f>
        <v>56895600</v>
      </c>
    </row>
    <row r="17" spans="2:17" ht="15.75" thickBot="1" x14ac:dyDescent="0.3">
      <c r="B17" s="214" t="s">
        <v>161</v>
      </c>
      <c r="C17" s="215" t="s">
        <v>194</v>
      </c>
      <c r="D17" s="215" t="s">
        <v>195</v>
      </c>
      <c r="E17" s="102" t="s">
        <v>184</v>
      </c>
      <c r="F17" s="103">
        <v>47000000</v>
      </c>
      <c r="G17" s="104">
        <v>47001500</v>
      </c>
      <c r="H17" s="115"/>
      <c r="I17" s="107">
        <v>4521800</v>
      </c>
      <c r="J17" s="107">
        <v>12527300</v>
      </c>
      <c r="K17" s="107">
        <v>22756800</v>
      </c>
      <c r="L17" s="107">
        <v>17902500</v>
      </c>
      <c r="M17" s="107"/>
      <c r="N17" s="107"/>
      <c r="O17" s="107"/>
      <c r="P17" s="107">
        <f>SUM(I17:O17)</f>
        <v>57708400</v>
      </c>
    </row>
    <row r="18" spans="2:17" ht="15.75" thickBot="1" x14ac:dyDescent="0.3">
      <c r="B18" s="214"/>
      <c r="C18" s="215"/>
      <c r="D18" s="215"/>
      <c r="E18" s="90" t="s">
        <v>196</v>
      </c>
      <c r="F18" s="91"/>
      <c r="G18" s="92"/>
      <c r="H18" s="116"/>
      <c r="I18" s="108">
        <v>100000</v>
      </c>
      <c r="J18" s="108"/>
      <c r="K18" s="108">
        <v>882300</v>
      </c>
      <c r="L18" s="108">
        <v>845200</v>
      </c>
      <c r="M18" s="108"/>
      <c r="N18" s="108"/>
      <c r="O18" s="108"/>
      <c r="P18" s="108">
        <f t="shared" si="1"/>
        <v>1827500</v>
      </c>
    </row>
    <row r="19" spans="2:17" x14ac:dyDescent="0.25">
      <c r="B19" s="214"/>
      <c r="C19" s="215"/>
      <c r="D19" s="215"/>
      <c r="E19" s="90" t="s">
        <v>186</v>
      </c>
      <c r="F19" s="91">
        <v>10000000</v>
      </c>
      <c r="G19" s="92">
        <v>8646880.7400000002</v>
      </c>
      <c r="H19" s="116">
        <v>10000000</v>
      </c>
      <c r="I19" s="94">
        <f>(I18/$P18)*$H19</f>
        <v>547195.62243502052</v>
      </c>
      <c r="J19" s="94">
        <f t="shared" ref="J19:L19" si="7">(J18/$P18)*$H19</f>
        <v>0</v>
      </c>
      <c r="K19" s="94">
        <f t="shared" si="7"/>
        <v>4827906.9767441861</v>
      </c>
      <c r="L19" s="94">
        <f t="shared" si="7"/>
        <v>4624897.4008207936</v>
      </c>
      <c r="M19" s="108"/>
      <c r="N19" s="108"/>
      <c r="O19" s="108"/>
      <c r="P19" s="108">
        <f t="shared" si="1"/>
        <v>10000000</v>
      </c>
    </row>
    <row r="20" spans="2:17" ht="15.75" thickBot="1" x14ac:dyDescent="0.3">
      <c r="B20" s="225" t="s">
        <v>161</v>
      </c>
      <c r="C20" s="221"/>
      <c r="D20" s="222"/>
      <c r="E20" s="96" t="s">
        <v>190</v>
      </c>
      <c r="F20" s="97">
        <f>SUM(F17:F19)</f>
        <v>57000000</v>
      </c>
      <c r="G20" s="86">
        <f t="shared" ref="G20:O20" si="8">SUM(G17:G19)</f>
        <v>55648380.740000002</v>
      </c>
      <c r="H20" s="99">
        <f t="shared" si="8"/>
        <v>10000000</v>
      </c>
      <c r="I20" s="100">
        <f t="shared" si="8"/>
        <v>5168995.6224350203</v>
      </c>
      <c r="J20" s="100">
        <f t="shared" si="8"/>
        <v>12527300</v>
      </c>
      <c r="K20" s="101">
        <f t="shared" si="8"/>
        <v>28467006.976744186</v>
      </c>
      <c r="L20" s="101">
        <f t="shared" si="8"/>
        <v>23372597.400820792</v>
      </c>
      <c r="M20" s="101">
        <f t="shared" si="8"/>
        <v>0</v>
      </c>
      <c r="N20" s="101">
        <f t="shared" si="8"/>
        <v>0</v>
      </c>
      <c r="O20" s="101">
        <f t="shared" si="8"/>
        <v>0</v>
      </c>
      <c r="P20" s="100">
        <f t="shared" si="1"/>
        <v>69535900</v>
      </c>
    </row>
    <row r="21" spans="2:17" ht="15.75" thickBot="1" x14ac:dyDescent="0.3">
      <c r="B21" s="214" t="s">
        <v>162</v>
      </c>
      <c r="C21" s="215" t="s">
        <v>182</v>
      </c>
      <c r="D21" s="226" t="s">
        <v>197</v>
      </c>
      <c r="E21" s="102" t="s">
        <v>184</v>
      </c>
      <c r="F21" s="103">
        <v>36200000</v>
      </c>
      <c r="G21" s="104">
        <v>36213400</v>
      </c>
      <c r="H21" s="105"/>
      <c r="I21" s="106">
        <v>4009800</v>
      </c>
      <c r="J21" s="106"/>
      <c r="K21" s="106">
        <v>6709800</v>
      </c>
      <c r="L21" s="106">
        <v>25493800</v>
      </c>
      <c r="M21" s="106"/>
      <c r="N21" s="106"/>
      <c r="O21" s="106"/>
      <c r="P21" s="106">
        <f t="shared" si="1"/>
        <v>36213400</v>
      </c>
    </row>
    <row r="22" spans="2:17" ht="15.75" thickBot="1" x14ac:dyDescent="0.3">
      <c r="B22" s="214"/>
      <c r="C22" s="215"/>
      <c r="D22" s="226"/>
      <c r="E22" s="90" t="s">
        <v>186</v>
      </c>
      <c r="F22" s="91">
        <v>24200000</v>
      </c>
      <c r="G22" s="92">
        <v>24267318.73</v>
      </c>
      <c r="H22" s="93">
        <v>24200000</v>
      </c>
      <c r="I22" s="94">
        <f>(I21/$P21)*$H22</f>
        <v>2679592.6369796814</v>
      </c>
      <c r="J22" s="94">
        <f t="shared" ref="J22:L22" si="9">(J21/$P21)*$H22</f>
        <v>0</v>
      </c>
      <c r="K22" s="94">
        <f t="shared" si="9"/>
        <v>4483897.120955226</v>
      </c>
      <c r="L22" s="94">
        <f t="shared" si="9"/>
        <v>17036510.242065094</v>
      </c>
      <c r="M22" s="94"/>
      <c r="N22" s="94"/>
      <c r="O22" s="94"/>
      <c r="P22" s="94">
        <f t="shared" si="1"/>
        <v>24200000</v>
      </c>
    </row>
    <row r="23" spans="2:17" ht="15.75" thickBot="1" x14ac:dyDescent="0.3">
      <c r="B23" s="214"/>
      <c r="C23" s="215"/>
      <c r="D23" s="219" t="s">
        <v>198</v>
      </c>
      <c r="E23" s="90" t="s">
        <v>184</v>
      </c>
      <c r="F23" s="91">
        <v>37500000</v>
      </c>
      <c r="G23" s="92">
        <v>37555500</v>
      </c>
      <c r="H23" s="93"/>
      <c r="I23" s="94">
        <v>2630100</v>
      </c>
      <c r="J23" s="94"/>
      <c r="K23" s="94">
        <v>6719100</v>
      </c>
      <c r="L23" s="94">
        <v>28182000</v>
      </c>
      <c r="M23" s="94"/>
      <c r="N23" s="94"/>
      <c r="O23" s="94"/>
      <c r="P23" s="94">
        <f t="shared" si="1"/>
        <v>37531200</v>
      </c>
    </row>
    <row r="24" spans="2:17" ht="15.75" thickBot="1" x14ac:dyDescent="0.3">
      <c r="B24" s="214"/>
      <c r="C24" s="215"/>
      <c r="D24" s="219"/>
      <c r="E24" s="90" t="s">
        <v>186</v>
      </c>
      <c r="F24" s="91">
        <v>41000000</v>
      </c>
      <c r="G24" s="92">
        <v>31574566.399999999</v>
      </c>
      <c r="H24" s="93">
        <v>41000000</v>
      </c>
      <c r="I24" s="94">
        <f>(I23/$P23)*$H24</f>
        <v>2873185.5096559664</v>
      </c>
      <c r="J24" s="94">
        <f t="shared" ref="J24:L24" si="10">(J23/$P23)*$H24</f>
        <v>0</v>
      </c>
      <c r="K24" s="94">
        <f t="shared" si="10"/>
        <v>7340109.0292876326</v>
      </c>
      <c r="L24" s="94">
        <f t="shared" si="10"/>
        <v>30786705.4610564</v>
      </c>
      <c r="M24" s="94"/>
      <c r="N24" s="94"/>
      <c r="O24" s="94"/>
      <c r="P24" s="94">
        <f t="shared" si="1"/>
        <v>41000000</v>
      </c>
    </row>
    <row r="25" spans="2:17" ht="15.75" thickBot="1" x14ac:dyDescent="0.3">
      <c r="B25" s="214"/>
      <c r="C25" s="215"/>
      <c r="D25" s="219" t="s">
        <v>199</v>
      </c>
      <c r="E25" s="90" t="s">
        <v>184</v>
      </c>
      <c r="F25" s="91">
        <v>8000000</v>
      </c>
      <c r="G25" s="92">
        <v>8073400</v>
      </c>
      <c r="H25" s="93"/>
      <c r="I25" s="94">
        <v>543600</v>
      </c>
      <c r="J25" s="94"/>
      <c r="K25" s="94">
        <v>2528200</v>
      </c>
      <c r="L25" s="94">
        <v>4990600</v>
      </c>
      <c r="M25" s="94"/>
      <c r="N25" s="94"/>
      <c r="O25" s="94"/>
      <c r="P25" s="94">
        <f t="shared" si="1"/>
        <v>8062400</v>
      </c>
    </row>
    <row r="26" spans="2:17" ht="15.75" thickBot="1" x14ac:dyDescent="0.3">
      <c r="B26" s="214"/>
      <c r="C26" s="215"/>
      <c r="D26" s="219"/>
      <c r="E26" s="90" t="s">
        <v>186</v>
      </c>
      <c r="F26" s="91">
        <v>0</v>
      </c>
      <c r="G26" s="92">
        <v>681496</v>
      </c>
      <c r="H26" s="93">
        <v>0</v>
      </c>
      <c r="I26" s="94">
        <f>(I25/$P25)*$H26</f>
        <v>0</v>
      </c>
      <c r="J26" s="94">
        <f t="shared" ref="J26:L26" si="11">(J25/$P25)*$H26</f>
        <v>0</v>
      </c>
      <c r="K26" s="94">
        <f t="shared" si="11"/>
        <v>0</v>
      </c>
      <c r="L26" s="94">
        <f t="shared" si="11"/>
        <v>0</v>
      </c>
      <c r="M26" s="94"/>
      <c r="N26" s="94"/>
      <c r="O26" s="94"/>
      <c r="P26" s="94">
        <f t="shared" si="1"/>
        <v>0</v>
      </c>
    </row>
    <row r="27" spans="2:17" ht="15.75" thickBot="1" x14ac:dyDescent="0.3">
      <c r="B27" s="214"/>
      <c r="C27" s="215"/>
      <c r="D27" s="95" t="s">
        <v>200</v>
      </c>
      <c r="E27" s="90" t="s">
        <v>186</v>
      </c>
      <c r="F27" s="91">
        <v>4600000</v>
      </c>
      <c r="G27" s="92">
        <v>4000000</v>
      </c>
      <c r="H27" s="93">
        <v>4600000</v>
      </c>
      <c r="I27" s="94">
        <f>(I25/$P25)*$H$27</f>
        <v>310150.8235761064</v>
      </c>
      <c r="J27" s="94">
        <f t="shared" ref="J27:L27" si="12">(J25/$P25)*$H$27</f>
        <v>0</v>
      </c>
      <c r="K27" s="94">
        <f t="shared" si="12"/>
        <v>1442463.7824965271</v>
      </c>
      <c r="L27" s="94">
        <f t="shared" si="12"/>
        <v>2847385.3939273665</v>
      </c>
      <c r="M27" s="94"/>
      <c r="N27" s="94"/>
      <c r="O27" s="94"/>
      <c r="P27" s="94">
        <f t="shared" si="1"/>
        <v>4600000</v>
      </c>
    </row>
    <row r="28" spans="2:17" ht="15.75" thickBot="1" x14ac:dyDescent="0.3">
      <c r="B28" s="214"/>
      <c r="C28" s="215"/>
      <c r="D28" s="95" t="s">
        <v>201</v>
      </c>
      <c r="E28" s="90" t="s">
        <v>186</v>
      </c>
      <c r="F28" s="91">
        <v>4700000</v>
      </c>
      <c r="G28" s="92">
        <v>4000000</v>
      </c>
      <c r="H28" s="93">
        <v>4700000</v>
      </c>
      <c r="I28" s="117">
        <f>(I25/$P25)*$H$28</f>
        <v>316893.23278428259</v>
      </c>
      <c r="J28" s="117">
        <f t="shared" ref="J28:L28" si="13">(J25/$P25)*$H$28</f>
        <v>0</v>
      </c>
      <c r="K28" s="117">
        <f t="shared" si="13"/>
        <v>1473821.690811669</v>
      </c>
      <c r="L28" s="117">
        <f t="shared" si="13"/>
        <v>2909285.0764040486</v>
      </c>
      <c r="M28" s="94"/>
      <c r="N28" s="94"/>
      <c r="O28" s="94"/>
      <c r="P28" s="94">
        <f t="shared" si="1"/>
        <v>4700000</v>
      </c>
    </row>
    <row r="29" spans="2:17" ht="15.75" thickBot="1" x14ac:dyDescent="0.3">
      <c r="B29" s="214"/>
      <c r="C29" s="215"/>
      <c r="D29" s="95" t="s">
        <v>202</v>
      </c>
      <c r="E29" s="90" t="s">
        <v>186</v>
      </c>
      <c r="F29" s="91"/>
      <c r="G29" s="92">
        <v>6000000</v>
      </c>
      <c r="H29" s="93">
        <v>6000000</v>
      </c>
      <c r="I29" s="117">
        <f>(I25/$P25)*$H$29</f>
        <v>404544.55249057355</v>
      </c>
      <c r="J29" s="117">
        <f t="shared" ref="J29:L29" si="14">(J25/$P25)*$H$29</f>
        <v>0</v>
      </c>
      <c r="K29" s="117">
        <f t="shared" si="14"/>
        <v>1881474.4989085135</v>
      </c>
      <c r="L29" s="117">
        <f t="shared" si="14"/>
        <v>3713980.9486009129</v>
      </c>
      <c r="M29" s="94"/>
      <c r="N29" s="94"/>
      <c r="O29" s="94"/>
      <c r="P29" s="94">
        <f t="shared" si="1"/>
        <v>6000000</v>
      </c>
    </row>
    <row r="30" spans="2:17" x14ac:dyDescent="0.25">
      <c r="B30" s="214"/>
      <c r="C30" s="215"/>
      <c r="D30" s="95" t="s">
        <v>203</v>
      </c>
      <c r="E30" s="118" t="s">
        <v>186</v>
      </c>
      <c r="F30" s="91"/>
      <c r="G30" s="92"/>
      <c r="H30" s="119"/>
      <c r="I30" s="120"/>
      <c r="J30" s="120"/>
      <c r="K30" s="120"/>
      <c r="L30" s="120"/>
      <c r="M30" s="120"/>
      <c r="N30" s="120"/>
      <c r="O30" s="120"/>
      <c r="P30" s="94">
        <f t="shared" si="1"/>
        <v>0</v>
      </c>
    </row>
    <row r="31" spans="2:17" ht="15.75" thickBot="1" x14ac:dyDescent="0.3">
      <c r="B31" s="227" t="s">
        <v>162</v>
      </c>
      <c r="C31" s="228"/>
      <c r="D31" s="229"/>
      <c r="E31" s="96" t="s">
        <v>190</v>
      </c>
      <c r="F31" s="85">
        <f t="shared" ref="F31:O31" si="15">SUM(F21:F30)</f>
        <v>156200000</v>
      </c>
      <c r="G31" s="86">
        <f t="shared" si="15"/>
        <v>152365681.13</v>
      </c>
      <c r="H31" s="121">
        <f t="shared" si="15"/>
        <v>80500000</v>
      </c>
      <c r="I31" s="122">
        <f t="shared" si="15"/>
        <v>13767866.755486609</v>
      </c>
      <c r="J31" s="122">
        <f t="shared" si="15"/>
        <v>0</v>
      </c>
      <c r="K31" s="101">
        <f t="shared" si="15"/>
        <v>32578866.122459564</v>
      </c>
      <c r="L31" s="101">
        <f t="shared" si="15"/>
        <v>115960267.12205383</v>
      </c>
      <c r="M31" s="101">
        <f t="shared" si="15"/>
        <v>0</v>
      </c>
      <c r="N31" s="101">
        <f t="shared" si="15"/>
        <v>0</v>
      </c>
      <c r="O31" s="101">
        <f t="shared" si="15"/>
        <v>0</v>
      </c>
      <c r="P31" s="100">
        <f>SUM(I31:O31)</f>
        <v>162307000</v>
      </c>
    </row>
    <row r="32" spans="2:17" ht="15.75" thickBot="1" x14ac:dyDescent="0.3">
      <c r="B32" s="217" t="s">
        <v>163</v>
      </c>
      <c r="C32" s="215" t="s">
        <v>182</v>
      </c>
      <c r="D32" s="215" t="s">
        <v>204</v>
      </c>
      <c r="E32" s="102" t="s">
        <v>184</v>
      </c>
      <c r="F32" s="103">
        <v>12000000</v>
      </c>
      <c r="G32" s="104">
        <v>11922900</v>
      </c>
      <c r="H32" s="123"/>
      <c r="I32" s="106">
        <v>3828100</v>
      </c>
      <c r="J32" s="106"/>
      <c r="K32" s="106">
        <v>3156900</v>
      </c>
      <c r="L32" s="106">
        <v>5807000</v>
      </c>
      <c r="M32" s="106"/>
      <c r="N32" s="124"/>
      <c r="O32" s="124"/>
      <c r="P32" s="106">
        <f>SUM(I32:O32)</f>
        <v>12792000</v>
      </c>
      <c r="Q32" t="s">
        <v>205</v>
      </c>
    </row>
    <row r="33" spans="2:16" x14ac:dyDescent="0.25">
      <c r="B33" s="217"/>
      <c r="C33" s="215"/>
      <c r="D33" s="215"/>
      <c r="E33" s="118" t="s">
        <v>186</v>
      </c>
      <c r="F33" s="91">
        <v>29100000</v>
      </c>
      <c r="G33" s="92">
        <v>25096955</v>
      </c>
      <c r="H33" s="125">
        <f>F33</f>
        <v>29100000</v>
      </c>
      <c r="I33" s="94">
        <f>(I32/$P32)*$H$33</f>
        <v>8708388.836772982</v>
      </c>
      <c r="J33" s="94">
        <f t="shared" ref="J33:L33" si="16">(J32/$P32)*$H$33</f>
        <v>0</v>
      </c>
      <c r="K33" s="94">
        <f t="shared" si="16"/>
        <v>7181503.2833020641</v>
      </c>
      <c r="L33" s="94">
        <f t="shared" si="16"/>
        <v>13210107.879924953</v>
      </c>
      <c r="M33" s="120"/>
      <c r="N33" s="126"/>
      <c r="O33" s="126"/>
      <c r="P33" s="94">
        <f t="shared" si="1"/>
        <v>29100000</v>
      </c>
    </row>
    <row r="34" spans="2:16" ht="15.75" thickBot="1" x14ac:dyDescent="0.3">
      <c r="B34" s="220" t="s">
        <v>163</v>
      </c>
      <c r="C34" s="221"/>
      <c r="D34" s="222"/>
      <c r="E34" s="127" t="s">
        <v>190</v>
      </c>
      <c r="F34" s="128">
        <f>SUM(F32:F33)</f>
        <v>41100000</v>
      </c>
      <c r="G34" s="98">
        <f t="shared" ref="G34:O34" si="17">SUM(G32:G33)</f>
        <v>37019855</v>
      </c>
      <c r="H34" s="129">
        <f t="shared" si="17"/>
        <v>29100000</v>
      </c>
      <c r="I34" s="100">
        <f t="shared" si="17"/>
        <v>12536488.836772982</v>
      </c>
      <c r="J34" s="100">
        <f t="shared" si="17"/>
        <v>0</v>
      </c>
      <c r="K34" s="101">
        <f t="shared" si="17"/>
        <v>10338403.283302065</v>
      </c>
      <c r="L34" s="101">
        <f>SUM(L32:L33)</f>
        <v>19017107.879924953</v>
      </c>
      <c r="M34" s="101">
        <f t="shared" si="17"/>
        <v>0</v>
      </c>
      <c r="N34" s="130">
        <f t="shared" si="17"/>
        <v>0</v>
      </c>
      <c r="O34" s="130">
        <f t="shared" si="17"/>
        <v>0</v>
      </c>
      <c r="P34" s="100">
        <f t="shared" si="1"/>
        <v>41892000</v>
      </c>
    </row>
    <row r="35" spans="2:16" ht="15.75" thickBot="1" x14ac:dyDescent="0.3">
      <c r="B35" s="214" t="s">
        <v>164</v>
      </c>
      <c r="C35" s="215" t="s">
        <v>182</v>
      </c>
      <c r="D35" s="215" t="s">
        <v>206</v>
      </c>
      <c r="E35" s="131" t="s">
        <v>184</v>
      </c>
      <c r="F35" s="132">
        <v>1400000</v>
      </c>
      <c r="G35" s="133"/>
      <c r="H35" s="134"/>
      <c r="I35" s="135"/>
      <c r="J35" s="135"/>
      <c r="K35" s="135"/>
      <c r="L35" s="135"/>
      <c r="M35" s="135"/>
      <c r="N35" s="124"/>
      <c r="O35" s="124"/>
      <c r="P35" s="124">
        <f t="shared" si="1"/>
        <v>0</v>
      </c>
    </row>
    <row r="36" spans="2:16" ht="15.75" thickBot="1" x14ac:dyDescent="0.3">
      <c r="B36" s="214"/>
      <c r="C36" s="215"/>
      <c r="D36" s="215"/>
      <c r="E36" s="136" t="s">
        <v>186</v>
      </c>
      <c r="F36" s="137">
        <v>2700000</v>
      </c>
      <c r="G36" s="92">
        <v>2700000</v>
      </c>
      <c r="H36" s="138">
        <f>F36</f>
        <v>2700000</v>
      </c>
      <c r="I36" s="94">
        <f>(I37/$P37)*$H$36</f>
        <v>879616.72473867587</v>
      </c>
      <c r="J36" s="94">
        <f t="shared" ref="J36:M36" si="18">(J37/$P37)*$H$36</f>
        <v>309277.00348432054</v>
      </c>
      <c r="K36" s="94">
        <f t="shared" si="18"/>
        <v>0</v>
      </c>
      <c r="L36" s="94">
        <f t="shared" si="18"/>
        <v>99956.445993031361</v>
      </c>
      <c r="M36" s="94">
        <f t="shared" si="18"/>
        <v>1411149.8257839722</v>
      </c>
      <c r="N36" s="94"/>
      <c r="O36" s="117"/>
      <c r="P36" s="94">
        <f t="shared" si="1"/>
        <v>2700000</v>
      </c>
    </row>
    <row r="37" spans="2:16" ht="15.75" thickBot="1" x14ac:dyDescent="0.3">
      <c r="B37" s="214"/>
      <c r="C37" s="215"/>
      <c r="D37" s="219" t="s">
        <v>207</v>
      </c>
      <c r="E37" s="136" t="s">
        <v>184</v>
      </c>
      <c r="F37" s="139">
        <v>21200000</v>
      </c>
      <c r="G37" s="92">
        <v>231800</v>
      </c>
      <c r="H37" s="140"/>
      <c r="I37" s="94">
        <v>74800</v>
      </c>
      <c r="J37" s="94">
        <v>26300</v>
      </c>
      <c r="K37" s="94"/>
      <c r="L37" s="94">
        <v>8500</v>
      </c>
      <c r="M37" s="94">
        <v>120000</v>
      </c>
      <c r="N37" s="94"/>
      <c r="O37" s="117"/>
      <c r="P37" s="141">
        <f t="shared" si="1"/>
        <v>229600</v>
      </c>
    </row>
    <row r="38" spans="2:16" ht="15.75" thickBot="1" x14ac:dyDescent="0.3">
      <c r="B38" s="214"/>
      <c r="C38" s="215"/>
      <c r="D38" s="219"/>
      <c r="E38" s="136" t="s">
        <v>186</v>
      </c>
      <c r="F38" s="137">
        <v>400000</v>
      </c>
      <c r="G38" s="92">
        <v>21444136.719999999</v>
      </c>
      <c r="H38" s="138">
        <f>F38</f>
        <v>400000</v>
      </c>
      <c r="I38" s="94">
        <f>(I39/$P39)*$H38</f>
        <v>88822.652757078991</v>
      </c>
      <c r="J38" s="94">
        <f t="shared" ref="J38:M38" si="19">(J39/$P39)*$H38</f>
        <v>31475.409836065577</v>
      </c>
      <c r="K38" s="94">
        <f t="shared" si="19"/>
        <v>0</v>
      </c>
      <c r="L38" s="94">
        <f t="shared" si="19"/>
        <v>14187.779433681071</v>
      </c>
      <c r="M38" s="94">
        <f t="shared" si="19"/>
        <v>265514.15797317435</v>
      </c>
      <c r="N38" s="94"/>
      <c r="O38" s="117"/>
      <c r="P38" s="94">
        <f>SUM(I38:O38)</f>
        <v>400000</v>
      </c>
    </row>
    <row r="39" spans="2:16" ht="15.75" thickBot="1" x14ac:dyDescent="0.3">
      <c r="B39" s="214"/>
      <c r="C39" s="215"/>
      <c r="D39" s="219" t="s">
        <v>208</v>
      </c>
      <c r="E39" s="136" t="s">
        <v>184</v>
      </c>
      <c r="F39" s="139">
        <v>14200000</v>
      </c>
      <c r="G39" s="92">
        <v>232100</v>
      </c>
      <c r="H39" s="140"/>
      <c r="I39" s="94">
        <v>74500</v>
      </c>
      <c r="J39" s="94">
        <v>26400</v>
      </c>
      <c r="K39" s="94"/>
      <c r="L39" s="94">
        <v>11900</v>
      </c>
      <c r="M39" s="94">
        <v>222700</v>
      </c>
      <c r="N39" s="94"/>
      <c r="O39" s="117"/>
      <c r="P39" s="141">
        <f t="shared" si="1"/>
        <v>335500</v>
      </c>
    </row>
    <row r="40" spans="2:16" ht="15.75" thickBot="1" x14ac:dyDescent="0.3">
      <c r="B40" s="214"/>
      <c r="C40" s="215"/>
      <c r="D40" s="219"/>
      <c r="E40" s="136" t="s">
        <v>186</v>
      </c>
      <c r="F40" s="137">
        <v>1400000</v>
      </c>
      <c r="G40" s="92">
        <v>14179159.32</v>
      </c>
      <c r="H40" s="138">
        <f>F40</f>
        <v>1400000</v>
      </c>
      <c r="I40" s="94">
        <f>(I39/$P39)*$H40</f>
        <v>310879.28464977647</v>
      </c>
      <c r="J40" s="94">
        <f t="shared" ref="J40:M40" si="20">(J39/$P39)*$H40</f>
        <v>110163.93442622952</v>
      </c>
      <c r="K40" s="94">
        <f t="shared" si="20"/>
        <v>0</v>
      </c>
      <c r="L40" s="94">
        <f t="shared" si="20"/>
        <v>49657.228017883754</v>
      </c>
      <c r="M40" s="94">
        <f t="shared" si="20"/>
        <v>929299.55290611018</v>
      </c>
      <c r="N40" s="94"/>
      <c r="O40" s="117"/>
      <c r="P40" s="94">
        <f t="shared" si="1"/>
        <v>1400000</v>
      </c>
    </row>
    <row r="41" spans="2:16" ht="15.75" thickBot="1" x14ac:dyDescent="0.3">
      <c r="B41" s="214"/>
      <c r="C41" s="215"/>
      <c r="D41" s="219" t="s">
        <v>209</v>
      </c>
      <c r="E41" s="136" t="s">
        <v>184</v>
      </c>
      <c r="F41" s="139">
        <v>38500000</v>
      </c>
      <c r="G41" s="92"/>
      <c r="H41" s="140"/>
      <c r="I41" s="94">
        <v>76000</v>
      </c>
      <c r="J41" s="94">
        <v>27900</v>
      </c>
      <c r="K41" s="94">
        <v>5200</v>
      </c>
      <c r="L41" s="94">
        <v>21800</v>
      </c>
      <c r="M41" s="94">
        <v>151000</v>
      </c>
      <c r="N41" s="94"/>
      <c r="O41" s="117"/>
      <c r="P41" s="141">
        <f t="shared" si="1"/>
        <v>281900</v>
      </c>
    </row>
    <row r="42" spans="2:16" ht="15.75" thickBot="1" x14ac:dyDescent="0.3">
      <c r="B42" s="214"/>
      <c r="C42" s="215"/>
      <c r="D42" s="219"/>
      <c r="E42" s="136" t="s">
        <v>186</v>
      </c>
      <c r="F42" s="137">
        <v>1100000</v>
      </c>
      <c r="G42" s="92">
        <v>39579844.140000001</v>
      </c>
      <c r="H42" s="138">
        <f>F42</f>
        <v>1100000</v>
      </c>
      <c r="I42" s="94">
        <f>(I41/$P41)*$H42</f>
        <v>296559.06349769421</v>
      </c>
      <c r="J42" s="94">
        <f t="shared" ref="J42:M42" si="21">(J41/$P41)*$H42</f>
        <v>108868.39304717985</v>
      </c>
      <c r="K42" s="94">
        <f t="shared" si="21"/>
        <v>20290.883291947499</v>
      </c>
      <c r="L42" s="94">
        <f t="shared" si="21"/>
        <v>85065.626108549128</v>
      </c>
      <c r="M42" s="94">
        <f t="shared" si="21"/>
        <v>589216.03405462927</v>
      </c>
      <c r="N42" s="94"/>
      <c r="O42" s="117"/>
      <c r="P42" s="94">
        <f t="shared" si="1"/>
        <v>1100000</v>
      </c>
    </row>
    <row r="43" spans="2:16" ht="15.75" thickBot="1" x14ac:dyDescent="0.3">
      <c r="B43" s="214"/>
      <c r="C43" s="215"/>
      <c r="D43" s="219" t="s">
        <v>210</v>
      </c>
      <c r="E43" s="136" t="s">
        <v>184</v>
      </c>
      <c r="F43" s="137">
        <v>14000000</v>
      </c>
      <c r="G43" s="92"/>
      <c r="H43" s="138"/>
      <c r="I43" s="94"/>
      <c r="J43" s="94"/>
      <c r="K43" s="94"/>
      <c r="L43" s="94"/>
      <c r="M43" s="94"/>
      <c r="N43" s="94"/>
      <c r="O43" s="117"/>
      <c r="P43" s="94">
        <f t="shared" si="1"/>
        <v>0</v>
      </c>
    </row>
    <row r="44" spans="2:16" ht="15.75" thickBot="1" x14ac:dyDescent="0.3">
      <c r="B44" s="214"/>
      <c r="C44" s="215"/>
      <c r="D44" s="219"/>
      <c r="E44" s="136" t="s">
        <v>186</v>
      </c>
      <c r="F44" s="137"/>
      <c r="G44" s="92">
        <v>14000000</v>
      </c>
      <c r="H44" s="138">
        <f>G44</f>
        <v>14000000</v>
      </c>
      <c r="I44" s="94">
        <f>(I42/$P42)*$H44</f>
        <v>3774388.0808797446</v>
      </c>
      <c r="J44" s="94">
        <f t="shared" ref="J44:M44" si="22">(J42/$P42)*$H44</f>
        <v>1385597.7296913799</v>
      </c>
      <c r="K44" s="94">
        <f t="shared" si="22"/>
        <v>258247.60553387727</v>
      </c>
      <c r="L44" s="94">
        <f t="shared" si="22"/>
        <v>1082653.423199716</v>
      </c>
      <c r="M44" s="94">
        <f t="shared" si="22"/>
        <v>7499113.1606952818</v>
      </c>
      <c r="N44" s="94"/>
      <c r="O44" s="117"/>
      <c r="P44" s="94">
        <f t="shared" si="1"/>
        <v>14000000</v>
      </c>
    </row>
    <row r="45" spans="2:16" ht="15.75" thickBot="1" x14ac:dyDescent="0.3">
      <c r="B45" s="214"/>
      <c r="C45" s="215"/>
      <c r="D45" s="219" t="s">
        <v>211</v>
      </c>
      <c r="E45" s="136" t="s">
        <v>184</v>
      </c>
      <c r="F45" s="137"/>
      <c r="G45" s="92"/>
      <c r="H45" s="138"/>
      <c r="I45" s="94"/>
      <c r="J45" s="94"/>
      <c r="K45" s="94"/>
      <c r="L45" s="94"/>
      <c r="M45" s="94"/>
      <c r="N45" s="94"/>
      <c r="O45" s="117"/>
      <c r="P45" s="94">
        <f t="shared" si="1"/>
        <v>0</v>
      </c>
    </row>
    <row r="46" spans="2:16" ht="15.75" thickBot="1" x14ac:dyDescent="0.3">
      <c r="B46" s="214"/>
      <c r="C46" s="215"/>
      <c r="D46" s="219"/>
      <c r="E46" s="136" t="s">
        <v>186</v>
      </c>
      <c r="F46" s="137">
        <v>2500000</v>
      </c>
      <c r="G46" s="92">
        <v>2533222.46</v>
      </c>
      <c r="H46" s="138">
        <f>F46</f>
        <v>2500000</v>
      </c>
      <c r="I46" s="94">
        <f>(I44/$P44)*$H46</f>
        <v>673997.87158566876</v>
      </c>
      <c r="J46" s="94">
        <f t="shared" ref="J46:M46" si="23">(J44/$P44)*$H46</f>
        <v>247428.16601631785</v>
      </c>
      <c r="K46" s="94">
        <f t="shared" si="23"/>
        <v>46115.643845335224</v>
      </c>
      <c r="L46" s="94">
        <f t="shared" si="23"/>
        <v>193330.96842852069</v>
      </c>
      <c r="M46" s="94">
        <f t="shared" si="23"/>
        <v>1339127.3501241575</v>
      </c>
      <c r="N46" s="94"/>
      <c r="O46" s="117"/>
      <c r="P46" s="94">
        <f t="shared" si="1"/>
        <v>2500000</v>
      </c>
    </row>
    <row r="47" spans="2:16" ht="15.75" thickBot="1" x14ac:dyDescent="0.3">
      <c r="B47" s="214"/>
      <c r="C47" s="215"/>
      <c r="D47" s="219" t="s">
        <v>212</v>
      </c>
      <c r="E47" s="136" t="s">
        <v>184</v>
      </c>
      <c r="F47" s="142">
        <v>21300000</v>
      </c>
      <c r="G47" s="92">
        <v>294400</v>
      </c>
      <c r="H47" s="140"/>
      <c r="I47" s="94">
        <v>76300</v>
      </c>
      <c r="J47" s="94">
        <v>28200</v>
      </c>
      <c r="K47" s="94">
        <v>1800</v>
      </c>
      <c r="L47" s="94">
        <v>10600</v>
      </c>
      <c r="M47" s="94">
        <v>176000</v>
      </c>
      <c r="N47" s="94"/>
      <c r="O47" s="117"/>
      <c r="P47" s="141">
        <f t="shared" si="1"/>
        <v>292900</v>
      </c>
    </row>
    <row r="48" spans="2:16" ht="15.75" thickBot="1" x14ac:dyDescent="0.3">
      <c r="B48" s="214"/>
      <c r="C48" s="215"/>
      <c r="D48" s="219"/>
      <c r="E48" s="136" t="s">
        <v>186</v>
      </c>
      <c r="F48" s="143"/>
      <c r="G48" s="92">
        <v>21000000</v>
      </c>
      <c r="H48" s="138">
        <f>G48</f>
        <v>21000000</v>
      </c>
      <c r="I48" s="94">
        <f>(I47/$P47)*$H48</f>
        <v>5470467.7364288149</v>
      </c>
      <c r="J48" s="94">
        <f t="shared" ref="J48:M48" si="24">(J47/$P47)*$H48</f>
        <v>2021850.4609081598</v>
      </c>
      <c r="K48" s="94">
        <f t="shared" si="24"/>
        <v>129054.28473881872</v>
      </c>
      <c r="L48" s="94">
        <f t="shared" si="24"/>
        <v>759986.34346193238</v>
      </c>
      <c r="M48" s="94">
        <f t="shared" si="24"/>
        <v>12618641.174462274</v>
      </c>
      <c r="N48" s="94"/>
      <c r="O48" s="117"/>
      <c r="P48" s="94">
        <f t="shared" si="1"/>
        <v>21000000</v>
      </c>
    </row>
    <row r="49" spans="2:16" ht="15.75" thickBot="1" x14ac:dyDescent="0.3">
      <c r="B49" s="214"/>
      <c r="C49" s="215"/>
      <c r="D49" s="219" t="s">
        <v>213</v>
      </c>
      <c r="E49" s="136" t="s">
        <v>184</v>
      </c>
      <c r="F49" s="137">
        <v>38500000</v>
      </c>
      <c r="G49" s="92"/>
      <c r="H49" s="138"/>
      <c r="I49" s="94"/>
      <c r="J49" s="94"/>
      <c r="K49" s="94"/>
      <c r="L49" s="94"/>
      <c r="M49" s="94"/>
      <c r="N49" s="94"/>
      <c r="O49" s="94"/>
      <c r="P49" s="94">
        <f t="shared" si="1"/>
        <v>0</v>
      </c>
    </row>
    <row r="50" spans="2:16" ht="15.75" thickBot="1" x14ac:dyDescent="0.3">
      <c r="B50" s="230"/>
      <c r="C50" s="223"/>
      <c r="D50" s="219"/>
      <c r="E50" s="144" t="s">
        <v>186</v>
      </c>
      <c r="F50" s="145"/>
      <c r="G50" s="146">
        <v>38500000</v>
      </c>
      <c r="H50" s="147">
        <f>G50</f>
        <v>38500000</v>
      </c>
      <c r="I50" s="148">
        <f>(I48/$P48)*$H50</f>
        <v>10029190.850119494</v>
      </c>
      <c r="J50" s="148">
        <f t="shared" ref="J50:M50" si="25">(J48/$P48)*$H50</f>
        <v>3706725.8449982931</v>
      </c>
      <c r="K50" s="148">
        <f t="shared" si="25"/>
        <v>236599.52202116765</v>
      </c>
      <c r="L50" s="148">
        <f t="shared" si="25"/>
        <v>1393308.2963468761</v>
      </c>
      <c r="M50" s="148">
        <f t="shared" si="25"/>
        <v>23134175.48651417</v>
      </c>
      <c r="N50" s="148">
        <v>40000000</v>
      </c>
      <c r="O50" s="148">
        <v>47000000</v>
      </c>
      <c r="P50" s="148">
        <f>SUM(I50:O50)</f>
        <v>125500000</v>
      </c>
    </row>
    <row r="51" spans="2:16" ht="15.75" thickBot="1" x14ac:dyDescent="0.3">
      <c r="B51" s="225" t="s">
        <v>164</v>
      </c>
      <c r="C51" s="221"/>
      <c r="D51" s="222"/>
      <c r="E51" s="149" t="s">
        <v>190</v>
      </c>
      <c r="F51" s="150">
        <f>SUM(F35:F49)</f>
        <v>157200000</v>
      </c>
      <c r="G51" s="151">
        <f t="shared" ref="G51" si="26">SUM(G35:G49)</f>
        <v>116194662.64</v>
      </c>
      <c r="H51" s="152">
        <f>SUM(H35:H50)</f>
        <v>81600000</v>
      </c>
      <c r="I51" s="153">
        <f t="shared" ref="I51:O51" si="27">SUM(I35:I50)</f>
        <v>21825522.264656946</v>
      </c>
      <c r="J51" s="153">
        <f t="shared" si="27"/>
        <v>8030186.9424079452</v>
      </c>
      <c r="K51" s="154">
        <f t="shared" si="27"/>
        <v>697307.93943114637</v>
      </c>
      <c r="L51" s="154">
        <f t="shared" si="27"/>
        <v>3730946.1109901909</v>
      </c>
      <c r="M51" s="154">
        <f t="shared" si="27"/>
        <v>48455936.742513768</v>
      </c>
      <c r="N51" s="154">
        <f t="shared" si="27"/>
        <v>40000000</v>
      </c>
      <c r="O51" s="154">
        <f t="shared" si="27"/>
        <v>47000000</v>
      </c>
      <c r="P51" s="153">
        <f>SUM(I51:O51)</f>
        <v>169739900</v>
      </c>
    </row>
    <row r="52" spans="2:16" ht="15.75" thickBot="1" x14ac:dyDescent="0.3">
      <c r="B52" s="155" t="s">
        <v>1</v>
      </c>
      <c r="C52" s="79"/>
      <c r="D52" s="79"/>
      <c r="E52" s="156"/>
      <c r="F52" s="157">
        <v>1081900000</v>
      </c>
      <c r="G52" s="158">
        <v>588668224.57999992</v>
      </c>
      <c r="H52" s="159">
        <v>148900000</v>
      </c>
      <c r="I52" s="160">
        <v>49011000</v>
      </c>
      <c r="J52" s="160">
        <v>38716100</v>
      </c>
      <c r="K52" s="160">
        <v>109795500</v>
      </c>
      <c r="L52" s="160">
        <v>259978300</v>
      </c>
      <c r="M52" s="160">
        <v>206986600</v>
      </c>
      <c r="N52" s="160">
        <v>131858500</v>
      </c>
      <c r="O52" s="160">
        <v>50202300</v>
      </c>
      <c r="P52" s="160">
        <f t="shared" ref="P52" si="28">SUM(I52:N52)</f>
        <v>796346000</v>
      </c>
    </row>
    <row r="54" spans="2:16" ht="15.75" thickBot="1" x14ac:dyDescent="0.3"/>
    <row r="55" spans="2:16" ht="15.75" thickBot="1" x14ac:dyDescent="0.3">
      <c r="I55" s="83">
        <v>2023</v>
      </c>
      <c r="J55" s="83">
        <v>2024</v>
      </c>
      <c r="K55" s="83">
        <v>2025</v>
      </c>
      <c r="L55" s="83">
        <v>2026</v>
      </c>
      <c r="M55" s="83">
        <v>2027</v>
      </c>
      <c r="N55" s="83">
        <v>2028</v>
      </c>
      <c r="O55" s="83">
        <v>2029</v>
      </c>
      <c r="P55" s="79" t="s">
        <v>179</v>
      </c>
    </row>
    <row r="56" spans="2:16" x14ac:dyDescent="0.25">
      <c r="H56" t="str">
        <f>B12</f>
        <v>Marion-Fairhaven</v>
      </c>
      <c r="I56" s="161">
        <f>I12</f>
        <v>3763787.2312749317</v>
      </c>
      <c r="J56" s="161">
        <f t="shared" ref="J56:O56" si="29">J12</f>
        <v>4975884.7387996819</v>
      </c>
      <c r="K56" s="162">
        <f t="shared" si="29"/>
        <v>15682233.232786749</v>
      </c>
      <c r="L56" s="162">
        <f t="shared" si="29"/>
        <v>14337114.732926197</v>
      </c>
      <c r="M56" s="162">
        <f t="shared" si="29"/>
        <v>43416419.286713861</v>
      </c>
      <c r="N56" s="162">
        <f t="shared" si="29"/>
        <v>45633660.777498581</v>
      </c>
      <c r="O56" s="162">
        <f t="shared" si="29"/>
        <v>0</v>
      </c>
      <c r="P56" s="161">
        <f>SUM(I56:O56)</f>
        <v>127809100</v>
      </c>
    </row>
    <row r="57" spans="2:16" x14ac:dyDescent="0.25">
      <c r="H57" t="str">
        <f>B16</f>
        <v>Dartmouth- Westport</v>
      </c>
      <c r="I57" s="161">
        <f>I16</f>
        <v>34521.543825008484</v>
      </c>
      <c r="J57" s="161">
        <f t="shared" ref="J57:O57" si="30">J16</f>
        <v>6720145.105358961</v>
      </c>
      <c r="K57" s="162">
        <f t="shared" si="30"/>
        <v>0</v>
      </c>
      <c r="L57" s="162">
        <f t="shared" si="30"/>
        <v>10264308.178817142</v>
      </c>
      <c r="M57" s="162">
        <f t="shared" si="30"/>
        <v>39876625.171998888</v>
      </c>
      <c r="N57" s="162">
        <f t="shared" si="30"/>
        <v>0</v>
      </c>
      <c r="O57" s="162">
        <f t="shared" si="30"/>
        <v>0</v>
      </c>
      <c r="P57" s="161">
        <f t="shared" ref="P57:P61" si="31">SUM(I57:O57)</f>
        <v>56895600</v>
      </c>
    </row>
    <row r="58" spans="2:16" x14ac:dyDescent="0.25">
      <c r="H58" t="str">
        <f>B20</f>
        <v>Freetown</v>
      </c>
      <c r="I58" s="161">
        <f>I20</f>
        <v>5168995.6224350203</v>
      </c>
      <c r="J58" s="161">
        <f t="shared" ref="J58:O58" si="32">J20</f>
        <v>12527300</v>
      </c>
      <c r="K58" s="162">
        <f t="shared" si="32"/>
        <v>28467006.976744186</v>
      </c>
      <c r="L58" s="162">
        <f t="shared" si="32"/>
        <v>23372597.400820792</v>
      </c>
      <c r="M58" s="162">
        <f t="shared" si="32"/>
        <v>0</v>
      </c>
      <c r="N58" s="162">
        <f t="shared" si="32"/>
        <v>0</v>
      </c>
      <c r="O58" s="162">
        <f t="shared" si="32"/>
        <v>0</v>
      </c>
      <c r="P58" s="161">
        <f t="shared" si="31"/>
        <v>69535900</v>
      </c>
    </row>
    <row r="59" spans="2:16" x14ac:dyDescent="0.25">
      <c r="H59" t="str">
        <f>B31</f>
        <v>Plymouth</v>
      </c>
      <c r="I59" s="161">
        <f>I31</f>
        <v>13767866.755486609</v>
      </c>
      <c r="J59" s="161">
        <f t="shared" ref="J59:O59" si="33">J31</f>
        <v>0</v>
      </c>
      <c r="K59" s="162">
        <f t="shared" si="33"/>
        <v>32578866.122459564</v>
      </c>
      <c r="L59" s="162">
        <f t="shared" si="33"/>
        <v>115960267.12205383</v>
      </c>
      <c r="M59" s="162">
        <f t="shared" si="33"/>
        <v>0</v>
      </c>
      <c r="N59" s="162">
        <f t="shared" si="33"/>
        <v>0</v>
      </c>
      <c r="O59" s="162">
        <f t="shared" si="33"/>
        <v>0</v>
      </c>
      <c r="P59" s="161">
        <f t="shared" si="31"/>
        <v>162307000</v>
      </c>
    </row>
    <row r="60" spans="2:16" x14ac:dyDescent="0.25">
      <c r="H60" t="str">
        <f>B34</f>
        <v>Plainfield-Blandford</v>
      </c>
      <c r="I60" s="161">
        <f>I34</f>
        <v>12536488.836772982</v>
      </c>
      <c r="J60" s="161">
        <f t="shared" ref="J60:O60" si="34">J34</f>
        <v>0</v>
      </c>
      <c r="K60" s="162">
        <f t="shared" si="34"/>
        <v>10338403.283302065</v>
      </c>
      <c r="L60" s="162">
        <f>L34</f>
        <v>19017107.879924953</v>
      </c>
      <c r="M60" s="162">
        <f t="shared" si="34"/>
        <v>0</v>
      </c>
      <c r="N60" s="162">
        <f t="shared" si="34"/>
        <v>0</v>
      </c>
      <c r="O60" s="162">
        <f t="shared" si="34"/>
        <v>0</v>
      </c>
      <c r="P60" s="161">
        <f t="shared" si="31"/>
        <v>41892000</v>
      </c>
    </row>
    <row r="61" spans="2:16" x14ac:dyDescent="0.25">
      <c r="H61" t="str">
        <f>B51</f>
        <v>Cape</v>
      </c>
      <c r="I61" s="161">
        <f>I51</f>
        <v>21825522.264656946</v>
      </c>
      <c r="J61" s="161">
        <f t="shared" ref="J61:O61" si="35">J51</f>
        <v>8030186.9424079452</v>
      </c>
      <c r="K61" s="162">
        <f t="shared" si="35"/>
        <v>697307.93943114637</v>
      </c>
      <c r="L61" s="162">
        <f t="shared" si="35"/>
        <v>3730946.1109901909</v>
      </c>
      <c r="M61" s="162">
        <f t="shared" si="35"/>
        <v>48455936.742513768</v>
      </c>
      <c r="N61" s="162">
        <f t="shared" si="35"/>
        <v>40000000</v>
      </c>
      <c r="O61" s="162">
        <f t="shared" si="35"/>
        <v>47000000</v>
      </c>
      <c r="P61" s="161">
        <f t="shared" si="31"/>
        <v>169739900</v>
      </c>
    </row>
    <row r="62" spans="2:16" x14ac:dyDescent="0.25">
      <c r="H62" s="163" t="s">
        <v>1</v>
      </c>
      <c r="I62" s="164">
        <f>SUM(I56:I61)</f>
        <v>57097182.254451498</v>
      </c>
      <c r="J62" s="164">
        <f t="shared" ref="J62:P62" si="36">SUM(J56:J61)</f>
        <v>32253516.786566585</v>
      </c>
      <c r="K62" s="164">
        <f t="shared" si="36"/>
        <v>87763817.55472371</v>
      </c>
      <c r="L62" s="164">
        <f t="shared" si="36"/>
        <v>186682341.42553312</v>
      </c>
      <c r="M62" s="164">
        <f t="shared" si="36"/>
        <v>131748981.20122653</v>
      </c>
      <c r="N62" s="164">
        <f t="shared" si="36"/>
        <v>85633660.777498573</v>
      </c>
      <c r="O62" s="164">
        <f t="shared" si="36"/>
        <v>47000000</v>
      </c>
      <c r="P62" s="164">
        <f t="shared" si="36"/>
        <v>628179500</v>
      </c>
    </row>
    <row r="63" spans="2:16" x14ac:dyDescent="0.25">
      <c r="H63" t="s">
        <v>214</v>
      </c>
      <c r="I63" s="165">
        <f>I62/1000000</f>
        <v>57.097182254451496</v>
      </c>
      <c r="J63" s="165">
        <f t="shared" ref="J63:O63" si="37">J62/1000000</f>
        <v>32.253516786566585</v>
      </c>
      <c r="K63" s="165">
        <f t="shared" si="37"/>
        <v>87.763817554723715</v>
      </c>
      <c r="L63" s="165">
        <f t="shared" si="37"/>
        <v>186.68234142553311</v>
      </c>
      <c r="M63" s="165">
        <f t="shared" si="37"/>
        <v>131.74898120122654</v>
      </c>
      <c r="N63" s="165">
        <f t="shared" si="37"/>
        <v>85.633660777498577</v>
      </c>
      <c r="O63" s="165">
        <f t="shared" si="37"/>
        <v>47</v>
      </c>
    </row>
    <row r="64" spans="2:16" x14ac:dyDescent="0.25">
      <c r="I64" s="161"/>
      <c r="J64" s="161"/>
      <c r="K64" s="161"/>
      <c r="L64" s="161"/>
      <c r="M64" s="161"/>
      <c r="N64" s="161"/>
      <c r="O64" s="161"/>
      <c r="P64" s="161"/>
    </row>
    <row r="65" spans="8:23" x14ac:dyDescent="0.25">
      <c r="H65" t="s">
        <v>165</v>
      </c>
      <c r="I65" s="161"/>
      <c r="J65" s="161"/>
      <c r="K65" s="166">
        <v>3360000</v>
      </c>
      <c r="L65" s="166">
        <v>7840000.0000000009</v>
      </c>
      <c r="M65" s="166">
        <v>16800000</v>
      </c>
      <c r="N65" s="166">
        <v>16800000</v>
      </c>
      <c r="O65" s="166">
        <v>28000000</v>
      </c>
      <c r="P65" s="166" t="s">
        <v>215</v>
      </c>
    </row>
    <row r="66" spans="8:23" x14ac:dyDescent="0.25">
      <c r="H66" t="s">
        <v>216</v>
      </c>
      <c r="I66" s="161"/>
      <c r="J66" s="161"/>
      <c r="K66" s="166">
        <v>5997000</v>
      </c>
      <c r="L66" s="166">
        <v>13993000.000000002</v>
      </c>
      <c r="M66" s="166">
        <v>29985000</v>
      </c>
      <c r="N66" s="166">
        <v>29985000</v>
      </c>
      <c r="O66" s="166">
        <v>49975000</v>
      </c>
      <c r="P66" s="166" t="s">
        <v>217</v>
      </c>
    </row>
    <row r="67" spans="8:23" x14ac:dyDescent="0.25">
      <c r="H67" t="s">
        <v>1</v>
      </c>
      <c r="I67" s="161"/>
      <c r="J67" s="161"/>
      <c r="K67" s="165">
        <f>(K65+K66)/1000000</f>
        <v>9.3569999999999993</v>
      </c>
      <c r="L67" s="165">
        <f t="shared" ref="L67:O67" si="38">(L65+L66)/1000000</f>
        <v>21.833000000000002</v>
      </c>
      <c r="M67" s="165">
        <f t="shared" si="38"/>
        <v>46.784999999999997</v>
      </c>
      <c r="N67" s="165">
        <f t="shared" si="38"/>
        <v>46.784999999999997</v>
      </c>
      <c r="O67" s="165">
        <f t="shared" si="38"/>
        <v>77.974999999999994</v>
      </c>
      <c r="P67" s="161"/>
    </row>
    <row r="68" spans="8:23" x14ac:dyDescent="0.25">
      <c r="I68" s="161"/>
      <c r="J68" s="161"/>
      <c r="K68" s="161">
        <v>35.057264645936371</v>
      </c>
      <c r="L68" s="161">
        <v>87.446340568387754</v>
      </c>
      <c r="M68" s="161">
        <v>171.57418120122651</v>
      </c>
      <c r="N68" s="161">
        <v>163.59206077749857</v>
      </c>
      <c r="O68" s="161">
        <v>144.5624</v>
      </c>
      <c r="P68" s="161">
        <v>101.4682</v>
      </c>
      <c r="Q68">
        <v>41.642266666666664</v>
      </c>
      <c r="R68">
        <v>7.2056666666666596</v>
      </c>
      <c r="S68">
        <v>-27.607933333333332</v>
      </c>
      <c r="T68">
        <v>-27.607933333333332</v>
      </c>
    </row>
    <row r="69" spans="8:23" x14ac:dyDescent="0.25">
      <c r="I69" s="161"/>
      <c r="J69" s="161"/>
      <c r="K69" s="161"/>
      <c r="L69" s="161"/>
      <c r="M69" s="161"/>
      <c r="N69" s="161"/>
      <c r="O69" s="161"/>
      <c r="P69" s="161"/>
    </row>
    <row r="70" spans="8:23" x14ac:dyDescent="0.25">
      <c r="I70" s="161"/>
      <c r="J70" s="161"/>
      <c r="K70" s="161"/>
      <c r="L70" s="161"/>
      <c r="M70" s="161"/>
      <c r="N70" s="161"/>
      <c r="O70" s="161"/>
      <c r="P70" s="161"/>
    </row>
    <row r="71" spans="8:23" x14ac:dyDescent="0.25">
      <c r="I71" s="161"/>
      <c r="J71" s="161"/>
      <c r="K71" s="161"/>
      <c r="L71" s="161"/>
      <c r="M71" s="161"/>
      <c r="N71" s="161"/>
      <c r="O71" s="161"/>
      <c r="P71" s="161"/>
      <c r="Q71" s="167"/>
      <c r="T71" s="167"/>
      <c r="W71" s="167"/>
    </row>
    <row r="72" spans="8:23" x14ac:dyDescent="0.25">
      <c r="I72" s="161"/>
      <c r="J72" s="161"/>
      <c r="K72" s="161"/>
      <c r="L72" s="161"/>
      <c r="M72" s="161"/>
      <c r="N72" s="161"/>
      <c r="O72" s="161"/>
      <c r="P72" s="161"/>
      <c r="Q72" s="167"/>
      <c r="T72" s="167"/>
      <c r="W72" s="167"/>
    </row>
    <row r="73" spans="8:23" x14ac:dyDescent="0.25">
      <c r="I73" s="161"/>
      <c r="J73" s="161"/>
      <c r="K73" s="161"/>
      <c r="L73" s="161"/>
      <c r="M73" s="161"/>
      <c r="N73" s="161"/>
      <c r="O73" s="161"/>
      <c r="P73" s="161"/>
    </row>
    <row r="74" spans="8:23" x14ac:dyDescent="0.25">
      <c r="I74" s="161"/>
      <c r="J74" s="161"/>
      <c r="K74" s="161"/>
      <c r="L74" s="161"/>
      <c r="M74" s="161"/>
      <c r="N74" s="161"/>
      <c r="O74" s="161"/>
      <c r="P74" s="161"/>
    </row>
    <row r="75" spans="8:23" x14ac:dyDescent="0.25">
      <c r="L75" s="161"/>
    </row>
  </sheetData>
  <mergeCells count="36">
    <mergeCell ref="B51:D51"/>
    <mergeCell ref="B31:D31"/>
    <mergeCell ref="B32:B33"/>
    <mergeCell ref="C32:C33"/>
    <mergeCell ref="D32:D33"/>
    <mergeCell ref="B34:D34"/>
    <mergeCell ref="B35:B50"/>
    <mergeCell ref="C35:C50"/>
    <mergeCell ref="D35:D36"/>
    <mergeCell ref="D37:D38"/>
    <mergeCell ref="D39:D40"/>
    <mergeCell ref="D41:D42"/>
    <mergeCell ref="D43:D44"/>
    <mergeCell ref="D45:D46"/>
    <mergeCell ref="D47:D48"/>
    <mergeCell ref="D49:D50"/>
    <mergeCell ref="B20:D20"/>
    <mergeCell ref="B21:B30"/>
    <mergeCell ref="C21:C30"/>
    <mergeCell ref="D21:D22"/>
    <mergeCell ref="D23:D24"/>
    <mergeCell ref="D25:D26"/>
    <mergeCell ref="B17:B19"/>
    <mergeCell ref="C17:C19"/>
    <mergeCell ref="D17:D19"/>
    <mergeCell ref="D1:P2"/>
    <mergeCell ref="B5:B11"/>
    <mergeCell ref="C5:C11"/>
    <mergeCell ref="D5:D6"/>
    <mergeCell ref="D7:D8"/>
    <mergeCell ref="D10:D11"/>
    <mergeCell ref="B12:D12"/>
    <mergeCell ref="B13:B15"/>
    <mergeCell ref="C13:C15"/>
    <mergeCell ref="D13:D14"/>
    <mergeCell ref="B16:D16"/>
  </mergeCells>
  <pageMargins left="0.7" right="0.7" top="0.75" bottom="0.75" header="0.3" footer="0.3"/>
  <pageSetup orientation="portrait" r:id="rId1"/>
  <headerFooter>
    <oddHeader>&amp;C&amp;18&amp;G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3" ma:contentTypeDescription="Create a new document." ma:contentTypeScope="" ma:versionID="2dc97efb6fa1f2a24a55c579f923a9cf">
  <xsd:schema xmlns:xsd="http://www.w3.org/2001/XMLSchema" xmlns:xs="http://www.w3.org/2001/XMLSchema" xmlns:p="http://schemas.microsoft.com/office/2006/metadata/properties" xmlns:ns2="e12619c7-9a19-4dc6-ad29-a355e3b803fe" xmlns:ns3="338e5083-a46f-4766-8e64-ee827b9e16b3" targetNamespace="http://schemas.microsoft.com/office/2006/metadata/properties" ma:root="true" ma:fieldsID="23c501da605d73999a5283a7cd6fec76" ns2:_="" ns3:_=""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902136-41aa-499f-a64f-709d0515415d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  <SharedWithUsers xmlns="338e5083-a46f-4766-8e64-ee827b9e16b3">
      <UserInfo>
        <DisplayName>Griffin, John G</DisplayName>
        <AccountId>147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1335ECE-1AEB-44D4-9502-03F60B273CB2}"/>
</file>

<file path=customXml/itemProps2.xml><?xml version="1.0" encoding="utf-8"?>
<ds:datastoreItem xmlns:ds="http://schemas.openxmlformats.org/officeDocument/2006/customXml" ds:itemID="{25B5D314-ADB2-4EB0-B59B-A4556D1C2D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1C9558-C254-476D-9EE8-06522C8F23E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63e01d05-5361-41f8-a128-792bda8afcab"/>
    <ds:schemaRef ds:uri="29286fcf-460a-4b4c-910e-39605e14f3e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10-Year CAPEX</vt:lpstr>
      <vt:lpstr>Capacity</vt:lpstr>
      <vt:lpstr>CIP2</vt:lpstr>
      <vt:lpstr>CIP</vt:lpstr>
    </vt:vector>
  </TitlesOfParts>
  <Manager/>
  <Company>EVERSOURCE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Schilling, Jennifer A</dc:creator>
  <cp:keywords/>
  <dc:description/>
  <cp:lastModifiedBy>Casey, Steven J</cp:lastModifiedBy>
  <cp:revision/>
  <dcterms:created xsi:type="dcterms:W3CDTF">2023-08-11T22:47:17Z</dcterms:created>
  <dcterms:modified xsi:type="dcterms:W3CDTF">2023-10-20T18:52:25Z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0x010100628323E641D28445957C67E0FA7A06D3</vt:lpwstr>
  </property>
  <property fmtid="{D5CDD505-2E9C-101B-9397-08002B2CF9AE}" pid="3" name="MediaServiceImageTags">
    <vt:lpwstr/>
  </property>
</Properties>
</file>